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Licitação-2022\Processos\TP 009-22 - Construção de cinco barracões em estrutura metálica\"/>
    </mc:Choice>
  </mc:AlternateContent>
  <xr:revisionPtr revIDLastSave="0" documentId="13_ncr:1_{90338B55-A3A4-4708-A9F5-297F55BE45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1" r:id="rId1"/>
    <sheet name="CRONOGRAMA" sheetId="2" r:id="rId2"/>
    <sheet name="MEMÓRIA DE CÁLCULO" sheetId="3" r:id="rId3"/>
  </sheets>
  <calcPr calcId="191029"/>
</workbook>
</file>

<file path=xl/calcChain.xml><?xml version="1.0" encoding="utf-8"?>
<calcChain xmlns="http://schemas.openxmlformats.org/spreadsheetml/2006/main">
  <c r="G43" i="1" l="1"/>
  <c r="G42" i="1"/>
  <c r="G38" i="1"/>
  <c r="G37" i="1"/>
  <c r="G36" i="1"/>
  <c r="G35" i="1"/>
  <c r="G34" i="1"/>
  <c r="G39" i="1" s="1"/>
  <c r="D52" i="1" s="1"/>
  <c r="G30" i="1"/>
  <c r="G29" i="1"/>
  <c r="G28" i="1"/>
  <c r="G27" i="1"/>
  <c r="G23" i="1"/>
  <c r="G22" i="1"/>
  <c r="G21" i="1"/>
  <c r="G20" i="1"/>
  <c r="G19" i="1"/>
  <c r="G18" i="1"/>
  <c r="G17" i="1"/>
  <c r="G9" i="1"/>
  <c r="G10" i="1"/>
  <c r="G11" i="1"/>
  <c r="G12" i="1"/>
  <c r="G13" i="1"/>
  <c r="G8" i="1"/>
  <c r="G24" i="1" l="1"/>
  <c r="C10" i="2" l="1"/>
  <c r="D50" i="1"/>
  <c r="C12" i="2"/>
  <c r="G44" i="1"/>
  <c r="G31" i="1"/>
  <c r="C11" i="2" l="1"/>
  <c r="G11" i="2" s="1"/>
  <c r="D51" i="1"/>
  <c r="G12" i="2"/>
  <c r="G14" i="1"/>
  <c r="D53" i="1"/>
  <c r="C13" i="2"/>
  <c r="D49" i="1" l="1"/>
  <c r="G46" i="1"/>
  <c r="E13" i="2"/>
  <c r="E10" i="2"/>
  <c r="C9" i="2"/>
  <c r="D54" i="1" l="1"/>
  <c r="C52" i="1" s="1"/>
  <c r="G13" i="2"/>
  <c r="E9" i="2"/>
  <c r="C15" i="2"/>
  <c r="C53" i="1" l="1"/>
  <c r="C51" i="1"/>
  <c r="C50" i="1"/>
  <c r="C49" i="1"/>
  <c r="G15" i="2"/>
  <c r="H13" i="2"/>
  <c r="D11" i="2"/>
  <c r="H11" i="2"/>
  <c r="D12" i="2"/>
  <c r="H12" i="2"/>
  <c r="D13" i="2"/>
  <c r="D10" i="2"/>
  <c r="D9" i="2"/>
  <c r="E15" i="2"/>
  <c r="F9" i="2"/>
  <c r="F10" i="2"/>
  <c r="F13" i="2"/>
  <c r="C54" i="1" l="1"/>
  <c r="G16" i="2"/>
  <c r="F15" i="2"/>
  <c r="D15" i="2"/>
  <c r="H15" i="2"/>
  <c r="H16" i="2" s="1"/>
</calcChain>
</file>

<file path=xl/sharedStrings.xml><?xml version="1.0" encoding="utf-8"?>
<sst xmlns="http://schemas.openxmlformats.org/spreadsheetml/2006/main" count="135" uniqueCount="72">
  <si>
    <t>FABRICAÇÃO E INSTALAÇÃO DE TESOURA INTEIRA EM AÇO, VÃO DE 9 M, PARA TELHA ONDULADA DE FIBROCIMENTO, METÁLICA, PLÁSTICA OU TERMOACÚSTICA, INCLUSO IÇAMENTO. AF_12/2015</t>
  </si>
  <si>
    <t>UNID.</t>
  </si>
  <si>
    <t>TRAMA DE AÇO COMPOSTA POR TERÇAS PARA TELHADOS DE ATÉ 2 ÁGUAS PARA TELHA ONDULADA DE FIBROCIMENTO, METÁLICA, PLÁSTICA OU TERMOACÚSTICA, INCLUSO TRANSPORTE VERTICAL</t>
  </si>
  <si>
    <t>M²</t>
  </si>
  <si>
    <t>PILAR METÁLICO PERFIL LAMINADO OU SOLDADO EM AÇO ESTRUTURAL, COM CONEXÕES SOLDADAS, INCLUSOS MÃO DE OBRA, TRANSPORTE E IÇAMENTO UTILIZANDO G
UINDASTE - FORNECIMENTO E INSTALAÇÃO</t>
  </si>
  <si>
    <t>KG</t>
  </si>
  <si>
    <t>TELHAMENTO COM TELHA DE AÇO/ALUMÍNIO E = 0,5 MM, COM ATÉ 2 ÁGUAS, INCLUSO IÇAMENTO. AF_07/2019</t>
  </si>
  <si>
    <t>M³</t>
  </si>
  <si>
    <t>M</t>
  </si>
  <si>
    <t>ESTACA BROCA DE CONCRETO, DIÂMETRO DE 30CM, ESCAVAÇÃO MANUAL COM TRADO CONCHA, INTEIRAMENTE ARMADA</t>
  </si>
  <si>
    <t>FABRICAÇÃO, MONTAGEM E DESMONTAGEM DE FÔRMAEM MADEIRA PARA BLOCO DE COROAMENTO</t>
  </si>
  <si>
    <t>ARMAÇÃO DE BLOCO, VIGA BALDRAME OU SAPATA UTILIZANDO AÇO CA-50 DE 8 MM</t>
  </si>
  <si>
    <t>CONCRETAGEM DE BLOCOS DE COROAMENTO E VIGAS BALDRAME, FCK 30 MPA</t>
  </si>
  <si>
    <t>FABRICAÇÃO, MONTAGEM E DESMONTAGEM DE FÔRMA PARA VIGA BALDRAME, EM MADEIRA SERRADA, E=25 MM, 4 UTILIZAÇÕES</t>
  </si>
  <si>
    <t>ESCAVAÇÃO MANUAL PARA BLOCO DE COROAMENTO OU SAPATA</t>
  </si>
  <si>
    <r>
      <rPr>
        <sz val="7"/>
        <rFont val="Arial MT"/>
        <family val="2"/>
      </rPr>
      <t>.</t>
    </r>
  </si>
  <si>
    <t>FONTE: SINAPI/SEPRO</t>
  </si>
  <si>
    <t>SINAPI: Outubro/ 2022</t>
  </si>
  <si>
    <t>SEPRO: Junho/ 2022 AGESUL</t>
  </si>
  <si>
    <r>
      <rPr>
        <sz val="7"/>
        <rFont val="Arial MT"/>
        <family val="2"/>
      </rPr>
      <t>B.D.I. = 28,34%</t>
    </r>
  </si>
  <si>
    <t>SERVIÇOS GERAIS DE CANTEIRO</t>
  </si>
  <si>
    <t>CÓDIGO</t>
  </si>
  <si>
    <t>SERVIÇOS</t>
  </si>
  <si>
    <t>UN</t>
  </si>
  <si>
    <t>QUANT</t>
  </si>
  <si>
    <t>PR S BDI</t>
  </si>
  <si>
    <t>TOTAL</t>
  </si>
  <si>
    <t>PLACA DE OBRA EM CHAPA GALVANIZADA N. 22, ADESIVADA</t>
  </si>
  <si>
    <t>m²</t>
  </si>
  <si>
    <t>REGULARIZACAO DO SOLO COM IRREGULARIDADES ATE 0,20</t>
  </si>
  <si>
    <t>LOCACAO CONVENCIONAL DE OBRA, ATRAVES DE GABARITO DE TABUAS CORRIDAS PONTALETADAS A CADA 2,00M, 2 UTILIZAÇÕES</t>
  </si>
  <si>
    <t>m</t>
  </si>
  <si>
    <t>SUBTOTAL</t>
  </si>
  <si>
    <t>FUNDAÇÃO</t>
  </si>
  <si>
    <t>Total</t>
  </si>
  <si>
    <t>ESCAVAÇÃO MANUAL DE VALA PARA VIGA BALDRAME (INCLUINDO ESCAVAÇÃO PARA COLOCAÇÃO DE FÔRMAS). AF_06/201</t>
  </si>
  <si>
    <t>PINTURA COM TINTA ALQUÍDICA DE ACABAMENTO (ESMALTE SINTÉTICO FOSCO) PULVERIZADA SOBRE SUPERFÍCIES METÁLICAS (EXCETO PERFIL) EXECUTADO EM OBR A (02 DEMÃOS). AF_01/2020_PE</t>
  </si>
  <si>
    <t>ALAMBRADO PARA QUADRA POLIESPORTIVA, ESTRUTURADO POR TUBOS DE ACO GALVANIZADO, (MONTANTES COM DIAMETRO 2", TRAVESSAS E ESCORAS COM DIÂMETRO
 1 ¼), COM TELA DE ARAME GALVANIZADO, FIO 10 BWG E MALHA QUADRADA 5X5C
 M (EXCETO MURETA). AF_03/20212020_PE</t>
  </si>
  <si>
    <t>CONCRETO FCK = 15MPA, TRAÇO 1:3,4:3,5 (EM MASSA SECA DE CIMENTO/ AREIA M3 CR 433,34 MÉDIA/ BRITA 1) - PREPARO MECÂNICO COM BETONEIRA 400 L. AF_05/2021</t>
  </si>
  <si>
    <t>LIMPEZA FINAL DA OBRA</t>
  </si>
  <si>
    <t>ENGENHEIRO CIVIL DE OBRA PLENO COM ENCARGOS COMPLEMENTARES</t>
  </si>
  <si>
    <t>h</t>
  </si>
  <si>
    <t>MESTRE DE OBRAS COM ENCARGOS COMPLEMENTARES</t>
  </si>
  <si>
    <t>LOCACAO DE CONTAINER PARA DEPOSITO DE (2,30 X 6,00)M, ALT. 2,50M, SEM DIVISORIAS INTERNAS E SEM SANITARIO, EXC TRANSP/CARGA/DESCARGA</t>
  </si>
  <si>
    <t>mês</t>
  </si>
  <si>
    <t>TAPUME COM TELHA METÁLICA. AF_05/2018</t>
  </si>
  <si>
    <r>
      <rPr>
        <b/>
        <sz val="9"/>
        <color rgb="FFFF0000"/>
        <rFont val="Arial"/>
        <family val="2"/>
      </rPr>
      <t>DESONERADO</t>
    </r>
  </si>
  <si>
    <t>PORTAO PARA TAPUME COM TELHA TRAPEZOIDAL EM ACO GALVANIZADO, ESP=0,5MM, EM ESTRUTURA DE MADEIRA, INCLUSIVE FERRAGENS</t>
  </si>
  <si>
    <t>PORTAO EM METALON - 1 FOLHA - PARA PEDESTRES, INCLUSIVE 2 BROCAS DE 25CM (0,80M), PINTURA EM FUNDO ANTICORROSIVO (2 DEMAOS) E ESMALTE EM 2 DEMAOS</t>
  </si>
  <si>
    <t>Nº PLANILHA</t>
  </si>
  <si>
    <t xml:space="preserve">ITEM </t>
  </si>
  <si>
    <t xml:space="preserve">RESUMO </t>
  </si>
  <si>
    <t>%</t>
  </si>
  <si>
    <t xml:space="preserve">TOTAL </t>
  </si>
  <si>
    <t>ESTRUTURA METÁLICA E DE COBERTURA</t>
  </si>
  <si>
    <t>ADMINISTRAÇÃO LOCAL</t>
  </si>
  <si>
    <t>CRONOGRAMA</t>
  </si>
  <si>
    <t>1.0</t>
  </si>
  <si>
    <t>2.0</t>
  </si>
  <si>
    <t>3.0</t>
  </si>
  <si>
    <t>4.0</t>
  </si>
  <si>
    <t>5.0</t>
  </si>
  <si>
    <t xml:space="preserve">30 DIAS </t>
  </si>
  <si>
    <t>60 DIAS</t>
  </si>
  <si>
    <t>VALOR</t>
  </si>
  <si>
    <t>SERVIÇOS COMPLEMENTARES</t>
  </si>
  <si>
    <t>PR C BDI</t>
  </si>
  <si>
    <t>TOTAL PARCIAL</t>
  </si>
  <si>
    <t>TOTAL GERAL</t>
  </si>
  <si>
    <t>PREFEITURA MUNICIPAL DE RIBAS DO RIO PARDO CONSTRUÇÃO DE BARRACÃO EM ESCOLAS  MUNICIPAIS - EMEI</t>
  </si>
  <si>
    <t>CONSTRUÇÃO DE BARRACÃO EM ESTRUTURA METÁLICA</t>
  </si>
  <si>
    <r>
      <rPr>
        <b/>
        <sz val="12"/>
        <color theme="1"/>
        <rFont val="Calibri"/>
        <family val="2"/>
        <scheme val="minor"/>
      </rPr>
      <t>MEMÓRIA DE CALCULO</t>
    </r>
    <r>
      <rPr>
        <sz val="11"/>
        <color theme="1"/>
        <rFont val="Calibri"/>
        <family val="2"/>
        <scheme val="minor"/>
      </rPr>
      <t xml:space="preserve">
OBRA: CONSTRUÇÃO DE BARRACÃO EM ESTRUTURA METÁLICA
LOCAL: EMEI SÃO JOÃO, EMEI CRIANCEIRAS, EMEI PINGO DE GENTE, EMEI IVONE ABES E EM BALÃO MAGICO.
ÁREA A SER CONSTRUIDA: 94,5 M²
DATA: novembro de 2022
1.0- SERVIÇOS PRELIMINARES:
	1.1 - Placa da obra: 4,00 m²
2,00 x 2,00 = 4,00 m²
	1.2 - Locação da obra: 94,5 m²
Locação da obra = ( 10,5 x 2 ) + ( 9,00 X 2 ) = 94,5 M²
2.0- MOVIMENTO DE TERRA: 5,93 m³
	2.1 - Escavação Manual de Valas para fundação.
Estaca Escavada diametro 30cm: 2,54 m³
(π x 0,15² x 3 ) x 12 = 2,54 m³
	2.2 - Viga baldrame 20cm x 30cm: 2,34 m³ 
(( 10,50 x 2 ) x 0, x 0,3 ) + (( 9,00 x 2 ) x 0,2 x 0,3) = 2,34 m³
	2.3 - Bloco de coroamento 50cm x 70cm x 50cm: 1,05 m³
(0,5 x 0,7 x 0,5 ) x 6 = 1,05 m³
	2.4 - Aterro e compactação do solo para recebimento de piso: 9,45 M³
Área do Barracão 10,5 X 9,00 x 0,10 = 9,45 M³
03- INFRA- ESTRUTURA:
	3.1 - Execução de brocas de concreto armado diâmetro de 30,00 cm: 2,54 m³
Estaca Escavada diametro 30cm : 2,54 m³
(π x 0,15² x 3 ) x 12 = 2,54 m³
	3.2 - Concreto Estrutural fck de 30 Mpa: 5,34m³
	3.3 - Estaca Escavada diametro 30cm: 2,54 m³
(π x 0,15² x 3 ) x 12 = 2,54 m³
	3.4 - Bloco de coroamento 50cm x 70cm x 50cm: 1,05 m³
(0,5 x 0,7 x 0,5 ) x 6 = 1,05 m³
	3.5 - Viga Baldrame 0,30 x 0,15 cm = 1,75 m³
0,30 x 0,15 x 39,00 = 1,75 m³
	3.6 - Piso do barrcão = 6,64 m³
10,50 x 9,00 x 0,07 = 6,64
4.0- SUPERESTRUTURA: 
	4.1 - Pilar metálico treliçado 0,50 m x 0,10m x 4,18m perfil “U” simples com dimensções 100 x 50 x 3 mm = 593,12 kg
	4.2 - Tesoura metálica arqueada 0,30 m x 0,10m x 9,80 m, três unidades, perfil “U” simples com dimensções 100 x 50 x 3,00 mm = 420,94 kg
	4.3 - Trama de aço composta por terças metálicas 100 x 50 x 30 x 3,00 perfil “U” enrijecido = 577,08 KG 
	4.4 - Telhamento com telha de aço/alumínio e = 0,5 mm, com até 2 águas, incluso içamento = 102,90 M²
5.0 – FECHAMENTO E PINTURA
	5.1 - Alambrado para quadra poliesportiva, estruturado por tubos de aco galvanizado, (montantes com diametro 2", travessas e escoras com diâmetro
 1 ¼), com tela de arame galvanizado, fio 10 bwg e malha quadrada 5x5c
 m = 46,80 m²
	5.2 - Pintura com tinta alquídica de acabamento (esmalte sintético fosco) pulverizada sobre superfícies metálicas (exceto perfil) executado em obr a (02 demãos) = 78,00 M²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</si>
</sst>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"/>
    <numFmt numFmtId="165" formatCode="_-* #,##0.000_-;\-* #,##0.000_-;_-* &quot;-&quot;??_-;_-@_-"/>
    <numFmt numFmtId="166" formatCode="_-* #,##0.00000_-;\-* #,##0.00000_-;_-* &quot;-&quot;???_-;_-@_-"/>
    <numFmt numFmtId="167" formatCode="0.00\ &quot;%&quot;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MT"/>
    </font>
    <font>
      <sz val="7"/>
      <name val="Arial MT"/>
      <family val="2"/>
    </font>
    <font>
      <sz val="10"/>
      <color rgb="FF000000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 mt"/>
    </font>
    <font>
      <sz val="10"/>
      <color rgb="FF000000"/>
      <name val="Times New Roman"/>
      <family val="1"/>
    </font>
    <font>
      <b/>
      <sz val="7"/>
      <name val="Arial mt"/>
    </font>
    <font>
      <sz val="7"/>
      <color rgb="FF000000"/>
      <name val="Arial MT"/>
      <family val="2"/>
    </font>
    <font>
      <sz val="7"/>
      <color rgb="FF00000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7"/>
      <name val="Arial MT"/>
      <family val="2"/>
    </font>
    <font>
      <b/>
      <sz val="14"/>
      <name val="Arial"/>
      <family val="2"/>
    </font>
    <font>
      <b/>
      <sz val="14"/>
      <color rgb="FF000000"/>
      <name val="Arial MT"/>
    </font>
    <font>
      <b/>
      <sz val="7"/>
      <color rgb="FF000000"/>
      <name val="Arial mt"/>
    </font>
    <font>
      <sz val="7"/>
      <color rgb="FF00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mt"/>
    </font>
    <font>
      <sz val="11"/>
      <color rgb="FF000000"/>
      <name val="Arial mt"/>
    </font>
    <font>
      <b/>
      <sz val="11"/>
      <color rgb="FF000000"/>
      <name val="Arial mt"/>
    </font>
    <font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vertical="top" wrapText="1"/>
    </xf>
    <xf numFmtId="1" fontId="7" fillId="2" borderId="4" xfId="0" applyNumberFormat="1" applyFont="1" applyFill="1" applyBorder="1" applyAlignment="1">
      <alignment horizontal="center" vertical="top" shrinkToFit="1"/>
    </xf>
    <xf numFmtId="0" fontId="8" fillId="0" borderId="0" xfId="0" applyFont="1" applyAlignment="1">
      <alignment horizontal="left" vertical="top"/>
    </xf>
    <xf numFmtId="43" fontId="8" fillId="0" borderId="0" xfId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4" borderId="4" xfId="0" applyFont="1" applyFill="1" applyBorder="1" applyAlignment="1">
      <alignment horizontal="center" vertical="top" wrapText="1"/>
    </xf>
    <xf numFmtId="43" fontId="8" fillId="0" borderId="0" xfId="1" applyFont="1" applyFill="1" applyBorder="1" applyAlignment="1">
      <alignment horizontal="left" vertical="top" wrapText="1" indent="2"/>
    </xf>
    <xf numFmtId="43" fontId="10" fillId="0" borderId="0" xfId="1" applyFont="1" applyFill="1" applyBorder="1" applyAlignment="1">
      <alignment horizontal="right" vertical="top" wrapText="1"/>
    </xf>
    <xf numFmtId="164" fontId="11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shrinkToFit="1"/>
    </xf>
    <xf numFmtId="44" fontId="11" fillId="0" borderId="4" xfId="2" applyFont="1" applyFill="1" applyBorder="1" applyAlignment="1">
      <alignment horizontal="left" vertical="center" shrinkToFit="1"/>
    </xf>
    <xf numFmtId="1" fontId="11" fillId="0" borderId="4" xfId="0" applyNumberFormat="1" applyFont="1" applyBorder="1" applyAlignment="1">
      <alignment horizontal="center" vertical="center" shrinkToFit="1"/>
    </xf>
    <xf numFmtId="43" fontId="8" fillId="0" borderId="0" xfId="1" applyFont="1" applyFill="1" applyBorder="1" applyAlignment="1">
      <alignment horizontal="right" vertical="top" shrinkToFit="1"/>
    </xf>
    <xf numFmtId="165" fontId="12" fillId="0" borderId="0" xfId="0" applyNumberFormat="1" applyFont="1" applyAlignment="1">
      <alignment horizontal="left" vertical="top"/>
    </xf>
    <xf numFmtId="166" fontId="12" fillId="0" borderId="0" xfId="0" applyNumberFormat="1" applyFont="1" applyAlignment="1">
      <alignment horizontal="left" vertical="top"/>
    </xf>
    <xf numFmtId="0" fontId="0" fillId="3" borderId="4" xfId="0" applyFill="1" applyBorder="1" applyAlignment="1">
      <alignment horizontal="center" wrapText="1"/>
    </xf>
    <xf numFmtId="44" fontId="14" fillId="3" borderId="7" xfId="2" applyFont="1" applyFill="1" applyBorder="1" applyAlignment="1">
      <alignment vertical="center" shrinkToFit="1"/>
    </xf>
    <xf numFmtId="0" fontId="13" fillId="3" borderId="4" xfId="0" applyFont="1" applyFill="1" applyBorder="1" applyAlignment="1">
      <alignment horizontal="center" vertical="center" wrapText="1"/>
    </xf>
    <xf numFmtId="2" fontId="4" fillId="6" borderId="4" xfId="0" applyNumberFormat="1" applyFont="1" applyFill="1" applyBorder="1" applyAlignment="1">
      <alignment horizontal="center" vertical="center" shrinkToFit="1"/>
    </xf>
    <xf numFmtId="44" fontId="11" fillId="0" borderId="1" xfId="2" applyFont="1" applyFill="1" applyBorder="1" applyAlignment="1">
      <alignment horizontal="left" vertical="center" shrinkToFit="1"/>
    </xf>
    <xf numFmtId="0" fontId="1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3" fontId="8" fillId="0" borderId="0" xfId="1" applyFont="1" applyFill="1" applyBorder="1" applyAlignment="1">
      <alignment horizontal="right" vertical="center" shrinkToFit="1"/>
    </xf>
    <xf numFmtId="165" fontId="12" fillId="0" borderId="0" xfId="0" applyNumberFormat="1" applyFont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4" borderId="4" xfId="0" applyFont="1" applyFill="1" applyBorder="1" applyAlignment="1">
      <alignment horizontal="left" vertical="center" wrapText="1"/>
    </xf>
    <xf numFmtId="43" fontId="18" fillId="0" borderId="0" xfId="1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" fontId="19" fillId="0" borderId="4" xfId="0" applyNumberFormat="1" applyFont="1" applyBorder="1" applyAlignment="1">
      <alignment horizontal="center" vertical="center" shrinkToFit="1"/>
    </xf>
    <xf numFmtId="43" fontId="18" fillId="0" borderId="0" xfId="1" applyFont="1" applyFill="1" applyBorder="1" applyAlignment="1">
      <alignment horizontal="right" vertical="top" shrinkToFit="1"/>
    </xf>
    <xf numFmtId="1" fontId="11" fillId="0" borderId="4" xfId="3" applyNumberFormat="1" applyFont="1" applyBorder="1" applyAlignment="1">
      <alignment horizontal="center" vertical="center" shrinkToFit="1"/>
    </xf>
    <xf numFmtId="0" fontId="4" fillId="0" borderId="4" xfId="3" applyFont="1" applyBorder="1" applyAlignment="1">
      <alignment horizontal="center" vertical="center" wrapText="1"/>
    </xf>
    <xf numFmtId="2" fontId="4" fillId="0" borderId="4" xfId="3" applyNumberFormat="1" applyFont="1" applyBorder="1" applyAlignment="1">
      <alignment horizontal="center" vertical="center" shrinkToFit="1"/>
    </xf>
    <xf numFmtId="0" fontId="0" fillId="5" borderId="11" xfId="0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right" wrapText="1"/>
    </xf>
    <xf numFmtId="2" fontId="17" fillId="5" borderId="11" xfId="0" applyNumberFormat="1" applyFont="1" applyFill="1" applyBorder="1" applyAlignment="1">
      <alignment horizontal="right" vertical="center" shrinkToFit="1"/>
    </xf>
    <xf numFmtId="0" fontId="0" fillId="5" borderId="11" xfId="0" applyFill="1" applyBorder="1" applyAlignment="1">
      <alignment vertical="center" wrapText="1"/>
    </xf>
    <xf numFmtId="43" fontId="18" fillId="0" borderId="0" xfId="1" applyFont="1" applyFill="1" applyBorder="1" applyAlignment="1">
      <alignment horizontal="right" vertical="center" shrinkToFit="1"/>
    </xf>
    <xf numFmtId="1" fontId="7" fillId="2" borderId="4" xfId="3" applyNumberFormat="1" applyFont="1" applyFill="1" applyBorder="1" applyAlignment="1">
      <alignment horizontal="center" vertical="center" shrinkToFit="1"/>
    </xf>
    <xf numFmtId="1" fontId="7" fillId="2" borderId="4" xfId="0" applyNumberFormat="1" applyFont="1" applyFill="1" applyBorder="1" applyAlignment="1">
      <alignment horizontal="center" vertical="center" shrinkToFit="1"/>
    </xf>
    <xf numFmtId="1" fontId="11" fillId="0" borderId="1" xfId="3" applyNumberFormat="1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shrinkToFit="1"/>
    </xf>
    <xf numFmtId="0" fontId="0" fillId="3" borderId="11" xfId="0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vertical="center" wrapText="1"/>
    </xf>
    <xf numFmtId="44" fontId="14" fillId="3" borderId="11" xfId="2" applyFont="1" applyFill="1" applyBorder="1" applyAlignment="1">
      <alignment vertical="center" shrinkToFit="1"/>
    </xf>
    <xf numFmtId="0" fontId="8" fillId="6" borderId="0" xfId="0" applyFont="1" applyFill="1" applyAlignment="1">
      <alignment horizontal="left" vertical="top"/>
    </xf>
    <xf numFmtId="43" fontId="8" fillId="6" borderId="0" xfId="1" applyFont="1" applyFill="1" applyBorder="1" applyAlignment="1">
      <alignment horizontal="right" vertical="top" shrinkToFit="1"/>
    </xf>
    <xf numFmtId="165" fontId="12" fillId="6" borderId="0" xfId="0" applyNumberFormat="1" applyFont="1" applyFill="1" applyAlignment="1">
      <alignment horizontal="left" vertical="top"/>
    </xf>
    <xf numFmtId="166" fontId="12" fillId="6" borderId="0" xfId="0" applyNumberFormat="1" applyFon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167" fontId="10" fillId="5" borderId="11" xfId="0" applyNumberFormat="1" applyFont="1" applyFill="1" applyBorder="1" applyAlignment="1">
      <alignment horizontal="center" vertical="center" wrapText="1"/>
    </xf>
    <xf numFmtId="43" fontId="23" fillId="5" borderId="11" xfId="1" applyFont="1" applyFill="1" applyBorder="1" applyAlignment="1">
      <alignment vertical="center" wrapText="1"/>
    </xf>
    <xf numFmtId="0" fontId="0" fillId="0" borderId="11" xfId="0" applyBorder="1"/>
    <xf numFmtId="0" fontId="23" fillId="0" borderId="11" xfId="0" applyFont="1" applyBorder="1"/>
    <xf numFmtId="0" fontId="23" fillId="0" borderId="11" xfId="0" applyFont="1" applyBorder="1" applyAlignment="1">
      <alignment horizontal="right"/>
    </xf>
    <xf numFmtId="0" fontId="23" fillId="0" borderId="11" xfId="0" applyFont="1" applyBorder="1" applyAlignment="1">
      <alignment horizontal="center"/>
    </xf>
    <xf numFmtId="44" fontId="0" fillId="0" borderId="11" xfId="0" applyNumberFormat="1" applyBorder="1"/>
    <xf numFmtId="10" fontId="0" fillId="0" borderId="11" xfId="4" applyNumberFormat="1" applyFont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11" xfId="0" applyNumberFormat="1" applyBorder="1" applyAlignment="1">
      <alignment horizontal="center"/>
    </xf>
    <xf numFmtId="44" fontId="23" fillId="0" borderId="11" xfId="0" applyNumberFormat="1" applyFont="1" applyBorder="1"/>
    <xf numFmtId="10" fontId="23" fillId="0" borderId="11" xfId="4" applyNumberFormat="1" applyFont="1" applyBorder="1" applyAlignment="1">
      <alignment horizontal="center"/>
    </xf>
    <xf numFmtId="0" fontId="0" fillId="0" borderId="20" xfId="0" applyBorder="1"/>
    <xf numFmtId="0" fontId="23" fillId="0" borderId="21" xfId="0" applyFont="1" applyBorder="1" applyAlignment="1">
      <alignment horizontal="center"/>
    </xf>
    <xf numFmtId="0" fontId="23" fillId="0" borderId="20" xfId="0" applyFont="1" applyBorder="1" applyAlignment="1">
      <alignment horizontal="center" vertical="center"/>
    </xf>
    <xf numFmtId="0" fontId="0" fillId="0" borderId="21" xfId="0" applyBorder="1"/>
    <xf numFmtId="10" fontId="0" fillId="0" borderId="21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10" fontId="23" fillId="0" borderId="21" xfId="4" applyNumberFormat="1" applyFont="1" applyBorder="1" applyAlignment="1">
      <alignment horizontal="center"/>
    </xf>
    <xf numFmtId="0" fontId="0" fillId="0" borderId="22" xfId="0" applyBorder="1"/>
    <xf numFmtId="0" fontId="23" fillId="0" borderId="23" xfId="0" applyFont="1" applyBorder="1"/>
    <xf numFmtId="0" fontId="0" fillId="0" borderId="23" xfId="0" applyBorder="1"/>
    <xf numFmtId="44" fontId="23" fillId="0" borderId="23" xfId="0" applyNumberFormat="1" applyFont="1" applyBorder="1"/>
    <xf numFmtId="10" fontId="23" fillId="0" borderId="24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4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43" fontId="25" fillId="0" borderId="0" xfId="1" applyFont="1" applyFill="1" applyBorder="1" applyAlignment="1">
      <alignment horizontal="left" vertical="center"/>
    </xf>
    <xf numFmtId="43" fontId="26" fillId="0" borderId="0" xfId="1" applyFont="1" applyFill="1" applyBorder="1" applyAlignment="1">
      <alignment horizontal="right" vertical="center" shrinkToFit="1"/>
    </xf>
    <xf numFmtId="165" fontId="27" fillId="0" borderId="0" xfId="0" applyNumberFormat="1" applyFont="1" applyAlignment="1">
      <alignment horizontal="left" vertical="center"/>
    </xf>
    <xf numFmtId="166" fontId="27" fillId="0" borderId="0" xfId="0" applyNumberFormat="1" applyFont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4" fontId="22" fillId="6" borderId="11" xfId="2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7" fontId="10" fillId="5" borderId="13" xfId="0" applyNumberFormat="1" applyFont="1" applyFill="1" applyBorder="1" applyAlignment="1">
      <alignment horizontal="center" vertical="center" wrapText="1"/>
    </xf>
    <xf numFmtId="167" fontId="10" fillId="5" borderId="1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/>
    </xf>
    <xf numFmtId="0" fontId="0" fillId="6" borderId="0" xfId="0" applyFill="1" applyAlignment="1">
      <alignment horizontal="center" wrapText="1"/>
    </xf>
    <xf numFmtId="44" fontId="14" fillId="5" borderId="11" xfId="2" applyFont="1" applyFill="1" applyBorder="1" applyAlignment="1">
      <alignment horizontal="right" vertical="center" wrapText="1" shrinkToFit="1"/>
    </xf>
    <xf numFmtId="0" fontId="24" fillId="4" borderId="15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185656</xdr:colOff>
      <xdr:row>1</xdr:row>
      <xdr:rowOff>161440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003F78-80DB-432D-B7FF-2560340F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0" y="0"/>
          <a:ext cx="807203" cy="64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1</xdr:col>
      <xdr:colOff>0</xdr:colOff>
      <xdr:row>3</xdr:row>
      <xdr:rowOff>170965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71C038-EB6B-40C8-9E70-EE6210303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0" y="133350"/>
          <a:ext cx="771525" cy="60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topLeftCell="A37" zoomScale="118" zoomScaleNormal="118" workbookViewId="0">
      <selection activeCell="C60" sqref="C60"/>
    </sheetView>
  </sheetViews>
  <sheetFormatPr defaultRowHeight="15"/>
  <cols>
    <col min="1" max="1" width="9.28515625" customWidth="1"/>
    <col min="2" max="2" width="58.42578125" customWidth="1"/>
    <col min="3" max="3" width="12.140625" customWidth="1"/>
    <col min="4" max="4" width="14.28515625" customWidth="1"/>
    <col min="5" max="6" width="13.28515625" customWidth="1"/>
    <col min="7" max="7" width="12.85546875" customWidth="1"/>
    <col min="9" max="9" width="9.140625" customWidth="1"/>
  </cols>
  <sheetData>
    <row r="1" spans="1:12" ht="38.25" customHeight="1">
      <c r="A1" s="124"/>
      <c r="B1" s="116" t="s">
        <v>69</v>
      </c>
      <c r="C1" s="117"/>
      <c r="D1" s="118"/>
      <c r="E1" s="2"/>
      <c r="F1" s="2"/>
      <c r="G1" s="3" t="s">
        <v>15</v>
      </c>
    </row>
    <row r="2" spans="1:12">
      <c r="A2" s="125"/>
      <c r="B2" s="119"/>
      <c r="C2" s="120"/>
      <c r="D2" s="121"/>
      <c r="E2" s="98" t="s">
        <v>16</v>
      </c>
      <c r="F2" s="99"/>
      <c r="G2" s="100"/>
    </row>
    <row r="3" spans="1:12">
      <c r="A3" s="95" t="s">
        <v>70</v>
      </c>
      <c r="B3" s="96"/>
      <c r="C3" s="96"/>
      <c r="D3" s="97"/>
      <c r="E3" s="98" t="s">
        <v>17</v>
      </c>
      <c r="F3" s="99"/>
      <c r="G3" s="100"/>
    </row>
    <row r="4" spans="1:12">
      <c r="A4" s="104" t="s">
        <v>46</v>
      </c>
      <c r="B4" s="105"/>
      <c r="C4" s="105"/>
      <c r="D4" s="106"/>
      <c r="E4" s="107" t="s">
        <v>18</v>
      </c>
      <c r="F4" s="108"/>
      <c r="G4" s="109"/>
    </row>
    <row r="5" spans="1:12" ht="18">
      <c r="A5" s="58" t="s">
        <v>49</v>
      </c>
      <c r="B5" s="110" t="s">
        <v>19</v>
      </c>
      <c r="C5" s="111"/>
      <c r="D5" s="1"/>
      <c r="E5" s="2"/>
      <c r="F5" s="2"/>
      <c r="G5" s="3" t="s">
        <v>15</v>
      </c>
    </row>
    <row r="6" spans="1:12" s="7" customFormat="1" ht="14.25" customHeight="1">
      <c r="A6" s="4">
        <v>1</v>
      </c>
      <c r="B6" s="112" t="s">
        <v>20</v>
      </c>
      <c r="C6" s="113"/>
      <c r="D6" s="113"/>
      <c r="E6" s="113"/>
      <c r="F6" s="113"/>
      <c r="G6" s="114"/>
      <c r="H6" s="5"/>
      <c r="I6" s="6"/>
      <c r="J6" s="6"/>
      <c r="K6"/>
      <c r="L6"/>
    </row>
    <row r="7" spans="1:12" s="7" customFormat="1" ht="11.25" customHeight="1">
      <c r="A7" s="8" t="s">
        <v>21</v>
      </c>
      <c r="B7" s="26" t="s">
        <v>22</v>
      </c>
      <c r="C7" s="8" t="s">
        <v>23</v>
      </c>
      <c r="D7" s="8" t="s">
        <v>24</v>
      </c>
      <c r="E7" s="8" t="s">
        <v>25</v>
      </c>
      <c r="F7" s="8" t="s">
        <v>66</v>
      </c>
      <c r="G7" s="8" t="s">
        <v>26</v>
      </c>
      <c r="H7" s="5"/>
      <c r="I7" s="9"/>
      <c r="J7" s="10"/>
      <c r="K7"/>
      <c r="L7"/>
    </row>
    <row r="8" spans="1:12" s="7" customFormat="1">
      <c r="A8" s="11">
        <v>101000101</v>
      </c>
      <c r="B8" s="12" t="s">
        <v>27</v>
      </c>
      <c r="C8" s="13" t="s">
        <v>28</v>
      </c>
      <c r="D8" s="14">
        <v>4</v>
      </c>
      <c r="E8" s="15">
        <v>526.61</v>
      </c>
      <c r="F8" s="15">
        <v>675.85</v>
      </c>
      <c r="G8" s="15">
        <f t="shared" ref="G8:G13" si="0">TRUNC(D8*F8,2)</f>
        <v>2703.4</v>
      </c>
      <c r="H8" s="5"/>
      <c r="I8" s="17"/>
      <c r="J8" s="17"/>
      <c r="K8" s="18"/>
      <c r="L8" s="19"/>
    </row>
    <row r="9" spans="1:12" s="7" customFormat="1">
      <c r="A9" s="11">
        <v>101000110</v>
      </c>
      <c r="B9" s="12" t="s">
        <v>29</v>
      </c>
      <c r="C9" s="13" t="s">
        <v>28</v>
      </c>
      <c r="D9" s="14">
        <v>100.44</v>
      </c>
      <c r="E9" s="15">
        <v>6.52</v>
      </c>
      <c r="F9" s="15">
        <v>8.3699999999999992</v>
      </c>
      <c r="G9" s="15">
        <f t="shared" si="0"/>
        <v>840.68</v>
      </c>
      <c r="H9" s="5"/>
      <c r="I9" s="17"/>
      <c r="J9" s="17"/>
      <c r="K9" s="18"/>
      <c r="L9" s="19"/>
    </row>
    <row r="10" spans="1:12" s="7" customFormat="1" ht="26.25" customHeight="1">
      <c r="A10" s="11">
        <v>101000210</v>
      </c>
      <c r="B10" s="12" t="s">
        <v>43</v>
      </c>
      <c r="C10" s="13" t="s">
        <v>44</v>
      </c>
      <c r="D10" s="14">
        <v>2</v>
      </c>
      <c r="E10" s="15">
        <v>648.42999999999995</v>
      </c>
      <c r="F10" s="15">
        <v>832.2</v>
      </c>
      <c r="G10" s="15">
        <f t="shared" si="0"/>
        <v>1664.4</v>
      </c>
      <c r="H10" s="5"/>
      <c r="I10" s="17"/>
      <c r="J10" s="17"/>
      <c r="K10" s="18"/>
      <c r="L10" s="19"/>
    </row>
    <row r="11" spans="1:12" s="7" customFormat="1" ht="26.25" customHeight="1">
      <c r="A11" s="11">
        <v>101000146</v>
      </c>
      <c r="B11" s="12" t="s">
        <v>47</v>
      </c>
      <c r="C11" s="13" t="s">
        <v>28</v>
      </c>
      <c r="D11" s="14">
        <v>4</v>
      </c>
      <c r="E11" s="15">
        <v>133.97999999999999</v>
      </c>
      <c r="F11" s="15">
        <v>171.95</v>
      </c>
      <c r="G11" s="15">
        <f t="shared" si="0"/>
        <v>687.8</v>
      </c>
      <c r="H11" s="5"/>
      <c r="I11" s="17"/>
      <c r="J11" s="17"/>
      <c r="K11" s="18"/>
      <c r="L11" s="19"/>
    </row>
    <row r="12" spans="1:12" s="7" customFormat="1" ht="14.25" customHeight="1">
      <c r="A12" s="11">
        <v>98459</v>
      </c>
      <c r="B12" s="12" t="s">
        <v>45</v>
      </c>
      <c r="C12" s="13" t="s">
        <v>28</v>
      </c>
      <c r="D12" s="14">
        <v>40.5</v>
      </c>
      <c r="E12" s="15">
        <v>124.27</v>
      </c>
      <c r="F12" s="15">
        <v>159.49</v>
      </c>
      <c r="G12" s="15">
        <f t="shared" si="0"/>
        <v>6459.34</v>
      </c>
      <c r="H12" s="5"/>
      <c r="I12" s="17"/>
      <c r="J12" s="17"/>
      <c r="K12" s="18"/>
      <c r="L12" s="19"/>
    </row>
    <row r="13" spans="1:12" s="7" customFormat="1" ht="24" customHeight="1" thickBot="1">
      <c r="A13" s="11">
        <v>99059</v>
      </c>
      <c r="B13" s="12" t="s">
        <v>30</v>
      </c>
      <c r="C13" s="13" t="s">
        <v>31</v>
      </c>
      <c r="D13" s="14">
        <v>42</v>
      </c>
      <c r="E13" s="15">
        <v>55.97</v>
      </c>
      <c r="F13" s="15">
        <v>71.83</v>
      </c>
      <c r="G13" s="15">
        <f t="shared" si="0"/>
        <v>3016.86</v>
      </c>
      <c r="H13" s="5"/>
      <c r="I13" s="17"/>
      <c r="J13" s="17"/>
      <c r="K13" s="18"/>
      <c r="L13" s="19"/>
    </row>
    <row r="14" spans="1:12" s="7" customFormat="1" ht="15.75" thickBot="1">
      <c r="A14" s="20"/>
      <c r="B14" s="22" t="s">
        <v>32</v>
      </c>
      <c r="C14" s="93"/>
      <c r="D14" s="94"/>
      <c r="E14" s="94"/>
      <c r="F14" s="94"/>
      <c r="G14" s="21">
        <f>SUM(G8:G13)</f>
        <v>15372.48</v>
      </c>
      <c r="H14" s="5"/>
      <c r="I14" s="17"/>
      <c r="J14" s="17"/>
      <c r="K14" s="18"/>
      <c r="L14" s="19"/>
    </row>
    <row r="15" spans="1:12" s="7" customFormat="1">
      <c r="A15" s="46">
        <v>2</v>
      </c>
      <c r="B15" s="112" t="s">
        <v>33</v>
      </c>
      <c r="C15" s="113"/>
      <c r="D15" s="113"/>
      <c r="E15" s="113"/>
      <c r="F15" s="113"/>
      <c r="G15" s="114"/>
      <c r="H15" s="5"/>
      <c r="I15" s="17"/>
      <c r="J15" s="17"/>
      <c r="K15" s="18"/>
      <c r="L15" s="19"/>
    </row>
    <row r="16" spans="1:12" s="7" customFormat="1">
      <c r="A16" s="8" t="s">
        <v>21</v>
      </c>
      <c r="B16" s="26" t="s">
        <v>22</v>
      </c>
      <c r="C16" s="8" t="s">
        <v>23</v>
      </c>
      <c r="D16" s="8" t="s">
        <v>24</v>
      </c>
      <c r="E16" s="8" t="s">
        <v>25</v>
      </c>
      <c r="F16" s="8"/>
      <c r="G16" s="8" t="s">
        <v>26</v>
      </c>
      <c r="H16" s="5"/>
      <c r="I16" s="17"/>
      <c r="J16" s="17"/>
      <c r="K16" s="18"/>
      <c r="L16" s="19"/>
    </row>
    <row r="17" spans="1:12" s="7" customFormat="1" ht="18">
      <c r="A17" s="11">
        <v>101176</v>
      </c>
      <c r="B17" s="12" t="s">
        <v>9</v>
      </c>
      <c r="C17" s="13" t="s">
        <v>8</v>
      </c>
      <c r="D17" s="14">
        <v>36</v>
      </c>
      <c r="E17" s="15">
        <v>143.29</v>
      </c>
      <c r="F17" s="15">
        <v>183.9</v>
      </c>
      <c r="G17" s="15">
        <f t="shared" ref="G17:G23" si="1">TRUNC(D17*F17,2)</f>
        <v>6620.4</v>
      </c>
      <c r="H17" s="5"/>
      <c r="I17" s="17"/>
      <c r="J17" s="17"/>
      <c r="K17" s="18"/>
      <c r="L17" s="19"/>
    </row>
    <row r="18" spans="1:12" s="7" customFormat="1" ht="18">
      <c r="A18" s="11">
        <v>96534</v>
      </c>
      <c r="B18" s="12" t="s">
        <v>10</v>
      </c>
      <c r="C18" s="13" t="s">
        <v>3</v>
      </c>
      <c r="D18" s="14">
        <v>2.1</v>
      </c>
      <c r="E18" s="15">
        <v>87.18</v>
      </c>
      <c r="F18" s="15">
        <v>111.89</v>
      </c>
      <c r="G18" s="15">
        <f t="shared" si="1"/>
        <v>234.96</v>
      </c>
      <c r="H18" s="5"/>
      <c r="I18" s="17"/>
      <c r="J18" s="17"/>
      <c r="K18" s="18"/>
      <c r="L18" s="19"/>
    </row>
    <row r="19" spans="1:12" s="7" customFormat="1">
      <c r="A19" s="11">
        <v>96545</v>
      </c>
      <c r="B19" s="12" t="s">
        <v>11</v>
      </c>
      <c r="C19" s="13" t="s">
        <v>5</v>
      </c>
      <c r="D19" s="14">
        <v>109.02</v>
      </c>
      <c r="E19" s="15">
        <v>16.13</v>
      </c>
      <c r="F19" s="15">
        <v>20.7</v>
      </c>
      <c r="G19" s="15">
        <f t="shared" si="1"/>
        <v>2256.71</v>
      </c>
      <c r="H19" s="5"/>
      <c r="I19" s="17"/>
      <c r="J19" s="17"/>
      <c r="K19" s="18"/>
      <c r="L19" s="19"/>
    </row>
    <row r="20" spans="1:12" s="7" customFormat="1" ht="18">
      <c r="A20" s="11">
        <v>96536</v>
      </c>
      <c r="B20" s="12" t="s">
        <v>13</v>
      </c>
      <c r="C20" s="13" t="s">
        <v>3</v>
      </c>
      <c r="D20" s="14">
        <v>21.12</v>
      </c>
      <c r="E20" s="15">
        <v>75.78</v>
      </c>
      <c r="F20" s="15">
        <v>97.26</v>
      </c>
      <c r="G20" s="15">
        <f t="shared" si="1"/>
        <v>2054.13</v>
      </c>
      <c r="H20" s="5"/>
      <c r="I20" s="17"/>
      <c r="J20" s="17"/>
      <c r="K20" s="18"/>
      <c r="L20" s="19"/>
    </row>
    <row r="21" spans="1:12" s="7" customFormat="1">
      <c r="A21" s="11">
        <v>96555</v>
      </c>
      <c r="B21" s="12" t="s">
        <v>12</v>
      </c>
      <c r="C21" s="13" t="s">
        <v>7</v>
      </c>
      <c r="D21" s="14">
        <v>3.46</v>
      </c>
      <c r="E21" s="15">
        <v>700.35</v>
      </c>
      <c r="F21" s="15">
        <v>898.83</v>
      </c>
      <c r="G21" s="15">
        <f t="shared" si="1"/>
        <v>3109.95</v>
      </c>
      <c r="H21" s="5"/>
      <c r="I21" s="17"/>
      <c r="J21" s="17"/>
      <c r="K21" s="18"/>
      <c r="L21" s="19"/>
    </row>
    <row r="22" spans="1:12" s="7" customFormat="1" ht="18">
      <c r="A22" s="11">
        <v>96527</v>
      </c>
      <c r="B22" s="12" t="s">
        <v>35</v>
      </c>
      <c r="C22" s="13" t="s">
        <v>7</v>
      </c>
      <c r="D22" s="14">
        <v>2.41</v>
      </c>
      <c r="E22" s="15">
        <v>114.56</v>
      </c>
      <c r="F22" s="15">
        <v>147.03</v>
      </c>
      <c r="G22" s="15">
        <f t="shared" si="1"/>
        <v>354.34</v>
      </c>
      <c r="H22" s="5"/>
      <c r="I22" s="17"/>
      <c r="J22" s="17"/>
      <c r="K22" s="18"/>
      <c r="L22" s="19"/>
    </row>
    <row r="23" spans="1:12" s="7" customFormat="1" ht="15.75" thickBot="1">
      <c r="A23" s="11">
        <v>96523</v>
      </c>
      <c r="B23" s="12" t="s">
        <v>14</v>
      </c>
      <c r="C23" s="13" t="s">
        <v>7</v>
      </c>
      <c r="D23" s="14">
        <v>1.05</v>
      </c>
      <c r="E23" s="15">
        <v>87.21</v>
      </c>
      <c r="F23" s="15">
        <v>111.93</v>
      </c>
      <c r="G23" s="15">
        <f t="shared" si="1"/>
        <v>117.52</v>
      </c>
      <c r="H23" s="5"/>
      <c r="I23" s="17"/>
      <c r="J23" s="17"/>
      <c r="K23" s="18"/>
      <c r="L23" s="19"/>
    </row>
    <row r="24" spans="1:12" s="7" customFormat="1" ht="15.75" thickBot="1">
      <c r="A24" s="20"/>
      <c r="B24" s="22" t="s">
        <v>32</v>
      </c>
      <c r="C24" s="93" t="s">
        <v>26</v>
      </c>
      <c r="D24" s="94"/>
      <c r="E24" s="94"/>
      <c r="F24" s="94"/>
      <c r="G24" s="21">
        <f>SUM(G17:G23)</f>
        <v>14748.010000000002</v>
      </c>
      <c r="H24" s="5"/>
      <c r="I24" s="17"/>
      <c r="J24" s="17"/>
      <c r="K24" s="18"/>
      <c r="L24" s="19"/>
    </row>
    <row r="25" spans="1:12" s="7" customFormat="1" ht="14.25" customHeight="1">
      <c r="A25" s="4">
        <v>3</v>
      </c>
      <c r="B25" s="101" t="s">
        <v>54</v>
      </c>
      <c r="C25" s="102"/>
      <c r="D25" s="102"/>
      <c r="E25" s="102"/>
      <c r="F25" s="102"/>
      <c r="G25" s="103"/>
      <c r="H25" s="5"/>
      <c r="I25" s="17"/>
      <c r="J25" s="17"/>
      <c r="K25" s="18"/>
      <c r="L25" s="19"/>
    </row>
    <row r="26" spans="1:12" s="31" customFormat="1">
      <c r="A26" s="25" t="s">
        <v>21</v>
      </c>
      <c r="B26" s="32" t="s">
        <v>22</v>
      </c>
      <c r="C26" s="25" t="s">
        <v>23</v>
      </c>
      <c r="D26" s="25" t="s">
        <v>24</v>
      </c>
      <c r="E26" s="25" t="s">
        <v>25</v>
      </c>
      <c r="F26" s="25"/>
      <c r="G26" s="25" t="s">
        <v>26</v>
      </c>
      <c r="H26" s="27"/>
      <c r="I26" s="17"/>
      <c r="J26" s="28"/>
      <c r="K26" s="29"/>
      <c r="L26" s="30"/>
    </row>
    <row r="27" spans="1:12" s="7" customFormat="1" ht="24" customHeight="1">
      <c r="A27" s="16">
        <v>94213</v>
      </c>
      <c r="B27" s="12" t="s">
        <v>6</v>
      </c>
      <c r="C27" s="13" t="s">
        <v>28</v>
      </c>
      <c r="D27" s="23">
        <v>102.9</v>
      </c>
      <c r="E27" s="15">
        <v>83.19</v>
      </c>
      <c r="F27" s="15">
        <v>106.77</v>
      </c>
      <c r="G27" s="15">
        <f>TRUNC(D27*F27,2)</f>
        <v>10986.63</v>
      </c>
      <c r="H27" s="5"/>
      <c r="I27" s="17"/>
      <c r="J27" s="17"/>
      <c r="K27" s="18"/>
      <c r="L27" s="19"/>
    </row>
    <row r="28" spans="1:12" ht="45" customHeight="1">
      <c r="A28" s="11">
        <v>92614</v>
      </c>
      <c r="B28" s="12" t="s">
        <v>0</v>
      </c>
      <c r="C28" s="13" t="s">
        <v>1</v>
      </c>
      <c r="D28" s="14">
        <v>3</v>
      </c>
      <c r="E28" s="15">
        <v>1639.3</v>
      </c>
      <c r="F28" s="15">
        <v>2103.88</v>
      </c>
      <c r="G28" s="15">
        <f>TRUNC(D28*F28,2)</f>
        <v>6311.64</v>
      </c>
      <c r="I28" s="17"/>
    </row>
    <row r="29" spans="1:12" ht="33.75" customHeight="1">
      <c r="A29" s="11">
        <v>92580</v>
      </c>
      <c r="B29" s="12" t="s">
        <v>2</v>
      </c>
      <c r="C29" s="13" t="s">
        <v>3</v>
      </c>
      <c r="D29" s="23">
        <v>102.9</v>
      </c>
      <c r="E29" s="15">
        <v>49.43</v>
      </c>
      <c r="F29" s="15">
        <v>63.44</v>
      </c>
      <c r="G29" s="15">
        <f>TRUNC(D29*F29,2)</f>
        <v>6527.97</v>
      </c>
      <c r="I29" s="17"/>
    </row>
    <row r="30" spans="1:12" ht="45" customHeight="1" thickBot="1">
      <c r="A30" s="11">
        <v>100766</v>
      </c>
      <c r="B30" s="12" t="s">
        <v>4</v>
      </c>
      <c r="C30" s="13" t="s">
        <v>5</v>
      </c>
      <c r="D30" s="14">
        <v>593.12</v>
      </c>
      <c r="E30" s="15">
        <v>14.64</v>
      </c>
      <c r="F30" s="15">
        <v>18.79</v>
      </c>
      <c r="G30" s="15">
        <f>TRUNC(D30*F30,2)</f>
        <v>11144.72</v>
      </c>
      <c r="I30" s="17"/>
    </row>
    <row r="31" spans="1:12" s="7" customFormat="1" ht="15.75" thickBot="1">
      <c r="A31" s="20"/>
      <c r="B31" s="22" t="s">
        <v>32</v>
      </c>
      <c r="C31" s="93" t="s">
        <v>26</v>
      </c>
      <c r="D31" s="94"/>
      <c r="E31" s="94"/>
      <c r="F31" s="94"/>
      <c r="G31" s="21">
        <f>SUM(G27:G30)</f>
        <v>34970.959999999999</v>
      </c>
      <c r="H31" s="5"/>
      <c r="I31" s="17"/>
      <c r="J31" s="17"/>
      <c r="K31" s="18"/>
      <c r="L31" s="19"/>
    </row>
    <row r="32" spans="1:12" ht="14.25" customHeight="1">
      <c r="A32" s="46">
        <v>4</v>
      </c>
      <c r="B32" s="112" t="s">
        <v>65</v>
      </c>
      <c r="C32" s="113"/>
      <c r="D32" s="113"/>
      <c r="E32" s="113"/>
      <c r="F32" s="113"/>
      <c r="G32" s="114"/>
      <c r="I32" s="17"/>
    </row>
    <row r="33" spans="1:12">
      <c r="A33" s="8" t="s">
        <v>21</v>
      </c>
      <c r="B33" s="26" t="s">
        <v>22</v>
      </c>
      <c r="C33" s="8" t="s">
        <v>23</v>
      </c>
      <c r="D33" s="8" t="s">
        <v>24</v>
      </c>
      <c r="E33" s="8" t="s">
        <v>25</v>
      </c>
      <c r="F33" s="8"/>
      <c r="G33" s="8" t="s">
        <v>26</v>
      </c>
      <c r="I33" s="17"/>
    </row>
    <row r="34" spans="1:12" ht="62.25" customHeight="1">
      <c r="A34" s="11">
        <v>102364</v>
      </c>
      <c r="B34" s="12" t="s">
        <v>37</v>
      </c>
      <c r="C34" s="13" t="s">
        <v>3</v>
      </c>
      <c r="D34" s="14">
        <v>46.8</v>
      </c>
      <c r="E34" s="15">
        <v>209.63</v>
      </c>
      <c r="F34" s="15">
        <v>269.04000000000002</v>
      </c>
      <c r="G34" s="15">
        <f>TRUNC(D34*F34,2)</f>
        <v>12591.07</v>
      </c>
      <c r="I34" s="17"/>
    </row>
    <row r="35" spans="1:12" ht="25.5" customHeight="1">
      <c r="A35" s="11">
        <v>94963</v>
      </c>
      <c r="B35" s="12" t="s">
        <v>38</v>
      </c>
      <c r="C35" s="13" t="s">
        <v>3</v>
      </c>
      <c r="D35" s="14">
        <v>6.61</v>
      </c>
      <c r="E35" s="15">
        <v>433.34</v>
      </c>
      <c r="F35" s="15">
        <v>556.15</v>
      </c>
      <c r="G35" s="15">
        <f>TRUNC(D35*F35,2)</f>
        <v>3676.15</v>
      </c>
      <c r="I35" s="17"/>
    </row>
    <row r="36" spans="1:12" ht="30.75" customHeight="1">
      <c r="A36" s="35">
        <v>100761</v>
      </c>
      <c r="B36" s="13" t="s">
        <v>36</v>
      </c>
      <c r="C36" s="13" t="s">
        <v>3</v>
      </c>
      <c r="D36" s="14">
        <v>78</v>
      </c>
      <c r="E36" s="15">
        <v>43.37</v>
      </c>
      <c r="F36" s="15">
        <v>55.66</v>
      </c>
      <c r="G36" s="15">
        <f>TRUNC(D36*F36,2)</f>
        <v>4341.4799999999996</v>
      </c>
      <c r="I36" s="17"/>
    </row>
    <row r="37" spans="1:12" s="7" customFormat="1" ht="26.25" customHeight="1">
      <c r="A37" s="11">
        <v>2001004045</v>
      </c>
      <c r="B37" s="12" t="s">
        <v>48</v>
      </c>
      <c r="C37" s="13" t="s">
        <v>28</v>
      </c>
      <c r="D37" s="14">
        <v>1.2</v>
      </c>
      <c r="E37" s="15">
        <v>726.88</v>
      </c>
      <c r="F37" s="15">
        <v>932.88</v>
      </c>
      <c r="G37" s="15">
        <f>TRUNC(D37*F37,2)</f>
        <v>1119.45</v>
      </c>
      <c r="H37" s="5"/>
      <c r="I37" s="17"/>
      <c r="J37" s="17"/>
      <c r="K37" s="18"/>
      <c r="L37" s="19"/>
    </row>
    <row r="38" spans="1:12" ht="15" customHeight="1" thickBot="1">
      <c r="A38" s="35">
        <v>2201000010</v>
      </c>
      <c r="B38" s="13" t="s">
        <v>39</v>
      </c>
      <c r="C38" s="13" t="s">
        <v>3</v>
      </c>
      <c r="D38" s="14">
        <v>137.5</v>
      </c>
      <c r="E38" s="15">
        <v>2.88</v>
      </c>
      <c r="F38" s="15">
        <v>3.7</v>
      </c>
      <c r="G38" s="15">
        <f>TRUNC(D38*F38,2)</f>
        <v>508.75</v>
      </c>
      <c r="I38" s="17"/>
    </row>
    <row r="39" spans="1:12" s="7" customFormat="1" ht="15.75" thickBot="1">
      <c r="A39" s="20"/>
      <c r="B39" s="22" t="s">
        <v>32</v>
      </c>
      <c r="C39" s="93" t="s">
        <v>26</v>
      </c>
      <c r="D39" s="94"/>
      <c r="E39" s="94"/>
      <c r="F39" s="94"/>
      <c r="G39" s="21">
        <f>SUM(G34:G38)</f>
        <v>22236.899999999998</v>
      </c>
      <c r="H39" s="5"/>
      <c r="I39" s="17"/>
      <c r="J39" s="17"/>
      <c r="K39" s="18"/>
      <c r="L39" s="19"/>
    </row>
    <row r="40" spans="1:12" s="31" customFormat="1" ht="14.25" customHeight="1">
      <c r="A40" s="45">
        <v>5</v>
      </c>
      <c r="B40" s="127" t="s">
        <v>55</v>
      </c>
      <c r="C40" s="128"/>
      <c r="D40" s="128"/>
      <c r="E40" s="128"/>
      <c r="F40" s="128"/>
      <c r="G40" s="129"/>
      <c r="H40" s="27"/>
      <c r="I40" s="17"/>
      <c r="J40" s="44"/>
      <c r="K40" s="29"/>
      <c r="L40" s="30"/>
    </row>
    <row r="41" spans="1:12" s="31" customFormat="1" ht="15" customHeight="1">
      <c r="A41" s="25" t="s">
        <v>21</v>
      </c>
      <c r="B41" s="32" t="s">
        <v>22</v>
      </c>
      <c r="C41" s="25" t="s">
        <v>23</v>
      </c>
      <c r="D41" s="25" t="s">
        <v>24</v>
      </c>
      <c r="E41" s="25" t="s">
        <v>25</v>
      </c>
      <c r="F41" s="25"/>
      <c r="G41" s="25" t="s">
        <v>26</v>
      </c>
      <c r="H41" s="27"/>
      <c r="I41" s="17"/>
      <c r="J41" s="44"/>
      <c r="K41" s="29"/>
      <c r="L41" s="30"/>
    </row>
    <row r="42" spans="1:12" s="7" customFormat="1">
      <c r="A42" s="37">
        <v>90778</v>
      </c>
      <c r="B42" s="38" t="s">
        <v>40</v>
      </c>
      <c r="C42" s="38" t="s">
        <v>41</v>
      </c>
      <c r="D42" s="39">
        <v>22</v>
      </c>
      <c r="E42" s="15">
        <v>116.61</v>
      </c>
      <c r="F42" s="15">
        <v>149.66</v>
      </c>
      <c r="G42" s="15">
        <f>TRUNC(D42*F42,2)</f>
        <v>3292.52</v>
      </c>
      <c r="H42" s="5"/>
      <c r="I42" s="17"/>
      <c r="J42" s="36"/>
      <c r="K42" s="18"/>
      <c r="L42" s="19"/>
    </row>
    <row r="43" spans="1:12" s="31" customFormat="1" ht="15.75" customHeight="1">
      <c r="A43" s="47">
        <v>90780</v>
      </c>
      <c r="B43" s="48" t="s">
        <v>42</v>
      </c>
      <c r="C43" s="48" t="s">
        <v>41</v>
      </c>
      <c r="D43" s="49">
        <v>352</v>
      </c>
      <c r="E43" s="24">
        <v>28.62</v>
      </c>
      <c r="F43" s="24">
        <v>36.729999999999997</v>
      </c>
      <c r="G43" s="15">
        <f>TRUNC(D43*F43,2)</f>
        <v>12928.96</v>
      </c>
      <c r="H43" s="27"/>
      <c r="I43" s="17"/>
      <c r="J43" s="44"/>
      <c r="K43" s="29"/>
      <c r="L43" s="30"/>
    </row>
    <row r="44" spans="1:12" s="7" customFormat="1">
      <c r="A44" s="50"/>
      <c r="B44" s="51" t="s">
        <v>32</v>
      </c>
      <c r="C44" s="126" t="s">
        <v>26</v>
      </c>
      <c r="D44" s="126"/>
      <c r="E44" s="126"/>
      <c r="F44" s="126"/>
      <c r="G44" s="52">
        <f>SUM(G43,G42)</f>
        <v>16221.48</v>
      </c>
      <c r="H44" s="5"/>
      <c r="I44" s="17"/>
      <c r="J44" s="17"/>
      <c r="K44" s="18"/>
      <c r="L44" s="19"/>
    </row>
    <row r="45" spans="1:12" s="57" customFormat="1">
      <c r="A45" s="130"/>
      <c r="B45" s="130"/>
      <c r="C45" s="130"/>
      <c r="D45" s="130"/>
      <c r="E45" s="130"/>
      <c r="F45" s="130"/>
      <c r="G45" s="130"/>
      <c r="H45" s="53"/>
      <c r="I45" s="54"/>
      <c r="J45" s="54"/>
      <c r="K45" s="55"/>
      <c r="L45" s="56"/>
    </row>
    <row r="46" spans="1:12" s="7" customFormat="1" ht="18">
      <c r="A46" s="40"/>
      <c r="B46" s="41" t="s">
        <v>34</v>
      </c>
      <c r="C46" s="40"/>
      <c r="D46" s="42"/>
      <c r="E46" s="43"/>
      <c r="F46" s="43"/>
      <c r="G46" s="61">
        <f>G14+G24+G31+G39+G44</f>
        <v>103549.82999999999</v>
      </c>
      <c r="H46" s="5"/>
      <c r="I46" s="6"/>
      <c r="J46" s="33"/>
      <c r="K46" s="18"/>
      <c r="L46" s="34"/>
    </row>
    <row r="47" spans="1:12" ht="70.5" customHeight="1"/>
    <row r="48" spans="1:12" s="31" customFormat="1" ht="14.25" customHeight="1">
      <c r="A48" s="87" t="s">
        <v>50</v>
      </c>
      <c r="B48" s="87" t="s">
        <v>51</v>
      </c>
      <c r="C48" s="87" t="s">
        <v>52</v>
      </c>
      <c r="D48" s="132" t="s">
        <v>53</v>
      </c>
      <c r="E48" s="133"/>
      <c r="F48"/>
      <c r="G48"/>
      <c r="H48" s="88"/>
      <c r="I48" s="89"/>
      <c r="J48" s="90"/>
      <c r="K48" s="91"/>
      <c r="L48" s="92"/>
    </row>
    <row r="49" spans="1:5">
      <c r="A49" s="37">
        <v>1</v>
      </c>
      <c r="B49" s="13" t="s">
        <v>20</v>
      </c>
      <c r="C49" s="85">
        <f>D49*100/D54</f>
        <v>14.845490330597357</v>
      </c>
      <c r="D49" s="115">
        <f>G14</f>
        <v>15372.48</v>
      </c>
      <c r="E49" s="115"/>
    </row>
    <row r="50" spans="1:5">
      <c r="A50" s="37">
        <v>2</v>
      </c>
      <c r="B50" s="59" t="s">
        <v>54</v>
      </c>
      <c r="C50" s="85">
        <f>D50*100/D54</f>
        <v>14.242428017506166</v>
      </c>
      <c r="D50" s="115">
        <f>G24</f>
        <v>14748.010000000002</v>
      </c>
      <c r="E50" s="115"/>
    </row>
    <row r="51" spans="1:5">
      <c r="A51" s="37">
        <v>3</v>
      </c>
      <c r="B51" s="59" t="s">
        <v>33</v>
      </c>
      <c r="C51" s="85">
        <f>D51*100/D54</f>
        <v>33.772107593030334</v>
      </c>
      <c r="D51" s="115">
        <f>G31</f>
        <v>34970.959999999999</v>
      </c>
      <c r="E51" s="115"/>
    </row>
    <row r="52" spans="1:5">
      <c r="A52" s="37">
        <v>4</v>
      </c>
      <c r="B52" s="59" t="s">
        <v>65</v>
      </c>
      <c r="C52" s="85">
        <f>D52*100/D54</f>
        <v>21.474588611106366</v>
      </c>
      <c r="D52" s="115">
        <f>G39</f>
        <v>22236.899999999998</v>
      </c>
      <c r="E52" s="115"/>
    </row>
    <row r="53" spans="1:5">
      <c r="A53" s="37">
        <v>5</v>
      </c>
      <c r="B53" s="59" t="s">
        <v>55</v>
      </c>
      <c r="C53" s="85">
        <f>D53*100/D54</f>
        <v>15.665385447759791</v>
      </c>
      <c r="D53" s="115">
        <f>G44</f>
        <v>16221.48</v>
      </c>
      <c r="E53" s="115"/>
    </row>
    <row r="54" spans="1:5">
      <c r="A54" s="122" t="s">
        <v>53</v>
      </c>
      <c r="B54" s="123"/>
      <c r="C54" s="60">
        <f>SUM(C49,C50,C51,C52,C53,)</f>
        <v>100.00000000000001</v>
      </c>
      <c r="D54" s="131">
        <f>SUM(D49:G53)</f>
        <v>103549.82999999999</v>
      </c>
      <c r="E54" s="131"/>
    </row>
  </sheetData>
  <mergeCells count="27">
    <mergeCell ref="D53:E53"/>
    <mergeCell ref="B1:D2"/>
    <mergeCell ref="A54:B54"/>
    <mergeCell ref="A1:A2"/>
    <mergeCell ref="C44:F44"/>
    <mergeCell ref="B32:G32"/>
    <mergeCell ref="B40:G40"/>
    <mergeCell ref="C39:F39"/>
    <mergeCell ref="A45:G45"/>
    <mergeCell ref="D54:E54"/>
    <mergeCell ref="D48:E48"/>
    <mergeCell ref="D49:E49"/>
    <mergeCell ref="D50:E50"/>
    <mergeCell ref="D51:E51"/>
    <mergeCell ref="D52:E52"/>
    <mergeCell ref="E2:G2"/>
    <mergeCell ref="C31:F31"/>
    <mergeCell ref="A3:D3"/>
    <mergeCell ref="E3:G3"/>
    <mergeCell ref="B25:G25"/>
    <mergeCell ref="A4:D4"/>
    <mergeCell ref="E4:G4"/>
    <mergeCell ref="B5:C5"/>
    <mergeCell ref="B6:G6"/>
    <mergeCell ref="C14:F14"/>
    <mergeCell ref="B15:G15"/>
    <mergeCell ref="C24:F24"/>
  </mergeCells>
  <pageMargins left="0.51181102362204722" right="0.51181102362204722" top="0.78740157480314965" bottom="0.9842519685039370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6"/>
  <sheetViews>
    <sheetView workbookViewId="0">
      <selection activeCell="D21" sqref="D21"/>
    </sheetView>
  </sheetViews>
  <sheetFormatPr defaultRowHeight="15"/>
  <cols>
    <col min="1" max="1" width="11.5703125" customWidth="1"/>
    <col min="2" max="2" width="39" customWidth="1"/>
    <col min="3" max="4" width="14.5703125" customWidth="1"/>
    <col min="5" max="6" width="13.42578125" customWidth="1"/>
    <col min="7" max="7" width="14.28515625" customWidth="1"/>
    <col min="8" max="8" width="10.5703125" customWidth="1"/>
  </cols>
  <sheetData>
    <row r="2" spans="1:8">
      <c r="B2" s="86" t="s">
        <v>69</v>
      </c>
    </row>
    <row r="3" spans="1:8">
      <c r="B3" s="86" t="s">
        <v>70</v>
      </c>
    </row>
    <row r="5" spans="1:8" ht="15.75" thickBot="1"/>
    <row r="6" spans="1:8">
      <c r="A6" s="134" t="s">
        <v>56</v>
      </c>
      <c r="B6" s="135"/>
      <c r="C6" s="135"/>
      <c r="D6" s="135"/>
      <c r="E6" s="135"/>
      <c r="F6" s="135"/>
      <c r="G6" s="135"/>
      <c r="H6" s="136"/>
    </row>
    <row r="7" spans="1:8">
      <c r="A7" s="137"/>
      <c r="B7" s="138"/>
      <c r="C7" s="138"/>
      <c r="D7" s="138"/>
      <c r="E7" s="138"/>
      <c r="F7" s="138"/>
      <c r="G7" s="138"/>
      <c r="H7" s="139"/>
    </row>
    <row r="8" spans="1:8">
      <c r="A8" s="73"/>
      <c r="B8" s="62"/>
      <c r="C8" s="63" t="s">
        <v>64</v>
      </c>
      <c r="D8" s="63"/>
      <c r="E8" s="64" t="s">
        <v>62</v>
      </c>
      <c r="F8" s="65" t="s">
        <v>52</v>
      </c>
      <c r="G8" s="64" t="s">
        <v>63</v>
      </c>
      <c r="H8" s="74" t="s">
        <v>52</v>
      </c>
    </row>
    <row r="9" spans="1:8">
      <c r="A9" s="75" t="s">
        <v>57</v>
      </c>
      <c r="B9" s="62" t="s">
        <v>20</v>
      </c>
      <c r="C9" s="66">
        <f>ORÇAMENTO!G14</f>
        <v>15372.48</v>
      </c>
      <c r="D9" s="67">
        <f>C9/C15</f>
        <v>0.14845490330597358</v>
      </c>
      <c r="E9" s="66">
        <f>C9</f>
        <v>15372.48</v>
      </c>
      <c r="F9" s="68">
        <f>E9/C15</f>
        <v>0.14845490330597358</v>
      </c>
      <c r="G9" s="62"/>
      <c r="H9" s="76"/>
    </row>
    <row r="10" spans="1:8">
      <c r="A10" s="75" t="s">
        <v>58</v>
      </c>
      <c r="B10" s="62" t="s">
        <v>33</v>
      </c>
      <c r="C10" s="66">
        <f>ORÇAMENTO!G24</f>
        <v>14748.010000000002</v>
      </c>
      <c r="D10" s="67">
        <f>C10/C15</f>
        <v>0.14242428017506165</v>
      </c>
      <c r="E10" s="66">
        <f>C10</f>
        <v>14748.010000000002</v>
      </c>
      <c r="F10" s="68">
        <f>E10/C15</f>
        <v>0.14242428017506165</v>
      </c>
      <c r="G10" s="62"/>
      <c r="H10" s="76"/>
    </row>
    <row r="11" spans="1:8">
      <c r="A11" s="75" t="s">
        <v>59</v>
      </c>
      <c r="B11" s="62" t="s">
        <v>54</v>
      </c>
      <c r="C11" s="66">
        <f>ORÇAMENTO!G31</f>
        <v>34970.959999999999</v>
      </c>
      <c r="D11" s="67">
        <f>C11/C15</f>
        <v>0.33772107593030337</v>
      </c>
      <c r="E11" s="62"/>
      <c r="F11" s="68"/>
      <c r="G11" s="66">
        <f>C11</f>
        <v>34970.959999999999</v>
      </c>
      <c r="H11" s="77">
        <f>G11/C15</f>
        <v>0.33772107593030337</v>
      </c>
    </row>
    <row r="12" spans="1:8">
      <c r="A12" s="75" t="s">
        <v>60</v>
      </c>
      <c r="B12" s="62" t="s">
        <v>65</v>
      </c>
      <c r="C12" s="66">
        <f>ORÇAMENTO!G39</f>
        <v>22236.899999999998</v>
      </c>
      <c r="D12" s="67">
        <f>C12/C15</f>
        <v>0.21474588611106363</v>
      </c>
      <c r="E12" s="62"/>
      <c r="F12" s="68"/>
      <c r="G12" s="66">
        <f>C12</f>
        <v>22236.899999999998</v>
      </c>
      <c r="H12" s="77">
        <f>G12/C15</f>
        <v>0.21474588611106363</v>
      </c>
    </row>
    <row r="13" spans="1:8">
      <c r="A13" s="75" t="s">
        <v>61</v>
      </c>
      <c r="B13" s="62" t="s">
        <v>55</v>
      </c>
      <c r="C13" s="66">
        <f>ORÇAMENTO!G44</f>
        <v>16221.48</v>
      </c>
      <c r="D13" s="67">
        <f>C13/C15</f>
        <v>0.15665385447759791</v>
      </c>
      <c r="E13" s="66">
        <f>C13/2</f>
        <v>8110.74</v>
      </c>
      <c r="F13" s="68">
        <f>E13/C15</f>
        <v>7.8326927238798957E-2</v>
      </c>
      <c r="G13" s="66">
        <f>E13</f>
        <v>8110.74</v>
      </c>
      <c r="H13" s="77">
        <f>G13/C15</f>
        <v>7.8326927238798957E-2</v>
      </c>
    </row>
    <row r="14" spans="1:8">
      <c r="A14" s="78"/>
      <c r="B14" s="62"/>
      <c r="C14" s="62"/>
      <c r="D14" s="69"/>
      <c r="E14" s="66"/>
      <c r="F14" s="70"/>
      <c r="G14" s="66"/>
      <c r="H14" s="76"/>
    </row>
    <row r="15" spans="1:8">
      <c r="A15" s="73"/>
      <c r="B15" s="62" t="s">
        <v>67</v>
      </c>
      <c r="C15" s="71">
        <f t="shared" ref="C15:H15" si="0">SUM(C9:C14)</f>
        <v>103549.82999999999</v>
      </c>
      <c r="D15" s="72">
        <f t="shared" si="0"/>
        <v>1.0000000000000002</v>
      </c>
      <c r="E15" s="71">
        <f t="shared" si="0"/>
        <v>38231.230000000003</v>
      </c>
      <c r="F15" s="72">
        <f t="shared" si="0"/>
        <v>0.36920611071983422</v>
      </c>
      <c r="G15" s="71">
        <f t="shared" si="0"/>
        <v>65318.6</v>
      </c>
      <c r="H15" s="79">
        <f t="shared" si="0"/>
        <v>0.630793889280166</v>
      </c>
    </row>
    <row r="16" spans="1:8" ht="15.75" thickBot="1">
      <c r="A16" s="80"/>
      <c r="B16" s="81" t="s">
        <v>68</v>
      </c>
      <c r="C16" s="82"/>
      <c r="D16" s="82"/>
      <c r="E16" s="82"/>
      <c r="F16" s="82"/>
      <c r="G16" s="83">
        <f>E15+G15</f>
        <v>103549.83</v>
      </c>
      <c r="H16" s="84">
        <f>F15+H15</f>
        <v>1.0000000000000002</v>
      </c>
    </row>
  </sheetData>
  <mergeCells count="2">
    <mergeCell ref="A6:H6"/>
    <mergeCell ref="A7:H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1EA4-8D6E-4A07-8E16-07AD283CDDDC}">
  <dimension ref="A1:M28"/>
  <sheetViews>
    <sheetView workbookViewId="0">
      <selection sqref="A1:M28"/>
    </sheetView>
  </sheetViews>
  <sheetFormatPr defaultRowHeight="15"/>
  <cols>
    <col min="1" max="1" width="124.7109375" customWidth="1"/>
  </cols>
  <sheetData>
    <row r="1" spans="1:13" ht="409.5" customHeight="1">
      <c r="A1" s="140" t="s">
        <v>71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13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3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1:13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</row>
    <row r="8" spans="1:13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pans="1:13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1:13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</row>
    <row r="12" spans="1:13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</row>
    <row r="13" spans="1:13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</row>
    <row r="14" spans="1:13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3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3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3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3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3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3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3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3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3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3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</row>
    <row r="26" spans="1:13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3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3" ht="409.5" customHeight="1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</row>
  </sheetData>
  <mergeCells count="1">
    <mergeCell ref="A1:M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CRONOGRAMA</vt:lpstr>
      <vt:lpstr>MEMÓRIA DE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</dc:creator>
  <cp:lastModifiedBy>Usuario</cp:lastModifiedBy>
  <cp:lastPrinted>2022-12-12T21:05:49Z</cp:lastPrinted>
  <dcterms:created xsi:type="dcterms:W3CDTF">2022-11-25T18:40:13Z</dcterms:created>
  <dcterms:modified xsi:type="dcterms:W3CDTF">2022-12-13T14:13:51Z</dcterms:modified>
</cp:coreProperties>
</file>