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E:\NUNCA PENDRIVE\2024\Edital Concorrencia\00 Usina Fotovoltaica\"/>
    </mc:Choice>
  </mc:AlternateContent>
  <xr:revisionPtr revIDLastSave="0" documentId="13_ncr:1_{3C6726C0-F9B0-452F-9A8D-B14D7789079D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BASE" sheetId="2" state="hidden" r:id="rId1"/>
    <sheet name="Orcamento Sintetico" sheetId="3" r:id="rId2"/>
    <sheet name="Composicao Unitaria" sheetId="1" r:id="rId3"/>
    <sheet name="Orcamento Sintetico (2)" sheetId="4" state="hidden" r:id="rId4"/>
    <sheet name="Composicao Unitaria (2)" sheetId="5" state="hidden" r:id="rId5"/>
  </sheets>
  <definedNames>
    <definedName name="_xlnm._FilterDatabase" localSheetId="0" hidden="1">BASE!$B$4:$J$203</definedName>
    <definedName name="_xlnm._FilterDatabase" localSheetId="2" hidden="1">'Composicao Unitaria'!$A$3:$I$586</definedName>
    <definedName name="_xlnm._FilterDatabase" localSheetId="4" hidden="1">'Composicao Unitaria (2)'!$A$2:$I$616</definedName>
    <definedName name="_xlnm._FilterDatabase" localSheetId="1" hidden="1">'Orcamento Sintetico'!$B$4:$K$138</definedName>
    <definedName name="_xlnm._FilterDatabase" localSheetId="3" hidden="1">'Orcamento Sintetico (2)'!$B$6:$K$151</definedName>
    <definedName name="_xlnm.Print_Area" localSheetId="0">BASE!$B$2:$J$212</definedName>
    <definedName name="_xlnm.Print_Area" localSheetId="2">'Composicao Unitaria'!$B$2:$I$586</definedName>
    <definedName name="_xlnm.Print_Area" localSheetId="4">'Composicao Unitaria (2)'!$B$1:$I$609</definedName>
    <definedName name="_xlnm.Print_Area" localSheetId="1">'Orcamento Sintetico'!$B$2:$K$138</definedName>
    <definedName name="_xlnm.Print_Area" localSheetId="3">'Orcamento Sintetico (2)'!$B$2:$K$151</definedName>
    <definedName name="_xlnm.Print_Titles" localSheetId="0">BASE!$3:$5</definedName>
    <definedName name="_xlnm.Print_Titles" localSheetId="2">'Composicao Unitaria'!$3:$3</definedName>
    <definedName name="_xlnm.Print_Titles" localSheetId="4">'Composicao Unitaria (2)'!$2:$2</definedName>
    <definedName name="_xlnm.Print_Titles" localSheetId="1">'Orcamento Sintetico'!$4:$5</definedName>
    <definedName name="_xlnm.Print_Titles" localSheetId="3">'Orcamento Sintetico (2)'!$4:$5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1" i="3" l="1"/>
  <c r="E131" i="3"/>
  <c r="C131" i="3"/>
  <c r="F130" i="3"/>
  <c r="E130" i="3"/>
  <c r="C130" i="3"/>
  <c r="F133" i="3"/>
  <c r="E133" i="3"/>
  <c r="C133" i="3"/>
  <c r="F132" i="3"/>
  <c r="E132" i="3"/>
  <c r="C132" i="3"/>
  <c r="F135" i="3"/>
  <c r="E135" i="3"/>
  <c r="C135" i="3"/>
  <c r="F134" i="3"/>
  <c r="E134" i="3"/>
  <c r="C134" i="3"/>
  <c r="F137" i="3"/>
  <c r="E137" i="3"/>
  <c r="C137" i="3"/>
  <c r="I583" i="1"/>
  <c r="H134" i="3" s="1"/>
  <c r="J134" i="3" s="1"/>
  <c r="I582" i="1"/>
  <c r="H133" i="3" s="1"/>
  <c r="J133" i="3" s="1"/>
  <c r="I581" i="1"/>
  <c r="H132" i="3" s="1"/>
  <c r="J132" i="3" s="1"/>
  <c r="I132" i="3" l="1"/>
  <c r="K132" i="3" s="1"/>
  <c r="I133" i="3"/>
  <c r="K133" i="3" s="1"/>
  <c r="I134" i="3"/>
  <c r="K134" i="3" s="1"/>
  <c r="I579" i="1" l="1"/>
  <c r="H130" i="3" s="1"/>
  <c r="I580" i="1"/>
  <c r="H131" i="3" s="1"/>
  <c r="I584" i="1"/>
  <c r="H135" i="3" s="1"/>
  <c r="I585" i="1"/>
  <c r="J135" i="3" l="1"/>
  <c r="I135" i="3"/>
  <c r="K135" i="3" s="1"/>
  <c r="J131" i="3"/>
  <c r="I131" i="3"/>
  <c r="K131" i="3" s="1"/>
  <c r="J130" i="3"/>
  <c r="I130" i="3"/>
  <c r="K130" i="3" s="1"/>
  <c r="I569" i="1"/>
  <c r="I568" i="1"/>
  <c r="I567" i="1"/>
  <c r="I566" i="1"/>
  <c r="I565" i="1"/>
  <c r="I564" i="1"/>
  <c r="I563" i="1"/>
  <c r="I562" i="1"/>
  <c r="I561" i="1"/>
  <c r="I560" i="1"/>
  <c r="I559" i="1"/>
  <c r="H558" i="1" a="1"/>
  <c r="H558" i="1" s="1"/>
  <c r="I558" i="1" s="1"/>
  <c r="C128" i="3"/>
  <c r="D128" i="3"/>
  <c r="E128" i="3"/>
  <c r="F128" i="3"/>
  <c r="D99" i="3" l="1"/>
  <c r="F136" i="3"/>
  <c r="E136" i="3"/>
  <c r="F127" i="3"/>
  <c r="E127" i="3"/>
  <c r="F126" i="3"/>
  <c r="E126" i="3"/>
  <c r="F125" i="3"/>
  <c r="E125" i="3"/>
  <c r="F124" i="3"/>
  <c r="E124" i="3"/>
  <c r="F123" i="3"/>
  <c r="E123" i="3"/>
  <c r="F122" i="3"/>
  <c r="E122" i="3"/>
  <c r="F121" i="3"/>
  <c r="E121" i="3"/>
  <c r="F120" i="3"/>
  <c r="E120" i="3"/>
  <c r="F119" i="3"/>
  <c r="E119" i="3"/>
  <c r="F118" i="3"/>
  <c r="E118" i="3"/>
  <c r="F117" i="3"/>
  <c r="E117" i="3"/>
  <c r="F116" i="3"/>
  <c r="E116" i="3"/>
  <c r="F115" i="3"/>
  <c r="E115" i="3"/>
  <c r="F114" i="3"/>
  <c r="E114" i="3"/>
  <c r="F113" i="3"/>
  <c r="E113" i="3"/>
  <c r="F111" i="3"/>
  <c r="E111" i="3"/>
  <c r="F110" i="3"/>
  <c r="E110" i="3"/>
  <c r="F109" i="3"/>
  <c r="E109" i="3"/>
  <c r="F108" i="3"/>
  <c r="E108" i="3"/>
  <c r="F107" i="3"/>
  <c r="E107" i="3"/>
  <c r="F106" i="3"/>
  <c r="E106" i="3"/>
  <c r="F105" i="3"/>
  <c r="E105" i="3"/>
  <c r="F104" i="3"/>
  <c r="E104" i="3"/>
  <c r="F103" i="3"/>
  <c r="E103" i="3"/>
  <c r="F102" i="3"/>
  <c r="E102" i="3"/>
  <c r="F101" i="3"/>
  <c r="E101" i="3"/>
  <c r="F100" i="3"/>
  <c r="E100" i="3"/>
  <c r="F99" i="3"/>
  <c r="E99" i="3"/>
  <c r="F98" i="3"/>
  <c r="E98" i="3"/>
  <c r="F97" i="3"/>
  <c r="E97" i="3"/>
  <c r="F96" i="3"/>
  <c r="E96" i="3"/>
  <c r="F94" i="3"/>
  <c r="E94" i="3"/>
  <c r="F93" i="3"/>
  <c r="E93" i="3"/>
  <c r="F92" i="3"/>
  <c r="E92" i="3"/>
  <c r="F91" i="3"/>
  <c r="E91" i="3"/>
  <c r="F90" i="3"/>
  <c r="E90" i="3"/>
  <c r="F89" i="3"/>
  <c r="E89" i="3"/>
  <c r="F88" i="3"/>
  <c r="E88" i="3"/>
  <c r="F87" i="3"/>
  <c r="E87" i="3"/>
  <c r="F86" i="3"/>
  <c r="E86" i="3"/>
  <c r="F85" i="3"/>
  <c r="E85" i="3"/>
  <c r="F84" i="3"/>
  <c r="E84" i="3"/>
  <c r="F83" i="3"/>
  <c r="E83" i="3"/>
  <c r="F82" i="3"/>
  <c r="E82" i="3"/>
  <c r="F81" i="3"/>
  <c r="E81" i="3"/>
  <c r="F80" i="3"/>
  <c r="E80" i="3"/>
  <c r="F79" i="3"/>
  <c r="E79" i="3"/>
  <c r="F78" i="3"/>
  <c r="E78" i="3"/>
  <c r="F77" i="3"/>
  <c r="E77" i="3"/>
  <c r="F76" i="3"/>
  <c r="E76" i="3"/>
  <c r="F74" i="3"/>
  <c r="E74" i="3"/>
  <c r="F73" i="3"/>
  <c r="E73" i="3"/>
  <c r="F72" i="3"/>
  <c r="E72" i="3"/>
  <c r="F71" i="3"/>
  <c r="E71" i="3"/>
  <c r="F70" i="3"/>
  <c r="E70" i="3"/>
  <c r="F69" i="3"/>
  <c r="E69" i="3"/>
  <c r="F68" i="3"/>
  <c r="E68" i="3"/>
  <c r="F67" i="3"/>
  <c r="E67" i="3"/>
  <c r="F66" i="3"/>
  <c r="E66" i="3"/>
  <c r="F65" i="3"/>
  <c r="E65" i="3"/>
  <c r="F64" i="3"/>
  <c r="E64" i="3"/>
  <c r="F63" i="3"/>
  <c r="E63" i="3"/>
  <c r="F62" i="3"/>
  <c r="E62" i="3"/>
  <c r="F61" i="3"/>
  <c r="E61" i="3"/>
  <c r="F60" i="3"/>
  <c r="E60" i="3"/>
  <c r="F59" i="3"/>
  <c r="E59" i="3"/>
  <c r="F58" i="3"/>
  <c r="E58" i="3"/>
  <c r="F57" i="3"/>
  <c r="E57" i="3"/>
  <c r="F56" i="3"/>
  <c r="E56" i="3"/>
  <c r="F55" i="3"/>
  <c r="E55" i="3"/>
  <c r="F54" i="3"/>
  <c r="E54" i="3"/>
  <c r="F53" i="3"/>
  <c r="E53" i="3"/>
  <c r="F52" i="3"/>
  <c r="E52" i="3"/>
  <c r="F51" i="3"/>
  <c r="E51" i="3"/>
  <c r="F50" i="3"/>
  <c r="E50" i="3"/>
  <c r="F49" i="3"/>
  <c r="E49" i="3"/>
  <c r="F48" i="3"/>
  <c r="E48" i="3"/>
  <c r="F47" i="3"/>
  <c r="E47" i="3"/>
  <c r="F46" i="3"/>
  <c r="E46" i="3"/>
  <c r="F45" i="3"/>
  <c r="E45" i="3"/>
  <c r="F44" i="3"/>
  <c r="E44" i="3"/>
  <c r="F43" i="3"/>
  <c r="E43" i="3"/>
  <c r="F42" i="3"/>
  <c r="E42" i="3"/>
  <c r="F41" i="3"/>
  <c r="E41" i="3"/>
  <c r="F40" i="3"/>
  <c r="E40" i="3"/>
  <c r="F39" i="3"/>
  <c r="E39" i="3"/>
  <c r="F38" i="3"/>
  <c r="E38" i="3"/>
  <c r="F37" i="3"/>
  <c r="E37" i="3"/>
  <c r="F36" i="3"/>
  <c r="E36" i="3"/>
  <c r="F35" i="3"/>
  <c r="E35" i="3"/>
  <c r="F34" i="3"/>
  <c r="E34" i="3"/>
  <c r="F33" i="3"/>
  <c r="E33" i="3"/>
  <c r="F32" i="3"/>
  <c r="E32" i="3"/>
  <c r="F31" i="3"/>
  <c r="E31" i="3"/>
  <c r="F30" i="3"/>
  <c r="E30" i="3"/>
  <c r="F28" i="3"/>
  <c r="E28" i="3"/>
  <c r="F27" i="3"/>
  <c r="E27" i="3"/>
  <c r="F26" i="3"/>
  <c r="E26" i="3"/>
  <c r="F25" i="3"/>
  <c r="E25" i="3"/>
  <c r="F24" i="3"/>
  <c r="E24" i="3"/>
  <c r="F23" i="3"/>
  <c r="E23" i="3"/>
  <c r="F22" i="3"/>
  <c r="E22" i="3"/>
  <c r="F21" i="3"/>
  <c r="E21" i="3"/>
  <c r="F20" i="3"/>
  <c r="E20" i="3"/>
  <c r="F19" i="3"/>
  <c r="E19" i="3"/>
  <c r="F18" i="3"/>
  <c r="E18" i="3"/>
  <c r="F17" i="3"/>
  <c r="E17" i="3"/>
  <c r="F16" i="3"/>
  <c r="E16" i="3"/>
  <c r="F15" i="3"/>
  <c r="E15" i="3"/>
  <c r="F14" i="3"/>
  <c r="E14" i="3"/>
  <c r="F13" i="3"/>
  <c r="E13" i="3"/>
  <c r="F12" i="3"/>
  <c r="E12" i="3"/>
  <c r="F11" i="3"/>
  <c r="E11" i="3"/>
  <c r="F10" i="3"/>
  <c r="E10" i="3"/>
  <c r="F9" i="3"/>
  <c r="E9" i="3"/>
  <c r="F8" i="3"/>
  <c r="E8" i="3"/>
  <c r="F7" i="3"/>
  <c r="E7" i="3"/>
  <c r="C136" i="3"/>
  <c r="D127" i="3"/>
  <c r="C127" i="3"/>
  <c r="C126" i="3"/>
  <c r="C125" i="3"/>
  <c r="D124" i="3"/>
  <c r="C124" i="3"/>
  <c r="C123" i="3"/>
  <c r="D122" i="3"/>
  <c r="C122" i="3"/>
  <c r="D121" i="3"/>
  <c r="C121" i="3"/>
  <c r="D120" i="3"/>
  <c r="C120" i="3"/>
  <c r="D119" i="3"/>
  <c r="C119" i="3"/>
  <c r="C118" i="3"/>
  <c r="D117" i="3"/>
  <c r="C117" i="3"/>
  <c r="D116" i="3"/>
  <c r="C116" i="3"/>
  <c r="D115" i="3"/>
  <c r="C115" i="3"/>
  <c r="C114" i="3"/>
  <c r="D113" i="3"/>
  <c r="C113" i="3"/>
  <c r="C111" i="3"/>
  <c r="C110" i="3"/>
  <c r="C109" i="3"/>
  <c r="C108" i="3"/>
  <c r="C107" i="3"/>
  <c r="C106" i="3"/>
  <c r="C105" i="3"/>
  <c r="D104" i="3"/>
  <c r="C104" i="3"/>
  <c r="C103" i="3"/>
  <c r="C102" i="3"/>
  <c r="D101" i="3"/>
  <c r="C101" i="3"/>
  <c r="C100" i="3"/>
  <c r="C99" i="3"/>
  <c r="D98" i="3"/>
  <c r="C98" i="3"/>
  <c r="C97" i="3"/>
  <c r="D96" i="3"/>
  <c r="C96" i="3"/>
  <c r="D94" i="3"/>
  <c r="C94" i="3"/>
  <c r="D93" i="3"/>
  <c r="C93" i="3"/>
  <c r="D92" i="3"/>
  <c r="C92" i="3"/>
  <c r="D91" i="3"/>
  <c r="C91" i="3"/>
  <c r="D90" i="3"/>
  <c r="C90" i="3"/>
  <c r="D89" i="3"/>
  <c r="C89" i="3"/>
  <c r="D88" i="3"/>
  <c r="C88" i="3"/>
  <c r="C87" i="3"/>
  <c r="C86" i="3"/>
  <c r="C85" i="3"/>
  <c r="D84" i="3"/>
  <c r="C84" i="3"/>
  <c r="D83" i="3"/>
  <c r="C83" i="3"/>
  <c r="C82" i="3"/>
  <c r="C81" i="3"/>
  <c r="C80" i="3"/>
  <c r="D79" i="3"/>
  <c r="C79" i="3"/>
  <c r="C78" i="3"/>
  <c r="D77" i="3"/>
  <c r="C77" i="3"/>
  <c r="D76" i="3"/>
  <c r="C76" i="3"/>
  <c r="C74" i="3"/>
  <c r="D73" i="3"/>
  <c r="C73" i="3"/>
  <c r="D72" i="3"/>
  <c r="C72" i="3"/>
  <c r="D71" i="3"/>
  <c r="C71" i="3"/>
  <c r="C70" i="3"/>
  <c r="C69" i="3"/>
  <c r="C68" i="3"/>
  <c r="C67" i="3"/>
  <c r="C66" i="3"/>
  <c r="D65" i="3"/>
  <c r="C65" i="3"/>
  <c r="D64" i="3"/>
  <c r="C64" i="3"/>
  <c r="D63" i="3"/>
  <c r="C63" i="3"/>
  <c r="C62" i="3"/>
  <c r="C61" i="3"/>
  <c r="D60" i="3"/>
  <c r="C60" i="3"/>
  <c r="D59" i="3"/>
  <c r="C59" i="3"/>
  <c r="D58" i="3"/>
  <c r="C58" i="3"/>
  <c r="D57" i="3"/>
  <c r="C57" i="3"/>
  <c r="D56" i="3"/>
  <c r="C56" i="3"/>
  <c r="D55" i="3"/>
  <c r="C55" i="3"/>
  <c r="D54" i="3"/>
  <c r="C54" i="3"/>
  <c r="D53" i="3"/>
  <c r="C53" i="3"/>
  <c r="D52" i="3"/>
  <c r="C52" i="3"/>
  <c r="C51" i="3"/>
  <c r="D50" i="3"/>
  <c r="C50" i="3"/>
  <c r="C49" i="3"/>
  <c r="C48" i="3"/>
  <c r="C47" i="3"/>
  <c r="C46" i="3"/>
  <c r="C45" i="3"/>
  <c r="D44" i="3"/>
  <c r="C44" i="3"/>
  <c r="C43" i="3"/>
  <c r="C42" i="3"/>
  <c r="C41" i="3"/>
  <c r="D40" i="3"/>
  <c r="C40" i="3"/>
  <c r="D39" i="3"/>
  <c r="C39" i="3"/>
  <c r="C38" i="3"/>
  <c r="C37" i="3"/>
  <c r="C36" i="3"/>
  <c r="D35" i="3"/>
  <c r="C35" i="3"/>
  <c r="C34" i="3"/>
  <c r="C33" i="3"/>
  <c r="C32" i="3"/>
  <c r="C31" i="3"/>
  <c r="C30" i="3"/>
  <c r="C28" i="3"/>
  <c r="C27" i="3"/>
  <c r="D26" i="3"/>
  <c r="C26" i="3"/>
  <c r="C25" i="3"/>
  <c r="D24" i="3"/>
  <c r="C24" i="3"/>
  <c r="D23" i="3"/>
  <c r="C23" i="3"/>
  <c r="C22" i="3"/>
  <c r="C21" i="3"/>
  <c r="C20" i="3"/>
  <c r="C19" i="3"/>
  <c r="C18" i="3"/>
  <c r="C17" i="3"/>
  <c r="D16" i="3"/>
  <c r="C16" i="3"/>
  <c r="D15" i="3"/>
  <c r="C15" i="3"/>
  <c r="D14" i="3"/>
  <c r="C14" i="3"/>
  <c r="D13" i="3"/>
  <c r="C13" i="3"/>
  <c r="D12" i="3"/>
  <c r="C12" i="3"/>
  <c r="D11" i="3"/>
  <c r="C11" i="3"/>
  <c r="D10" i="3"/>
  <c r="C10" i="3"/>
  <c r="D9" i="3"/>
  <c r="C9" i="3"/>
  <c r="D8" i="3"/>
  <c r="C8" i="3"/>
  <c r="D7" i="3"/>
  <c r="C7" i="3"/>
  <c r="D130" i="3" l="1"/>
  <c r="D17" i="3"/>
  <c r="I110" i="1"/>
  <c r="I109" i="1"/>
  <c r="I108" i="1"/>
  <c r="I107" i="1"/>
  <c r="I106" i="1"/>
  <c r="I105" i="1"/>
  <c r="H104" i="1" a="1"/>
  <c r="H104" i="1" s="1"/>
  <c r="I104" i="1" s="1"/>
  <c r="H96" i="1" a="1"/>
  <c r="H96" i="1" s="1"/>
  <c r="I101" i="1"/>
  <c r="I100" i="1"/>
  <c r="I98" i="1"/>
  <c r="I97" i="1"/>
  <c r="I99" i="1"/>
  <c r="I102" i="1"/>
  <c r="G124" i="3"/>
  <c r="I96" i="1" l="1"/>
  <c r="D132" i="3" l="1"/>
  <c r="D133" i="3"/>
  <c r="D131" i="3"/>
  <c r="D18" i="3"/>
  <c r="I95" i="1"/>
  <c r="I94" i="1"/>
  <c r="I93" i="1"/>
  <c r="D19" i="3" l="1"/>
  <c r="H92" i="1" a="1"/>
  <c r="H92" i="1" s="1"/>
  <c r="I92" i="1" s="1"/>
  <c r="H28" i="3" s="1"/>
  <c r="J28" i="3" s="1"/>
  <c r="D134" i="3" l="1"/>
  <c r="D20" i="3"/>
  <c r="I28" i="3"/>
  <c r="K28" i="3" s="1"/>
  <c r="I459" i="1"/>
  <c r="I508" i="1"/>
  <c r="I505" i="1"/>
  <c r="I504" i="1"/>
  <c r="I450" i="1"/>
  <c r="I416" i="1"/>
  <c r="I360" i="1"/>
  <c r="I261" i="1"/>
  <c r="I260" i="1"/>
  <c r="I347" i="1"/>
  <c r="I145" i="1"/>
  <c r="I116" i="1"/>
  <c r="I49" i="1"/>
  <c r="I577" i="1"/>
  <c r="I575" i="1"/>
  <c r="I573" i="1"/>
  <c r="I572" i="1"/>
  <c r="I571" i="1"/>
  <c r="I545" i="1"/>
  <c r="H544" i="1" s="1" a="1"/>
  <c r="H544" i="1" s="1"/>
  <c r="I543" i="1"/>
  <c r="I540" i="1"/>
  <c r="I538" i="1"/>
  <c r="I537" i="1"/>
  <c r="I536" i="1"/>
  <c r="I534" i="1"/>
  <c r="I533" i="1"/>
  <c r="I532" i="1"/>
  <c r="I530" i="1"/>
  <c r="I529" i="1"/>
  <c r="I528" i="1"/>
  <c r="I526" i="1"/>
  <c r="I525" i="1"/>
  <c r="I524" i="1"/>
  <c r="I523" i="1"/>
  <c r="I522" i="1"/>
  <c r="I519" i="1"/>
  <c r="I518" i="1"/>
  <c r="I502" i="1"/>
  <c r="I501" i="1"/>
  <c r="I500" i="1"/>
  <c r="I499" i="1"/>
  <c r="I498" i="1"/>
  <c r="I497" i="1"/>
  <c r="I495" i="1"/>
  <c r="I494" i="1"/>
  <c r="I493" i="1"/>
  <c r="I492" i="1"/>
  <c r="I490" i="1"/>
  <c r="I489" i="1"/>
  <c r="I488" i="1"/>
  <c r="I483" i="1"/>
  <c r="I478" i="1"/>
  <c r="I477" i="1"/>
  <c r="I476" i="1"/>
  <c r="I475" i="1"/>
  <c r="I474" i="1"/>
  <c r="I471" i="1"/>
  <c r="I470" i="1"/>
  <c r="I467" i="1"/>
  <c r="I466" i="1"/>
  <c r="I465" i="1"/>
  <c r="I464" i="1"/>
  <c r="I463" i="1"/>
  <c r="I461" i="1"/>
  <c r="I460" i="1"/>
  <c r="I457" i="1"/>
  <c r="I456" i="1"/>
  <c r="I452" i="1"/>
  <c r="I451" i="1"/>
  <c r="I448" i="1"/>
  <c r="I447" i="1"/>
  <c r="I446" i="1"/>
  <c r="I445" i="1"/>
  <c r="I444" i="1"/>
  <c r="I442" i="1"/>
  <c r="I441" i="1"/>
  <c r="I434" i="1"/>
  <c r="I433" i="1"/>
  <c r="I432" i="1"/>
  <c r="I430" i="1"/>
  <c r="I429" i="1"/>
  <c r="I426" i="1"/>
  <c r="I425" i="1"/>
  <c r="I422" i="1"/>
  <c r="I421" i="1"/>
  <c r="I418" i="1"/>
  <c r="I417" i="1"/>
  <c r="I412" i="1"/>
  <c r="I411" i="1"/>
  <c r="I408" i="1"/>
  <c r="I407" i="1"/>
  <c r="I403" i="1"/>
  <c r="I402" i="1"/>
  <c r="I399" i="1"/>
  <c r="I398" i="1"/>
  <c r="I397" i="1"/>
  <c r="I395" i="1"/>
  <c r="I394" i="1"/>
  <c r="I393" i="1"/>
  <c r="I388" i="1"/>
  <c r="I389" i="1"/>
  <c r="I390" i="1"/>
  <c r="I391" i="1"/>
  <c r="I387" i="1"/>
  <c r="I383" i="1"/>
  <c r="I384" i="1"/>
  <c r="I385" i="1"/>
  <c r="I382" i="1"/>
  <c r="I378" i="1"/>
  <c r="I379" i="1"/>
  <c r="I380" i="1"/>
  <c r="I377" i="1"/>
  <c r="I373" i="1"/>
  <c r="I374" i="1"/>
  <c r="I375" i="1"/>
  <c r="I372" i="1"/>
  <c r="I370" i="1"/>
  <c r="I369" i="1"/>
  <c r="I368" i="1"/>
  <c r="I365" i="1"/>
  <c r="I364" i="1"/>
  <c r="I362" i="1"/>
  <c r="I361" i="1"/>
  <c r="I359" i="1"/>
  <c r="I357" i="1"/>
  <c r="I356" i="1"/>
  <c r="I355" i="1"/>
  <c r="I354" i="1"/>
  <c r="I350" i="1"/>
  <c r="I351" i="1"/>
  <c r="I352" i="1"/>
  <c r="I349" i="1"/>
  <c r="I346" i="1"/>
  <c r="I345" i="1"/>
  <c r="I343" i="1"/>
  <c r="I342" i="1"/>
  <c r="I341" i="1"/>
  <c r="I340" i="1"/>
  <c r="I339" i="1"/>
  <c r="I338" i="1"/>
  <c r="I337" i="1"/>
  <c r="I335" i="1"/>
  <c r="I334" i="1"/>
  <c r="I333" i="1"/>
  <c r="I332" i="1"/>
  <c r="I331" i="1"/>
  <c r="I330" i="1"/>
  <c r="I328" i="1"/>
  <c r="I327" i="1"/>
  <c r="I326" i="1"/>
  <c r="I325" i="1"/>
  <c r="I323" i="1"/>
  <c r="I322" i="1"/>
  <c r="I318" i="1"/>
  <c r="I317" i="1"/>
  <c r="I316" i="1"/>
  <c r="I315" i="1"/>
  <c r="I480" i="1"/>
  <c r="I481" i="1"/>
  <c r="I482" i="1"/>
  <c r="I484" i="1"/>
  <c r="I485" i="1"/>
  <c r="I486" i="1"/>
  <c r="I487" i="1"/>
  <c r="I503" i="1"/>
  <c r="I506" i="1"/>
  <c r="I507" i="1"/>
  <c r="I509" i="1"/>
  <c r="I510" i="1"/>
  <c r="I511" i="1"/>
  <c r="I512" i="1"/>
  <c r="I513" i="1"/>
  <c r="I514" i="1"/>
  <c r="I515" i="1"/>
  <c r="I516" i="1"/>
  <c r="H117" i="3" s="1"/>
  <c r="I117" i="3" s="1"/>
  <c r="K117" i="3" s="1"/>
  <c r="I520" i="1"/>
  <c r="I541" i="1"/>
  <c r="I542" i="1"/>
  <c r="I576" i="1"/>
  <c r="I406" i="1"/>
  <c r="I410" i="1"/>
  <c r="I413" i="1"/>
  <c r="H98" i="3" s="1"/>
  <c r="I98" i="3" s="1"/>
  <c r="K98" i="3" s="1"/>
  <c r="I414" i="1"/>
  <c r="H99" i="3" s="1"/>
  <c r="I99" i="3" s="1"/>
  <c r="K99" i="3" s="1"/>
  <c r="I420" i="1"/>
  <c r="I424" i="1"/>
  <c r="I428" i="1"/>
  <c r="I436" i="1"/>
  <c r="I437" i="1"/>
  <c r="I438" i="1"/>
  <c r="I439" i="1"/>
  <c r="I440" i="1"/>
  <c r="I454" i="1"/>
  <c r="I455" i="1"/>
  <c r="I469" i="1"/>
  <c r="I320" i="1"/>
  <c r="I321" i="1"/>
  <c r="I358" i="1"/>
  <c r="H85" i="3" s="1"/>
  <c r="I85" i="3" s="1"/>
  <c r="K85" i="3" s="1"/>
  <c r="I366" i="1"/>
  <c r="I401" i="1"/>
  <c r="I313" i="1"/>
  <c r="H76" i="3" s="1"/>
  <c r="J76" i="3" s="1"/>
  <c r="H55" i="3"/>
  <c r="I55" i="3" s="1"/>
  <c r="K55" i="3" s="1"/>
  <c r="H56" i="3"/>
  <c r="I56" i="3" s="1"/>
  <c r="K56" i="3" s="1"/>
  <c r="H57" i="3"/>
  <c r="I57" i="3" s="1"/>
  <c r="K57" i="3" s="1"/>
  <c r="H58" i="3"/>
  <c r="I58" i="3" s="1"/>
  <c r="K58" i="3" s="1"/>
  <c r="H59" i="3"/>
  <c r="I59" i="3" s="1"/>
  <c r="K59" i="3" s="1"/>
  <c r="I310" i="1"/>
  <c r="I306" i="1"/>
  <c r="I305" i="1"/>
  <c r="I304" i="1"/>
  <c r="I303" i="1"/>
  <c r="I301" i="1"/>
  <c r="I300" i="1"/>
  <c r="I296" i="1"/>
  <c r="I295" i="1"/>
  <c r="I293" i="1"/>
  <c r="I311" i="1"/>
  <c r="I308" i="1"/>
  <c r="H73" i="3" s="1"/>
  <c r="I73" i="3" s="1"/>
  <c r="K73" i="3" s="1"/>
  <c r="I307" i="1"/>
  <c r="H72" i="3" s="1"/>
  <c r="I72" i="3" s="1"/>
  <c r="K72" i="3" s="1"/>
  <c r="I299" i="1"/>
  <c r="I290" i="1"/>
  <c r="I292" i="1"/>
  <c r="I271" i="1"/>
  <c r="I272" i="1"/>
  <c r="I273" i="1"/>
  <c r="I274" i="1"/>
  <c r="I275" i="1"/>
  <c r="I276" i="1"/>
  <c r="I277" i="1"/>
  <c r="I278" i="1"/>
  <c r="I279" i="1"/>
  <c r="I280" i="1"/>
  <c r="I281" i="1"/>
  <c r="I259" i="1"/>
  <c r="I262" i="1"/>
  <c r="I263" i="1"/>
  <c r="I264" i="1"/>
  <c r="I265" i="1"/>
  <c r="I266" i="1"/>
  <c r="I267" i="1"/>
  <c r="I268" i="1"/>
  <c r="I269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185" i="1"/>
  <c r="I186" i="1"/>
  <c r="I187" i="1"/>
  <c r="I188" i="1"/>
  <c r="I189" i="1"/>
  <c r="I190" i="1"/>
  <c r="I171" i="1"/>
  <c r="I172" i="1"/>
  <c r="I173" i="1"/>
  <c r="I174" i="1"/>
  <c r="I175" i="1"/>
  <c r="I112" i="1"/>
  <c r="I113" i="1"/>
  <c r="I114" i="1"/>
  <c r="I115" i="1"/>
  <c r="I117" i="1"/>
  <c r="I118" i="1"/>
  <c r="I119" i="1"/>
  <c r="I63" i="1"/>
  <c r="I64" i="1"/>
  <c r="I65" i="1"/>
  <c r="I66" i="1"/>
  <c r="I67" i="1"/>
  <c r="I68" i="1"/>
  <c r="I69" i="1"/>
  <c r="I70" i="1"/>
  <c r="I71" i="1"/>
  <c r="I72" i="1"/>
  <c r="I73" i="1"/>
  <c r="I75" i="1"/>
  <c r="I76" i="1"/>
  <c r="I77" i="1"/>
  <c r="I78" i="1"/>
  <c r="I79" i="1"/>
  <c r="I81" i="1"/>
  <c r="I82" i="1"/>
  <c r="I83" i="1"/>
  <c r="I85" i="1"/>
  <c r="I86" i="1"/>
  <c r="I87" i="1"/>
  <c r="I89" i="1"/>
  <c r="I90" i="1"/>
  <c r="I91" i="1"/>
  <c r="I26" i="1"/>
  <c r="I22" i="1"/>
  <c r="I28" i="1"/>
  <c r="I27" i="1"/>
  <c r="I24" i="1"/>
  <c r="I23" i="1"/>
  <c r="I609" i="5"/>
  <c r="H607" i="5"/>
  <c r="I607" i="5" s="1"/>
  <c r="H606" i="5"/>
  <c r="I606" i="5" s="1"/>
  <c r="I605" i="5"/>
  <c r="I604" i="5"/>
  <c r="I603" i="5"/>
  <c r="I602" i="5"/>
  <c r="I601" i="5"/>
  <c r="I600" i="5"/>
  <c r="H599" i="5"/>
  <c r="I599" i="5" s="1"/>
  <c r="I598" i="5"/>
  <c r="I597" i="5"/>
  <c r="I596" i="5"/>
  <c r="I595" i="5"/>
  <c r="I593" i="5"/>
  <c r="I592" i="5"/>
  <c r="I591" i="5"/>
  <c r="I590" i="5"/>
  <c r="I589" i="5"/>
  <c r="I588" i="5"/>
  <c r="I587" i="5"/>
  <c r="I586" i="5"/>
  <c r="I585" i="5"/>
  <c r="I584" i="5"/>
  <c r="I583" i="5"/>
  <c r="I582" i="5"/>
  <c r="I581" i="5"/>
  <c r="I579" i="5"/>
  <c r="I578" i="5"/>
  <c r="I577" i="5"/>
  <c r="I576" i="5"/>
  <c r="I575" i="5"/>
  <c r="I574" i="5"/>
  <c r="I573" i="5"/>
  <c r="I572" i="5"/>
  <c r="I571" i="5"/>
  <c r="I570" i="5"/>
  <c r="I569" i="5"/>
  <c r="I568" i="5"/>
  <c r="I567" i="5"/>
  <c r="I566" i="5"/>
  <c r="I565" i="5"/>
  <c r="I563" i="5"/>
  <c r="I562" i="5"/>
  <c r="I561" i="5"/>
  <c r="I559" i="5"/>
  <c r="I558" i="5"/>
  <c r="I557" i="5"/>
  <c r="I555" i="5"/>
  <c r="I554" i="5"/>
  <c r="I553" i="5"/>
  <c r="I552" i="5"/>
  <c r="I551" i="5"/>
  <c r="I549" i="5"/>
  <c r="H548" i="5" s="1" a="1"/>
  <c r="H548" i="5" s="1"/>
  <c r="I548" i="5" s="1"/>
  <c r="I547" i="5"/>
  <c r="I546" i="5"/>
  <c r="I545" i="5"/>
  <c r="I544" i="5"/>
  <c r="I542" i="5"/>
  <c r="I541" i="5"/>
  <c r="I540" i="5"/>
  <c r="H538" i="5"/>
  <c r="I538" i="5" s="1"/>
  <c r="I537" i="5"/>
  <c r="I536" i="5"/>
  <c r="I535" i="5"/>
  <c r="I534" i="5"/>
  <c r="I533" i="5"/>
  <c r="I532" i="5"/>
  <c r="I531" i="5"/>
  <c r="I530" i="5"/>
  <c r="I529" i="5"/>
  <c r="I527" i="5"/>
  <c r="I526" i="5"/>
  <c r="I525" i="5"/>
  <c r="I523" i="5"/>
  <c r="I522" i="5"/>
  <c r="I521" i="5"/>
  <c r="I520" i="5"/>
  <c r="I519" i="5"/>
  <c r="I517" i="5"/>
  <c r="I516" i="5"/>
  <c r="I515" i="5"/>
  <c r="I514" i="5"/>
  <c r="I512" i="5"/>
  <c r="I511" i="5"/>
  <c r="I510" i="5"/>
  <c r="I509" i="5"/>
  <c r="I508" i="5"/>
  <c r="I507" i="5"/>
  <c r="I506" i="5"/>
  <c r="I505" i="5"/>
  <c r="I504" i="5"/>
  <c r="I503" i="5"/>
  <c r="I502" i="5"/>
  <c r="I501" i="5"/>
  <c r="H500" i="5"/>
  <c r="I500" i="5" s="1"/>
  <c r="I498" i="5"/>
  <c r="I497" i="5"/>
  <c r="I496" i="5"/>
  <c r="I495" i="5"/>
  <c r="I494" i="5"/>
  <c r="I492" i="5"/>
  <c r="I491" i="5"/>
  <c r="I490" i="5"/>
  <c r="I488" i="5"/>
  <c r="I487" i="5"/>
  <c r="I486" i="5"/>
  <c r="I484" i="5"/>
  <c r="I483" i="5"/>
  <c r="I482" i="5"/>
  <c r="I480" i="5"/>
  <c r="I479" i="5"/>
  <c r="I478" i="5"/>
  <c r="I477" i="5"/>
  <c r="I476" i="5"/>
  <c r="I475" i="5"/>
  <c r="I474" i="5"/>
  <c r="I473" i="5"/>
  <c r="I472" i="5"/>
  <c r="I471" i="5"/>
  <c r="I470" i="5"/>
  <c r="I469" i="5"/>
  <c r="I468" i="5"/>
  <c r="I467" i="5"/>
  <c r="I466" i="5"/>
  <c r="I465" i="5"/>
  <c r="I464" i="5"/>
  <c r="I463" i="5"/>
  <c r="I462" i="5"/>
  <c r="I460" i="5"/>
  <c r="I459" i="5"/>
  <c r="I458" i="5"/>
  <c r="I456" i="5"/>
  <c r="H455" i="5"/>
  <c r="I455" i="5" s="1"/>
  <c r="H454" i="5"/>
  <c r="I454" i="5" s="1"/>
  <c r="H453" i="5"/>
  <c r="I453" i="5" s="1"/>
  <c r="I452" i="5"/>
  <c r="I450" i="5"/>
  <c r="I449" i="5"/>
  <c r="I448" i="5"/>
  <c r="I446" i="5"/>
  <c r="I445" i="5"/>
  <c r="H444" i="5"/>
  <c r="I444" i="5" s="1"/>
  <c r="I443" i="5"/>
  <c r="I441" i="5"/>
  <c r="I440" i="5"/>
  <c r="H439" i="5" s="1" a="1"/>
  <c r="H439" i="5" s="1"/>
  <c r="I439" i="5" s="1"/>
  <c r="I438" i="5"/>
  <c r="I437" i="5"/>
  <c r="I436" i="5"/>
  <c r="I434" i="5"/>
  <c r="I433" i="5"/>
  <c r="I432" i="5"/>
  <c r="I431" i="5"/>
  <c r="I430" i="5"/>
  <c r="I429" i="5"/>
  <c r="I428" i="5"/>
  <c r="I427" i="5"/>
  <c r="I426" i="5"/>
  <c r="I425" i="5"/>
  <c r="I424" i="5"/>
  <c r="H423" i="5" a="1"/>
  <c r="H423" i="5" s="1"/>
  <c r="I423" i="5" s="1"/>
  <c r="I422" i="5"/>
  <c r="I421" i="5"/>
  <c r="I420" i="5"/>
  <c r="I419" i="5"/>
  <c r="I418" i="5"/>
  <c r="I415" i="5"/>
  <c r="I414" i="5"/>
  <c r="I413" i="5"/>
  <c r="I411" i="5"/>
  <c r="I410" i="5"/>
  <c r="I409" i="5"/>
  <c r="I407" i="5"/>
  <c r="I406" i="5"/>
  <c r="I405" i="5"/>
  <c r="I404" i="5"/>
  <c r="I403" i="5"/>
  <c r="I401" i="5"/>
  <c r="I400" i="5"/>
  <c r="I399" i="5"/>
  <c r="H396" i="5"/>
  <c r="I396" i="5" s="1"/>
  <c r="I395" i="5"/>
  <c r="H395" i="5"/>
  <c r="I394" i="5"/>
  <c r="I393" i="5"/>
  <c r="I392" i="5"/>
  <c r="I390" i="5"/>
  <c r="I389" i="5"/>
  <c r="H388" i="5"/>
  <c r="I388" i="5" s="1"/>
  <c r="I386" i="5"/>
  <c r="I385" i="5"/>
  <c r="I384" i="5"/>
  <c r="I383" i="5"/>
  <c r="I381" i="5"/>
  <c r="I380" i="5"/>
  <c r="H379" i="5"/>
  <c r="I379" i="5" s="1"/>
  <c r="I377" i="5"/>
  <c r="I376" i="5"/>
  <c r="H375" i="5"/>
  <c r="I375" i="5" s="1"/>
  <c r="I373" i="5"/>
  <c r="I372" i="5"/>
  <c r="I371" i="5"/>
  <c r="I370" i="5"/>
  <c r="I369" i="5"/>
  <c r="I368" i="5"/>
  <c r="I367" i="5"/>
  <c r="I366" i="5"/>
  <c r="I365" i="5"/>
  <c r="I363" i="5"/>
  <c r="I362" i="5"/>
  <c r="I361" i="5"/>
  <c r="I360" i="5"/>
  <c r="I359" i="5"/>
  <c r="I357" i="5"/>
  <c r="I356" i="5"/>
  <c r="I355" i="5"/>
  <c r="I354" i="5"/>
  <c r="I353" i="5"/>
  <c r="I352" i="5"/>
  <c r="I351" i="5"/>
  <c r="I350" i="5"/>
  <c r="I349" i="5"/>
  <c r="I347" i="5"/>
  <c r="I346" i="5"/>
  <c r="I345" i="5"/>
  <c r="I344" i="5"/>
  <c r="I343" i="5"/>
  <c r="I342" i="5"/>
  <c r="I340" i="5"/>
  <c r="I339" i="5"/>
  <c r="I338" i="5"/>
  <c r="I337" i="5"/>
  <c r="I336" i="5"/>
  <c r="I335" i="5"/>
  <c r="I334" i="5"/>
  <c r="I333" i="5"/>
  <c r="I332" i="5"/>
  <c r="I331" i="5"/>
  <c r="I330" i="5"/>
  <c r="I329" i="5"/>
  <c r="I328" i="5"/>
  <c r="I327" i="5"/>
  <c r="I326" i="5"/>
  <c r="I325" i="5"/>
  <c r="I324" i="5"/>
  <c r="I323" i="5"/>
  <c r="I322" i="5"/>
  <c r="I321" i="5"/>
  <c r="I320" i="5"/>
  <c r="I318" i="5"/>
  <c r="I317" i="5"/>
  <c r="I316" i="5"/>
  <c r="I315" i="5"/>
  <c r="I314" i="5"/>
  <c r="I312" i="5"/>
  <c r="I311" i="5"/>
  <c r="I310" i="5"/>
  <c r="I309" i="5"/>
  <c r="I307" i="5"/>
  <c r="I306" i="5"/>
  <c r="I305" i="5"/>
  <c r="H304" i="5"/>
  <c r="I304" i="5" s="1"/>
  <c r="I302" i="5"/>
  <c r="I301" i="5"/>
  <c r="I300" i="5"/>
  <c r="I299" i="5"/>
  <c r="I297" i="5"/>
  <c r="I296" i="5"/>
  <c r="I295" i="5"/>
  <c r="I294" i="5"/>
  <c r="I293" i="5"/>
  <c r="I291" i="5"/>
  <c r="I290" i="5"/>
  <c r="H289" i="5"/>
  <c r="I289" i="5" s="1"/>
  <c r="I287" i="5"/>
  <c r="I286" i="5"/>
  <c r="H285" i="5"/>
  <c r="I285" i="5" s="1"/>
  <c r="I283" i="5"/>
  <c r="I282" i="5"/>
  <c r="I281" i="5"/>
  <c r="I279" i="5"/>
  <c r="I278" i="5"/>
  <c r="I277" i="5"/>
  <c r="I276" i="5"/>
  <c r="I275" i="5"/>
  <c r="I274" i="5"/>
  <c r="I273" i="5"/>
  <c r="I272" i="5"/>
  <c r="I270" i="5"/>
  <c r="H268" i="5" s="1" a="1"/>
  <c r="H268" i="5" s="1"/>
  <c r="I268" i="5" s="1"/>
  <c r="I269" i="5"/>
  <c r="I267" i="5"/>
  <c r="I266" i="5"/>
  <c r="I265" i="5"/>
  <c r="I264" i="5"/>
  <c r="I262" i="5"/>
  <c r="I261" i="5"/>
  <c r="I260" i="5"/>
  <c r="I258" i="5"/>
  <c r="I257" i="5"/>
  <c r="I256" i="5"/>
  <c r="I255" i="5"/>
  <c r="I254" i="5"/>
  <c r="I252" i="5"/>
  <c r="I251" i="5"/>
  <c r="I250" i="5"/>
  <c r="I249" i="5"/>
  <c r="H248" i="5"/>
  <c r="I248" i="5" s="1"/>
  <c r="H247" i="5"/>
  <c r="I247" i="5" s="1"/>
  <c r="I245" i="5"/>
  <c r="I244" i="5"/>
  <c r="I243" i="5"/>
  <c r="I241" i="5"/>
  <c r="I240" i="5"/>
  <c r="I238" i="5"/>
  <c r="I237" i="5"/>
  <c r="I236" i="5"/>
  <c r="I235" i="5"/>
  <c r="I234" i="5"/>
  <c r="I233" i="5"/>
  <c r="I232" i="5"/>
  <c r="I231" i="5"/>
  <c r="I229" i="5"/>
  <c r="I228" i="5"/>
  <c r="I227" i="5"/>
  <c r="I225" i="5"/>
  <c r="I224" i="5"/>
  <c r="I223" i="5"/>
  <c r="I221" i="5"/>
  <c r="I220" i="5"/>
  <c r="I219" i="5"/>
  <c r="I218" i="5"/>
  <c r="I217" i="5"/>
  <c r="I216" i="5"/>
  <c r="H215" i="5" s="1" a="1"/>
  <c r="H215" i="5" s="1"/>
  <c r="I215" i="5" s="1"/>
  <c r="I214" i="5"/>
  <c r="I213" i="5"/>
  <c r="I212" i="5"/>
  <c r="I211" i="5"/>
  <c r="I210" i="5"/>
  <c r="I208" i="5"/>
  <c r="I207" i="5"/>
  <c r="I206" i="5"/>
  <c r="I205" i="5"/>
  <c r="I204" i="5"/>
  <c r="I203" i="5"/>
  <c r="I201" i="5"/>
  <c r="I200" i="5"/>
  <c r="I199" i="5"/>
  <c r="I198" i="5"/>
  <c r="I197" i="5"/>
  <c r="I196" i="5"/>
  <c r="I195" i="5"/>
  <c r="I194" i="5"/>
  <c r="I193" i="5"/>
  <c r="I192" i="5"/>
  <c r="I191" i="5"/>
  <c r="I189" i="5"/>
  <c r="I188" i="5"/>
  <c r="I187" i="5"/>
  <c r="I185" i="5"/>
  <c r="I184" i="5"/>
  <c r="I183" i="5"/>
  <c r="I181" i="5"/>
  <c r="I180" i="5"/>
  <c r="I179" i="5"/>
  <c r="I178" i="5"/>
  <c r="I176" i="5"/>
  <c r="I175" i="5"/>
  <c r="I174" i="5"/>
  <c r="I173" i="5"/>
  <c r="I172" i="5"/>
  <c r="I171" i="5"/>
  <c r="I170" i="5"/>
  <c r="I168" i="5"/>
  <c r="I167" i="5"/>
  <c r="I166" i="5"/>
  <c r="I165" i="5"/>
  <c r="I163" i="5"/>
  <c r="I162" i="5"/>
  <c r="I161" i="5"/>
  <c r="I160" i="5"/>
  <c r="I158" i="5"/>
  <c r="I157" i="5"/>
  <c r="I156" i="5"/>
  <c r="I155" i="5"/>
  <c r="I153" i="5"/>
  <c r="I152" i="5"/>
  <c r="I151" i="5"/>
  <c r="I150" i="5"/>
  <c r="I148" i="5"/>
  <c r="I147" i="5"/>
  <c r="I146" i="5"/>
  <c r="I145" i="5"/>
  <c r="I144" i="5"/>
  <c r="I142" i="5"/>
  <c r="I141" i="5"/>
  <c r="I140" i="5"/>
  <c r="I139" i="5"/>
  <c r="I138" i="5"/>
  <c r="H137" i="5" s="1" a="1"/>
  <c r="H137" i="5" s="1"/>
  <c r="I137" i="5" s="1"/>
  <c r="I136" i="5"/>
  <c r="I135" i="5"/>
  <c r="I134" i="5"/>
  <c r="I133" i="5"/>
  <c r="I132" i="5"/>
  <c r="I131" i="5"/>
  <c r="I129" i="5"/>
  <c r="I128" i="5"/>
  <c r="I127" i="5"/>
  <c r="I126" i="5"/>
  <c r="I124" i="5"/>
  <c r="I123" i="5"/>
  <c r="I122" i="5"/>
  <c r="I120" i="5"/>
  <c r="H119" i="5" s="1" a="1"/>
  <c r="H119" i="5" s="1"/>
  <c r="I119" i="5" s="1"/>
  <c r="I118" i="5"/>
  <c r="I117" i="5"/>
  <c r="I116" i="5"/>
  <c r="I115" i="5"/>
  <c r="I114" i="5"/>
  <c r="I112" i="5"/>
  <c r="I111" i="5"/>
  <c r="I110" i="5"/>
  <c r="I108" i="5"/>
  <c r="I107" i="5"/>
  <c r="I106" i="5"/>
  <c r="I105" i="5"/>
  <c r="I103" i="5"/>
  <c r="I102" i="5"/>
  <c r="I101" i="5"/>
  <c r="I100" i="5"/>
  <c r="I98" i="5"/>
  <c r="I97" i="5"/>
  <c r="I96" i="5"/>
  <c r="I94" i="5"/>
  <c r="I93" i="5"/>
  <c r="I92" i="5"/>
  <c r="I91" i="5"/>
  <c r="I89" i="5"/>
  <c r="I88" i="5"/>
  <c r="I87" i="5"/>
  <c r="I85" i="5"/>
  <c r="I84" i="5"/>
  <c r="I83" i="5"/>
  <c r="I82" i="5"/>
  <c r="I80" i="5"/>
  <c r="I79" i="5"/>
  <c r="I78" i="5"/>
  <c r="I77" i="5"/>
  <c r="I76" i="5"/>
  <c r="I74" i="5"/>
  <c r="I73" i="5"/>
  <c r="I72" i="5"/>
  <c r="I70" i="5"/>
  <c r="I69" i="5"/>
  <c r="I68" i="5"/>
  <c r="I66" i="5"/>
  <c r="I65" i="5"/>
  <c r="I64" i="5"/>
  <c r="I62" i="5"/>
  <c r="I61" i="5"/>
  <c r="I60" i="5"/>
  <c r="I58" i="5"/>
  <c r="I57" i="5"/>
  <c r="I56" i="5"/>
  <c r="I54" i="5"/>
  <c r="I53" i="5"/>
  <c r="I52" i="5"/>
  <c r="I51" i="5"/>
  <c r="H50" i="5" s="1" a="1"/>
  <c r="H50" i="5" s="1"/>
  <c r="I50" i="5" s="1"/>
  <c r="I49" i="5"/>
  <c r="I48" i="5"/>
  <c r="I47" i="5"/>
  <c r="I45" i="5"/>
  <c r="I44" i="5"/>
  <c r="I43" i="5"/>
  <c r="I42" i="5"/>
  <c r="I41" i="5"/>
  <c r="H40" i="5" s="1" a="1"/>
  <c r="H40" i="5" s="1"/>
  <c r="I40" i="5" s="1"/>
  <c r="I39" i="5"/>
  <c r="I38" i="5"/>
  <c r="I37" i="5"/>
  <c r="H36" i="5" s="1" a="1"/>
  <c r="H36" i="5" s="1"/>
  <c r="I36" i="5" s="1"/>
  <c r="I35" i="5"/>
  <c r="I34" i="5"/>
  <c r="I33" i="5"/>
  <c r="I32" i="5"/>
  <c r="I31" i="5"/>
  <c r="I29" i="5"/>
  <c r="I28" i="5"/>
  <c r="I27" i="5"/>
  <c r="I26" i="5"/>
  <c r="I24" i="5"/>
  <c r="I23" i="5"/>
  <c r="I22" i="5"/>
  <c r="I20" i="5"/>
  <c r="I19" i="5"/>
  <c r="I18" i="5"/>
  <c r="I17" i="5"/>
  <c r="I16" i="5"/>
  <c r="I15" i="5"/>
  <c r="I14" i="5"/>
  <c r="I13" i="5"/>
  <c r="I12" i="5"/>
  <c r="I10" i="5"/>
  <c r="I9" i="5"/>
  <c r="I8" i="5"/>
  <c r="I7" i="5"/>
  <c r="I6" i="5"/>
  <c r="I5" i="5"/>
  <c r="O151" i="4"/>
  <c r="O150" i="4"/>
  <c r="P150" i="4" s="1"/>
  <c r="O149" i="4"/>
  <c r="P149" i="4" s="1"/>
  <c r="O148" i="4"/>
  <c r="O147" i="4"/>
  <c r="O146" i="4"/>
  <c r="O145" i="4"/>
  <c r="O144" i="4"/>
  <c r="O143" i="4"/>
  <c r="O142" i="4"/>
  <c r="O141" i="4"/>
  <c r="O140" i="4"/>
  <c r="O139" i="4"/>
  <c r="O138" i="4"/>
  <c r="O137" i="4"/>
  <c r="O136" i="4"/>
  <c r="O135" i="4"/>
  <c r="O134" i="4"/>
  <c r="O133" i="4"/>
  <c r="O132" i="4"/>
  <c r="O131" i="4"/>
  <c r="O130" i="4"/>
  <c r="O129" i="4"/>
  <c r="O128" i="4"/>
  <c r="O127" i="4"/>
  <c r="O126" i="4"/>
  <c r="O125" i="4"/>
  <c r="O124" i="4"/>
  <c r="O123" i="4"/>
  <c r="O122" i="4"/>
  <c r="O121" i="4"/>
  <c r="O120" i="4"/>
  <c r="O119" i="4"/>
  <c r="O118" i="4"/>
  <c r="O117" i="4"/>
  <c r="O116" i="4"/>
  <c r="O115" i="4"/>
  <c r="O114" i="4"/>
  <c r="O113" i="4"/>
  <c r="O112" i="4"/>
  <c r="O111" i="4"/>
  <c r="O110" i="4"/>
  <c r="P110" i="4" s="1"/>
  <c r="M110" i="4"/>
  <c r="O109" i="4"/>
  <c r="O108" i="4"/>
  <c r="O107" i="4"/>
  <c r="O106" i="4"/>
  <c r="O105" i="4"/>
  <c r="O104" i="4"/>
  <c r="O103" i="4"/>
  <c r="O102" i="4"/>
  <c r="O101" i="4"/>
  <c r="O100" i="4"/>
  <c r="O99" i="4"/>
  <c r="O98" i="4"/>
  <c r="O97" i="4"/>
  <c r="O96" i="4"/>
  <c r="O95" i="4"/>
  <c r="O94" i="4"/>
  <c r="O93" i="4"/>
  <c r="O92" i="4"/>
  <c r="O91" i="4"/>
  <c r="O90" i="4"/>
  <c r="O89" i="4"/>
  <c r="O88" i="4"/>
  <c r="O87" i="4"/>
  <c r="O86" i="4"/>
  <c r="O85" i="4"/>
  <c r="O84" i="4"/>
  <c r="O83" i="4"/>
  <c r="O82" i="4"/>
  <c r="O81" i="4"/>
  <c r="O80" i="4"/>
  <c r="O79" i="4"/>
  <c r="O78" i="4"/>
  <c r="O77" i="4"/>
  <c r="O76" i="4"/>
  <c r="O75" i="4"/>
  <c r="O74" i="4"/>
  <c r="O73" i="4"/>
  <c r="O72" i="4"/>
  <c r="O71" i="4"/>
  <c r="O70" i="4"/>
  <c r="O69" i="4"/>
  <c r="O68" i="4"/>
  <c r="O67" i="4"/>
  <c r="O66" i="4"/>
  <c r="O65" i="4"/>
  <c r="O64" i="4"/>
  <c r="O63" i="4"/>
  <c r="O62" i="4"/>
  <c r="O61" i="4"/>
  <c r="O60" i="4"/>
  <c r="O59" i="4"/>
  <c r="O58" i="4"/>
  <c r="O57" i="4"/>
  <c r="O56" i="4"/>
  <c r="O55" i="4"/>
  <c r="O54" i="4"/>
  <c r="O53" i="4"/>
  <c r="O52" i="4"/>
  <c r="O51" i="4"/>
  <c r="O50" i="4"/>
  <c r="O49" i="4"/>
  <c r="O48" i="4"/>
  <c r="O47" i="4"/>
  <c r="O46" i="4"/>
  <c r="O45" i="4"/>
  <c r="O44" i="4"/>
  <c r="O43" i="4"/>
  <c r="O42" i="4"/>
  <c r="O41" i="4"/>
  <c r="O40" i="4"/>
  <c r="O39" i="4"/>
  <c r="O38" i="4"/>
  <c r="O37" i="4"/>
  <c r="O36" i="4"/>
  <c r="O35" i="4"/>
  <c r="O34" i="4"/>
  <c r="O33" i="4"/>
  <c r="O32" i="4"/>
  <c r="O31" i="4"/>
  <c r="O30" i="4"/>
  <c r="O29" i="4"/>
  <c r="O28" i="4"/>
  <c r="O27" i="4"/>
  <c r="O26" i="4"/>
  <c r="O25" i="4"/>
  <c r="O24" i="4"/>
  <c r="O23" i="4"/>
  <c r="O22" i="4"/>
  <c r="O21" i="4"/>
  <c r="O20" i="4"/>
  <c r="O19" i="4"/>
  <c r="O18" i="4"/>
  <c r="O17" i="4"/>
  <c r="O16" i="4"/>
  <c r="O15" i="4"/>
  <c r="O14" i="4"/>
  <c r="O13" i="4"/>
  <c r="O12" i="4"/>
  <c r="O11" i="4"/>
  <c r="O10" i="4"/>
  <c r="O9" i="4"/>
  <c r="O8" i="4"/>
  <c r="O7" i="4"/>
  <c r="O6" i="4"/>
  <c r="I586" i="1"/>
  <c r="I129" i="1"/>
  <c r="I125" i="1"/>
  <c r="I161" i="1"/>
  <c r="I160" i="1"/>
  <c r="I223" i="1"/>
  <c r="I220" i="1"/>
  <c r="I219" i="1"/>
  <c r="I218" i="1"/>
  <c r="I217" i="1"/>
  <c r="I177" i="1"/>
  <c r="I11" i="1"/>
  <c r="I236" i="1"/>
  <c r="I235" i="1"/>
  <c r="I234" i="1"/>
  <c r="I233" i="1"/>
  <c r="I232" i="1"/>
  <c r="I246" i="1"/>
  <c r="I245" i="1"/>
  <c r="I244" i="1"/>
  <c r="I243" i="1"/>
  <c r="I242" i="1"/>
  <c r="I241" i="1"/>
  <c r="I240" i="1"/>
  <c r="I239" i="1"/>
  <c r="I238" i="1"/>
  <c r="I230" i="1"/>
  <c r="I229" i="1"/>
  <c r="I228" i="1"/>
  <c r="I227" i="1"/>
  <c r="I226" i="1"/>
  <c r="I225" i="1"/>
  <c r="I153" i="1"/>
  <c r="I152" i="1"/>
  <c r="I151" i="1"/>
  <c r="I150" i="1"/>
  <c r="I149" i="1"/>
  <c r="I257" i="1"/>
  <c r="I256" i="1"/>
  <c r="I255" i="1"/>
  <c r="I254" i="1"/>
  <c r="I253" i="1"/>
  <c r="I194" i="1"/>
  <c r="I193" i="1"/>
  <c r="I179" i="1"/>
  <c r="I178" i="1"/>
  <c r="I183" i="1"/>
  <c r="I182" i="1"/>
  <c r="I289" i="1"/>
  <c r="I286" i="1"/>
  <c r="I222" i="1"/>
  <c r="I221" i="1"/>
  <c r="I135" i="1"/>
  <c r="I134" i="1"/>
  <c r="I156" i="1"/>
  <c r="I155" i="1"/>
  <c r="I144" i="1"/>
  <c r="I143" i="1"/>
  <c r="I139" i="1"/>
  <c r="I138" i="1"/>
  <c r="I122" i="1"/>
  <c r="I121" i="1"/>
  <c r="I131" i="1"/>
  <c r="I130" i="1"/>
  <c r="I127" i="1"/>
  <c r="I126" i="1"/>
  <c r="I163" i="1"/>
  <c r="I162" i="1"/>
  <c r="I167" i="1"/>
  <c r="I166" i="1"/>
  <c r="I61" i="1"/>
  <c r="I60" i="1"/>
  <c r="I59" i="1"/>
  <c r="I56" i="1"/>
  <c r="I55" i="1"/>
  <c r="I52" i="1"/>
  <c r="I51" i="1"/>
  <c r="I48" i="1"/>
  <c r="I47" i="1"/>
  <c r="I44" i="1"/>
  <c r="I41" i="1"/>
  <c r="I40" i="1"/>
  <c r="I35" i="1"/>
  <c r="I34" i="1"/>
  <c r="I31" i="1"/>
  <c r="I30" i="1"/>
  <c r="I19" i="1"/>
  <c r="I18" i="1"/>
  <c r="I16" i="1"/>
  <c r="I14" i="1"/>
  <c r="I13" i="1"/>
  <c r="I10" i="1"/>
  <c r="I9" i="1"/>
  <c r="I8" i="1"/>
  <c r="I7" i="1"/>
  <c r="I6" i="1"/>
  <c r="I15" i="1"/>
  <c r="I20" i="1"/>
  <c r="I32" i="1"/>
  <c r="I36" i="1"/>
  <c r="I37" i="1"/>
  <c r="I38" i="1"/>
  <c r="I42" i="1"/>
  <c r="I45" i="1"/>
  <c r="I53" i="1"/>
  <c r="I57" i="1"/>
  <c r="I168" i="1"/>
  <c r="I169" i="1"/>
  <c r="I170" i="1"/>
  <c r="I132" i="1"/>
  <c r="H35" i="3" s="1"/>
  <c r="I35" i="3" s="1"/>
  <c r="K35" i="3" s="1"/>
  <c r="I123" i="1"/>
  <c r="I140" i="1"/>
  <c r="I141" i="1"/>
  <c r="I157" i="1"/>
  <c r="I158" i="1"/>
  <c r="I146" i="1"/>
  <c r="H39" i="3" s="1"/>
  <c r="I39" i="3" s="1"/>
  <c r="K39" i="3" s="1"/>
  <c r="I136" i="1"/>
  <c r="I164" i="1"/>
  <c r="H44" i="3" s="1"/>
  <c r="I44" i="3" s="1"/>
  <c r="K44" i="3" s="1"/>
  <c r="I282" i="1"/>
  <c r="H63" i="3" s="1"/>
  <c r="I63" i="3" s="1"/>
  <c r="K63" i="3" s="1"/>
  <c r="I283" i="1"/>
  <c r="H64" i="3" s="1"/>
  <c r="I64" i="3" s="1"/>
  <c r="K64" i="3" s="1"/>
  <c r="I284" i="1"/>
  <c r="H65" i="3" s="1"/>
  <c r="I65" i="3" s="1"/>
  <c r="K65" i="3" s="1"/>
  <c r="I287" i="1"/>
  <c r="I181" i="1"/>
  <c r="I192" i="1"/>
  <c r="I297" i="1"/>
  <c r="I147" i="1"/>
  <c r="H40" i="3" s="1"/>
  <c r="I40" i="3" s="1"/>
  <c r="K40" i="3" s="1"/>
  <c r="H15" i="3" l="1"/>
  <c r="I15" i="3" s="1"/>
  <c r="K15" i="3" s="1"/>
  <c r="D135" i="3"/>
  <c r="D21" i="3"/>
  <c r="H136" i="3"/>
  <c r="J136" i="3" s="1"/>
  <c r="H137" i="3"/>
  <c r="H130" i="5" a="1"/>
  <c r="H130" i="5" s="1"/>
  <c r="I130" i="5" s="1"/>
  <c r="H190" i="5" a="1"/>
  <c r="H190" i="5" s="1"/>
  <c r="I190" i="5" s="1"/>
  <c r="H59" i="5" a="1"/>
  <c r="H59" i="5" s="1"/>
  <c r="I59" i="5" s="1"/>
  <c r="H491" i="1" a="1"/>
  <c r="H491" i="1" s="1"/>
  <c r="H344" i="1" a="1"/>
  <c r="H344" i="1" s="1"/>
  <c r="I344" i="1" s="1"/>
  <c r="H82" i="3" s="1"/>
  <c r="I82" i="3" s="1"/>
  <c r="K82" i="3" s="1"/>
  <c r="H527" i="1" a="1"/>
  <c r="H527" i="1" s="1"/>
  <c r="I527" i="1" s="1"/>
  <c r="H120" i="3" s="1"/>
  <c r="I120" i="3" s="1"/>
  <c r="K120" i="3" s="1"/>
  <c r="H367" i="1" a="1"/>
  <c r="H367" i="1" s="1"/>
  <c r="H329" i="1" a="1"/>
  <c r="H329" i="1" s="1"/>
  <c r="H336" i="1" a="1"/>
  <c r="H336" i="1" s="1"/>
  <c r="H443" i="1" a="1"/>
  <c r="H443" i="1" s="1"/>
  <c r="H363" i="1" a="1"/>
  <c r="H363" i="1" s="1"/>
  <c r="I363" i="1" s="1"/>
  <c r="H86" i="3" s="1"/>
  <c r="I86" i="3" s="1"/>
  <c r="K86" i="3" s="1"/>
  <c r="H353" i="1" a="1"/>
  <c r="H353" i="1" s="1"/>
  <c r="H348" i="1" a="1"/>
  <c r="H348" i="1" s="1"/>
  <c r="H324" i="1" a="1"/>
  <c r="H324" i="1" s="1"/>
  <c r="H319" i="1" a="1"/>
  <c r="H319" i="1" s="1"/>
  <c r="I319" i="1" s="1"/>
  <c r="H78" i="3" s="1"/>
  <c r="I78" i="3" s="1"/>
  <c r="K78" i="3" s="1"/>
  <c r="H314" i="1" a="1"/>
  <c r="H314" i="1" s="1"/>
  <c r="I544" i="1"/>
  <c r="H124" i="3" s="1"/>
  <c r="I124" i="3" s="1"/>
  <c r="K124" i="3" s="1"/>
  <c r="H431" i="1" a="1"/>
  <c r="H431" i="1" s="1"/>
  <c r="H574" i="1" a="1"/>
  <c r="H574" i="1" s="1"/>
  <c r="H535" i="1" a="1"/>
  <c r="H535" i="1" s="1"/>
  <c r="H392" i="1" a="1"/>
  <c r="H392" i="1" s="1"/>
  <c r="H423" i="1" a="1"/>
  <c r="H423" i="1" s="1"/>
  <c r="H419" i="1" a="1"/>
  <c r="H419" i="1" s="1"/>
  <c r="H291" i="1" a="1"/>
  <c r="H291" i="1" s="1"/>
  <c r="H298" i="1" a="1"/>
  <c r="H298" i="1" s="1"/>
  <c r="H453" i="1" a="1"/>
  <c r="H453" i="1" s="1"/>
  <c r="H468" i="1" a="1"/>
  <c r="H468" i="1" s="1"/>
  <c r="H309" i="1" a="1"/>
  <c r="H309" i="1" s="1"/>
  <c r="I309" i="1" s="1"/>
  <c r="H74" i="3" s="1"/>
  <c r="I74" i="3" s="1"/>
  <c r="K74" i="3" s="1"/>
  <c r="J58" i="3"/>
  <c r="J117" i="3"/>
  <c r="J99" i="3"/>
  <c r="J98" i="3"/>
  <c r="J85" i="3"/>
  <c r="I76" i="3"/>
  <c r="K76" i="3" s="1"/>
  <c r="J73" i="3"/>
  <c r="J65" i="3"/>
  <c r="J57" i="3"/>
  <c r="J72" i="3"/>
  <c r="J64" i="3"/>
  <c r="J56" i="3"/>
  <c r="J44" i="3"/>
  <c r="J40" i="3"/>
  <c r="J63" i="3"/>
  <c r="J59" i="3"/>
  <c r="J55" i="3"/>
  <c r="J39" i="3"/>
  <c r="J35" i="3"/>
  <c r="H302" i="1" a="1"/>
  <c r="H302" i="1" s="1"/>
  <c r="H270" i="1" a="1"/>
  <c r="H270" i="1" s="1"/>
  <c r="I270" i="1" s="1"/>
  <c r="H62" i="3" s="1"/>
  <c r="I62" i="3" s="1"/>
  <c r="K62" i="3" s="1"/>
  <c r="H288" i="1" a="1"/>
  <c r="H288" i="1" s="1"/>
  <c r="H184" i="1" a="1"/>
  <c r="H184" i="1" s="1"/>
  <c r="H258" i="1" a="1"/>
  <c r="H258" i="1" s="1"/>
  <c r="H195" i="1" a="1"/>
  <c r="H195" i="1" s="1"/>
  <c r="H84" i="1" a="1"/>
  <c r="H84" i="1" s="1"/>
  <c r="H80" i="1" a="1"/>
  <c r="H80" i="1" s="1"/>
  <c r="H111" i="1" a="1"/>
  <c r="H111" i="1" s="1"/>
  <c r="H88" i="1" a="1"/>
  <c r="H88" i="1" s="1"/>
  <c r="H30" i="3"/>
  <c r="J30" i="3" s="1"/>
  <c r="H120" i="1" a="1"/>
  <c r="H120" i="1" s="1"/>
  <c r="I120" i="1" s="1"/>
  <c r="H32" i="3" s="1"/>
  <c r="I32" i="3" s="1"/>
  <c r="K32" i="3" s="1"/>
  <c r="H62" i="1" a="1"/>
  <c r="H62" i="1" s="1"/>
  <c r="H74" i="1" a="1"/>
  <c r="H74" i="1" s="1"/>
  <c r="H21" i="1" a="1"/>
  <c r="H21" i="1" s="1"/>
  <c r="H25" i="1" a="1"/>
  <c r="H25" i="1" s="1"/>
  <c r="H513" i="5" a="1"/>
  <c r="H513" i="5" s="1"/>
  <c r="I513" i="5" s="1"/>
  <c r="H67" i="5" a="1"/>
  <c r="H67" i="5" s="1"/>
  <c r="I67" i="5" s="1"/>
  <c r="H447" i="5" a="1"/>
  <c r="H447" i="5" s="1"/>
  <c r="I447" i="5" s="1"/>
  <c r="H113" i="5" a="1"/>
  <c r="H113" i="5" s="1"/>
  <c r="I113" i="5" s="1"/>
  <c r="H159" i="5" a="1"/>
  <c r="H159" i="5" s="1"/>
  <c r="I159" i="5" s="1"/>
  <c r="H125" i="5" a="1"/>
  <c r="H125" i="5" s="1"/>
  <c r="I125" i="5" s="1"/>
  <c r="H143" i="5" a="1"/>
  <c r="H143" i="5" s="1"/>
  <c r="I143" i="5" s="1"/>
  <c r="H182" i="5" a="1"/>
  <c r="H182" i="5" s="1"/>
  <c r="I182" i="5" s="1"/>
  <c r="H560" i="5" a="1"/>
  <c r="H560" i="5" s="1"/>
  <c r="I560" i="5" s="1"/>
  <c r="H263" i="5" a="1"/>
  <c r="H263" i="5" s="1"/>
  <c r="I263" i="5" s="1"/>
  <c r="H280" i="5" a="1"/>
  <c r="H280" i="5" s="1"/>
  <c r="I280" i="5" s="1"/>
  <c r="H149" i="5" a="1"/>
  <c r="H149" i="5" s="1"/>
  <c r="I149" i="5" s="1"/>
  <c r="H489" i="5" a="1"/>
  <c r="H489" i="5" s="1"/>
  <c r="I489" i="5" s="1"/>
  <c r="H303" i="5" a="1"/>
  <c r="H303" i="5" s="1"/>
  <c r="I303" i="5" s="1"/>
  <c r="H288" i="5" a="1"/>
  <c r="H288" i="5" s="1"/>
  <c r="I288" i="5" s="1"/>
  <c r="H402" i="5" a="1"/>
  <c r="H402" i="5" s="1"/>
  <c r="I402" i="5" s="1"/>
  <c r="H442" i="5" a="1"/>
  <c r="H442" i="5" s="1"/>
  <c r="I442" i="5" s="1"/>
  <c r="H298" i="5" a="1"/>
  <c r="H298" i="5" s="1"/>
  <c r="I298" i="5" s="1"/>
  <c r="H164" i="5" a="1"/>
  <c r="H164" i="5" s="1"/>
  <c r="I164" i="5" s="1"/>
  <c r="H284" i="5" a="1"/>
  <c r="H284" i="5" s="1"/>
  <c r="I284" i="5" s="1"/>
  <c r="H55" i="5" a="1"/>
  <c r="H55" i="5" s="1"/>
  <c r="I55" i="5" s="1"/>
  <c r="H169" i="5" a="1"/>
  <c r="H169" i="5" s="1"/>
  <c r="I169" i="5" s="1"/>
  <c r="H253" i="5" a="1"/>
  <c r="H253" i="5" s="1"/>
  <c r="I253" i="5" s="1"/>
  <c r="H382" i="5" a="1"/>
  <c r="H382" i="5" s="1"/>
  <c r="I382" i="5" s="1"/>
  <c r="H524" i="5" a="1"/>
  <c r="H524" i="5" s="1"/>
  <c r="I524" i="5" s="1"/>
  <c r="H550" i="5" a="1"/>
  <c r="H550" i="5" s="1"/>
  <c r="I550" i="5" s="1"/>
  <c r="H90" i="5" a="1"/>
  <c r="H90" i="5" s="1"/>
  <c r="I90" i="5" s="1"/>
  <c r="H25" i="5" a="1"/>
  <c r="H25" i="5" s="1"/>
  <c r="I25" i="5" s="1"/>
  <c r="H186" i="5" a="1"/>
  <c r="H186" i="5" s="1"/>
  <c r="I186" i="5" s="1"/>
  <c r="H239" i="5" a="1"/>
  <c r="H239" i="5" s="1"/>
  <c r="I239" i="5" s="1"/>
  <c r="H271" i="5" a="1"/>
  <c r="H271" i="5" s="1"/>
  <c r="I271" i="5" s="1"/>
  <c r="H481" i="5" a="1"/>
  <c r="H481" i="5" s="1"/>
  <c r="I481" i="5" s="1"/>
  <c r="H539" i="5" a="1"/>
  <c r="H539" i="5" s="1"/>
  <c r="I539" i="5" s="1"/>
  <c r="H451" i="5" a="1"/>
  <c r="H451" i="5" s="1"/>
  <c r="I451" i="5" s="1"/>
  <c r="H30" i="5" a="1"/>
  <c r="H30" i="5" s="1"/>
  <c r="I30" i="5" s="1"/>
  <c r="H46" i="5" a="1"/>
  <c r="H46" i="5" s="1"/>
  <c r="I46" i="5" s="1"/>
  <c r="H374" i="5" a="1"/>
  <c r="H374" i="5" s="1"/>
  <c r="I374" i="5" s="1"/>
  <c r="H387" i="5" a="1"/>
  <c r="H387" i="5" s="1"/>
  <c r="I387" i="5" s="1"/>
  <c r="H378" i="5" a="1"/>
  <c r="H378" i="5" s="1"/>
  <c r="I378" i="5" s="1"/>
  <c r="H109" i="5" a="1"/>
  <c r="H109" i="5" s="1"/>
  <c r="I109" i="5" s="1"/>
  <c r="H292" i="5" a="1"/>
  <c r="H292" i="5" s="1"/>
  <c r="I292" i="5" s="1"/>
  <c r="H580" i="5" a="1"/>
  <c r="H580" i="5" s="1"/>
  <c r="I580" i="5" s="1"/>
  <c r="H99" i="5" a="1"/>
  <c r="H99" i="5" s="1"/>
  <c r="I99" i="5" s="1"/>
  <c r="H177" i="5" a="1"/>
  <c r="H177" i="5" s="1"/>
  <c r="I177" i="5" s="1"/>
  <c r="H485" i="5" a="1"/>
  <c r="H485" i="5" s="1"/>
  <c r="I485" i="5" s="1"/>
  <c r="H556" i="5" a="1"/>
  <c r="H556" i="5" s="1"/>
  <c r="I556" i="5" s="1"/>
  <c r="H543" i="5" a="1"/>
  <c r="H543" i="5" s="1"/>
  <c r="I543" i="5" s="1"/>
  <c r="H457" i="5" a="1"/>
  <c r="H457" i="5" s="1"/>
  <c r="I457" i="5" s="1"/>
  <c r="H594" i="5" a="1"/>
  <c r="H594" i="5" s="1"/>
  <c r="I594" i="5" s="1"/>
  <c r="H64" i="4"/>
  <c r="I64" i="4" s="1"/>
  <c r="K64" i="4" s="1"/>
  <c r="P64" i="4" s="1"/>
  <c r="H43" i="4"/>
  <c r="J43" i="4" s="1"/>
  <c r="H76" i="4"/>
  <c r="J76" i="4" s="1"/>
  <c r="H31" i="4"/>
  <c r="J31" i="4" s="1"/>
  <c r="H66" i="4"/>
  <c r="J66" i="4" s="1"/>
  <c r="H77" i="4"/>
  <c r="J77" i="4" s="1"/>
  <c r="H89" i="4"/>
  <c r="I89" i="4" s="1"/>
  <c r="K89" i="4" s="1"/>
  <c r="M89" i="4" s="1"/>
  <c r="H45" i="4"/>
  <c r="J45" i="4" s="1"/>
  <c r="H102" i="4"/>
  <c r="J102" i="4" s="1"/>
  <c r="H67" i="4"/>
  <c r="J67" i="4" s="1"/>
  <c r="H103" i="4"/>
  <c r="J103" i="4" s="1"/>
  <c r="H47" i="4"/>
  <c r="H59" i="4"/>
  <c r="J59" i="4" s="1"/>
  <c r="H92" i="4"/>
  <c r="J92" i="4" s="1"/>
  <c r="H104" i="4"/>
  <c r="J104" i="4" s="1"/>
  <c r="H37" i="4"/>
  <c r="J37" i="4" s="1"/>
  <c r="H60" i="4"/>
  <c r="J60" i="4" s="1"/>
  <c r="H82" i="4"/>
  <c r="J82" i="4" s="1"/>
  <c r="H61" i="4"/>
  <c r="J61" i="4" s="1"/>
  <c r="H83" i="4"/>
  <c r="J83" i="4" s="1"/>
  <c r="H96" i="4"/>
  <c r="I96" i="4" s="1"/>
  <c r="K96" i="4" s="1"/>
  <c r="P96" i="4" s="1"/>
  <c r="H74" i="4"/>
  <c r="H84" i="4"/>
  <c r="J84" i="4" s="1"/>
  <c r="H41" i="4"/>
  <c r="J41" i="4" s="1"/>
  <c r="H63" i="4"/>
  <c r="J63" i="4" s="1"/>
  <c r="H97" i="4"/>
  <c r="J97" i="4" s="1"/>
  <c r="H52" i="4"/>
  <c r="J52" i="4" s="1"/>
  <c r="H412" i="5" a="1"/>
  <c r="H412" i="5" s="1"/>
  <c r="I412" i="5" s="1"/>
  <c r="H11" i="5" a="1"/>
  <c r="H11" i="5" s="1"/>
  <c r="I11" i="5" s="1"/>
  <c r="H313" i="5" a="1"/>
  <c r="H313" i="5" s="1"/>
  <c r="I313" i="5" s="1"/>
  <c r="H408" i="5" a="1"/>
  <c r="H408" i="5" s="1"/>
  <c r="I408" i="5" s="1"/>
  <c r="H75" i="5" a="1"/>
  <c r="H75" i="5" s="1"/>
  <c r="I75" i="5" s="1"/>
  <c r="H154" i="5" a="1"/>
  <c r="H154" i="5" s="1"/>
  <c r="I154" i="5" s="1"/>
  <c r="H63" i="5" a="1"/>
  <c r="H63" i="5" s="1"/>
  <c r="I63" i="5" s="1"/>
  <c r="H202" i="5" a="1"/>
  <c r="H202" i="5" s="1"/>
  <c r="I202" i="5" s="1"/>
  <c r="H493" i="5" a="1"/>
  <c r="H493" i="5" s="1"/>
  <c r="I493" i="5" s="1"/>
  <c r="H341" i="5" a="1"/>
  <c r="H341" i="5" s="1"/>
  <c r="I341" i="5" s="1"/>
  <c r="H398" i="5" a="1"/>
  <c r="H398" i="5" s="1"/>
  <c r="I398" i="5" s="1"/>
  <c r="H95" i="5" a="1"/>
  <c r="H95" i="5" s="1"/>
  <c r="I95" i="5" s="1"/>
  <c r="H222" i="5" a="1"/>
  <c r="H222" i="5" s="1"/>
  <c r="I222" i="5" s="1"/>
  <c r="H461" i="5" a="1"/>
  <c r="H461" i="5" s="1"/>
  <c r="I461" i="5" s="1"/>
  <c r="H319" i="5" a="1"/>
  <c r="H319" i="5" s="1"/>
  <c r="I319" i="5" s="1"/>
  <c r="H21" i="5" a="1"/>
  <c r="H21" i="5" s="1"/>
  <c r="I21" i="5" s="1"/>
  <c r="H81" i="5" a="1"/>
  <c r="H81" i="5" s="1"/>
  <c r="I81" i="5" s="1"/>
  <c r="H259" i="5" a="1"/>
  <c r="H259" i="5" s="1"/>
  <c r="I259" i="5" s="1"/>
  <c r="H242" i="5" a="1"/>
  <c r="H242" i="5" s="1"/>
  <c r="I242" i="5" s="1"/>
  <c r="H209" i="5" a="1"/>
  <c r="H209" i="5" s="1"/>
  <c r="I209" i="5" s="1"/>
  <c r="H226" i="5" a="1"/>
  <c r="H226" i="5" s="1"/>
  <c r="I226" i="5" s="1"/>
  <c r="H358" i="5" a="1"/>
  <c r="H358" i="5" s="1"/>
  <c r="I358" i="5" s="1"/>
  <c r="H564" i="5" a="1"/>
  <c r="H564" i="5" s="1"/>
  <c r="I564" i="5" s="1"/>
  <c r="H499" i="5" a="1"/>
  <c r="H499" i="5" s="1"/>
  <c r="I499" i="5" s="1"/>
  <c r="H230" i="5" a="1"/>
  <c r="H230" i="5" s="1"/>
  <c r="I230" i="5" s="1"/>
  <c r="H308" i="5" a="1"/>
  <c r="H308" i="5" s="1"/>
  <c r="I308" i="5" s="1"/>
  <c r="H417" i="5" a="1"/>
  <c r="H417" i="5" s="1"/>
  <c r="I417" i="5" s="1"/>
  <c r="H86" i="5" a="1"/>
  <c r="H86" i="5" s="1"/>
  <c r="I86" i="5" s="1"/>
  <c r="H246" i="5" a="1"/>
  <c r="H246" i="5" s="1"/>
  <c r="I246" i="5" s="1"/>
  <c r="H348" i="5" a="1"/>
  <c r="H348" i="5" s="1"/>
  <c r="I348" i="5" s="1"/>
  <c r="H391" i="5" a="1"/>
  <c r="H391" i="5" s="1"/>
  <c r="I391" i="5" s="1"/>
  <c r="H71" i="5" a="1"/>
  <c r="H71" i="5" s="1"/>
  <c r="I71" i="5" s="1"/>
  <c r="H435" i="5" a="1"/>
  <c r="H435" i="5" s="1"/>
  <c r="I435" i="5" s="1"/>
  <c r="H528" i="5" a="1"/>
  <c r="H528" i="5" s="1"/>
  <c r="I528" i="5" s="1"/>
  <c r="H4" i="5" a="1"/>
  <c r="H4" i="5" s="1"/>
  <c r="I4" i="5" s="1"/>
  <c r="H104" i="5" a="1"/>
  <c r="H104" i="5" s="1"/>
  <c r="I104" i="5" s="1"/>
  <c r="H121" i="5" a="1"/>
  <c r="H121" i="5" s="1"/>
  <c r="I121" i="5" s="1"/>
  <c r="H364" i="5" a="1"/>
  <c r="H364" i="5" s="1"/>
  <c r="I364" i="5" s="1"/>
  <c r="H518" i="5" a="1"/>
  <c r="H518" i="5" s="1"/>
  <c r="I518" i="5" s="1"/>
  <c r="H285" i="1" a="1"/>
  <c r="H285" i="1" s="1"/>
  <c r="H539" i="1" a="1"/>
  <c r="H539" i="1" s="1"/>
  <c r="H458" i="1" a="1"/>
  <c r="H458" i="1" s="1"/>
  <c r="H29" i="1" a="1"/>
  <c r="H29" i="1" s="1"/>
  <c r="H473" i="1" a="1"/>
  <c r="H473" i="1" s="1"/>
  <c r="H415" i="1" a="1"/>
  <c r="H415" i="1" s="1"/>
  <c r="H128" i="1" a="1"/>
  <c r="H128" i="1" s="1"/>
  <c r="H137" i="1" a="1"/>
  <c r="H137" i="1" s="1"/>
  <c r="H159" i="1" a="1"/>
  <c r="H159" i="1" s="1"/>
  <c r="H17" i="1" a="1"/>
  <c r="H17" i="1" s="1"/>
  <c r="H39" i="1" a="1"/>
  <c r="H39" i="1" s="1"/>
  <c r="H479" i="1" a="1"/>
  <c r="H479" i="1" s="1"/>
  <c r="H165" i="1" a="1"/>
  <c r="H165" i="1" s="1"/>
  <c r="H148" i="1" a="1"/>
  <c r="H148" i="1" s="1"/>
  <c r="I531" i="1"/>
  <c r="H121" i="3" s="1"/>
  <c r="I121" i="3" s="1"/>
  <c r="K121" i="3" s="1"/>
  <c r="H58" i="1" a="1"/>
  <c r="H58" i="1" s="1"/>
  <c r="H142" i="1" a="1"/>
  <c r="H142" i="1" s="1"/>
  <c r="H216" i="1" a="1"/>
  <c r="H216" i="1" s="1"/>
  <c r="H462" i="1" a="1"/>
  <c r="H462" i="1" s="1"/>
  <c r="H176" i="1" a="1"/>
  <c r="H176" i="1" s="1"/>
  <c r="H5" i="1" a="1"/>
  <c r="H5" i="1" s="1"/>
  <c r="H517" i="1" a="1"/>
  <c r="H517" i="1" s="1"/>
  <c r="H405" i="1" a="1"/>
  <c r="H405" i="1" s="1"/>
  <c r="H54" i="1" a="1"/>
  <c r="H54" i="1" s="1"/>
  <c r="H224" i="1" a="1"/>
  <c r="H224" i="1" s="1"/>
  <c r="H124" i="1" a="1"/>
  <c r="H124" i="1" s="1"/>
  <c r="I124" i="1" s="1"/>
  <c r="H33" i="3" s="1"/>
  <c r="I33" i="3" s="1"/>
  <c r="K33" i="3" s="1"/>
  <c r="H231" i="1" a="1"/>
  <c r="H231" i="1" s="1"/>
  <c r="H191" i="1" a="1"/>
  <c r="H191" i="1" s="1"/>
  <c r="H180" i="1" a="1"/>
  <c r="H180" i="1" s="1"/>
  <c r="H427" i="1" a="1"/>
  <c r="H427" i="1" s="1"/>
  <c r="H409" i="1" a="1"/>
  <c r="H409" i="1" s="1"/>
  <c r="H33" i="1" a="1"/>
  <c r="H33" i="1" s="1"/>
  <c r="H386" i="1" a="1"/>
  <c r="H386" i="1" s="1"/>
  <c r="H294" i="1" a="1"/>
  <c r="H294" i="1" s="1"/>
  <c r="H381" i="1" a="1"/>
  <c r="H381" i="1" s="1"/>
  <c r="H46" i="1" a="1"/>
  <c r="H46" i="1" s="1"/>
  <c r="H252" i="1" a="1"/>
  <c r="H252" i="1" s="1"/>
  <c r="H237" i="1" a="1"/>
  <c r="H237" i="1" s="1"/>
  <c r="H43" i="1" a="1"/>
  <c r="H43" i="1" s="1"/>
  <c r="H521" i="1" a="1"/>
  <c r="H521" i="1" s="1"/>
  <c r="H400" i="1" a="1"/>
  <c r="H400" i="1" s="1"/>
  <c r="H449" i="1" a="1"/>
  <c r="H449" i="1" s="1"/>
  <c r="H154" i="1" a="1"/>
  <c r="H154" i="1" s="1"/>
  <c r="H435" i="1" a="1"/>
  <c r="H435" i="1" s="1"/>
  <c r="H12" i="1" a="1"/>
  <c r="H12" i="1" s="1"/>
  <c r="H133" i="1" a="1"/>
  <c r="H133" i="1" s="1"/>
  <c r="H50" i="1" a="1"/>
  <c r="H50" i="1" s="1"/>
  <c r="H570" i="1" a="1"/>
  <c r="H570" i="1" s="1"/>
  <c r="H371" i="1" a="1"/>
  <c r="H371" i="1" s="1"/>
  <c r="H376" i="1" a="1"/>
  <c r="H376" i="1" s="1"/>
  <c r="J15" i="3"/>
  <c r="D137" i="3" l="1"/>
  <c r="D136" i="3"/>
  <c r="I136" i="3"/>
  <c r="K136" i="3" s="1"/>
  <c r="D22" i="3"/>
  <c r="J137" i="3"/>
  <c r="I137" i="3"/>
  <c r="K137" i="3" s="1"/>
  <c r="I46" i="1"/>
  <c r="I473" i="1"/>
  <c r="H113" i="3" s="1"/>
  <c r="J113" i="3" s="1"/>
  <c r="I371" i="1"/>
  <c r="H88" i="3" s="1"/>
  <c r="I88" i="3" s="1"/>
  <c r="K88" i="3" s="1"/>
  <c r="I294" i="1"/>
  <c r="H69" i="3" s="1"/>
  <c r="I69" i="3" s="1"/>
  <c r="K69" i="3" s="1"/>
  <c r="I216" i="1"/>
  <c r="H51" i="3" s="1"/>
  <c r="I51" i="3" s="1"/>
  <c r="K51" i="3" s="1"/>
  <c r="I25" i="1"/>
  <c r="H11" i="4" s="1"/>
  <c r="I314" i="1"/>
  <c r="H77" i="3" s="1"/>
  <c r="I77" i="3" s="1"/>
  <c r="K77" i="3" s="1"/>
  <c r="I58" i="1"/>
  <c r="I142" i="1"/>
  <c r="H38" i="3" s="1"/>
  <c r="I38" i="3" s="1"/>
  <c r="K38" i="3" s="1"/>
  <c r="I21" i="1"/>
  <c r="I285" i="1"/>
  <c r="H66" i="3" s="1"/>
  <c r="I66" i="3" s="1"/>
  <c r="K66" i="3" s="1"/>
  <c r="I74" i="1"/>
  <c r="H23" i="4" s="1"/>
  <c r="I324" i="1"/>
  <c r="H79" i="3" s="1"/>
  <c r="I79" i="3" s="1"/>
  <c r="K79" i="3" s="1"/>
  <c r="I133" i="1"/>
  <c r="H36" i="3" s="1"/>
  <c r="I36" i="3" s="1"/>
  <c r="K36" i="3" s="1"/>
  <c r="I62" i="1"/>
  <c r="H22" i="4" s="1"/>
  <c r="I348" i="1"/>
  <c r="H83" i="3" s="1"/>
  <c r="I83" i="3" s="1"/>
  <c r="K83" i="3" s="1"/>
  <c r="I148" i="1"/>
  <c r="H41" i="3" s="1"/>
  <c r="I41" i="3" s="1"/>
  <c r="K41" i="3" s="1"/>
  <c r="I353" i="1"/>
  <c r="H84" i="3" s="1"/>
  <c r="I84" i="3" s="1"/>
  <c r="K84" i="3" s="1"/>
  <c r="I50" i="1"/>
  <c r="H19" i="4" s="1"/>
  <c r="I154" i="1"/>
  <c r="H42" i="3" s="1"/>
  <c r="I42" i="3" s="1"/>
  <c r="K42" i="3" s="1"/>
  <c r="I191" i="1"/>
  <c r="H49" i="3" s="1"/>
  <c r="I49" i="3" s="1"/>
  <c r="K49" i="3" s="1"/>
  <c r="I88" i="1"/>
  <c r="H27" i="3" s="1"/>
  <c r="J27" i="3" s="1"/>
  <c r="I443" i="1"/>
  <c r="H106" i="3" s="1"/>
  <c r="I106" i="3" s="1"/>
  <c r="K106" i="3" s="1"/>
  <c r="I449" i="1"/>
  <c r="H107" i="3" s="1"/>
  <c r="I107" i="3" s="1"/>
  <c r="K107" i="3" s="1"/>
  <c r="I231" i="1"/>
  <c r="H53" i="3" s="1"/>
  <c r="I53" i="3" s="1"/>
  <c r="K53" i="3" s="1"/>
  <c r="I39" i="1"/>
  <c r="I111" i="1"/>
  <c r="H31" i="3" s="1"/>
  <c r="I31" i="3" s="1"/>
  <c r="K31" i="3" s="1"/>
  <c r="I298" i="1"/>
  <c r="H70" i="3" s="1"/>
  <c r="I70" i="3" s="1"/>
  <c r="K70" i="3" s="1"/>
  <c r="I336" i="1"/>
  <c r="H81" i="3" s="1"/>
  <c r="I81" i="3" s="1"/>
  <c r="K81" i="3" s="1"/>
  <c r="I33" i="1"/>
  <c r="H14" i="3" s="1"/>
  <c r="I14" i="3" s="1"/>
  <c r="K14" i="3" s="1"/>
  <c r="I180" i="1"/>
  <c r="H47" i="3" s="1"/>
  <c r="I47" i="3" s="1"/>
  <c r="K47" i="3" s="1"/>
  <c r="I17" i="1"/>
  <c r="H114" i="4" s="1"/>
  <c r="J114" i="4" s="1"/>
  <c r="I80" i="1"/>
  <c r="I291" i="1"/>
  <c r="H68" i="3" s="1"/>
  <c r="I68" i="3" s="1"/>
  <c r="K68" i="3" s="1"/>
  <c r="I329" i="1"/>
  <c r="H80" i="3" s="1"/>
  <c r="I80" i="3" s="1"/>
  <c r="K80" i="3" s="1"/>
  <c r="I224" i="1"/>
  <c r="H52" i="3" s="1"/>
  <c r="I52" i="3" s="1"/>
  <c r="K52" i="3" s="1"/>
  <c r="I159" i="1"/>
  <c r="H43" i="3" s="1"/>
  <c r="I43" i="3" s="1"/>
  <c r="K43" i="3" s="1"/>
  <c r="I84" i="1"/>
  <c r="I367" i="1"/>
  <c r="H87" i="3" s="1"/>
  <c r="I87" i="3" s="1"/>
  <c r="K87" i="3" s="1"/>
  <c r="I435" i="1"/>
  <c r="H105" i="3" s="1"/>
  <c r="I105" i="3" s="1"/>
  <c r="K105" i="3" s="1"/>
  <c r="I165" i="1"/>
  <c r="H45" i="3" s="1"/>
  <c r="I45" i="3" s="1"/>
  <c r="K45" i="3" s="1"/>
  <c r="I43" i="1"/>
  <c r="I54" i="1"/>
  <c r="I137" i="1"/>
  <c r="H37" i="3" s="1"/>
  <c r="I37" i="3" s="1"/>
  <c r="K37" i="3" s="1"/>
  <c r="I195" i="1"/>
  <c r="H50" i="3" s="1"/>
  <c r="I50" i="3" s="1"/>
  <c r="K50" i="3" s="1"/>
  <c r="I12" i="1"/>
  <c r="H113" i="4" s="1"/>
  <c r="J113" i="4" s="1"/>
  <c r="I237" i="1"/>
  <c r="H54" i="3" s="1"/>
  <c r="J54" i="3" s="1"/>
  <c r="I128" i="1"/>
  <c r="H34" i="3" s="1"/>
  <c r="I34" i="3" s="1"/>
  <c r="K34" i="3" s="1"/>
  <c r="I258" i="1"/>
  <c r="H61" i="3" s="1"/>
  <c r="I61" i="3" s="1"/>
  <c r="K61" i="3" s="1"/>
  <c r="I184" i="1"/>
  <c r="H48" i="3" s="1"/>
  <c r="I48" i="3" s="1"/>
  <c r="K48" i="3" s="1"/>
  <c r="I491" i="1"/>
  <c r="H115" i="3" s="1"/>
  <c r="I115" i="3" s="1"/>
  <c r="K115" i="3" s="1"/>
  <c r="I252" i="1"/>
  <c r="H60" i="3" s="1"/>
  <c r="I60" i="3" s="1"/>
  <c r="K60" i="3" s="1"/>
  <c r="I5" i="1"/>
  <c r="H7" i="3" s="1"/>
  <c r="I288" i="1"/>
  <c r="H67" i="3" s="1"/>
  <c r="I67" i="3" s="1"/>
  <c r="K67" i="3" s="1"/>
  <c r="I176" i="1"/>
  <c r="H46" i="3" s="1"/>
  <c r="I46" i="3" s="1"/>
  <c r="K46" i="3" s="1"/>
  <c r="I29" i="1"/>
  <c r="I302" i="1"/>
  <c r="H71" i="3" s="1"/>
  <c r="I71" i="3" s="1"/>
  <c r="K71" i="3" s="1"/>
  <c r="J82" i="3"/>
  <c r="J86" i="3"/>
  <c r="J78" i="3"/>
  <c r="J120" i="3"/>
  <c r="J124" i="3"/>
  <c r="I521" i="1"/>
  <c r="H119" i="3" s="1"/>
  <c r="I119" i="3" s="1"/>
  <c r="K119" i="3" s="1"/>
  <c r="I517" i="1"/>
  <c r="H118" i="3" s="1"/>
  <c r="I118" i="3" s="1"/>
  <c r="K118" i="3" s="1"/>
  <c r="I570" i="1"/>
  <c r="I539" i="1"/>
  <c r="H123" i="3" s="1"/>
  <c r="I123" i="3" s="1"/>
  <c r="K123" i="3" s="1"/>
  <c r="I535" i="1"/>
  <c r="H122" i="3" s="1"/>
  <c r="I122" i="3" s="1"/>
  <c r="K122" i="3" s="1"/>
  <c r="I574" i="1"/>
  <c r="I479" i="1"/>
  <c r="H114" i="3" s="1"/>
  <c r="J114" i="3" s="1"/>
  <c r="J121" i="3"/>
  <c r="I462" i="1"/>
  <c r="H110" i="3" s="1"/>
  <c r="I415" i="1"/>
  <c r="H100" i="3" s="1"/>
  <c r="I100" i="3" s="1"/>
  <c r="K100" i="3" s="1"/>
  <c r="I409" i="1"/>
  <c r="H97" i="3" s="1"/>
  <c r="J97" i="3" s="1"/>
  <c r="I427" i="1"/>
  <c r="H103" i="3" s="1"/>
  <c r="I468" i="1"/>
  <c r="H111" i="3" s="1"/>
  <c r="I111" i="3" s="1"/>
  <c r="K111" i="3" s="1"/>
  <c r="I453" i="1"/>
  <c r="H108" i="3" s="1"/>
  <c r="J108" i="3" s="1"/>
  <c r="I458" i="1"/>
  <c r="H109" i="3" s="1"/>
  <c r="I419" i="1"/>
  <c r="H101" i="3" s="1"/>
  <c r="I101" i="3" s="1"/>
  <c r="K101" i="3" s="1"/>
  <c r="I423" i="1"/>
  <c r="H102" i="3" s="1"/>
  <c r="I102" i="3" s="1"/>
  <c r="K102" i="3" s="1"/>
  <c r="I405" i="1"/>
  <c r="H96" i="3" s="1"/>
  <c r="J96" i="3" s="1"/>
  <c r="I431" i="1"/>
  <c r="H104" i="3" s="1"/>
  <c r="I104" i="3" s="1"/>
  <c r="K104" i="3" s="1"/>
  <c r="I386" i="1"/>
  <c r="H91" i="3" s="1"/>
  <c r="I91" i="3" s="1"/>
  <c r="K91" i="3" s="1"/>
  <c r="I400" i="1"/>
  <c r="H94" i="3" s="1"/>
  <c r="I94" i="3" s="1"/>
  <c r="K94" i="3" s="1"/>
  <c r="I376" i="1"/>
  <c r="H89" i="3" s="1"/>
  <c r="I89" i="3" s="1"/>
  <c r="K89" i="3" s="1"/>
  <c r="I392" i="1"/>
  <c r="H92" i="3" s="1"/>
  <c r="I92" i="3" s="1"/>
  <c r="K92" i="3" s="1"/>
  <c r="I396" i="1"/>
  <c r="H93" i="3" s="1"/>
  <c r="I93" i="3" s="1"/>
  <c r="K93" i="3" s="1"/>
  <c r="I381" i="1"/>
  <c r="H496" i="1" a="1"/>
  <c r="H496" i="1" s="1"/>
  <c r="J74" i="3"/>
  <c r="J33" i="3"/>
  <c r="J32" i="3"/>
  <c r="I30" i="3"/>
  <c r="K30" i="3" s="1"/>
  <c r="J62" i="3"/>
  <c r="J89" i="4"/>
  <c r="I77" i="4"/>
  <c r="K77" i="4" s="1"/>
  <c r="M77" i="4" s="1"/>
  <c r="I76" i="4"/>
  <c r="K76" i="4" s="1"/>
  <c r="P76" i="4" s="1"/>
  <c r="I59" i="4"/>
  <c r="K59" i="4" s="1"/>
  <c r="P59" i="4" s="1"/>
  <c r="I45" i="4"/>
  <c r="K45" i="4" s="1"/>
  <c r="M45" i="4" s="1"/>
  <c r="I60" i="4"/>
  <c r="K60" i="4" s="1"/>
  <c r="P60" i="4" s="1"/>
  <c r="I31" i="4"/>
  <c r="K31" i="4" s="1"/>
  <c r="P31" i="4" s="1"/>
  <c r="I102" i="4"/>
  <c r="K102" i="4" s="1"/>
  <c r="M102" i="4" s="1"/>
  <c r="I63" i="4"/>
  <c r="K63" i="4" s="1"/>
  <c r="P63" i="4" s="1"/>
  <c r="I66" i="4"/>
  <c r="K66" i="4" s="1"/>
  <c r="P66" i="4" s="1"/>
  <c r="P89" i="4"/>
  <c r="I67" i="4"/>
  <c r="K67" i="4" s="1"/>
  <c r="M96" i="4"/>
  <c r="I61" i="4"/>
  <c r="K61" i="4" s="1"/>
  <c r="M61" i="4" s="1"/>
  <c r="I37" i="4"/>
  <c r="K37" i="4" s="1"/>
  <c r="P37" i="4" s="1"/>
  <c r="I103" i="4"/>
  <c r="K103" i="4" s="1"/>
  <c r="P103" i="4" s="1"/>
  <c r="J64" i="4"/>
  <c r="I52" i="4"/>
  <c r="K52" i="4" s="1"/>
  <c r="P52" i="4" s="1"/>
  <c r="I43" i="4"/>
  <c r="K43" i="4" s="1"/>
  <c r="M43" i="4" s="1"/>
  <c r="M64" i="4"/>
  <c r="I92" i="4"/>
  <c r="K92" i="4" s="1"/>
  <c r="P92" i="4" s="1"/>
  <c r="I97" i="4"/>
  <c r="K97" i="4" s="1"/>
  <c r="P97" i="4" s="1"/>
  <c r="J47" i="4"/>
  <c r="I47" i="4"/>
  <c r="K47" i="4" s="1"/>
  <c r="J96" i="4"/>
  <c r="I74" i="4"/>
  <c r="K74" i="4" s="1"/>
  <c r="J74" i="4"/>
  <c r="I84" i="4"/>
  <c r="K84" i="4" s="1"/>
  <c r="I104" i="4"/>
  <c r="K104" i="4" s="1"/>
  <c r="P104" i="4" s="1"/>
  <c r="I83" i="4"/>
  <c r="K83" i="4" s="1"/>
  <c r="I41" i="4"/>
  <c r="K41" i="4" s="1"/>
  <c r="I82" i="4"/>
  <c r="K82" i="4" s="1"/>
  <c r="H107" i="4"/>
  <c r="H94" i="4"/>
  <c r="H90" i="4"/>
  <c r="H145" i="4"/>
  <c r="H95" i="4"/>
  <c r="H27" i="4"/>
  <c r="H38" i="4"/>
  <c r="H40" i="4"/>
  <c r="H99" i="4"/>
  <c r="H46" i="4"/>
  <c r="H32" i="4"/>
  <c r="H80" i="4"/>
  <c r="H79" i="4"/>
  <c r="H81" i="4"/>
  <c r="H51" i="4"/>
  <c r="H91" i="4"/>
  <c r="H55" i="4"/>
  <c r="H93" i="4"/>
  <c r="H50" i="4"/>
  <c r="H48" i="4"/>
  <c r="H78" i="4"/>
  <c r="H58" i="4"/>
  <c r="H15" i="4"/>
  <c r="H120" i="4"/>
  <c r="H144" i="4"/>
  <c r="H68" i="4"/>
  <c r="H69" i="4"/>
  <c r="H71" i="4"/>
  <c r="H57" i="4"/>
  <c r="H146" i="4"/>
  <c r="H88" i="4"/>
  <c r="H72" i="4"/>
  <c r="H106" i="4"/>
  <c r="H108" i="4"/>
  <c r="H127" i="4"/>
  <c r="H101" i="4"/>
  <c r="H105" i="4"/>
  <c r="H62" i="4"/>
  <c r="H100" i="4"/>
  <c r="H73" i="4"/>
  <c r="H54" i="4"/>
  <c r="H36" i="4"/>
  <c r="H53" i="4"/>
  <c r="H28" i="4"/>
  <c r="H70" i="4"/>
  <c r="H44" i="4"/>
  <c r="H29" i="4"/>
  <c r="H42" i="4"/>
  <c r="H35" i="4"/>
  <c r="H118" i="4"/>
  <c r="H56" i="4"/>
  <c r="H98" i="4"/>
  <c r="H34" i="4"/>
  <c r="H65" i="4"/>
  <c r="H33" i="4"/>
  <c r="H109" i="4"/>
  <c r="H75" i="4"/>
  <c r="H143" i="4"/>
  <c r="H30" i="4"/>
  <c r="H85" i="4"/>
  <c r="H49" i="4"/>
  <c r="H87" i="4"/>
  <c r="H39" i="4"/>
  <c r="H86" i="4"/>
  <c r="H128" i="4"/>
  <c r="K129" i="3" l="1"/>
  <c r="D62" i="3"/>
  <c r="D25" i="3"/>
  <c r="H26" i="3"/>
  <c r="I26" i="3" s="1"/>
  <c r="K26" i="3" s="1"/>
  <c r="H25" i="4"/>
  <c r="J25" i="4" s="1"/>
  <c r="H26" i="4"/>
  <c r="I26" i="4" s="1"/>
  <c r="K26" i="4" s="1"/>
  <c r="H18" i="3"/>
  <c r="I18" i="3" s="1"/>
  <c r="K18" i="3" s="1"/>
  <c r="H128" i="3"/>
  <c r="H148" i="4"/>
  <c r="I148" i="4" s="1"/>
  <c r="K148" i="4" s="1"/>
  <c r="H23" i="3"/>
  <c r="I23" i="3" s="1"/>
  <c r="K23" i="3" s="1"/>
  <c r="H121" i="4"/>
  <c r="I121" i="4" s="1"/>
  <c r="K121" i="4" s="1"/>
  <c r="H22" i="3"/>
  <c r="I22" i="3" s="1"/>
  <c r="K22" i="3" s="1"/>
  <c r="H123" i="4"/>
  <c r="I123" i="4" s="1"/>
  <c r="K123" i="4" s="1"/>
  <c r="H24" i="3"/>
  <c r="I24" i="3" s="1"/>
  <c r="K24" i="3" s="1"/>
  <c r="H16" i="3"/>
  <c r="H16" i="4"/>
  <c r="H11" i="3"/>
  <c r="I11" i="3" s="1"/>
  <c r="K11" i="3" s="1"/>
  <c r="H25" i="3"/>
  <c r="I25" i="3" s="1"/>
  <c r="K25" i="3" s="1"/>
  <c r="H19" i="3"/>
  <c r="I19" i="3" s="1"/>
  <c r="K19" i="3" s="1"/>
  <c r="H18" i="4"/>
  <c r="J18" i="4" s="1"/>
  <c r="H14" i="4"/>
  <c r="J14" i="4" s="1"/>
  <c r="H112" i="4"/>
  <c r="J112" i="4" s="1"/>
  <c r="H24" i="4"/>
  <c r="I24" i="4" s="1"/>
  <c r="K24" i="4" s="1"/>
  <c r="H21" i="3"/>
  <c r="I21" i="3" s="1"/>
  <c r="K21" i="3" s="1"/>
  <c r="H21" i="4"/>
  <c r="H17" i="3"/>
  <c r="I17" i="3" s="1"/>
  <c r="K17" i="3" s="1"/>
  <c r="H17" i="4"/>
  <c r="H90" i="3"/>
  <c r="J90" i="3" s="1"/>
  <c r="H132" i="4"/>
  <c r="H13" i="3"/>
  <c r="I13" i="3" s="1"/>
  <c r="K13" i="3" s="1"/>
  <c r="H13" i="4"/>
  <c r="H10" i="4"/>
  <c r="J10" i="4" s="1"/>
  <c r="H12" i="3"/>
  <c r="I12" i="3" s="1"/>
  <c r="K12" i="3" s="1"/>
  <c r="H12" i="4"/>
  <c r="H20" i="3"/>
  <c r="I20" i="3" s="1"/>
  <c r="K20" i="3" s="1"/>
  <c r="H20" i="4"/>
  <c r="H140" i="4"/>
  <c r="J140" i="4" s="1"/>
  <c r="H126" i="4"/>
  <c r="J126" i="4" s="1"/>
  <c r="H7" i="4"/>
  <c r="J7" i="4" s="1"/>
  <c r="H115" i="4"/>
  <c r="J115" i="4" s="1"/>
  <c r="H137" i="4"/>
  <c r="I137" i="4" s="1"/>
  <c r="K137" i="4" s="1"/>
  <c r="H139" i="4"/>
  <c r="J139" i="4" s="1"/>
  <c r="J38" i="3"/>
  <c r="H8" i="4"/>
  <c r="J8" i="4" s="1"/>
  <c r="J52" i="3"/>
  <c r="H9" i="3"/>
  <c r="I9" i="3" s="1"/>
  <c r="K9" i="3" s="1"/>
  <c r="J51" i="3"/>
  <c r="H10" i="3"/>
  <c r="I10" i="3" s="1"/>
  <c r="K10" i="3" s="1"/>
  <c r="I27" i="3"/>
  <c r="K27" i="3" s="1"/>
  <c r="H116" i="4"/>
  <c r="I116" i="4" s="1"/>
  <c r="K116" i="4" s="1"/>
  <c r="J77" i="3"/>
  <c r="H124" i="4"/>
  <c r="I124" i="4" s="1"/>
  <c r="K124" i="4" s="1"/>
  <c r="J60" i="3"/>
  <c r="H9" i="4"/>
  <c r="J9" i="4" s="1"/>
  <c r="J68" i="3"/>
  <c r="H119" i="4"/>
  <c r="J119" i="4" s="1"/>
  <c r="H133" i="4"/>
  <c r="I133" i="4" s="1"/>
  <c r="K133" i="4" s="1"/>
  <c r="J81" i="3"/>
  <c r="H111" i="4"/>
  <c r="J111" i="4" s="1"/>
  <c r="H122" i="4"/>
  <c r="I122" i="4" s="1"/>
  <c r="K122" i="4" s="1"/>
  <c r="J88" i="3"/>
  <c r="H135" i="4"/>
  <c r="J135" i="4" s="1"/>
  <c r="J48" i="3"/>
  <c r="H138" i="4"/>
  <c r="I138" i="4" s="1"/>
  <c r="K138" i="4" s="1"/>
  <c r="H129" i="4"/>
  <c r="I129" i="4" s="1"/>
  <c r="K129" i="4" s="1"/>
  <c r="J66" i="3"/>
  <c r="J69" i="3"/>
  <c r="J31" i="3"/>
  <c r="J36" i="3"/>
  <c r="J49" i="3"/>
  <c r="J42" i="3"/>
  <c r="J50" i="3"/>
  <c r="J84" i="3"/>
  <c r="J115" i="3"/>
  <c r="J47" i="3"/>
  <c r="J41" i="3"/>
  <c r="I54" i="3"/>
  <c r="K54" i="3" s="1"/>
  <c r="K29" i="3" s="1"/>
  <c r="J45" i="3"/>
  <c r="J67" i="3"/>
  <c r="I113" i="3"/>
  <c r="K113" i="3" s="1"/>
  <c r="J107" i="3"/>
  <c r="H136" i="4"/>
  <c r="I136" i="4" s="1"/>
  <c r="K136" i="4" s="1"/>
  <c r="J61" i="3"/>
  <c r="J34" i="3"/>
  <c r="J106" i="3"/>
  <c r="J80" i="3"/>
  <c r="H134" i="4"/>
  <c r="J134" i="4" s="1"/>
  <c r="J46" i="3"/>
  <c r="J43" i="3"/>
  <c r="J105" i="3"/>
  <c r="H131" i="4"/>
  <c r="J131" i="4" s="1"/>
  <c r="J71" i="3"/>
  <c r="H142" i="4"/>
  <c r="I142" i="4" s="1"/>
  <c r="K142" i="4" s="1"/>
  <c r="J87" i="3"/>
  <c r="J53" i="3"/>
  <c r="H8" i="3"/>
  <c r="I8" i="3" s="1"/>
  <c r="K8" i="3" s="1"/>
  <c r="H125" i="4"/>
  <c r="J125" i="4" s="1"/>
  <c r="H141" i="4"/>
  <c r="I141" i="4" s="1"/>
  <c r="K141" i="4" s="1"/>
  <c r="J70" i="3"/>
  <c r="J79" i="3"/>
  <c r="H130" i="4"/>
  <c r="J130" i="4" s="1"/>
  <c r="J37" i="3"/>
  <c r="J83" i="3"/>
  <c r="J123" i="3"/>
  <c r="I103" i="3"/>
  <c r="K103" i="3" s="1"/>
  <c r="J103" i="3"/>
  <c r="J109" i="3"/>
  <c r="I109" i="3"/>
  <c r="K109" i="3" s="1"/>
  <c r="I114" i="3"/>
  <c r="K114" i="3" s="1"/>
  <c r="H125" i="3"/>
  <c r="I125" i="3" s="1"/>
  <c r="K125" i="3" s="1"/>
  <c r="J119" i="3"/>
  <c r="J118" i="3"/>
  <c r="J101" i="3"/>
  <c r="J122" i="3"/>
  <c r="I97" i="3"/>
  <c r="K97" i="3" s="1"/>
  <c r="I496" i="1"/>
  <c r="H116" i="3" s="1"/>
  <c r="J100" i="3"/>
  <c r="I108" i="3"/>
  <c r="K108" i="3" s="1"/>
  <c r="I110" i="3"/>
  <c r="K110" i="3" s="1"/>
  <c r="J110" i="3"/>
  <c r="J102" i="3"/>
  <c r="I96" i="3"/>
  <c r="K96" i="3" s="1"/>
  <c r="J104" i="3"/>
  <c r="J111" i="3"/>
  <c r="J94" i="3"/>
  <c r="J89" i="3"/>
  <c r="J91" i="3"/>
  <c r="J93" i="3"/>
  <c r="J92" i="3"/>
  <c r="M59" i="4"/>
  <c r="P77" i="4"/>
  <c r="M76" i="4"/>
  <c r="P45" i="4"/>
  <c r="M37" i="4"/>
  <c r="P61" i="4"/>
  <c r="I114" i="4"/>
  <c r="K114" i="4" s="1"/>
  <c r="M60" i="4"/>
  <c r="M104" i="4"/>
  <c r="M103" i="4"/>
  <c r="P102" i="4"/>
  <c r="I113" i="4"/>
  <c r="K113" i="4" s="1"/>
  <c r="M63" i="4"/>
  <c r="P43" i="4"/>
  <c r="M66" i="4"/>
  <c r="M31" i="4"/>
  <c r="M92" i="4"/>
  <c r="M97" i="4"/>
  <c r="M52" i="4"/>
  <c r="P67" i="4"/>
  <c r="M67" i="4"/>
  <c r="P82" i="4"/>
  <c r="M82" i="4"/>
  <c r="M41" i="4"/>
  <c r="P41" i="4"/>
  <c r="P83" i="4"/>
  <c r="M83" i="4"/>
  <c r="P84" i="4"/>
  <c r="M84" i="4"/>
  <c r="P74" i="4"/>
  <c r="M74" i="4"/>
  <c r="P47" i="4"/>
  <c r="M47" i="4"/>
  <c r="J14" i="3"/>
  <c r="J95" i="4"/>
  <c r="I95" i="4"/>
  <c r="K95" i="4" s="1"/>
  <c r="J7" i="3"/>
  <c r="I7" i="3"/>
  <c r="K7" i="3" s="1"/>
  <c r="I73" i="4"/>
  <c r="K73" i="4" s="1"/>
  <c r="J73" i="4"/>
  <c r="J53" i="4"/>
  <c r="I53" i="4"/>
  <c r="K53" i="4" s="1"/>
  <c r="J68" i="4"/>
  <c r="I68" i="4"/>
  <c r="K68" i="4" s="1"/>
  <c r="J109" i="4"/>
  <c r="I109" i="4"/>
  <c r="K109" i="4" s="1"/>
  <c r="J72" i="4"/>
  <c r="I72" i="4"/>
  <c r="K72" i="4" s="1"/>
  <c r="I145" i="4"/>
  <c r="K145" i="4" s="1"/>
  <c r="J145" i="4"/>
  <c r="J144" i="4"/>
  <c r="I144" i="4"/>
  <c r="K144" i="4" s="1"/>
  <c r="J30" i="4"/>
  <c r="I30" i="4"/>
  <c r="K30" i="4" s="1"/>
  <c r="J33" i="4"/>
  <c r="I33" i="4"/>
  <c r="K33" i="4" s="1"/>
  <c r="I29" i="4"/>
  <c r="K29" i="4" s="1"/>
  <c r="J29" i="4"/>
  <c r="J22" i="4"/>
  <c r="I22" i="4"/>
  <c r="K22" i="4" s="1"/>
  <c r="J62" i="4"/>
  <c r="I62" i="4"/>
  <c r="K62" i="4" s="1"/>
  <c r="J88" i="4"/>
  <c r="I88" i="4"/>
  <c r="K88" i="4" s="1"/>
  <c r="J78" i="4"/>
  <c r="I78" i="4"/>
  <c r="K78" i="4" s="1"/>
  <c r="J81" i="4"/>
  <c r="I81" i="4"/>
  <c r="K81" i="4" s="1"/>
  <c r="J99" i="4"/>
  <c r="I99" i="4"/>
  <c r="K99" i="4" s="1"/>
  <c r="J87" i="4"/>
  <c r="I87" i="4"/>
  <c r="K87" i="4" s="1"/>
  <c r="J56" i="4"/>
  <c r="I56" i="4"/>
  <c r="K56" i="4" s="1"/>
  <c r="J100" i="4"/>
  <c r="I100" i="4"/>
  <c r="K100" i="4" s="1"/>
  <c r="J91" i="4"/>
  <c r="I91" i="4"/>
  <c r="K91" i="4" s="1"/>
  <c r="J51" i="4"/>
  <c r="I51" i="4"/>
  <c r="K51" i="4" s="1"/>
  <c r="J75" i="4"/>
  <c r="I75" i="4"/>
  <c r="K75" i="4" s="1"/>
  <c r="J49" i="4"/>
  <c r="I49" i="4"/>
  <c r="K49" i="4" s="1"/>
  <c r="I106" i="4"/>
  <c r="K106" i="4" s="1"/>
  <c r="J106" i="4"/>
  <c r="J85" i="4"/>
  <c r="I85" i="4"/>
  <c r="K85" i="4" s="1"/>
  <c r="J46" i="4"/>
  <c r="I46" i="4"/>
  <c r="K46" i="4" s="1"/>
  <c r="J65" i="4"/>
  <c r="I65" i="4"/>
  <c r="K65" i="4" s="1"/>
  <c r="J44" i="4"/>
  <c r="I44" i="4"/>
  <c r="K44" i="4" s="1"/>
  <c r="J36" i="4"/>
  <c r="I36" i="4"/>
  <c r="K36" i="4" s="1"/>
  <c r="I105" i="4"/>
  <c r="K105" i="4" s="1"/>
  <c r="J105" i="4"/>
  <c r="J146" i="4"/>
  <c r="I146" i="4"/>
  <c r="K146" i="4" s="1"/>
  <c r="J120" i="4"/>
  <c r="I120" i="4"/>
  <c r="K120" i="4" s="1"/>
  <c r="I48" i="4"/>
  <c r="K48" i="4" s="1"/>
  <c r="J48" i="4"/>
  <c r="J40" i="4"/>
  <c r="I40" i="4"/>
  <c r="K40" i="4" s="1"/>
  <c r="I90" i="4"/>
  <c r="K90" i="4" s="1"/>
  <c r="J90" i="4"/>
  <c r="J70" i="4"/>
  <c r="I70" i="4"/>
  <c r="K70" i="4" s="1"/>
  <c r="J19" i="4"/>
  <c r="I19" i="4"/>
  <c r="K19" i="4" s="1"/>
  <c r="J101" i="4"/>
  <c r="I101" i="4"/>
  <c r="K101" i="4" s="1"/>
  <c r="J57" i="4"/>
  <c r="I57" i="4"/>
  <c r="K57" i="4" s="1"/>
  <c r="J15" i="4"/>
  <c r="I15" i="4"/>
  <c r="K15" i="4" s="1"/>
  <c r="J50" i="4"/>
  <c r="I50" i="4"/>
  <c r="K50" i="4" s="1"/>
  <c r="J79" i="4"/>
  <c r="I79" i="4"/>
  <c r="K79" i="4" s="1"/>
  <c r="J38" i="4"/>
  <c r="I38" i="4"/>
  <c r="K38" i="4" s="1"/>
  <c r="I42" i="4"/>
  <c r="K42" i="4" s="1"/>
  <c r="J42" i="4"/>
  <c r="J128" i="4"/>
  <c r="I128" i="4"/>
  <c r="K128" i="4" s="1"/>
  <c r="J34" i="4"/>
  <c r="I34" i="4"/>
  <c r="K34" i="4" s="1"/>
  <c r="J143" i="4"/>
  <c r="I143" i="4"/>
  <c r="K143" i="4" s="1"/>
  <c r="J118" i="4"/>
  <c r="I118" i="4"/>
  <c r="K118" i="4" s="1"/>
  <c r="J71" i="4"/>
  <c r="I71" i="4"/>
  <c r="K71" i="4" s="1"/>
  <c r="J93" i="4"/>
  <c r="I93" i="4"/>
  <c r="K93" i="4" s="1"/>
  <c r="J28" i="4"/>
  <c r="I28" i="4"/>
  <c r="K28" i="4" s="1"/>
  <c r="J108" i="4"/>
  <c r="I108" i="4"/>
  <c r="K108" i="4" s="1"/>
  <c r="J86" i="4"/>
  <c r="I86" i="4"/>
  <c r="K86" i="4" s="1"/>
  <c r="J39" i="4"/>
  <c r="I39" i="4"/>
  <c r="K39" i="4" s="1"/>
  <c r="I98" i="4"/>
  <c r="K98" i="4" s="1"/>
  <c r="J98" i="4"/>
  <c r="I35" i="4"/>
  <c r="K35" i="4" s="1"/>
  <c r="J35" i="4"/>
  <c r="J54" i="4"/>
  <c r="I54" i="4"/>
  <c r="K54" i="4" s="1"/>
  <c r="J127" i="4"/>
  <c r="I127" i="4"/>
  <c r="K127" i="4" s="1"/>
  <c r="J11" i="4"/>
  <c r="I11" i="4"/>
  <c r="K11" i="4" s="1"/>
  <c r="J55" i="4"/>
  <c r="I55" i="4"/>
  <c r="K55" i="4" s="1"/>
  <c r="I80" i="4"/>
  <c r="K80" i="4" s="1"/>
  <c r="J80" i="4"/>
  <c r="J27" i="4"/>
  <c r="I27" i="4"/>
  <c r="K27" i="4" s="1"/>
  <c r="J94" i="4"/>
  <c r="I94" i="4"/>
  <c r="K94" i="4" s="1"/>
  <c r="I32" i="4"/>
  <c r="K32" i="4" s="1"/>
  <c r="J32" i="4"/>
  <c r="J23" i="4"/>
  <c r="I23" i="4"/>
  <c r="K23" i="4" s="1"/>
  <c r="J107" i="4"/>
  <c r="I107" i="4"/>
  <c r="K107" i="4" s="1"/>
  <c r="J69" i="4"/>
  <c r="I69" i="4"/>
  <c r="K69" i="4" s="1"/>
  <c r="I58" i="4"/>
  <c r="K58" i="4" s="1"/>
  <c r="J58" i="4"/>
  <c r="D27" i="3" l="1"/>
  <c r="J26" i="3"/>
  <c r="I25" i="4"/>
  <c r="K25" i="4" s="1"/>
  <c r="M25" i="4" s="1"/>
  <c r="J26" i="4"/>
  <c r="H127" i="3"/>
  <c r="I127" i="3" s="1"/>
  <c r="K127" i="3" s="1"/>
  <c r="J18" i="3"/>
  <c r="J148" i="4"/>
  <c r="I128" i="3"/>
  <c r="K128" i="3" s="1"/>
  <c r="J128" i="3"/>
  <c r="H126" i="3"/>
  <c r="J24" i="3"/>
  <c r="J22" i="3"/>
  <c r="J121" i="4"/>
  <c r="J23" i="3"/>
  <c r="J123" i="4"/>
  <c r="J11" i="3"/>
  <c r="J25" i="3"/>
  <c r="J19" i="3"/>
  <c r="I16" i="4"/>
  <c r="K16" i="4" s="1"/>
  <c r="J16" i="4"/>
  <c r="I16" i="3"/>
  <c r="K16" i="3" s="1"/>
  <c r="K6" i="3" s="1"/>
  <c r="J16" i="3"/>
  <c r="I10" i="4"/>
  <c r="K10" i="4" s="1"/>
  <c r="P10" i="4" s="1"/>
  <c r="I18" i="4"/>
  <c r="K18" i="4" s="1"/>
  <c r="P18" i="4" s="1"/>
  <c r="I112" i="4"/>
  <c r="K112" i="4" s="1"/>
  <c r="P112" i="4" s="1"/>
  <c r="J12" i="3"/>
  <c r="I90" i="3"/>
  <c r="K90" i="3" s="1"/>
  <c r="K75" i="3" s="1"/>
  <c r="I14" i="4"/>
  <c r="K14" i="4" s="1"/>
  <c r="P14" i="4" s="1"/>
  <c r="J24" i="4"/>
  <c r="J13" i="3"/>
  <c r="J20" i="3"/>
  <c r="J20" i="4"/>
  <c r="I20" i="4"/>
  <c r="K20" i="4" s="1"/>
  <c r="I12" i="4"/>
  <c r="K12" i="4" s="1"/>
  <c r="J12" i="4"/>
  <c r="I13" i="4"/>
  <c r="K13" i="4" s="1"/>
  <c r="J13" i="4"/>
  <c r="J17" i="3"/>
  <c r="J21" i="3"/>
  <c r="J132" i="4"/>
  <c r="I132" i="4"/>
  <c r="K132" i="4" s="1"/>
  <c r="J17" i="4"/>
  <c r="I17" i="4"/>
  <c r="K17" i="4" s="1"/>
  <c r="J21" i="4"/>
  <c r="I21" i="4"/>
  <c r="K21" i="4" s="1"/>
  <c r="I140" i="4"/>
  <c r="K140" i="4" s="1"/>
  <c r="M140" i="4" s="1"/>
  <c r="I7" i="4"/>
  <c r="K7" i="4" s="1"/>
  <c r="P7" i="4" s="1"/>
  <c r="I126" i="4"/>
  <c r="K126" i="4" s="1"/>
  <c r="M126" i="4" s="1"/>
  <c r="J137" i="4"/>
  <c r="I139" i="4"/>
  <c r="K139" i="4" s="1"/>
  <c r="M139" i="4" s="1"/>
  <c r="I115" i="4"/>
  <c r="K115" i="4" s="1"/>
  <c r="M115" i="4" s="1"/>
  <c r="I8" i="4"/>
  <c r="K8" i="4" s="1"/>
  <c r="P8" i="4" s="1"/>
  <c r="J138" i="4"/>
  <c r="J9" i="3"/>
  <c r="J129" i="4"/>
  <c r="J10" i="3"/>
  <c r="J116" i="4"/>
  <c r="I9" i="4"/>
  <c r="K9" i="4" s="1"/>
  <c r="M9" i="4" s="1"/>
  <c r="I125" i="4"/>
  <c r="K125" i="4" s="1"/>
  <c r="P125" i="4" s="1"/>
  <c r="J124" i="4"/>
  <c r="I135" i="4"/>
  <c r="K135" i="4" s="1"/>
  <c r="M135" i="4" s="1"/>
  <c r="J133" i="4"/>
  <c r="I111" i="4"/>
  <c r="K111" i="4" s="1"/>
  <c r="P111" i="4" s="1"/>
  <c r="I119" i="4"/>
  <c r="K119" i="4" s="1"/>
  <c r="P119" i="4" s="1"/>
  <c r="J122" i="4"/>
  <c r="J136" i="4"/>
  <c r="I134" i="4"/>
  <c r="K134" i="4" s="1"/>
  <c r="P134" i="4" s="1"/>
  <c r="J141" i="4"/>
  <c r="I131" i="4"/>
  <c r="K131" i="4" s="1"/>
  <c r="P131" i="4" s="1"/>
  <c r="I130" i="4"/>
  <c r="K130" i="4" s="1"/>
  <c r="P130" i="4" s="1"/>
  <c r="J142" i="4"/>
  <c r="J8" i="3"/>
  <c r="K95" i="3"/>
  <c r="J125" i="3"/>
  <c r="I116" i="3"/>
  <c r="K116" i="3" s="1"/>
  <c r="J116" i="3"/>
  <c r="M114" i="4"/>
  <c r="P114" i="4"/>
  <c r="M113" i="4"/>
  <c r="P113" i="4"/>
  <c r="P148" i="4"/>
  <c r="M148" i="4"/>
  <c r="K147" i="4"/>
  <c r="P94" i="4"/>
  <c r="M94" i="4"/>
  <c r="P27" i="4"/>
  <c r="M27" i="4"/>
  <c r="M86" i="4"/>
  <c r="P86" i="4"/>
  <c r="P141" i="4"/>
  <c r="M141" i="4"/>
  <c r="P101" i="4"/>
  <c r="M101" i="4"/>
  <c r="P29" i="4"/>
  <c r="M29" i="4"/>
  <c r="P145" i="4"/>
  <c r="M145" i="4"/>
  <c r="P68" i="4"/>
  <c r="M68" i="4"/>
  <c r="P58" i="4"/>
  <c r="M58" i="4"/>
  <c r="P80" i="4"/>
  <c r="M80" i="4"/>
  <c r="P98" i="4"/>
  <c r="M98" i="4"/>
  <c r="P71" i="4"/>
  <c r="M71" i="4"/>
  <c r="P19" i="4"/>
  <c r="M19" i="4"/>
  <c r="M142" i="4"/>
  <c r="P142" i="4"/>
  <c r="P99" i="4"/>
  <c r="M99" i="4"/>
  <c r="P69" i="4"/>
  <c r="M69" i="4"/>
  <c r="P55" i="4"/>
  <c r="M55" i="4"/>
  <c r="M138" i="4"/>
  <c r="P138" i="4"/>
  <c r="P108" i="4"/>
  <c r="M108" i="4"/>
  <c r="P42" i="4"/>
  <c r="M42" i="4"/>
  <c r="P105" i="4"/>
  <c r="M105" i="4"/>
  <c r="P49" i="4"/>
  <c r="M49" i="4"/>
  <c r="M53" i="4"/>
  <c r="P53" i="4"/>
  <c r="M123" i="4"/>
  <c r="P123" i="4"/>
  <c r="M70" i="4"/>
  <c r="P70" i="4"/>
  <c r="P36" i="4"/>
  <c r="M36" i="4"/>
  <c r="P81" i="4"/>
  <c r="M81" i="4"/>
  <c r="P33" i="4"/>
  <c r="M33" i="4"/>
  <c r="P72" i="4"/>
  <c r="M72" i="4"/>
  <c r="P146" i="4"/>
  <c r="M146" i="4"/>
  <c r="P39" i="4"/>
  <c r="M39" i="4"/>
  <c r="P28" i="4"/>
  <c r="M28" i="4"/>
  <c r="P121" i="4"/>
  <c r="M121" i="4"/>
  <c r="P38" i="4"/>
  <c r="M38" i="4"/>
  <c r="P44" i="4"/>
  <c r="M44" i="4"/>
  <c r="M75" i="4"/>
  <c r="P75" i="4"/>
  <c r="P78" i="4"/>
  <c r="M78" i="4"/>
  <c r="M30" i="4"/>
  <c r="P30" i="4"/>
  <c r="P24" i="4"/>
  <c r="M24" i="4"/>
  <c r="P107" i="4"/>
  <c r="M107" i="4"/>
  <c r="P23" i="4"/>
  <c r="M23" i="4"/>
  <c r="P11" i="4"/>
  <c r="M11" i="4"/>
  <c r="P90" i="4"/>
  <c r="M90" i="4"/>
  <c r="M91" i="4"/>
  <c r="P91" i="4"/>
  <c r="P34" i="4"/>
  <c r="M34" i="4"/>
  <c r="M79" i="4"/>
  <c r="P79" i="4"/>
  <c r="P40" i="4"/>
  <c r="M40" i="4"/>
  <c r="P35" i="4"/>
  <c r="M35" i="4"/>
  <c r="P51" i="4"/>
  <c r="M51" i="4"/>
  <c r="P129" i="4"/>
  <c r="M129" i="4"/>
  <c r="P127" i="4"/>
  <c r="M127" i="4"/>
  <c r="M122" i="4"/>
  <c r="P122" i="4"/>
  <c r="P85" i="4"/>
  <c r="M85" i="4"/>
  <c r="M100" i="4"/>
  <c r="P100" i="4"/>
  <c r="P73" i="4"/>
  <c r="M73" i="4"/>
  <c r="P46" i="4"/>
  <c r="M46" i="4"/>
  <c r="P32" i="4"/>
  <c r="M32" i="4"/>
  <c r="P118" i="4"/>
  <c r="M118" i="4"/>
  <c r="M116" i="4"/>
  <c r="P116" i="4"/>
  <c r="P50" i="4"/>
  <c r="M50" i="4"/>
  <c r="P65" i="4"/>
  <c r="M65" i="4"/>
  <c r="M88" i="4"/>
  <c r="P88" i="4"/>
  <c r="P144" i="4"/>
  <c r="M144" i="4"/>
  <c r="M109" i="4"/>
  <c r="P109" i="4"/>
  <c r="M54" i="4"/>
  <c r="P54" i="4"/>
  <c r="M56" i="4"/>
  <c r="P56" i="4"/>
  <c r="P106" i="4"/>
  <c r="M106" i="4"/>
  <c r="M124" i="4"/>
  <c r="P124" i="4"/>
  <c r="P128" i="4"/>
  <c r="M128" i="4"/>
  <c r="P15" i="4"/>
  <c r="M15" i="4"/>
  <c r="P62" i="4"/>
  <c r="M62" i="4"/>
  <c r="P137" i="4"/>
  <c r="M137" i="4"/>
  <c r="P26" i="4"/>
  <c r="M26" i="4"/>
  <c r="M48" i="4"/>
  <c r="P48" i="4"/>
  <c r="P136" i="4"/>
  <c r="M136" i="4"/>
  <c r="M95" i="4"/>
  <c r="P95" i="4"/>
  <c r="P93" i="4"/>
  <c r="M93" i="4"/>
  <c r="M143" i="4"/>
  <c r="P143" i="4"/>
  <c r="M57" i="4"/>
  <c r="P57" i="4"/>
  <c r="P120" i="4"/>
  <c r="M120" i="4"/>
  <c r="P133" i="4"/>
  <c r="M133" i="4"/>
  <c r="M87" i="4"/>
  <c r="P87" i="4"/>
  <c r="M22" i="4"/>
  <c r="P22" i="4"/>
  <c r="D28" i="3" l="1"/>
  <c r="P25" i="4"/>
  <c r="J127" i="3"/>
  <c r="I126" i="3"/>
  <c r="K126" i="3" s="1"/>
  <c r="K112" i="3" s="1"/>
  <c r="K138" i="3" s="1"/>
  <c r="J126" i="3"/>
  <c r="M10" i="4"/>
  <c r="M14" i="4"/>
  <c r="M112" i="4"/>
  <c r="M16" i="4"/>
  <c r="P16" i="4"/>
  <c r="M18" i="4"/>
  <c r="P21" i="4"/>
  <c r="M21" i="4"/>
  <c r="P17" i="4"/>
  <c r="M17" i="4"/>
  <c r="P132" i="4"/>
  <c r="M132" i="4"/>
  <c r="M13" i="4"/>
  <c r="P13" i="4"/>
  <c r="P12" i="4"/>
  <c r="M12" i="4"/>
  <c r="P20" i="4"/>
  <c r="M20" i="4"/>
  <c r="P140" i="4"/>
  <c r="M7" i="4"/>
  <c r="P126" i="4"/>
  <c r="P139" i="4"/>
  <c r="P115" i="4"/>
  <c r="M8" i="4"/>
  <c r="M125" i="4"/>
  <c r="K6" i="4"/>
  <c r="M6" i="4" s="1"/>
  <c r="P9" i="4"/>
  <c r="M131" i="4"/>
  <c r="P135" i="4"/>
  <c r="M111" i="4"/>
  <c r="M119" i="4"/>
  <c r="M134" i="4"/>
  <c r="M130" i="4"/>
  <c r="K117" i="4"/>
  <c r="M117" i="4" s="1"/>
  <c r="P147" i="4"/>
  <c r="M147" i="4"/>
  <c r="D30" i="3" l="1"/>
  <c r="P117" i="4"/>
  <c r="K151" i="4"/>
  <c r="P151" i="4" s="1"/>
  <c r="P6" i="4"/>
  <c r="K208" i="2"/>
  <c r="E209" i="2"/>
  <c r="E208" i="2"/>
  <c r="E207" i="2"/>
  <c r="E206" i="2"/>
  <c r="F209" i="2"/>
  <c r="F208" i="2"/>
  <c r="F207" i="2"/>
  <c r="F206" i="2"/>
  <c r="D31" i="3" l="1"/>
  <c r="H127" i="2"/>
  <c r="H118" i="2"/>
  <c r="H193" i="2"/>
  <c r="H191" i="2"/>
  <c r="I191" i="2" s="1"/>
  <c r="J191" i="2" s="1"/>
  <c r="H174" i="2"/>
  <c r="H173" i="2"/>
  <c r="I173" i="2" s="1"/>
  <c r="J173" i="2" s="1"/>
  <c r="H171" i="2"/>
  <c r="I171" i="2" s="1"/>
  <c r="J171" i="2" s="1"/>
  <c r="H164" i="2"/>
  <c r="I164" i="2" s="1"/>
  <c r="J164" i="2" s="1"/>
  <c r="H161" i="2"/>
  <c r="H160" i="2"/>
  <c r="H158" i="2"/>
  <c r="H157" i="2"/>
  <c r="H156" i="2"/>
  <c r="H143" i="2"/>
  <c r="I143" i="2" s="1"/>
  <c r="J143" i="2" s="1"/>
  <c r="H142" i="2"/>
  <c r="I142" i="2" s="1"/>
  <c r="J142" i="2" s="1"/>
  <c r="H141" i="2"/>
  <c r="I141" i="2" s="1"/>
  <c r="J141" i="2" s="1"/>
  <c r="H140" i="2"/>
  <c r="H133" i="2"/>
  <c r="H132" i="2"/>
  <c r="H129" i="2"/>
  <c r="H128" i="2"/>
  <c r="H121" i="2"/>
  <c r="I121" i="2" s="1"/>
  <c r="J121" i="2" s="1"/>
  <c r="H116" i="2"/>
  <c r="F202" i="2"/>
  <c r="E202" i="2"/>
  <c r="C202" i="2"/>
  <c r="F201" i="2"/>
  <c r="E201" i="2"/>
  <c r="C201" i="2"/>
  <c r="F200" i="2"/>
  <c r="E200" i="2"/>
  <c r="C200" i="2"/>
  <c r="F199" i="2"/>
  <c r="E199" i="2"/>
  <c r="C199" i="2"/>
  <c r="F198" i="2"/>
  <c r="E198" i="2"/>
  <c r="C198" i="2"/>
  <c r="F197" i="2"/>
  <c r="E197" i="2"/>
  <c r="C197" i="2"/>
  <c r="F196" i="2"/>
  <c r="E196" i="2"/>
  <c r="C196" i="2"/>
  <c r="F195" i="2"/>
  <c r="E195" i="2"/>
  <c r="C195" i="2"/>
  <c r="F194" i="2"/>
  <c r="E194" i="2"/>
  <c r="C194" i="2"/>
  <c r="F193" i="2"/>
  <c r="E193" i="2"/>
  <c r="C193" i="2"/>
  <c r="F192" i="2"/>
  <c r="E192" i="2"/>
  <c r="C192" i="2"/>
  <c r="F191" i="2"/>
  <c r="E191" i="2"/>
  <c r="D191" i="2"/>
  <c r="C191" i="2"/>
  <c r="F189" i="2"/>
  <c r="E189" i="2"/>
  <c r="C189" i="2"/>
  <c r="F188" i="2"/>
  <c r="E188" i="2"/>
  <c r="C188" i="2"/>
  <c r="F187" i="2"/>
  <c r="E187" i="2"/>
  <c r="D187" i="2"/>
  <c r="C187" i="2"/>
  <c r="F186" i="2"/>
  <c r="E186" i="2"/>
  <c r="C186" i="2"/>
  <c r="F185" i="2"/>
  <c r="E185" i="2"/>
  <c r="C185" i="2"/>
  <c r="F184" i="2"/>
  <c r="E184" i="2"/>
  <c r="C184" i="2"/>
  <c r="F183" i="2"/>
  <c r="E183" i="2"/>
  <c r="C183" i="2"/>
  <c r="F182" i="2"/>
  <c r="E182" i="2"/>
  <c r="C182" i="2"/>
  <c r="F181" i="2"/>
  <c r="E181" i="2"/>
  <c r="C181" i="2"/>
  <c r="F180" i="2"/>
  <c r="E180" i="2"/>
  <c r="D180" i="2"/>
  <c r="C180" i="2"/>
  <c r="F178" i="2"/>
  <c r="E178" i="2"/>
  <c r="C178" i="2"/>
  <c r="F177" i="2"/>
  <c r="E177" i="2"/>
  <c r="C177" i="2"/>
  <c r="F176" i="2"/>
  <c r="E176" i="2"/>
  <c r="D176" i="2"/>
  <c r="C176" i="2"/>
  <c r="F175" i="2"/>
  <c r="E175" i="2"/>
  <c r="C175" i="2"/>
  <c r="F174" i="2"/>
  <c r="E174" i="2"/>
  <c r="C174" i="2"/>
  <c r="F173" i="2"/>
  <c r="E173" i="2"/>
  <c r="D173" i="2"/>
  <c r="C173" i="2"/>
  <c r="F172" i="2"/>
  <c r="E172" i="2"/>
  <c r="C172" i="2"/>
  <c r="F171" i="2"/>
  <c r="E171" i="2"/>
  <c r="D171" i="2"/>
  <c r="C171" i="2"/>
  <c r="F170" i="2"/>
  <c r="E170" i="2"/>
  <c r="C170" i="2"/>
  <c r="F169" i="2"/>
  <c r="E169" i="2"/>
  <c r="C169" i="2"/>
  <c r="F168" i="2"/>
  <c r="E168" i="2"/>
  <c r="C168" i="2"/>
  <c r="F167" i="2"/>
  <c r="E167" i="2"/>
  <c r="C167" i="2"/>
  <c r="F166" i="2"/>
  <c r="E166" i="2"/>
  <c r="C166" i="2"/>
  <c r="F165" i="2"/>
  <c r="E165" i="2"/>
  <c r="C165" i="2"/>
  <c r="F164" i="2"/>
  <c r="E164" i="2"/>
  <c r="D164" i="2"/>
  <c r="C164" i="2"/>
  <c r="F163" i="2"/>
  <c r="E163" i="2"/>
  <c r="C163" i="2"/>
  <c r="F162" i="2"/>
  <c r="E162" i="2"/>
  <c r="C162" i="2"/>
  <c r="F161" i="2"/>
  <c r="E161" i="2"/>
  <c r="C161" i="2"/>
  <c r="F160" i="2"/>
  <c r="E160" i="2"/>
  <c r="C160" i="2"/>
  <c r="F159" i="2"/>
  <c r="E159" i="2"/>
  <c r="C159" i="2"/>
  <c r="F158" i="2"/>
  <c r="E158" i="2"/>
  <c r="C158" i="2"/>
  <c r="F157" i="2"/>
  <c r="E157" i="2"/>
  <c r="D157" i="2"/>
  <c r="C157" i="2"/>
  <c r="F156" i="2"/>
  <c r="E156" i="2"/>
  <c r="D156" i="2"/>
  <c r="C156" i="2"/>
  <c r="F155" i="2"/>
  <c r="E155" i="2"/>
  <c r="C155" i="2"/>
  <c r="F154" i="2"/>
  <c r="E154" i="2"/>
  <c r="C154" i="2"/>
  <c r="F153" i="2"/>
  <c r="E153" i="2"/>
  <c r="C153" i="2"/>
  <c r="F152" i="2"/>
  <c r="E152" i="2"/>
  <c r="C152" i="2"/>
  <c r="F150" i="2"/>
  <c r="E150" i="2"/>
  <c r="C150" i="2"/>
  <c r="F149" i="2"/>
  <c r="E149" i="2"/>
  <c r="C149" i="2"/>
  <c r="F148" i="2"/>
  <c r="E148" i="2"/>
  <c r="D148" i="2"/>
  <c r="C148" i="2"/>
  <c r="F147" i="2"/>
  <c r="E147" i="2"/>
  <c r="D147" i="2"/>
  <c r="C147" i="2"/>
  <c r="F146" i="2"/>
  <c r="E146" i="2"/>
  <c r="C146" i="2"/>
  <c r="F143" i="2"/>
  <c r="E143" i="2"/>
  <c r="D143" i="2"/>
  <c r="C143" i="2"/>
  <c r="F142" i="2"/>
  <c r="E142" i="2"/>
  <c r="C142" i="2"/>
  <c r="F141" i="2"/>
  <c r="E141" i="2"/>
  <c r="D141" i="2"/>
  <c r="C141" i="2"/>
  <c r="F140" i="2"/>
  <c r="E140" i="2"/>
  <c r="C140" i="2"/>
  <c r="F139" i="2"/>
  <c r="E139" i="2"/>
  <c r="C139" i="2"/>
  <c r="F138" i="2"/>
  <c r="E138" i="2"/>
  <c r="D138" i="2"/>
  <c r="C138" i="2"/>
  <c r="F137" i="2"/>
  <c r="E137" i="2"/>
  <c r="C137" i="2"/>
  <c r="F136" i="2"/>
  <c r="E136" i="2"/>
  <c r="C136" i="2"/>
  <c r="F135" i="2"/>
  <c r="E135" i="2"/>
  <c r="C135" i="2"/>
  <c r="F134" i="2"/>
  <c r="E134" i="2"/>
  <c r="C134" i="2"/>
  <c r="F133" i="2"/>
  <c r="E133" i="2"/>
  <c r="C133" i="2"/>
  <c r="F132" i="2"/>
  <c r="E132" i="2"/>
  <c r="C132" i="2"/>
  <c r="F131" i="2"/>
  <c r="E131" i="2"/>
  <c r="C131" i="2"/>
  <c r="F130" i="2"/>
  <c r="E130" i="2"/>
  <c r="C130" i="2"/>
  <c r="F129" i="2"/>
  <c r="E129" i="2"/>
  <c r="C129" i="2"/>
  <c r="F128" i="2"/>
  <c r="E128" i="2"/>
  <c r="C128" i="2"/>
  <c r="F127" i="2"/>
  <c r="E127" i="2"/>
  <c r="C127" i="2"/>
  <c r="F126" i="2"/>
  <c r="E126" i="2"/>
  <c r="C126" i="2"/>
  <c r="F125" i="2"/>
  <c r="E125" i="2"/>
  <c r="D125" i="2"/>
  <c r="C125" i="2"/>
  <c r="F124" i="2"/>
  <c r="E124" i="2"/>
  <c r="C124" i="2"/>
  <c r="F123" i="2"/>
  <c r="E123" i="2"/>
  <c r="C123" i="2"/>
  <c r="F122" i="2"/>
  <c r="E122" i="2"/>
  <c r="C122" i="2"/>
  <c r="F121" i="2"/>
  <c r="E121" i="2"/>
  <c r="D121" i="2"/>
  <c r="C121" i="2"/>
  <c r="F120" i="2"/>
  <c r="E120" i="2"/>
  <c r="D120" i="2"/>
  <c r="C120" i="2"/>
  <c r="F119" i="2"/>
  <c r="E119" i="2"/>
  <c r="C119" i="2"/>
  <c r="F118" i="2"/>
  <c r="E118" i="2"/>
  <c r="C118" i="2"/>
  <c r="F117" i="2"/>
  <c r="E117" i="2"/>
  <c r="C117" i="2"/>
  <c r="F116" i="2"/>
  <c r="E116" i="2"/>
  <c r="D116" i="2"/>
  <c r="C116" i="2"/>
  <c r="F115" i="2"/>
  <c r="E115" i="2"/>
  <c r="C115" i="2"/>
  <c r="F114" i="2"/>
  <c r="E114" i="2"/>
  <c r="C114" i="2"/>
  <c r="F113" i="2"/>
  <c r="E113" i="2"/>
  <c r="C113" i="2"/>
  <c r="F112" i="2"/>
  <c r="E112" i="2"/>
  <c r="C112" i="2"/>
  <c r="F111" i="2"/>
  <c r="E111" i="2"/>
  <c r="C111" i="2"/>
  <c r="F79" i="2"/>
  <c r="E79" i="2"/>
  <c r="C79" i="2"/>
  <c r="F78" i="2"/>
  <c r="E78" i="2"/>
  <c r="C78" i="2"/>
  <c r="F77" i="2"/>
  <c r="E77" i="2"/>
  <c r="D77" i="2"/>
  <c r="C77" i="2"/>
  <c r="F76" i="2"/>
  <c r="E76" i="2"/>
  <c r="C76" i="2"/>
  <c r="F75" i="2"/>
  <c r="E75" i="2"/>
  <c r="D75" i="2"/>
  <c r="C75" i="2"/>
  <c r="F74" i="2"/>
  <c r="E74" i="2"/>
  <c r="C74" i="2"/>
  <c r="F73" i="2"/>
  <c r="E73" i="2"/>
  <c r="C73" i="2"/>
  <c r="F72" i="2"/>
  <c r="E72" i="2"/>
  <c r="C72" i="2"/>
  <c r="F71" i="2"/>
  <c r="E71" i="2"/>
  <c r="C71" i="2"/>
  <c r="F70" i="2"/>
  <c r="E70" i="2"/>
  <c r="C70" i="2"/>
  <c r="F69" i="2"/>
  <c r="E69" i="2"/>
  <c r="C69" i="2"/>
  <c r="F68" i="2"/>
  <c r="E68" i="2"/>
  <c r="D68" i="2"/>
  <c r="C68" i="2"/>
  <c r="F67" i="2"/>
  <c r="E67" i="2"/>
  <c r="C67" i="2"/>
  <c r="F66" i="2"/>
  <c r="E66" i="2"/>
  <c r="C66" i="2"/>
  <c r="F65" i="2"/>
  <c r="E65" i="2"/>
  <c r="C65" i="2"/>
  <c r="F64" i="2"/>
  <c r="E64" i="2"/>
  <c r="C64" i="2"/>
  <c r="F63" i="2"/>
  <c r="E63" i="2"/>
  <c r="C63" i="2"/>
  <c r="F62" i="2"/>
  <c r="E62" i="2"/>
  <c r="D62" i="2"/>
  <c r="C62" i="2"/>
  <c r="F61" i="2"/>
  <c r="E61" i="2"/>
  <c r="D61" i="2"/>
  <c r="C61" i="2"/>
  <c r="F60" i="2"/>
  <c r="E60" i="2"/>
  <c r="D60" i="2"/>
  <c r="C60" i="2"/>
  <c r="F59" i="2"/>
  <c r="E59" i="2"/>
  <c r="C59" i="2"/>
  <c r="F58" i="2"/>
  <c r="E58" i="2"/>
  <c r="D58" i="2"/>
  <c r="C58" i="2"/>
  <c r="F57" i="2"/>
  <c r="E57" i="2"/>
  <c r="C57" i="2"/>
  <c r="F56" i="2"/>
  <c r="E56" i="2"/>
  <c r="C56" i="2"/>
  <c r="F55" i="2"/>
  <c r="E55" i="2"/>
  <c r="C55" i="2"/>
  <c r="F54" i="2"/>
  <c r="E54" i="2"/>
  <c r="C54" i="2"/>
  <c r="F53" i="2"/>
  <c r="E53" i="2"/>
  <c r="D53" i="2"/>
  <c r="C53" i="2"/>
  <c r="F52" i="2"/>
  <c r="E52" i="2"/>
  <c r="D52" i="2"/>
  <c r="C52" i="2"/>
  <c r="F51" i="2"/>
  <c r="E51" i="2"/>
  <c r="C51" i="2"/>
  <c r="F50" i="2"/>
  <c r="E50" i="2"/>
  <c r="C50" i="2"/>
  <c r="F49" i="2"/>
  <c r="E49" i="2"/>
  <c r="C49" i="2"/>
  <c r="F48" i="2"/>
  <c r="E48" i="2"/>
  <c r="D48" i="2"/>
  <c r="C48" i="2"/>
  <c r="F47" i="2"/>
  <c r="E47" i="2"/>
  <c r="D47" i="2"/>
  <c r="C47" i="2"/>
  <c r="F46" i="2"/>
  <c r="E46" i="2"/>
  <c r="D46" i="2"/>
  <c r="C46" i="2"/>
  <c r="F45" i="2"/>
  <c r="E45" i="2"/>
  <c r="C45" i="2"/>
  <c r="F44" i="2"/>
  <c r="E44" i="2"/>
  <c r="C44" i="2"/>
  <c r="F43" i="2"/>
  <c r="E43" i="2"/>
  <c r="D43" i="2"/>
  <c r="C43" i="2"/>
  <c r="F42" i="2"/>
  <c r="E42" i="2"/>
  <c r="C42" i="2"/>
  <c r="F41" i="2"/>
  <c r="E41" i="2"/>
  <c r="D41" i="2"/>
  <c r="C41" i="2"/>
  <c r="F40" i="2"/>
  <c r="E40" i="2"/>
  <c r="C40" i="2"/>
  <c r="F39" i="2"/>
  <c r="E39" i="2"/>
  <c r="C39" i="2"/>
  <c r="F38" i="2"/>
  <c r="E38" i="2"/>
  <c r="C38" i="2"/>
  <c r="F37" i="2"/>
  <c r="E37" i="2"/>
  <c r="D37" i="2"/>
  <c r="C37" i="2"/>
  <c r="F36" i="2"/>
  <c r="E36" i="2"/>
  <c r="C36" i="2"/>
  <c r="F35" i="2"/>
  <c r="E35" i="2"/>
  <c r="C35" i="2"/>
  <c r="F34" i="2"/>
  <c r="E34" i="2"/>
  <c r="C34" i="2"/>
  <c r="F33" i="2"/>
  <c r="E33" i="2"/>
  <c r="C33" i="2"/>
  <c r="F32" i="2"/>
  <c r="E32" i="2"/>
  <c r="C32" i="2"/>
  <c r="F31" i="2"/>
  <c r="E31" i="2"/>
  <c r="D31" i="2"/>
  <c r="C31" i="2"/>
  <c r="F30" i="2"/>
  <c r="E30" i="2"/>
  <c r="C30" i="2"/>
  <c r="F29" i="2"/>
  <c r="E29" i="2"/>
  <c r="C29" i="2"/>
  <c r="F28" i="2"/>
  <c r="E28" i="2"/>
  <c r="C28" i="2"/>
  <c r="F27" i="2"/>
  <c r="E27" i="2"/>
  <c r="C27" i="2"/>
  <c r="F26" i="2"/>
  <c r="E26" i="2"/>
  <c r="C26" i="2"/>
  <c r="F25" i="2"/>
  <c r="E25" i="2"/>
  <c r="C25" i="2"/>
  <c r="F24" i="2"/>
  <c r="E24" i="2"/>
  <c r="C24" i="2"/>
  <c r="F23" i="2"/>
  <c r="E23" i="2"/>
  <c r="D23" i="2"/>
  <c r="C23" i="2"/>
  <c r="F22" i="2"/>
  <c r="E22" i="2"/>
  <c r="D22" i="2"/>
  <c r="C22" i="2"/>
  <c r="F21" i="2"/>
  <c r="E21" i="2"/>
  <c r="D21" i="2"/>
  <c r="C21" i="2"/>
  <c r="F20" i="2"/>
  <c r="E20" i="2"/>
  <c r="D20" i="2"/>
  <c r="C20" i="2"/>
  <c r="F19" i="2"/>
  <c r="E19" i="2"/>
  <c r="D19" i="2"/>
  <c r="C19" i="2"/>
  <c r="F18" i="2"/>
  <c r="E18" i="2"/>
  <c r="D18" i="2"/>
  <c r="C18" i="2"/>
  <c r="F17" i="2"/>
  <c r="E17" i="2"/>
  <c r="D17" i="2"/>
  <c r="C17" i="2"/>
  <c r="F16" i="2"/>
  <c r="E16" i="2"/>
  <c r="D16" i="2"/>
  <c r="C16" i="2"/>
  <c r="F15" i="2"/>
  <c r="E15" i="2"/>
  <c r="D15" i="2"/>
  <c r="C15" i="2"/>
  <c r="F14" i="2"/>
  <c r="E14" i="2"/>
  <c r="D14" i="2"/>
  <c r="C14" i="2"/>
  <c r="F13" i="2"/>
  <c r="E13" i="2"/>
  <c r="D13" i="2"/>
  <c r="C13" i="2"/>
  <c r="F12" i="2"/>
  <c r="E12" i="2"/>
  <c r="D12" i="2"/>
  <c r="C12" i="2"/>
  <c r="F11" i="2"/>
  <c r="E11" i="2"/>
  <c r="D11" i="2"/>
  <c r="C11" i="2"/>
  <c r="F10" i="2"/>
  <c r="E10" i="2"/>
  <c r="D10" i="2"/>
  <c r="C10" i="2"/>
  <c r="F9" i="2"/>
  <c r="E9" i="2"/>
  <c r="D9" i="2"/>
  <c r="C9" i="2"/>
  <c r="F8" i="2"/>
  <c r="E8" i="2"/>
  <c r="D8" i="2"/>
  <c r="C8" i="2"/>
  <c r="F7" i="2"/>
  <c r="E7" i="2"/>
  <c r="D7" i="2"/>
  <c r="C7" i="2"/>
  <c r="D32" i="3" l="1"/>
  <c r="H125" i="2"/>
  <c r="I125" i="2" s="1"/>
  <c r="J125" i="2" s="1"/>
  <c r="H159" i="2"/>
  <c r="I159" i="2" s="1"/>
  <c r="J159" i="2" s="1"/>
  <c r="H150" i="2"/>
  <c r="I150" i="2" s="1"/>
  <c r="J150" i="2" s="1"/>
  <c r="H178" i="2"/>
  <c r="I178" i="2" s="1"/>
  <c r="J178" i="2" s="1"/>
  <c r="H131" i="2"/>
  <c r="I131" i="2" s="1"/>
  <c r="J131" i="2" s="1"/>
  <c r="H176" i="2"/>
  <c r="I176" i="2" s="1"/>
  <c r="J176" i="2" s="1"/>
  <c r="H152" i="2"/>
  <c r="I152" i="2" s="1"/>
  <c r="J152" i="2" s="1"/>
  <c r="H123" i="2"/>
  <c r="I123" i="2" s="1"/>
  <c r="J123" i="2" s="1"/>
  <c r="I157" i="2"/>
  <c r="J157" i="2" s="1"/>
  <c r="I193" i="2"/>
  <c r="J193" i="2" s="1"/>
  <c r="I174" i="2"/>
  <c r="J174" i="2" s="1"/>
  <c r="I161" i="2"/>
  <c r="J161" i="2" s="1"/>
  <c r="I156" i="2"/>
  <c r="J156" i="2" s="1"/>
  <c r="I127" i="2"/>
  <c r="J127" i="2" s="1"/>
  <c r="I116" i="2"/>
  <c r="J116" i="2" s="1"/>
  <c r="I133" i="2"/>
  <c r="J133" i="2" s="1"/>
  <c r="I132" i="2"/>
  <c r="J132" i="2" s="1"/>
  <c r="I140" i="2"/>
  <c r="J140" i="2" s="1"/>
  <c r="I118" i="2"/>
  <c r="J118" i="2" s="1"/>
  <c r="I129" i="2"/>
  <c r="J129" i="2" s="1"/>
  <c r="I158" i="2"/>
  <c r="J158" i="2" s="1"/>
  <c r="I128" i="2"/>
  <c r="J128" i="2" s="1"/>
  <c r="I160" i="2"/>
  <c r="J160" i="2" s="1"/>
  <c r="D33" i="3" l="1"/>
  <c r="H188" i="2"/>
  <c r="I188" i="2" s="1"/>
  <c r="J188" i="2" s="1"/>
  <c r="H187" i="2"/>
  <c r="I187" i="2" s="1"/>
  <c r="J187" i="2" s="1"/>
  <c r="H185" i="2"/>
  <c r="I185" i="2" s="1"/>
  <c r="J185" i="2" s="1"/>
  <c r="H115" i="2"/>
  <c r="I115" i="2" s="1"/>
  <c r="J115" i="2" s="1"/>
  <c r="H194" i="2"/>
  <c r="I194" i="2" s="1"/>
  <c r="J194" i="2" s="1"/>
  <c r="H197" i="2"/>
  <c r="I197" i="2" s="1"/>
  <c r="J197" i="2" s="1"/>
  <c r="H201" i="2"/>
  <c r="I201" i="2" s="1"/>
  <c r="J201" i="2" s="1"/>
  <c r="H200" i="2"/>
  <c r="I200" i="2" s="1"/>
  <c r="J200" i="2" s="1"/>
  <c r="H199" i="2"/>
  <c r="I199" i="2" s="1"/>
  <c r="J199" i="2" s="1"/>
  <c r="H175" i="2"/>
  <c r="I175" i="2" s="1"/>
  <c r="J175" i="2" s="1"/>
  <c r="H124" i="2"/>
  <c r="I124" i="2" s="1"/>
  <c r="J124" i="2" s="1"/>
  <c r="H192" i="2"/>
  <c r="I192" i="2" s="1"/>
  <c r="J192" i="2" s="1"/>
  <c r="H139" i="2"/>
  <c r="I139" i="2" s="1"/>
  <c r="J139" i="2" s="1"/>
  <c r="D78" i="2"/>
  <c r="D64" i="2"/>
  <c r="D65" i="2"/>
  <c r="H147" i="2"/>
  <c r="I147" i="2" s="1"/>
  <c r="J147" i="2" s="1"/>
  <c r="H172" i="2"/>
  <c r="I172" i="2" s="1"/>
  <c r="J172" i="2" s="1"/>
  <c r="D26" i="2"/>
  <c r="D24" i="2"/>
  <c r="H114" i="2"/>
  <c r="I114" i="2" s="1"/>
  <c r="J114" i="2" s="1"/>
  <c r="H184" i="2"/>
  <c r="I184" i="2" s="1"/>
  <c r="J184" i="2" s="1"/>
  <c r="H168" i="2"/>
  <c r="I168" i="2" s="1"/>
  <c r="J168" i="2" s="1"/>
  <c r="H165" i="2"/>
  <c r="I165" i="2" s="1"/>
  <c r="J165" i="2" s="1"/>
  <c r="H166" i="2"/>
  <c r="I166" i="2" s="1"/>
  <c r="J166" i="2" s="1"/>
  <c r="H195" i="2"/>
  <c r="I195" i="2" s="1"/>
  <c r="J195" i="2" s="1"/>
  <c r="H162" i="2"/>
  <c r="I162" i="2" s="1"/>
  <c r="J162" i="2" s="1"/>
  <c r="H112" i="2"/>
  <c r="I112" i="2" s="1"/>
  <c r="J112" i="2" s="1"/>
  <c r="H189" i="2"/>
  <c r="I189" i="2" s="1"/>
  <c r="J189" i="2" s="1"/>
  <c r="H182" i="2"/>
  <c r="I182" i="2" s="1"/>
  <c r="J182" i="2" s="1"/>
  <c r="H186" i="2"/>
  <c r="I186" i="2" s="1"/>
  <c r="J186" i="2" s="1"/>
  <c r="H202" i="2"/>
  <c r="I202" i="2" s="1"/>
  <c r="J202" i="2" s="1"/>
  <c r="H148" i="2"/>
  <c r="I148" i="2" s="1"/>
  <c r="J148" i="2" s="1"/>
  <c r="H196" i="2"/>
  <c r="I196" i="2" s="1"/>
  <c r="J196" i="2" s="1"/>
  <c r="H177" i="2"/>
  <c r="I177" i="2" s="1"/>
  <c r="J177" i="2" s="1"/>
  <c r="H170" i="2"/>
  <c r="I170" i="2" s="1"/>
  <c r="J170" i="2" s="1"/>
  <c r="H181" i="2"/>
  <c r="I181" i="2" s="1"/>
  <c r="J181" i="2" s="1"/>
  <c r="H138" i="2"/>
  <c r="I138" i="2" s="1"/>
  <c r="J138" i="2" s="1"/>
  <c r="H163" i="2"/>
  <c r="I163" i="2" s="1"/>
  <c r="J163" i="2" s="1"/>
  <c r="H79" i="2"/>
  <c r="I79" i="2" s="1"/>
  <c r="J79" i="2" s="1"/>
  <c r="H126" i="2"/>
  <c r="I126" i="2" s="1"/>
  <c r="J126" i="2" s="1"/>
  <c r="H167" i="2"/>
  <c r="I167" i="2" s="1"/>
  <c r="J167" i="2" s="1"/>
  <c r="H120" i="2"/>
  <c r="I120" i="2" s="1"/>
  <c r="J120" i="2" s="1"/>
  <c r="H117" i="2"/>
  <c r="I117" i="2" s="1"/>
  <c r="J117" i="2" s="1"/>
  <c r="H122" i="2"/>
  <c r="I122" i="2" s="1"/>
  <c r="J122" i="2" s="1"/>
  <c r="H169" i="2"/>
  <c r="I169" i="2" s="1"/>
  <c r="J169" i="2" s="1"/>
  <c r="H119" i="2"/>
  <c r="I119" i="2" s="1"/>
  <c r="J119" i="2" s="1"/>
  <c r="H111" i="2"/>
  <c r="I111" i="2" s="1"/>
  <c r="J111" i="2" s="1"/>
  <c r="H130" i="2"/>
  <c r="I130" i="2" s="1"/>
  <c r="J130" i="2" s="1"/>
  <c r="H113" i="2"/>
  <c r="I113" i="2" s="1"/>
  <c r="J113" i="2" s="1"/>
  <c r="H183" i="2"/>
  <c r="I183" i="2" s="1"/>
  <c r="J183" i="2" s="1"/>
  <c r="H153" i="2"/>
  <c r="I153" i="2" s="1"/>
  <c r="J153" i="2" s="1"/>
  <c r="H146" i="2"/>
  <c r="I146" i="2" s="1"/>
  <c r="J146" i="2" s="1"/>
  <c r="H154" i="2"/>
  <c r="I154" i="2" s="1"/>
  <c r="J154" i="2" s="1"/>
  <c r="H149" i="2"/>
  <c r="I149" i="2" s="1"/>
  <c r="J149" i="2" s="1"/>
  <c r="H155" i="2"/>
  <c r="I155" i="2" s="1"/>
  <c r="J155" i="2" s="1"/>
  <c r="H198" i="2"/>
  <c r="I198" i="2" s="1"/>
  <c r="J198" i="2" s="1"/>
  <c r="H137" i="2"/>
  <c r="I137" i="2" s="1"/>
  <c r="J137" i="2" s="1"/>
  <c r="H78" i="2"/>
  <c r="I78" i="2" s="1"/>
  <c r="J78" i="2" s="1"/>
  <c r="H135" i="2"/>
  <c r="I135" i="2" s="1"/>
  <c r="J135" i="2" s="1"/>
  <c r="H136" i="2"/>
  <c r="I136" i="2" s="1"/>
  <c r="J136" i="2" s="1"/>
  <c r="H134" i="2"/>
  <c r="I134" i="2" s="1"/>
  <c r="J134" i="2" s="1"/>
  <c r="H180" i="2" l="1"/>
  <c r="I180" i="2" s="1"/>
  <c r="J180" i="2" s="1"/>
  <c r="D161" i="2"/>
  <c r="D160" i="2"/>
  <c r="D174" i="2"/>
  <c r="D28" i="2"/>
  <c r="D25" i="2"/>
  <c r="D27" i="2"/>
  <c r="H77" i="2"/>
  <c r="I77" i="2" s="1"/>
  <c r="J77" i="2" s="1"/>
  <c r="D34" i="3" l="1"/>
  <c r="D115" i="2"/>
  <c r="D36" i="3"/>
  <c r="H207" i="2"/>
  <c r="I207" i="2" s="1"/>
  <c r="J207" i="2" s="1"/>
  <c r="D111" i="2"/>
  <c r="D30" i="2"/>
  <c r="D112" i="2"/>
  <c r="D29" i="2"/>
  <c r="H76" i="2"/>
  <c r="I76" i="2" s="1"/>
  <c r="J76" i="2" s="1"/>
  <c r="D33" i="2" l="1"/>
  <c r="D113" i="2"/>
  <c r="D32" i="2"/>
  <c r="D114" i="2"/>
  <c r="H75" i="2"/>
  <c r="I75" i="2" s="1"/>
  <c r="J75" i="2" s="1"/>
  <c r="D37" i="3" l="1"/>
  <c r="D118" i="2"/>
  <c r="D38" i="3"/>
  <c r="D133" i="2"/>
  <c r="H74" i="2"/>
  <c r="I74" i="2" s="1"/>
  <c r="J74" i="2" s="1"/>
  <c r="H209" i="2" l="1"/>
  <c r="I209" i="2" s="1"/>
  <c r="J209" i="2" s="1"/>
  <c r="H208" i="2"/>
  <c r="I208" i="2" s="1"/>
  <c r="J208" i="2" s="1"/>
  <c r="H206" i="2"/>
  <c r="I206" i="2" s="1"/>
  <c r="J206" i="2" s="1"/>
  <c r="D140" i="2"/>
  <c r="D34" i="2"/>
  <c r="H73" i="2"/>
  <c r="I73" i="2" s="1"/>
  <c r="J73" i="2" s="1"/>
  <c r="D41" i="3" l="1"/>
  <c r="D122" i="2"/>
  <c r="D42" i="3"/>
  <c r="J210" i="2"/>
  <c r="D35" i="2"/>
  <c r="H72" i="2"/>
  <c r="I72" i="2" s="1"/>
  <c r="J72" i="2" s="1"/>
  <c r="D43" i="3" l="1"/>
  <c r="D188" i="2"/>
  <c r="D36" i="2"/>
  <c r="H71" i="2"/>
  <c r="I71" i="2" s="1"/>
  <c r="J71" i="2" s="1"/>
  <c r="D193" i="2" l="1"/>
  <c r="D38" i="2"/>
  <c r="H70" i="2"/>
  <c r="I70" i="2" s="1"/>
  <c r="J70" i="2" s="1"/>
  <c r="D45" i="3" l="1"/>
  <c r="D126" i="2"/>
  <c r="D199" i="2"/>
  <c r="D39" i="2"/>
  <c r="H69" i="2"/>
  <c r="I69" i="2" s="1"/>
  <c r="J69" i="2" s="1"/>
  <c r="D46" i="3" l="1"/>
  <c r="D127" i="2"/>
  <c r="D40" i="2"/>
  <c r="H68" i="2"/>
  <c r="I68" i="2" s="1"/>
  <c r="J68" i="2" s="1"/>
  <c r="D47" i="3" l="1"/>
  <c r="D128" i="2"/>
  <c r="D42" i="2"/>
  <c r="H67" i="2"/>
  <c r="I67" i="2" s="1"/>
  <c r="J67" i="2" s="1"/>
  <c r="D49" i="3" l="1"/>
  <c r="D48" i="3"/>
  <c r="D129" i="2"/>
  <c r="D117" i="2"/>
  <c r="D44" i="2"/>
  <c r="H66" i="2"/>
  <c r="I66" i="2" s="1"/>
  <c r="J66" i="2" s="1"/>
  <c r="D45" i="2" l="1"/>
  <c r="D49" i="2"/>
  <c r="H65" i="2"/>
  <c r="I65" i="2" s="1"/>
  <c r="J65" i="2" s="1"/>
  <c r="D51" i="3" l="1"/>
  <c r="D132" i="2"/>
  <c r="D126" i="3"/>
  <c r="D123" i="2"/>
  <c r="D50" i="2"/>
  <c r="D119" i="2"/>
  <c r="H64" i="2"/>
  <c r="I64" i="2" s="1"/>
  <c r="J64" i="2" s="1"/>
  <c r="D66" i="3" l="1"/>
  <c r="D61" i="3"/>
  <c r="D142" i="2"/>
  <c r="D51" i="2"/>
  <c r="H63" i="2"/>
  <c r="I63" i="2" s="1"/>
  <c r="J63" i="2" s="1"/>
  <c r="D54" i="2" l="1"/>
  <c r="D181" i="2"/>
  <c r="D124" i="2"/>
  <c r="H62" i="2"/>
  <c r="I62" i="2" s="1"/>
  <c r="J62" i="2" s="1"/>
  <c r="D67" i="3" l="1"/>
  <c r="D150" i="2"/>
  <c r="D55" i="2"/>
  <c r="H61" i="2"/>
  <c r="I61" i="2" s="1"/>
  <c r="J61" i="2" s="1"/>
  <c r="D69" i="3" l="1"/>
  <c r="D68" i="3"/>
  <c r="D152" i="2"/>
  <c r="D56" i="2"/>
  <c r="D130" i="2"/>
  <c r="H60" i="2"/>
  <c r="I60" i="2" s="1"/>
  <c r="J60" i="2" s="1"/>
  <c r="D70" i="3" l="1"/>
  <c r="D57" i="2"/>
  <c r="D131" i="2"/>
  <c r="H59" i="2"/>
  <c r="I59" i="2" s="1"/>
  <c r="J59" i="2" s="1"/>
  <c r="D59" i="2" l="1"/>
  <c r="D146" i="2"/>
  <c r="H58" i="2"/>
  <c r="I58" i="2" s="1"/>
  <c r="J58" i="2" s="1"/>
  <c r="D74" i="3" l="1"/>
  <c r="D158" i="2"/>
  <c r="D63" i="2"/>
  <c r="D155" i="2"/>
  <c r="H57" i="2"/>
  <c r="I57" i="2" s="1"/>
  <c r="J57" i="2" s="1"/>
  <c r="D80" i="3" l="1"/>
  <c r="D78" i="3"/>
  <c r="D182" i="2"/>
  <c r="D66" i="2"/>
  <c r="D159" i="2"/>
  <c r="H56" i="2"/>
  <c r="I56" i="2" s="1"/>
  <c r="J56" i="2" s="1"/>
  <c r="D162" i="2" l="1"/>
  <c r="D67" i="2"/>
  <c r="H55" i="2"/>
  <c r="I55" i="2" s="1"/>
  <c r="J55" i="2" s="1"/>
  <c r="D81" i="3" l="1"/>
  <c r="D185" i="2"/>
  <c r="D82" i="3"/>
  <c r="D69" i="2"/>
  <c r="D163" i="2"/>
  <c r="H54" i="2"/>
  <c r="I54" i="2" s="1"/>
  <c r="J54" i="2" s="1"/>
  <c r="D85" i="3" l="1"/>
  <c r="D70" i="2"/>
  <c r="D165" i="2"/>
  <c r="H53" i="2"/>
  <c r="I53" i="2" s="1"/>
  <c r="J53" i="2" s="1"/>
  <c r="D86" i="3" l="1"/>
  <c r="D71" i="2"/>
  <c r="D166" i="2"/>
  <c r="H52" i="2"/>
  <c r="I52" i="2" s="1"/>
  <c r="J52" i="2" s="1"/>
  <c r="D87" i="3" l="1"/>
  <c r="D167" i="2"/>
  <c r="D72" i="2"/>
  <c r="H51" i="2"/>
  <c r="I51" i="2" s="1"/>
  <c r="J51" i="2" s="1"/>
  <c r="D168" i="2" l="1"/>
  <c r="D73" i="2"/>
  <c r="H50" i="2"/>
  <c r="I50" i="2" s="1"/>
  <c r="J50" i="2" s="1"/>
  <c r="D97" i="3" l="1"/>
  <c r="D192" i="2"/>
  <c r="D100" i="3"/>
  <c r="D74" i="2"/>
  <c r="D169" i="2"/>
  <c r="H49" i="2"/>
  <c r="I49" i="2" s="1"/>
  <c r="J49" i="2" s="1"/>
  <c r="D102" i="3" l="1"/>
  <c r="D76" i="2"/>
  <c r="D170" i="2"/>
  <c r="H48" i="2"/>
  <c r="I48" i="2" s="1"/>
  <c r="J48" i="2" s="1"/>
  <c r="D103" i="3" l="1"/>
  <c r="D172" i="2"/>
  <c r="D79" i="2"/>
  <c r="H47" i="2"/>
  <c r="I47" i="2" s="1"/>
  <c r="J47" i="2" s="1"/>
  <c r="D105" i="3" l="1"/>
  <c r="D177" i="2"/>
  <c r="H46" i="2"/>
  <c r="I46" i="2" s="1"/>
  <c r="J46" i="2" s="1"/>
  <c r="D106" i="3" l="1"/>
  <c r="D134" i="2"/>
  <c r="H45" i="2"/>
  <c r="I45" i="2" s="1"/>
  <c r="J45" i="2" s="1"/>
  <c r="D135" i="2" l="1"/>
  <c r="H44" i="2"/>
  <c r="I44" i="2" s="1"/>
  <c r="J44" i="2" s="1"/>
  <c r="D107" i="3" l="1"/>
  <c r="D202" i="2"/>
  <c r="D108" i="3"/>
  <c r="D136" i="2"/>
  <c r="H43" i="2"/>
  <c r="I43" i="2" s="1"/>
  <c r="J43" i="2" s="1"/>
  <c r="D109" i="3" l="1"/>
  <c r="D137" i="2"/>
  <c r="H42" i="2"/>
  <c r="I42" i="2" s="1"/>
  <c r="J42" i="2" s="1"/>
  <c r="D110" i="3" l="1"/>
  <c r="D139" i="2"/>
  <c r="H41" i="2"/>
  <c r="I41" i="2" s="1"/>
  <c r="J41" i="2" s="1"/>
  <c r="D111" i="3" l="1"/>
  <c r="D149" i="2"/>
  <c r="H40" i="2"/>
  <c r="I40" i="2" s="1"/>
  <c r="J40" i="2" s="1"/>
  <c r="D114" i="3" l="1"/>
  <c r="D153" i="2"/>
  <c r="H39" i="2"/>
  <c r="I39" i="2" s="1"/>
  <c r="J39" i="2" s="1"/>
  <c r="D118" i="3" l="1"/>
  <c r="D154" i="2"/>
  <c r="H38" i="2"/>
  <c r="I38" i="2" s="1"/>
  <c r="J38" i="2" s="1"/>
  <c r="D125" i="3" l="1"/>
  <c r="D123" i="3"/>
  <c r="D175" i="2"/>
  <c r="H37" i="2"/>
  <c r="I37" i="2" s="1"/>
  <c r="J37" i="2" s="1"/>
  <c r="D178" i="2" l="1"/>
  <c r="H36" i="2"/>
  <c r="I36" i="2" s="1"/>
  <c r="J36" i="2" s="1"/>
  <c r="D183" i="2" l="1"/>
  <c r="H35" i="2"/>
  <c r="I35" i="2" s="1"/>
  <c r="J35" i="2" s="1"/>
  <c r="D184" i="2" l="1"/>
  <c r="D198" i="2"/>
  <c r="H34" i="2"/>
  <c r="I34" i="2" s="1"/>
  <c r="J34" i="2" s="1"/>
  <c r="D186" i="2" l="1"/>
  <c r="H33" i="2"/>
  <c r="I33" i="2" s="1"/>
  <c r="J33" i="2" s="1"/>
  <c r="D189" i="2" l="1"/>
  <c r="H32" i="2"/>
  <c r="I32" i="2" s="1"/>
  <c r="J32" i="2" s="1"/>
  <c r="D194" i="2" l="1"/>
  <c r="H31" i="2"/>
  <c r="I31" i="2" s="1"/>
  <c r="J31" i="2" s="1"/>
  <c r="D195" i="2" l="1"/>
  <c r="H30" i="2"/>
  <c r="I30" i="2" s="1"/>
  <c r="J30" i="2" s="1"/>
  <c r="D196" i="2" l="1"/>
  <c r="H29" i="2"/>
  <c r="I29" i="2" s="1"/>
  <c r="J29" i="2" s="1"/>
  <c r="D197" i="2" l="1"/>
  <c r="H28" i="2"/>
  <c r="I28" i="2" s="1"/>
  <c r="J28" i="2" s="1"/>
  <c r="D200" i="2" l="1"/>
  <c r="H27" i="2"/>
  <c r="I27" i="2" s="1"/>
  <c r="J27" i="2" s="1"/>
  <c r="D201" i="2" l="1"/>
  <c r="H26" i="2"/>
  <c r="I26" i="2" s="1"/>
  <c r="J26" i="2" s="1"/>
  <c r="H25" i="2" l="1"/>
  <c r="I25" i="2" s="1"/>
  <c r="J25" i="2" s="1"/>
  <c r="H24" i="2" l="1"/>
  <c r="I24" i="2" s="1"/>
  <c r="J24" i="2" s="1"/>
  <c r="H23" i="2" l="1"/>
  <c r="I23" i="2" s="1"/>
  <c r="J23" i="2" s="1"/>
  <c r="H22" i="2" l="1"/>
  <c r="I22" i="2" s="1"/>
  <c r="J22" i="2" s="1"/>
  <c r="H21" i="2" l="1"/>
  <c r="I21" i="2" s="1"/>
  <c r="J21" i="2" s="1"/>
  <c r="H20" i="2" l="1"/>
  <c r="I20" i="2" s="1"/>
  <c r="J20" i="2" s="1"/>
  <c r="H19" i="2" l="1"/>
  <c r="I19" i="2" s="1"/>
  <c r="J19" i="2" s="1"/>
  <c r="H18" i="2" l="1"/>
  <c r="I18" i="2" s="1"/>
  <c r="J18" i="2" s="1"/>
  <c r="H17" i="2" l="1"/>
  <c r="I17" i="2" s="1"/>
  <c r="J17" i="2" s="1"/>
  <c r="H16" i="2" l="1"/>
  <c r="I16" i="2" s="1"/>
  <c r="J16" i="2" s="1"/>
  <c r="H15" i="2" l="1"/>
  <c r="I15" i="2" s="1"/>
  <c r="J15" i="2" s="1"/>
  <c r="H14" i="2" l="1"/>
  <c r="I14" i="2" s="1"/>
  <c r="J14" i="2" s="1"/>
  <c r="H13" i="2" l="1"/>
  <c r="I13" i="2" s="1"/>
  <c r="J13" i="2" s="1"/>
  <c r="H12" i="2" l="1"/>
  <c r="I12" i="2" s="1"/>
  <c r="J12" i="2" s="1"/>
  <c r="H11" i="2" l="1"/>
  <c r="I11" i="2" s="1"/>
  <c r="J11" i="2" s="1"/>
  <c r="H9" i="2" l="1"/>
  <c r="I9" i="2" s="1"/>
  <c r="J9" i="2" s="1"/>
  <c r="H8" i="2" l="1"/>
  <c r="I8" i="2" s="1"/>
  <c r="J8" i="2" s="1"/>
  <c r="H7" i="2" l="1"/>
  <c r="I7" i="2" s="1"/>
  <c r="J7" i="2" s="1"/>
  <c r="H10" i="2" l="1"/>
  <c r="I10" i="2" s="1"/>
  <c r="J10" i="2" s="1"/>
  <c r="J203" i="2" s="1"/>
  <c r="J212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<sst xmlns="http://schemas.openxmlformats.org/spreadsheetml/2006/main" count="5730" uniqueCount="1022">
  <si>
    <t/>
  </si>
  <si>
    <t>ORÇAMENTO SINTÉTICO - PARTE CA, MONITORAMENTO E SEGURANÇA</t>
  </si>
  <si>
    <t>Usina Solar:</t>
  </si>
  <si>
    <t>SENAI / Juina MT</t>
  </si>
  <si>
    <t>BDI:</t>
  </si>
  <si>
    <t>ITEM</t>
  </si>
  <si>
    <t>REFERÊNCIA</t>
  </si>
  <si>
    <t>CÓDIGO</t>
  </si>
  <si>
    <t>DESCRIÇÃO</t>
  </si>
  <si>
    <t>UN</t>
  </si>
  <si>
    <t>QUANT.</t>
  </si>
  <si>
    <t>P. UNIT.</t>
  </si>
  <si>
    <t>P. UNIT. COM BDI</t>
  </si>
  <si>
    <t>P. TOTAL</t>
  </si>
  <si>
    <t>ENTRADA DE ENERGIA E MEDIÇÃO</t>
  </si>
  <si>
    <t>Obs Viotto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</si>
  <si>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</si>
  <si>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</si>
  <si>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</si>
  <si>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</si>
  <si>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</si>
  <si>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</si>
  <si>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</si>
  <si>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</si>
  <si>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</si>
  <si>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</si>
  <si>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</si>
  <si>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</si>
  <si>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</si>
  <si>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</si>
  <si>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</si>
  <si>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</si>
  <si>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</si>
  <si>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</si>
  <si>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1.19</t>
  </si>
  <si>
    <t>1.20</t>
  </si>
  <si>
    <t>1.21</t>
  </si>
  <si>
    <t>1.22</t>
  </si>
  <si>
    <t>1.23</t>
  </si>
  <si>
    <t>1.24</t>
  </si>
  <si>
    <t>1.25</t>
  </si>
  <si>
    <t>1.26</t>
  </si>
  <si>
    <t>1.27</t>
  </si>
  <si>
    <t>1.28</t>
  </si>
  <si>
    <t>1.29</t>
  </si>
  <si>
    <t>1.30</t>
  </si>
  <si>
    <t>1.31</t>
  </si>
  <si>
    <t>1.32</t>
  </si>
  <si>
    <t>1.33</t>
  </si>
  <si>
    <t>1.34</t>
  </si>
  <si>
    <t>1.35</t>
  </si>
  <si>
    <t>1.36</t>
  </si>
  <si>
    <t>1.37</t>
  </si>
  <si>
    <t>1.38</t>
  </si>
  <si>
    <t>1.39</t>
  </si>
  <si>
    <t>1.40</t>
  </si>
  <si>
    <t>1.41</t>
  </si>
  <si>
    <t>1.42</t>
  </si>
  <si>
    <t>1.43</t>
  </si>
  <si>
    <t>1.44</t>
  </si>
  <si>
    <t>1.45</t>
  </si>
  <si>
    <t>1.46</t>
  </si>
  <si>
    <t>1.47</t>
  </si>
  <si>
    <t>1.48</t>
  </si>
  <si>
    <t>1.49</t>
  </si>
  <si>
    <t>1.50</t>
  </si>
  <si>
    <t>1.51</t>
  </si>
  <si>
    <t>1.52</t>
  </si>
  <si>
    <t>1.53</t>
  </si>
  <si>
    <t>1.54</t>
  </si>
  <si>
    <t>1.55</t>
  </si>
  <si>
    <t>1.56</t>
  </si>
  <si>
    <t>1.57</t>
  </si>
  <si>
    <t>1.58</t>
  </si>
  <si>
    <t>1.59</t>
  </si>
  <si>
    <t>1.60</t>
  </si>
  <si>
    <t>1.61</t>
  </si>
  <si>
    <t>1.62</t>
  </si>
  <si>
    <t>1.63</t>
  </si>
  <si>
    <t>mudar para 3/8</t>
  </si>
  <si>
    <t>1.64</t>
  </si>
  <si>
    <t>1.65</t>
  </si>
  <si>
    <t>1.66</t>
  </si>
  <si>
    <t>1.67</t>
  </si>
  <si>
    <t>1.68</t>
  </si>
  <si>
    <t>1.69</t>
  </si>
  <si>
    <t>1.70</t>
  </si>
  <si>
    <t>1.71</t>
  </si>
  <si>
    <t>1.72</t>
  </si>
  <si>
    <t>1.73</t>
  </si>
  <si>
    <t>Temos  4 Subestações com abrigos. Duas com trafo de 750 kVA e duas com trafo 500 kVA. Cada uma com sua entrada subterrânea</t>
  </si>
  <si>
    <t>SUBESTAÇÃO E ABRIGO DOS INVERSORES</t>
  </si>
  <si>
    <t>SE 750</t>
  </si>
  <si>
    <t>SE 500</t>
  </si>
  <si>
    <t>Colei como texto. Não olhei as fórmulas. Copiei do início do item 1. Modifiquei algumas quantidades (marcadas em vermelho). Adicionei alguns itens no final.</t>
  </si>
  <si>
    <t>PRÓPRIA</t>
  </si>
  <si>
    <t>P-001</t>
  </si>
  <si>
    <t>POSTE DE CONCRETO DT, 11 METROS, CARGA NOMINAL 600 DAN</t>
  </si>
  <si>
    <t>P-002</t>
  </si>
  <si>
    <t>CRUZETA DE POLIMÉRICA 90X110X240MM</t>
  </si>
  <si>
    <t>P-003</t>
  </si>
  <si>
    <t>ESPAÇADOR LOSANGULAR NINJA PARA CABO COBERTO 50MM²</t>
  </si>
  <si>
    <t>COTAÇÃO</t>
  </si>
  <si>
    <t>C-001</t>
  </si>
  <si>
    <t>BRAÇO SUPORTE TIPO C COM CANTONEIRA AUXILIAR, FORNECIMENTO E INSTALAÇÃO</t>
  </si>
  <si>
    <t>P-004</t>
  </si>
  <si>
    <t>ISOLADOR  TIPO BASTÃO DE ANCORAGEM POLIMÉRICO 15KV</t>
  </si>
  <si>
    <t>ORSE</t>
  </si>
  <si>
    <t>FORNECIMENTO DE SAPATILHA P/ CABO DE AÇO ATÉ 9,5MM</t>
  </si>
  <si>
    <t>FORNECIMENTO DE ALÇA PREFORMADA PARA ESTAI 9,5MM MR</t>
  </si>
  <si>
    <t>P-005</t>
  </si>
  <si>
    <t>MANILHA SAPATILHA</t>
  </si>
  <si>
    <t>P-006</t>
  </si>
  <si>
    <t xml:space="preserve">GRAMPO DE ANCORAGEM PARA CABO COBERTO </t>
  </si>
  <si>
    <t>SINAPI</t>
  </si>
  <si>
    <t xml:space="preserve">PORCA OLHAL EM ACO GALVANIZADO, ESPESSURA 16MM, ABERTURA 21MM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</si>
  <si>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GANCHO OLHAL EM ACO GALVANIZADO, ESPESSURA 16MM, ABERTURA 21MM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</si>
  <si>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P-007</t>
  </si>
  <si>
    <t>OLHAL PARA PARAFUSO</t>
  </si>
  <si>
    <t>P-008</t>
  </si>
  <si>
    <t>MASSA DE CALAFETAR, 200G</t>
  </si>
  <si>
    <t xml:space="preserve">CABO DE COBRE NU 35 MM2 MEIO-DURO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</si>
  <si>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</t>
  </si>
  <si>
    <t xml:space="preserve">CABO DE COBRE NU 50 MM2 MEIO-DURO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</si>
  <si>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P-009</t>
  </si>
  <si>
    <t>CABO DE ALUMÍNIO 50MM², PROTEGIDO PARA 8,7/15KV, XLPE 90°C, CLASSE DE ENCORDOAMENTO 2</t>
  </si>
  <si>
    <t>P-010</t>
  </si>
  <si>
    <t>CORDOALHA DE 7 FIOS (1X7) DUPLAMENTE GALVANIZADA EHS 3/8" (9,53MM)</t>
  </si>
  <si>
    <t>P-011</t>
  </si>
  <si>
    <t>TERMINAÇÃO PARA CABO 25MM², 12/20KV, USO EXTERNO</t>
  </si>
  <si>
    <t>P-012</t>
  </si>
  <si>
    <t>ELETRODUTO GALVANIZADO A FOGO PESADO 4"</t>
  </si>
  <si>
    <t>P-013</t>
  </si>
  <si>
    <t>ARAME DE AÇO GALVANIZADO 12BWG</t>
  </si>
  <si>
    <t>KG</t>
  </si>
  <si>
    <t>P-014</t>
  </si>
  <si>
    <t>CAVALETE DE MEDIÇÃO MONTADO EM CANTONEIRA 38X38X4,76MM E CHAPAS DE FERRO 38X4,76MM, COM TODOS OS PARAFUSOS DE FIXAÇÃO E COMPONENTES</t>
  </si>
  <si>
    <t>P-015</t>
  </si>
  <si>
    <t>BUCHA DE PASSAGEM, TIPO INTERNO/INTERNO, 200A, 15KV, COM VERGALHÃO DE LATÃO DE 7/16"</t>
  </si>
  <si>
    <t>Esses são adicionais</t>
  </si>
  <si>
    <t>Chave Fusível base C 100A/15 kV</t>
  </si>
  <si>
    <t>Elo Fusível 13,8 kV 30K</t>
  </si>
  <si>
    <t>Nas SE 500 kVA trocar o elo para o 25k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</si>
  <si>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</si>
  <si>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</si>
  <si>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</si>
  <si>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</si>
  <si>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</si>
  <si>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</si>
  <si>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</si>
  <si>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</si>
  <si>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</si>
  <si>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</si>
  <si>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</si>
  <si>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</si>
  <si>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</si>
  <si>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</si>
  <si>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</si>
  <si>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2.16</t>
  </si>
  <si>
    <t>2.17</t>
  </si>
  <si>
    <t>2.18</t>
  </si>
  <si>
    <t>2.19</t>
  </si>
  <si>
    <t>2.20</t>
  </si>
  <si>
    <t>2.21</t>
  </si>
  <si>
    <t>2.22</t>
  </si>
  <si>
    <t>2.23</t>
  </si>
  <si>
    <t>2.24</t>
  </si>
  <si>
    <t>1200A</t>
  </si>
  <si>
    <t>800A</t>
  </si>
  <si>
    <t>2.25</t>
  </si>
  <si>
    <t>7x200A + 1x100A + 1x20A</t>
  </si>
  <si>
    <t>5x200A+1x20A</t>
  </si>
  <si>
    <t>2.26</t>
  </si>
  <si>
    <t>2.27</t>
  </si>
  <si>
    <t>2.28</t>
  </si>
  <si>
    <t>2.29</t>
  </si>
  <si>
    <t>2.30</t>
  </si>
  <si>
    <t>7x185mm</t>
  </si>
  <si>
    <t>6x150mm</t>
  </si>
  <si>
    <t>2.31</t>
  </si>
  <si>
    <t>2.32</t>
  </si>
  <si>
    <t>21 unidades</t>
  </si>
  <si>
    <t>15 unidades</t>
  </si>
  <si>
    <t>2.33</t>
  </si>
  <si>
    <t>TERMINAL PARA CABO 4MM</t>
  </si>
  <si>
    <t>TERMINAL PARA CABO 25MM</t>
  </si>
  <si>
    <t>2.34</t>
  </si>
  <si>
    <t>2.35</t>
  </si>
  <si>
    <t>MUDAR PARA CABO 185. 35METROS</t>
  </si>
  <si>
    <t>2.36</t>
  </si>
  <si>
    <t>MUDAR PARA CABO 150, 30 METROS</t>
  </si>
  <si>
    <t>2.37</t>
  </si>
  <si>
    <t>220 METROS</t>
  </si>
  <si>
    <t>160 METROS</t>
  </si>
  <si>
    <t>2.38</t>
  </si>
  <si>
    <t>MUDAR PARA CABO 25. 35 METROS</t>
  </si>
  <si>
    <t>CABO DE COBRE 4MM</t>
  </si>
  <si>
    <t>100 METROS</t>
  </si>
  <si>
    <t>2.39</t>
  </si>
  <si>
    <t>2.40</t>
  </si>
  <si>
    <t>2.41</t>
  </si>
  <si>
    <t>2.42</t>
  </si>
  <si>
    <t>2.43</t>
  </si>
  <si>
    <t>2.44</t>
  </si>
  <si>
    <t>2.45</t>
  </si>
  <si>
    <t>2.46</t>
  </si>
  <si>
    <t>2.47</t>
  </si>
  <si>
    <t>2.48</t>
  </si>
  <si>
    <t>2.49</t>
  </si>
  <si>
    <t>2.50</t>
  </si>
  <si>
    <t>2.51</t>
  </si>
  <si>
    <t>2.52</t>
  </si>
  <si>
    <t>2.53</t>
  </si>
  <si>
    <t>2.54</t>
  </si>
  <si>
    <t>2.55</t>
  </si>
  <si>
    <t>2.56</t>
  </si>
  <si>
    <t>2.57</t>
  </si>
  <si>
    <t>2.58</t>
  </si>
  <si>
    <t>2.59</t>
  </si>
  <si>
    <t>2.60</t>
  </si>
  <si>
    <t>2.61</t>
  </si>
  <si>
    <t>2.62</t>
  </si>
  <si>
    <t>2.63</t>
  </si>
  <si>
    <t>2.64</t>
  </si>
  <si>
    <t>2.65</t>
  </si>
  <si>
    <t>CFTV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</si>
  <si>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</si>
  <si>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</si>
  <si>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</si>
  <si>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</si>
  <si>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</si>
  <si>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</si>
  <si>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</si>
  <si>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</si>
  <si>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</si>
  <si>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</si>
  <si>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ÁREA EXTERNA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</si>
  <si>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</si>
  <si>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</si>
  <si>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</si>
  <si>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</si>
  <si>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</si>
  <si>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</si>
  <si>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</si>
  <si>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</si>
  <si>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</si>
  <si>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</si>
  <si>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</si>
  <si>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</si>
  <si>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TOTAL CA - CORRENTE ALTERNADA COM BDI</t>
  </si>
  <si>
    <t>KIT SOLAR CC - CORRENTE CONTÍNUA</t>
  </si>
  <si>
    <t>5.1</t>
  </si>
  <si>
    <t>P-068</t>
  </si>
  <si>
    <t>KIT CC COM 3300 KWP (3000X550Wp e 24x100+2x50 kW DE INVERSOR)</t>
  </si>
  <si>
    <t>5.2</t>
  </si>
  <si>
    <t>P-069</t>
  </si>
  <si>
    <t>73000m²</t>
  </si>
  <si>
    <t>5.3</t>
  </si>
  <si>
    <t>P-070</t>
  </si>
  <si>
    <t>5.4</t>
  </si>
  <si>
    <t>P-071</t>
  </si>
  <si>
    <t>TOTAL CC - CORRENTE CONTÍNUA COM BDI</t>
  </si>
  <si>
    <t>TOTAL GERAL (CA / CC) COM BDI</t>
  </si>
  <si>
    <t>ORÇAMENTO SINTÉTICO</t>
  </si>
  <si>
    <t>BANCO DE REFERENCIA:</t>
  </si>
  <si>
    <t>Prefeitura Ribas do Rio Pardo/MS</t>
  </si>
  <si>
    <t>P. TOTAL S/BDI</t>
  </si>
  <si>
    <t>M2</t>
  </si>
  <si>
    <t>EQUIPE DE TOPOGRAFIA PARA TRABALHOS DE CAMPO E ESCRITÓRIO, DIÁRIA INCLUINDO TRANSPORTE</t>
  </si>
  <si>
    <t>DIA</t>
  </si>
  <si>
    <t>LIMPEZA MECANIZADA DE CAMADA VEGETAL, VEGETAÇÃO E PEQUENAS ÁRVORES (DIÂMETRO DE TRONCO MENOR QUE 0,20 M), COM TRATOR DE ESTEIRAS.AF_05/2018</t>
  </si>
  <si>
    <t>ENTRADA DE ENERGIA E DERIVAÇÃO</t>
  </si>
  <si>
    <t>P-065</t>
  </si>
  <si>
    <t>P-016</t>
  </si>
  <si>
    <t>CAIXA DE PASSAGEM EM ALVENARIA DE TIJOLOS MACIÇOS ESP. = 0,17M, DIM. INT. = 1.20 X 1.20 X 1.20M</t>
  </si>
  <si>
    <t>CAIXA ENTERRADA ELÉTRICA RETANGULAR, EM CONCRETO PRÉ-MOLDADO, FUNDO COM BRITA, DIMENSÕES INTERNAS: 0,3X0,3X0,3 M. AF_12/2020</t>
  </si>
  <si>
    <t xml:space="preserve">UN </t>
  </si>
  <si>
    <t>HASTE DE ATERRAMENTO 5/8  PARA SPDA - FORNECIMENTO E INSTALAÇÃO. AF_12/2017</t>
  </si>
  <si>
    <t>P-018</t>
  </si>
  <si>
    <t>(ADEQUADO 1201006008 - AGESUL) CONECTOR GTDU, CABO X HASTE PARA CABO DE 50MM2</t>
  </si>
  <si>
    <t>CORDOALHA DE COBRE NU 50 MM², ENTERRADA, SEM ISOLADOR - FORNECIMENTO E INSTALAÇÃO. AF_12/2017</t>
  </si>
  <si>
    <t>SUBESTAÇÃO DE MEDIÇÃO, TRANSFORMAÇÃO E ABRIGO DOS INVERSORES</t>
  </si>
  <si>
    <t>P-019</t>
  </si>
  <si>
    <t>SUPORTE PARA MUFLA EM CANTONEIRA 2"X 3/16" COM 4 FUROS 5/8", INCLUSIVE FUNDO ANTICORROSIVO 2 DEMAOS</t>
  </si>
  <si>
    <t>P-020</t>
  </si>
  <si>
    <t>CHAVE SECCIONADORA TRIPOLAR PARA USO INTERIOR (INSTALAÇÃO ABRIGADA), TENSÃO MÁXIMA 15KV, NBI 95KV, CORRENTE MÁXIMA 400A, MANOBRAS SEM CARGA</t>
  </si>
  <si>
    <t>P-021</t>
  </si>
  <si>
    <t>P-022</t>
  </si>
  <si>
    <t>C-006</t>
  </si>
  <si>
    <t>HASTE DE INTERLIGAÇÃO DE PUNHO A SECCIONADORA, FORNECIMENTO E INSTALAÇÃO</t>
  </si>
  <si>
    <t>P-025</t>
  </si>
  <si>
    <t>CAIXA DE MEDIÇÃO PARA MEDIÇÃO MÉDIA TENSÃO 600X710MM PADRÃO ENERGISA</t>
  </si>
  <si>
    <t>P-024</t>
  </si>
  <si>
    <t>TRANSFORMADOR DE POTENCIAL, POTÊNCIA TÉRMICA 1000VA, CLASSE 15KV, 60HZ, GRUPO DE LIGAÇÃO 1,PRIMÁRIO 13,8KV, SECUNDÁRIO 110X220V , CLASSE DE EXTIDÃO 0,3P75, USO INTERNO, EM RESINA EPOXI, NBI 95KV, FABRICADO CONFORME NBR 6855</t>
  </si>
  <si>
    <t>C-003</t>
  </si>
  <si>
    <t>RELÉ DE PROTEÇÃO SECUNDÁRIA, FABRICAÇÃO PEXTRON, MODELO URP 6000, MONTADO EM CAIXA METÁLICA DE DIMENSÃO DE 600X500X350(AXLXP) COM PINTURA ELETROSTÁTICA, LIGADO EM TENSÃO DE 115V, COM SINALIZAÇÃO DE LIGADO, DESLIGADO E MOLA CARREGADA, BOTÃO DE LIGA, DESLIGA E REGISTRO, NO-BREAK DE 1000VA, COM DPS 10KA(MÍNIMO), ENTRADA BIVOLT E SAÍDA BIVOLT, COM FONTE CAPACITIVA, COM DIPOSITIVO PARA SELO NA PORTA DO PAINEL, FORNECIMENTO E INSTALAÇÃO</t>
  </si>
  <si>
    <t>3.11</t>
  </si>
  <si>
    <t>CPOS</t>
  </si>
  <si>
    <t>P.19.000.090409</t>
  </si>
  <si>
    <t>ISOLADOR SUPORTE PEDESTAL DE EPÓXI E/OU PORCELANA COM GUIA BARRA 15KV, COMPLETO - USO INTERNO</t>
  </si>
  <si>
    <t>3.12</t>
  </si>
  <si>
    <t>P-033</t>
  </si>
  <si>
    <t>TRANSFORMADOR DE 500 KVA, 15 KV, 60 HZ, AT 13,8KV, BT 380/220V</t>
  </si>
  <si>
    <t>3.13</t>
  </si>
  <si>
    <t>P-056</t>
  </si>
  <si>
    <t>TRANSFORMADOR DE CORRENTE, RELAÇÃO 50:5A, FATOR TÉRMICO 1,2XIN, CLASSE 15KV, 60HZ, CLASSE DE EXTIDÃO 10B100, USO INTERNO, EM RESINA EPOXI, NBI 95KV, FABRICADO CONFORME NBR  6856</t>
  </si>
  <si>
    <t>3.14</t>
  </si>
  <si>
    <t>P-027</t>
  </si>
  <si>
    <t>3.15</t>
  </si>
  <si>
    <t>C-005</t>
  </si>
  <si>
    <t>CHAPA PARA FIXAÇÃO DE BUCHAS DE PASSAGEM, CHAPA 3/16 DIMENSÃO 1100X500MM, COM FURAÇÃO DE ENCAIXE E DE FIXAÇÃO, FORNECIMENTO E INSTALAÇÃO</t>
  </si>
  <si>
    <t>3.16</t>
  </si>
  <si>
    <t>P-028</t>
  </si>
  <si>
    <t>3.17</t>
  </si>
  <si>
    <t>P-043</t>
  </si>
  <si>
    <t>PARA-RAIO POLIMÉRICO, 10KA, 15KV</t>
  </si>
  <si>
    <t>3.18</t>
  </si>
  <si>
    <t>P-042</t>
  </si>
  <si>
    <t>VERGALHÃO DE COBRE ELETROLÍTICO, Ø1/4", 3M, COM ACESSÓRIOS E CONEXÕES</t>
  </si>
  <si>
    <t>3.19</t>
  </si>
  <si>
    <t>P-031</t>
  </si>
  <si>
    <t>QUADRO DE PROTEÇÃO COM TELA DE ARAME GALVANIZADO, ONDULADA, FIO 12 BWG, 1", FIXADA COM CANTONEIRAS EM AÇO</t>
  </si>
  <si>
    <t>3.20</t>
  </si>
  <si>
    <t>P-046</t>
  </si>
  <si>
    <t>PERFILADO 38X38MM, GALVANIZADO A FOGO, PERFURADO, 3M, COM ACESSÓRIOS E CONEXÕES</t>
  </si>
  <si>
    <t>3.21</t>
  </si>
  <si>
    <t>AGESUL</t>
  </si>
  <si>
    <t>CANALETA EM ALVENARIA (40X40)CM COM TAMPA ANTIDERRAPANTE, INCLUSIVE FUNDO ANTICORROSIVO</t>
  </si>
  <si>
    <t>3.22</t>
  </si>
  <si>
    <t>P-059</t>
  </si>
  <si>
    <t>CONSTRUÇÃO DE ABRIGO PARA MEDIÇÃO, EM ALVENARIA</t>
  </si>
  <si>
    <t>3.23</t>
  </si>
  <si>
    <t>TELHAMENTO COM TELHA METÁLICA TERMOACÚSTICA E = 30 MM, COM ATÉ 2 ÁGUAS, INCLUSO IÇAMENTO. AF_07/2019</t>
  </si>
  <si>
    <t>3.24</t>
  </si>
  <si>
    <t>CONTRAPISO EM ARGAMASSA TRAÇO 1:4 (CIMENTO E AREIA), PREPARO MECÂNICO COM BETONEIRA 400 L, APLICADO EM ÁREAS SECAS SOBRE LAJE, ADERIDO, ACABAMENTO NÃO REFORÇADO, ESPESSURA 2CM. AF_07/2021</t>
  </si>
  <si>
    <t>3.25</t>
  </si>
  <si>
    <t>EXECUÇÃO DE PASSEIO (CALÇADA) OU PISO DE CONCRETO COM CONCRETO MOLDADO IN LOCO, FEITO EM OBRA, ACABAMENTO CONVENCIONAL, ESPESSURA 8 CM, ARMADO. AF_08/2022</t>
  </si>
  <si>
    <t>3.26</t>
  </si>
  <si>
    <t>C-015</t>
  </si>
  <si>
    <t>JANELA DE FERRO COM VENEZIANA, DIMENSÃO 0,80X0,50M, COM TELA DE PROTEÇÃO</t>
  </si>
  <si>
    <t>3.27</t>
  </si>
  <si>
    <t>C-016</t>
  </si>
  <si>
    <t>JANELA DE FERRO COM VENEZIANA, DIMENSÃO 1,50X0,50M, COM TELA DE PROTEÇÃO.</t>
  </si>
  <si>
    <t>3.28</t>
  </si>
  <si>
    <t>C-017</t>
  </si>
  <si>
    <t>JANELA DE FERRO COM VENEZIANA E VIDRO FIXO DE 5MM,DIMENSÃO 1,50X0,80M, COM TELA DE PROTEÇÃO</t>
  </si>
  <si>
    <t>3.29</t>
  </si>
  <si>
    <t>C-018</t>
  </si>
  <si>
    <t>JANELA DE FERRO COM VENEZIANA, DIMENSÃO 2,00X0,50M, COM TELA DE PROTEÇÃO</t>
  </si>
  <si>
    <t>C-019</t>
  </si>
  <si>
    <t>JANELA DE FERRO COM VENEZIANA E VIDRO FIXO DE 5MM, DIMENSÃO 2,00X0,80M, COM TELA DE PROTEÇÃO</t>
  </si>
  <si>
    <t>PORTA EM AÇO DE ABRIR TIPO VENEZIANA SEM GUARNIÇÃO, 87X210CM, FIXAÇÃO COM PARAFUSOS - FORNECIMENTO E INSTALAÇÃO. AF_12/2019</t>
  </si>
  <si>
    <t>P-034</t>
  </si>
  <si>
    <t>CAIXA DE PASSAGEM EM ALVENARIA DE TIJOLOS MACIÇOS ESP. = 0,12M, DIM. INT. = 1.00 X 1.00 X 0,80M</t>
  </si>
  <si>
    <t>C-020</t>
  </si>
  <si>
    <t>C-010</t>
  </si>
  <si>
    <t>SUBTAMPA GALVANIZADA CHAPA N° 12 COM DISPOSITIVO LACRE COM ALÇAS, 1070X870MM, FORNECIMENTO E INSTALAÇÃO</t>
  </si>
  <si>
    <t>C-011</t>
  </si>
  <si>
    <t>FAIXA DE ADVERTÊNCIA AMARELA COM DIZERES "CUIDADO CABO ELÉTRICO ABAIXO" LARGURA 150MM , FORNECIMENTO E INSTALAÇÃO</t>
  </si>
  <si>
    <t>P-040</t>
  </si>
  <si>
    <t>PLACA DE ADVERTÊNCIA "NÃO MANOBRAR ESTA CHAVE COM CARGA"</t>
  </si>
  <si>
    <t>P-041</t>
  </si>
  <si>
    <t>PLACA DE ADVERTÊNCIA "PERIGO DE MORTE ALTA TENSÃO"</t>
  </si>
  <si>
    <t>P-037</t>
  </si>
  <si>
    <t>PLACA DE ADVERTENCIA EM PVC (20X30)CM, COM OS DIZERES: "RISCO DE CHOQUE ELÉTRICO GERAÇÃO PRÓPRIA"</t>
  </si>
  <si>
    <t>P-048</t>
  </si>
  <si>
    <t>LUMINÁRIA DE EMERGÊNCIA 20W, FORNECIMENTO E INSTALAÇÃO</t>
  </si>
  <si>
    <t>SIRENE DE ALCANCE - 1.500M, 100A/220V, COM ESTROBO</t>
  </si>
  <si>
    <t>P-045</t>
  </si>
  <si>
    <t>EXTINTOR TIPO PÓ ABC, CAPACIDADE MÍNIMA 6KG</t>
  </si>
  <si>
    <t>SBC</t>
  </si>
  <si>
    <t>005012</t>
  </si>
  <si>
    <t>TAPETE ISOLANTE 20KV 1,00X1,00M COM LAUDO</t>
  </si>
  <si>
    <t>SIURB</t>
  </si>
  <si>
    <t>LUVA DE BORRACHA ISOLAÇÃO 20KV</t>
  </si>
  <si>
    <t>PAR</t>
  </si>
  <si>
    <t>CAIXA DE MADEIRA TIPO PORTA-LUVAS PARA ABRIGO DE LUVAS ISOLANTES</t>
  </si>
  <si>
    <t>INSTALAÇÕES ELÉTRICAS DA SUBESTAÇÃO</t>
  </si>
  <si>
    <t>QUADRO DE COMANDO 1500X1200X350MM COM PLACA LARANJA COM BARRAMENTO 1600A E BARRAMENTOS NEUTRO E TERRA, FORNECIMENTO E INSTALAÇÃO</t>
  </si>
  <si>
    <t>LUMINÁRIA ARANDELA TIPO TARTARUGA, COM GRADE, DE SOBREPOR, COM 1 LÂMPADA FLUORESCENTE DE 15 W, SEM REATOR - FORNECIMENTO E INSTALAÇÃO. AF_02/2020</t>
  </si>
  <si>
    <t>LUMINÁRIA HERMÉTICA, LÂMPADA LED 2X32W, 220V</t>
  </si>
  <si>
    <t xml:space="preserve">CONDULETE DE ALUMÍNIO, TIPO X, PARA ELETRODUTO DE AÇO GALVANIZADO DN 20 MM (3/4''), APARENTE - FORNECIMENTO E INSTALAÇÃO. AF_10/2022  </t>
  </si>
  <si>
    <t>P-044</t>
  </si>
  <si>
    <t>CONDULETE DE ALUMÍNIO, TIPO X, PARA ELETRODUTO DE AÇO GALVANIZADO DN 20 MM (3/4''), APARENTE - 1 MÓDULO - INTERRUPTOR SIMPLES</t>
  </si>
  <si>
    <t>CONDULETE DE ALUMÍNIO, TIPO X, PARA ELETRODUTO DE AÇO GALVANIZADO DN 20 MM (3/4''), APARENTE - 2 MÓDULOS - INTERRUPTOR SIMPLES E 1 TOMADA DE EMBUTIR 2P+T 10A</t>
  </si>
  <si>
    <t>ELETRODUTO GALVANIZADO A FOGO PESADO Ø3/4", COM ACESSÓRIOS E CONEXÕES</t>
  </si>
  <si>
    <t>CABO DE COBRE FLEXÍVEL ISOLADO, 2,5 MM², ANTI-CHAMA 450/750 V, PARA CIRCUITOS TERMINAIS - FORNECIMENTO E INSTALAÇÃO. AF_12/2015</t>
  </si>
  <si>
    <t>DISJUNTOR MONOPOLAR TIPO DIN, CORRENTE NOMINAL DE 20A - FORNECIMENTO E INSTALAÇÃO. AF_10/2020</t>
  </si>
  <si>
    <t>P-047</t>
  </si>
  <si>
    <t>DISJUNTOR TERMOMAGNETICO TRIPOLAR 175 A, PADRÃO DIN (EUROPEU - LINHA BRANCA), 10KA</t>
  </si>
  <si>
    <t>DISJUNTOR EM CAIXA MOLDADA, TÉRMICO E MAGNÉTICO AJUSTÁVEIS, TRIPOLAR 1250/690 V, FAIXA DE AJUSTE DE 800 ATÉ 1250 A</t>
  </si>
  <si>
    <t>P-049</t>
  </si>
  <si>
    <t>DISPOSITIVO DE PROTEÇÃO CONTRA SURTO DE TENSÃO DPS 40/20KA - 175V CLASSE II</t>
  </si>
  <si>
    <t>4.13</t>
  </si>
  <si>
    <t>CABO DE COBRE FLEXÍVEL ISOLADO, 50 MM², ANTI-CHAMA 0,6/1,0 KV, PARA REDE ENTERRADA DE DISTRIBUIÇÃO DE ENERGIA ELÉTRICA - FORNECIMENTO E INSTALAÇÃO. AF_12/2021</t>
  </si>
  <si>
    <t>4.14</t>
  </si>
  <si>
    <t>CABO DE COBRE FLEXÍVEL ISOLADO, 95 MM², ANTI-CHAMA 0,6/1,0 KV, PARA REDE ENTERRADA DE DISTRIBUIÇÃO DE ENERGIA ELÉTRICA - FORNECIMENTO E INSTALAÇÃO. AF_12/2021</t>
  </si>
  <si>
    <t>4.15</t>
  </si>
  <si>
    <t>CABO DE COBRE FLEXÍVEL ISOLADO, 240 MM², ANTI-CHAMA 0,6/1,0 KV, PARA REDE ENTERRADA DE DISTRIBUIÇÃO DE ENERGIA ELÉTRICA - FORNECIMENTO E INSTALAÇÃO. AF_12/2021</t>
  </si>
  <si>
    <t>4.16</t>
  </si>
  <si>
    <t>CONECTOR GTDU, CABO X HASTE PARA CABO DE 50MM2</t>
  </si>
  <si>
    <t>EMOP</t>
  </si>
  <si>
    <t>18.037.0100-A</t>
  </si>
  <si>
    <t>CENTRAL DE GRAVACAO DIGITAL DE CFTV PARA 16 CANAIS.FORNECIME NTO</t>
  </si>
  <si>
    <t>P-050</t>
  </si>
  <si>
    <t>ARMÁRIO DE SUPORTE DE PAREDE PARA SERVIDOR – RACK 12U</t>
  </si>
  <si>
    <t>SEINFRA</t>
  </si>
  <si>
    <t>C4181</t>
  </si>
  <si>
    <t>MÓDULO PARA COMUNICAÇÃO EM REDE RS 485 PROTOCOLO MODBUS RTU</t>
  </si>
  <si>
    <t>RELÉ WIFI MINI INTERRUPTOR, FORNECIMENTO E INSTALAÇÃO</t>
  </si>
  <si>
    <t>5.5</t>
  </si>
  <si>
    <t>P-051</t>
  </si>
  <si>
    <t>NOBREAK COMPACT SENOIDAL 1.2KVA PROTEÇÃO CONTRA SOBRECARGA, CURTO-CIRCUITO E SURTOS DE TENSÃO</t>
  </si>
  <si>
    <t>5.6</t>
  </si>
  <si>
    <t>SWITCH 16 PORTAS 10/100 MBPS - FORNECIMENTO</t>
  </si>
  <si>
    <t>5.7</t>
  </si>
  <si>
    <t>P-052</t>
  </si>
  <si>
    <t>CABO DE COBRE ISOLADO HEPR(XLPE), RIGIDO, 16MM², 1KV / 90°C</t>
  </si>
  <si>
    <t>5.8</t>
  </si>
  <si>
    <t>P-053</t>
  </si>
  <si>
    <t>CABO ELÉTRICO TRANÇADO PARA CFTV - FORNECIMENTO E INSTALAÇÃO</t>
  </si>
  <si>
    <t>5.9</t>
  </si>
  <si>
    <t>ELETRODUTO FLEXÍVEL CORRUGADO, PEAD, DN 40 MM (1 1/4"), PARA CIRCUITOS TERMINAIS, INSTALADO EM PAREDE - FORNECIMENTO E INSTALAÇÃO. AF_03/2023</t>
  </si>
  <si>
    <t>5.10</t>
  </si>
  <si>
    <t>P-054</t>
  </si>
  <si>
    <t>POSTE GALVANIZADO COM 5M PARA INSTALAÇÃO DE CÂMERA DE SEGURANÇA</t>
  </si>
  <si>
    <t>5.11</t>
  </si>
  <si>
    <t>P-055</t>
  </si>
  <si>
    <t xml:space="preserve">TOMADA 2P+T 10A SOBREPOR, 250V INCLUSO CONDULETE TIPO X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</si>
  <si>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5.12</t>
  </si>
  <si>
    <t>P-057</t>
  </si>
  <si>
    <t>CAMERA EXTERNA</t>
  </si>
  <si>
    <t>5.13</t>
  </si>
  <si>
    <t>REFLETOR SLIM LED 200W DE POTÊNCIA, BRANCO FRIO, 6500K, AUTOVOLT</t>
  </si>
  <si>
    <t>5.14</t>
  </si>
  <si>
    <t>P-060</t>
  </si>
  <si>
    <t>RELÉ FOTOELÉTRICO PARA COMANDO DE ILUMINAÇÃO EXTERNA 1000 W - FORNECIMENTO E INSTALAÇÃO. AF_08/2020</t>
  </si>
  <si>
    <t>5.15</t>
  </si>
  <si>
    <t>5.16</t>
  </si>
  <si>
    <t>P-061</t>
  </si>
  <si>
    <t>CAIXA DE PASSAGEM HERMÉTICA 20X20X15CM E ACESSÓRIOS, FORNECIMENTO E INSTALAÇÃO</t>
  </si>
  <si>
    <t>6.1</t>
  </si>
  <si>
    <t>LASTRO COM MATERIAL GRANULAR (PEDRA BRITADA N.2), APLICADO EM PISOS OU LAJES SOBRE SOLO, ESPESSURA DE *10 CM*. AF_08/2017</t>
  </si>
  <si>
    <t>M3</t>
  </si>
  <si>
    <t>P-062</t>
  </si>
  <si>
    <t>PORTÃO EM FERRO, EM TUBO DE AÇO GALVANIZADO 2" E TELA, COM UMA OU DUAS FOLHAS DE ABRIR.</t>
  </si>
  <si>
    <t>PORTA CADEADO ZINCADO OXIDADO PRETO COM CADEADO DE AÇO INOX, LARGURA DE *50* MM. AF_12/2019</t>
  </si>
  <si>
    <t>CERCA COM MOURAO CONCRETO INCL.BALDRAME,ALTURA 2,8M TELA 12</t>
  </si>
  <si>
    <t xml:space="preserve">CONCERTINA CLIPADA (DUPLA) EM ACO GALVANIZADO DE ALTA RESISTENCIA, COM ESPIRAL DE 300 MM, D = 2,76 MM   </t>
  </si>
  <si>
    <t>P-063</t>
  </si>
  <si>
    <t>ELETRODUTO GALVANIZADO A FOGO PESADO Ø1", COM ACESSÓRIOS E CONEXÕES</t>
  </si>
  <si>
    <t>P-064</t>
  </si>
  <si>
    <t>(ADEQUADO 98463 - SINAPI) TERMINAL MINICAPTOR AÉREO, ALTURA DE 300MM</t>
  </si>
  <si>
    <t>ESCAVAÇÃO MANUAL DE VALA COM PROFUNDIDADE MENOR OU IGUAL A 1,30 M. AF_02/2021</t>
  </si>
  <si>
    <t>ELETRODUTO FLEXÍVEL CORRUGADO, PEAD, DN 63 (2"), PARA REDE ENTERRADA DE DISTRIBUIÇÃO DE ENERGIA ELÉTRICA - FORNECIMENTO E INSTALAÇÃO. AF_12/2021</t>
  </si>
  <si>
    <t>P-066</t>
  </si>
  <si>
    <t>KIT</t>
  </si>
  <si>
    <t>COMPOSIÇÃO UNITÁRIA</t>
  </si>
  <si>
    <t>-</t>
  </si>
  <si>
    <t>BANCO</t>
  </si>
  <si>
    <t>UNIDADE</t>
  </si>
  <si>
    <t>QUANTIDADE</t>
  </si>
  <si>
    <t>VALOR UNIT</t>
  </si>
  <si>
    <t>VALOR TOTAL</t>
  </si>
  <si>
    <t>1</t>
  </si>
  <si>
    <t>SARRAFO *2,5 X 10* CM EM PINUS, MISTA OU EQUIVALENTE DA REGIAO - BRUTA</t>
  </si>
  <si>
    <t>PREGO DE ACO POLIDO COM CABECA 17 X 27 (2 1/2 X 11)</t>
  </si>
  <si>
    <t>CARPINTEIRO DE FORMAS COM ENCARGOS COMPLEMENTARES</t>
  </si>
  <si>
    <t>H</t>
  </si>
  <si>
    <t>SERVENTE COM ENCARGOS COMPLEMENTARES</t>
  </si>
  <si>
    <t>VEÍCULO LEVE</t>
  </si>
  <si>
    <t>AUXILIAR DE TOPOGRAFO (MENSALISTA)</t>
  </si>
  <si>
    <t>MES</t>
  </si>
  <si>
    <t>TOPOGRAFO (MENSALISTA)</t>
  </si>
  <si>
    <t>MICRO COMPUTADOR COM DE MONITOR 19", SOFTWARE E PLOTER</t>
  </si>
  <si>
    <t>ESTAÇÃO TOTAL ELETRÔNICA COM ALCANCE MÁXIMO DE 3.000 M - SICRO</t>
  </si>
  <si>
    <t>CHP</t>
  </si>
  <si>
    <t>DESENHISTA PROJETISTA (MENSALISTA)</t>
  </si>
  <si>
    <t>JARDINEIRO COM ENCARGOS COMPLEMENTARES</t>
  </si>
  <si>
    <t>TRATOR DE ESTEIRAS, POTÊNCIA 100 HP, PESO OPERACIONAL 9,4 T, COM LÂMINA 2,19 M3 - CHI DIURNO. AF_06/2014</t>
  </si>
  <si>
    <t>CHI</t>
  </si>
  <si>
    <t>TRATOR DE ESTEIRAS, POTÊNCIA 100 HP, PESO OPERACIONAL 9,4 T, COM LÂMINA 2,19 M3 - CHP DIURNO. AF_06/2014</t>
  </si>
  <si>
    <t>2</t>
  </si>
  <si>
    <t>GUINDAUTO HIDRÁULICO, CAPACIDADE MÁXIMA DE CARGA 6200 KG, MOMENTO MÁXIMO DE CARGA 11,7 TM, ALCANCE MÁXIMO HORIZONTAL 9,70 M, INCLUSIVE CAMINHÃO TOCO PBT 16.000 KG, POTÊNCIA DE 189 CV - CHP DIURNO. AF_06/2014</t>
  </si>
  <si>
    <t>AUXILIAR DE ELETRICISTA COM ENCARGOS COMPLEMENTARES</t>
  </si>
  <si>
    <t>ELETRICISTA COM ENCARGOS COMPLEMENTARES</t>
  </si>
  <si>
    <t>CONCRETO MAGRO PARA LASTRO, TRAÇO 1:4,5:4,5 (EM MASSA SECA DE CIMENTO/ AREIA MÉDIA/ BRITA 1) - PREPARO MECÂNICO COM BETONEIRA 400 L. AF_05/2021</t>
  </si>
  <si>
    <t>CABO DE COBRE NU 35 MM2 MEIO-DURO</t>
  </si>
  <si>
    <t>POSTE DE CONCRETO ARMADO DE SECAO DUPLO T, EXTENSAO DE 11,00 M, RESISTENCIA DE 600 DAN, TIPO B</t>
  </si>
  <si>
    <t>AGETOP CIVIL</t>
  </si>
  <si>
    <t>CRUZETA POLIMÉRICA 90X112X2400 MM E ACESSÓRIOS</t>
  </si>
  <si>
    <t>FORNECIMENTO DE MÃO FRANCESA PLANA 619MM</t>
  </si>
  <si>
    <t>FORNECIMENTO DE PARAFUSO CABEÇA QUADRADA 16 X 400MM</t>
  </si>
  <si>
    <t>FORNECIMENTO DE PARAFUSO CABEÇA QUADRADA 16 X 300MM</t>
  </si>
  <si>
    <t>FORNECIMENTO DE PARAFUSO CABEÇA QUADRADA 16 X 250MM</t>
  </si>
  <si>
    <t>FORNECIMENTO DE ARRUELA QUADRADA 38 MM C/ FURO 18 MM</t>
  </si>
  <si>
    <t>PORCA QUADRADA ROSCA DN 16 MM, FORNECIMENTO</t>
  </si>
  <si>
    <t>BRAÇO SUPORTE TIPO C. REF_04_2022</t>
  </si>
  <si>
    <t>CANTONEIRA ACO ABAS IGUAIS (QUALQUER BITOLA), ESPESSURA ENTRE 1/8" E 1/4"</t>
  </si>
  <si>
    <t>SEDOP</t>
  </si>
  <si>
    <t>ISOLADOR DISC BASTÃO POLIM - COMPLETO 15 KV</t>
  </si>
  <si>
    <t>SAPATILHA P/ CABO DE AÇO ATÉ 9,5MM</t>
  </si>
  <si>
    <t>ALÇA PREFORMADA PARA ESTAI 9,5MM MR</t>
  </si>
  <si>
    <t>GRAMPO DE ANCORAGEM POLIMÉRICO</t>
  </si>
  <si>
    <t>MASSA PARA CALAFETAR F12 CUMARU VIAPOL 200 GRAMAS</t>
  </si>
  <si>
    <t xml:space="preserve">CABO DE ALUMINIO CA, PROTEGIDO 15KV - 50MM2 </t>
  </si>
  <si>
    <t>MUFLA TERMINAL PARA CABO SUBTERRANEO, DE 25MM-15KV, MONOFASICA</t>
  </si>
  <si>
    <t>ELETRODUTO EM AÇO GALVANIZADO A FOGO DIÂMETRO 4" - PESADO</t>
  </si>
  <si>
    <t xml:space="preserve">ARAME GALVANIZADO 12 BWG, D = 2,76 MM (0,048 KG/M) OU 14 BWG, D = 2,11 MM (0,026 KG/M)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</si>
  <si>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FORMA PLANA PARA FUNDAÇÕES, EM TÁBUAS DE PINHO, 05 USOS</t>
  </si>
  <si>
    <t>CONCRETO SIMPLES FABRICADO NA OBRA, FCK=13,5 MPA, LANÇADO E ADENSADO</t>
  </si>
  <si>
    <t>CONCRETO SIMPLES FABRICADO NA OBRA, FCK=15 MPA, LANÇADO E ADENSADO</t>
  </si>
  <si>
    <t>AÇO CA - 50 Ø 6,3 A 12,5MM, INCLUSIVE CORTE, DOBRAGEM, MONTAGEM E COLOCACAO DE FERRAGENS NAS FORMAS, PARA SUPERESTRUTURAS E FUNDAÇÕES - R1</t>
  </si>
  <si>
    <t>ALVENARIA TIJOLO CERÂMICO MACIÇO (5X9X19), ESP = 0,19M (DOBRADA), COM ARGAMASSA TRAÇO T5 - 1:2:8 (CIMENTO / CAL / AREIA) C/ JUNTA DE 2,0CM - R1</t>
  </si>
  <si>
    <t>REBOCO OU EMBOÇO EXTERNO, DE PAREDE, COM ARGAMASSA TRAÇO T5 - 1:2:8 (CIMENTO / CAL / AREIA), ESPESSURA 2,0 CM</t>
  </si>
  <si>
    <t>CHAPISCO EM PAREDE COM ARGAMASSA TRAÇO T1 - 1:3 (CIMENTO / AREIA) - REVISADO 08/2015</t>
  </si>
  <si>
    <t>ARMADOR COM ENCARGOS COMPLEMENTARES</t>
  </si>
  <si>
    <t>PEDREIRO COM ENCARGOS COMPLEMENTARES</t>
  </si>
  <si>
    <t>CAIXA DE CONCRETO ARMADO PRE-MOLDADO, SEM FUNDO, QUADRADA, DIMENSOES DE 0,30 X 0,30 X 0,30 M</t>
  </si>
  <si>
    <t>PEÇA RETANGULAR PRÉ-MOLDADA, VOLUME DE CONCRETO DE ATÉ 10 LITROS, TAXA DE AÇO APROXIMADA DE 30KG/M³. AF_01/2018</t>
  </si>
  <si>
    <t>PREPARO DE FUNDO DE VALA COM LARGURA MENOR QUE 1,5 M, COM CAMADA DE BRITA, LANÇAMENTO MANUAL. AF_08/2020</t>
  </si>
  <si>
    <t>HASTE DE ATERRAMENTO EM ACO COM 3,00 M DE COMPRIMENTO E DN = 5/8", REVESTIDA COM BAIXA CAMADA DE COBRE, SEM CONECTOR</t>
  </si>
  <si>
    <t xml:space="preserve">GRAMPO METALICO TIPO U PARA HASTE DE ATERRAMENTO DE ATE 5/8'', CONDUTOR DE 10 A 25 MM2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</si>
  <si>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UN    </t>
  </si>
  <si>
    <t>CABO DE COBRE NU 50 MM2 MEIO-DURO</t>
  </si>
  <si>
    <t>3</t>
  </si>
  <si>
    <t>FUNDO ANTICORROSIVO PARA METAIS FERROSOS (ZARCAO)</t>
  </si>
  <si>
    <t>L</t>
  </si>
  <si>
    <t>ELETRODO REVESTIDO AWS - E-6010, DIAMETRO IGUAL A 4,00 MM</t>
  </si>
  <si>
    <t>GRUPO DE SOLDAGEM COM GERADOR A DIESEL 60 CV PARA SOLDA ELÉTRICA, SOBRE 04 RODAS, COM MOTOR 4 CILINDROS 600 A - CHP DIURNO. AF_02/2016</t>
  </si>
  <si>
    <t>GRUPO DE SOLDAGEM COM GERADOR A DIESEL 60 CV PARA SOLDA ELÉTRICA, SOBRE 04 RODAS, COM MOTOR 4 CILINDROS 600 A - CHI DIURNO. AF_02/2016</t>
  </si>
  <si>
    <t>FERRO CHATO LAMINADO 2"X3/16" PAULI 11,40 KG - 6M (COD.3323)</t>
  </si>
  <si>
    <t xml:space="preserve">CANTONEIRA DE ABAS IGUAIS LAMINADAS 2"X3/16" PAULI 21,78KG - 6M (COD.2507). REF_01_2022 </t>
  </si>
  <si>
    <t>SERRALHEIRO COM ENCARGOS COMPLEMENTARES</t>
  </si>
  <si>
    <t>AUXILIAR DE SERRALHEIRO COM ENCARGOS COMPLEMENTARES</t>
  </si>
  <si>
    <t>CHAVE NH COM BASE E FUSÍVEIS - 3X400A</t>
  </si>
  <si>
    <t>PUNHO DE MANOBRA PARA CHAVE SECCIONADORA COM DISPOSITIVO TIPO "KIRK" PARA BLOQUEIO</t>
  </si>
  <si>
    <t>PUNHO DE MANOBRA COM BLOQUEIO KLRK</t>
  </si>
  <si>
    <t>P-017</t>
  </si>
  <si>
    <t>PROLONGADOR DE EIXO COM MANCAL PARA CHAVE SECCIONADORA</t>
  </si>
  <si>
    <t>PROLONGADOR PARA CHAVE SECCIONADORA 1.000MM COM MANCAL CURTO/LONGO</t>
  </si>
  <si>
    <t>C-002</t>
  </si>
  <si>
    <t xml:space="preserve">CAIXA P/ MEDICAO DE DEMANDA E ENERGIA REATIVA EM CHAPA 18 ESTAMPADA , PADRAO DE CONCESSIONARIA LOCAL </t>
  </si>
  <si>
    <t>B.01.000.010117</t>
  </si>
  <si>
    <t>ELETROTÉCNICO MONTADOR</t>
  </si>
  <si>
    <t>P.12.000.041005</t>
  </si>
  <si>
    <t>TRANSFORMADOR DE POTÊNCIA MONOFÁSICO DE 1000VA CLASSE 15KV, A SECO COM FUSÍVEIS</t>
  </si>
  <si>
    <t>DISJUNTOR A VÁCUO, FABRICAÇÃO BEGHIM, MODELO MAF 15.6, COM BOBINA DE ABERTURA, BOBINA DE FECHAMENTO, MOTORIZADO, MONTADO SOBRE CARRO, TENSÃO DOS COMPONENTES 115VCA, BOTÃO DE ABERTURA E FECHAMENTO LOCAL,  COM BORNES PARA CONEXÃO DE  OPERAÇÃO REMOTA</t>
  </si>
  <si>
    <t xml:space="preserve">DISJ. A VACUO 630A, MOD. MAF-15-630, CAPACIDADE 350MVA, PROT. CURTO SOBRECARGA E FALTA DE FASE BEGHIN PROT. SECUNDARIA </t>
  </si>
  <si>
    <t>0,2001000</t>
  </si>
  <si>
    <t>TRANSFORMADOR TRIFASICO DE DISTRIBUICAO, POTENCIA DE 500 KVA, TENSAO NOMINAL DE 15 KV, TENSAO SECUNDARIA DE 220/127V, EM OLEO ISOLANTE TIPO MINERAL</t>
  </si>
  <si>
    <t>1,0000000</t>
  </si>
  <si>
    <t>3,6747000</t>
  </si>
  <si>
    <t>11,0241000</t>
  </si>
  <si>
    <t>ELETROTÉCNICO COM ENCARGOS COMPLEMENTARES</t>
  </si>
  <si>
    <t>P.12.000.041035</t>
  </si>
  <si>
    <t>TRANSFORMADOR DE CORRENTE 50-5A ATÉ 150-5 A JANELA; REF. ST-30, ST-42 DA SASSI, METSECT5CC015 DA SCHNEIDER, RH-78 DA RENZ OU EQUIVALENTE</t>
  </si>
  <si>
    <t>BUCHA DE PASSAGEM INTERNA/INTERNA, EM PORCELANA, CLASSE 15 KV, CORRENTE 200A (NBI 95 KV) BUCHA DE PASSAGEM INTERNA EM PORCELANA, CLASSE 15 KV, CORRENTE 200A (NBI 95 KV)</t>
  </si>
  <si>
    <t>SUPORTE P/ BUCHA DE PASSAGEM INTERNA/INTERNA</t>
  </si>
  <si>
    <t xml:space="preserve">CANTONEIRA DE ABAS IGUAIS LAMINADAS 1"X3/16" PAULI 10,38KG-6M (COD.2476). REF_01_2022  </t>
  </si>
  <si>
    <t>BR</t>
  </si>
  <si>
    <t xml:space="preserve">FERRO CHATO LAMINADO 1"X3/16" PAULI - 5,70KG-6M (COD. 3286) </t>
  </si>
  <si>
    <t xml:space="preserve">FERRO CHATO LAMINADO 2"X3/16" PAULI 11,40 KG - 6M (COD.3323) </t>
  </si>
  <si>
    <t>ELETRODUTO RÍGIDO ROSCÁVEL, PVC, DN 32 MM (1"), PARA CIRCUITOS TERMINAIS, INSTALADO EM PAREDE - FORNECIMENTO E INSTALAÇÃO. AF_03/2023</t>
  </si>
  <si>
    <t>CONDULETE DE ALUMÍNIO, TIPO C, PARA ELETRODUTO DE AÇO GALVANIZADO DN 25 MM (1''), APARENTE - FORNECIMENTO E INSTALAÇÃO. AF_10/2022</t>
  </si>
  <si>
    <t>CONDULETE DE ALUMÍNIO, TIPO E, ELETRODUTO DE AÇO GALVANIZADO DN 25 MM (1''), APARENTE - FORNECIMENTO E INSTALAÇÃO. AF_10/2022</t>
  </si>
  <si>
    <t>CONDULETE DE ALUMÍNIO, TIPO LR, PARA ELETRODUTO DE AÇO GALVANIZADO DN 25 MM (1''), APARENTE - FORNECIMENTO E INSTALAÇÃO. AF_10/2022</t>
  </si>
  <si>
    <t>CONDULETE DE ALUMÍNIO, TIPO T, PARA ELETRODUTO DE AÇO GALVANIZADO DN 25 MM (1''), APARENTE - FORNECIMENTO E INSTALAÇÃO. AF_10/2022</t>
  </si>
  <si>
    <t xml:space="preserve">PARA-RAIOS DE DISTRIBUICAO, TENSAO NOMINAL 15 KV, CORRENTE NOMINAL DE DESCARGA 5 KA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</si>
  <si>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VERGALHAO DE COBRE, REDONDO - 1/4", PARA 13,8 KV - (BARRA 3M)</t>
  </si>
  <si>
    <t xml:space="preserve">BUCHA DE PLÁSTICO S12 COM PARAFUSO - CARTELA COM 2 CONJUNTOS	</t>
  </si>
  <si>
    <t>CJ</t>
  </si>
  <si>
    <t>TELA DE AÇO GALVANIZADO, FIO 12 BWG, MALHA 1/2", ONDULADA, QUADRADA, SEM REVESTIMENTO</t>
  </si>
  <si>
    <t xml:space="preserve">ELETRODO REVESTIDO AWS - E7018, DIAMETRO IGUAL A 4,00 MM	</t>
  </si>
  <si>
    <t>SOLDADOR COM ENCARGOS COMPLEMENTARES</t>
  </si>
  <si>
    <t>P.04.000.042290</t>
  </si>
  <si>
    <t>PERFILADO PERFURADO 38 X 38 MM EM CHAPA 14 PRÉ-ZINCADA</t>
  </si>
  <si>
    <t>AREIA MEDIA - POSTO JAZIDA/FORNECEDOR (RETIRADO NA JAZIDA, SEM TRANSPORTE)</t>
  </si>
  <si>
    <t>PEDRA BRITADA N. 1 (9,5 A 19 MM) POSTO PEDREIRA/FORNECEDOR, SEM FRETE</t>
  </si>
  <si>
    <t>CAL HIDRATADA CH-I PARA ARGAMASSAS</t>
  </si>
  <si>
    <t>CIMENTO PORTLAND COMPOSTO CP II-32</t>
  </si>
  <si>
    <t>TIJOLO CERAMICO MACICO COMUM *5 X 10 X 20* CM (L X A X C)</t>
  </si>
  <si>
    <t>BETONEIRA CAPACIDADE NOMINAL DE 400 L, CAPACIDADE DE MISTURA 280 L, MOTOR ELETRICO TRIFASICO POTENCIA DE 2 CV, SEM CARREGADOR - CHP DIURNO. AF_10/2014</t>
  </si>
  <si>
    <t>BETONEIRA CAPACIDADE NOMINAL DE 400 L, CAPACIDADE DE MISTURA 280 L, MOTOR ELETRICO TRIFASICO POTENCIA DE 2 CV, SEM CARREGADOR - CHI DIURNO. AF_10/2014</t>
  </si>
  <si>
    <t xml:space="preserve">CHAPA XADREZ DE (3,00 X 1,20)M E=3MM (PAULI/CIMAFERRO) PARA TAMPA DE CANALETA. REF_01_2022 </t>
  </si>
  <si>
    <t>VIBRADOR DE IMERSAO, DIAMETRO DE PONTEIRA 45MM, MOTOR ELETRICO TRIFASICO POTENCIA DE 2 CV - CHP DIURNO. AF_06/2015</t>
  </si>
  <si>
    <t>VIBRADOR DE IMERSAO, DIAMETRO DE PONTEIRA 45MM, MOTOR ELETRICO TRIFASICO POTENCIA DE 2 CV - CHI DIURNO. AF_06/2015</t>
  </si>
  <si>
    <t>AREIA GROSSA - POSTO JAZIDA/FORNECEDOR (RETIRADO NA JAZIDA, SEM TRANSPORTE)</t>
  </si>
  <si>
    <t xml:space="preserve">CANTONEIRA DE ABAS IGUAIS LAMINADAS 1"X1/8" PAULI 7,14KG-6M (COD.2393). REF_01_2022 </t>
  </si>
  <si>
    <t>PINTOR COM ENCARGOS COMPLEMENTARES</t>
  </si>
  <si>
    <t>OPERADOR DE BETONEIRA ESTACIONARIA/MISTURADOR COM ENCARGOS COMPLEMENTARES</t>
  </si>
  <si>
    <t>ALVENARIA EM TIJOLO CERAMICO MACICO 5X10X20CM 1 1/2 VEZ (ESPESSURA 30C, 20M), ASSENTADO COM ARGAMASSA TRACO 1:2:8 (CIMENTO, CAL E AREIA)</t>
  </si>
  <si>
    <t>m²</t>
  </si>
  <si>
    <t>CHAPISCO APLICADO EM ALVENARIA (SEM PRESENÇA DE VÃOS) E ESTRUTURAS DE CONCRETO DE FACHADA, COM ROLO PARA TEXTURA ACRÍLICA. ARGAMASSA TRAÇO 1:4 E EMULSÃO POLIMÉRICA (ADESIVO) COM PREPARO MANUAL</t>
  </si>
  <si>
    <t>EMBOÇO OU MASSA ÚNICA EM ARGAMASSA TRAÇO 1:2:8, PREPARO MECÂNICO COM BETONEIRA 400 L, APLICADA MANUALMENTE EM PANOS DE FACHADA COM PRESENÇA DE VÃOS, ESPESSURA DE 25 MM</t>
  </si>
  <si>
    <t>APLICAÇÃO MANUAL DE PINTURA COM TINTA TEXTURIZADA ACRÍLICA EM PAREDES EXTERNAS DE CASAS, UMA COR</t>
  </si>
  <si>
    <t>TELA DE ACO SOLDADA NERVURADA CA-60, Q-138, (2,20 KG/M2), DIAMETRO DO FIO = 4,2 MM, LARGURA = 2,45 X 120 M DE COMPRIMENTO, ESPACAMENTO DA MALHA = 10 X 10 CM</t>
  </si>
  <si>
    <t>CONCRETO FCK=15MPA, PREPARO COM BETONEIRA, SEM LANCAMENTO</t>
  </si>
  <si>
    <t>m³</t>
  </si>
  <si>
    <t>LANCAMENTO/APLICACAO MANUAL DE CONCRETO EM FUNDACOES</t>
  </si>
  <si>
    <t>HASTE RETA PARA GANCHO DE FERRO GALVANIZADO, COM ROSCA 1/4 " X 30 CM PARA FIXACAO DE TELHA METALICA, INCLUI PORCA E ARRUELAS DE VEDACAO</t>
  </si>
  <si>
    <t>TELHA GALVALUME COM ISOLAMENTO TERMOACUSTICO EM ESPUMA RIGIDA DE POLIURETANO (PU) INJETADO, ESPESSURA DE 30 MM, DENSIDADE DE 35 KG/M3, REVESTIMENTO EM TELHA TRAPEZOIDAL NAS DUAS FACES COM ESPESSURA DE 0,50 MM CADA, ACABAMENTO NATURAL (NAO INCLUI ACESSORIOS DE FIXACAO)</t>
  </si>
  <si>
    <t>TELHADISTA COM ENCARGOS COMPLEMENTARES</t>
  </si>
  <si>
    <t>GUINCHO ELÉTRICO DE COLUNA, CAPACIDADE 400 KG, COM MOTO FREIO, MOTOR TRIFÁSICO DE 1,25 CV - CHP DIURNO. AF_03/2016</t>
  </si>
  <si>
    <t>GUINCHO ELÉTRICO DE COLUNA, CAPACIDADE 400 KG, COM MOTO FREIO, MOTOR TRIFÁSICO DE 1,25 CV - CHI DIURNO. AF_03/2016</t>
  </si>
  <si>
    <t>ADITIVO ADESIVO LIQUIDO PARA ARGAMASSAS DE REVESTIMENTOS CIMENTICIOS</t>
  </si>
  <si>
    <t>ARGAMASSA TRAÇO 1:4 (EM VOLUME DE CIMENTO E AREIA MÉDIA ÚMIDA) PARA CONTRAPISO, PREPARO MECÂNICO COM BETONEIRA 400 L. AF_08/2019</t>
  </si>
  <si>
    <t>DESMOLDANTE PROTETOR PARA FORMAS DE MADEIRA, DE BASE OLEOSA EMULSIONADA EM AGUA</t>
  </si>
  <si>
    <t>SARRAFO *2,5 X 7,5* CM EM PINUS, MISTA OU EQUIVALENTE DA REGIAO - BRUTA</t>
  </si>
  <si>
    <t>PREGO DE ACO POLIDO COM CABECA 17 X 21 (2 X 11)</t>
  </si>
  <si>
    <t>TELA DE ACO SOLDADA NERVURADA, CA-60, Q-196, (3,11 KG/M2), DIAMETRO DO FIO = 5,0 MM, LARGURA = 2,45 M, ESPACAMENTO DA MALHA = 10 X 10 CM</t>
  </si>
  <si>
    <t>CONCRETO FCK = 20MPA, TRAÇO 1:2,7:3 (EM MASSA SECA DE CIMENTO/ AREIA MÉDIA/ BRITA 1) - PREPARO MECÂNICO COM BETONEIRA 400 L. AF_05/2021</t>
  </si>
  <si>
    <t>SELANTE ELASTICO MONOCOMPONENTE A BASE DE POLIURETANO (PU) PARA JUNTAS DIVERSAS</t>
  </si>
  <si>
    <t>310ML</t>
  </si>
  <si>
    <t>BUCHA DE NYLON SEM ABA S10, COM PARAFUSO DE 6,10 X 65 MM EM ACO ZINCADO COM ROSCA SOBERBA, CABECA CHATA E FENDA PHILLIPS</t>
  </si>
  <si>
    <t>PORTA DE ABRIR EM ACO TIPO VENEZIANA, COM FUNDO ANTICORROSIVO / PRIMER DE PROTECAO, SEM GUARNICAO/ALIZAR/VISTA, 90 X 210 CM</t>
  </si>
  <si>
    <t>C-009</t>
  </si>
  <si>
    <t>TAMPA EM FERRO FUNDIDO, COM DISPOSITIVO DE SELO EM 4 PONTOS, PADRÃO DA CONCESSIONÁRIA ENERGISA,1070X870MM, FORNECIMENTO E INSTALAÇÃO</t>
  </si>
  <si>
    <t xml:space="preserve">PLACA DE ADVERTENCIA EM PVC (20X30)CM, COM OS DIZERES: "ESTA CHAVE NAO DEVE SER MANOBRADA" </t>
  </si>
  <si>
    <t>AUXILIAR DE SERVIÇOS GERAIS COM ENCARGOS COMPLEMENTARES</t>
  </si>
  <si>
    <t xml:space="preserve">PLACA DE ADVERTENCIA EM PVC (20X30)CM, COM OS DIZERES: "PERIGO DE MORTE" </t>
  </si>
  <si>
    <t xml:space="preserve">PLACA DE ADVERTENCIA EM PVC (20X30)CM. REF_01_2022 </t>
  </si>
  <si>
    <t>P.16.000.067001</t>
  </si>
  <si>
    <t>BLOCO AUTÔNOMO DE ILUMINAÇÃO DE EMERGÊNCIA LED, COM AUTONOMIA DE 3 HORAS, EQUIPADO COM 2 FARÓIS, FLUXO LUMINOSO DE 2.000 ATÉ 3.000 LÚMENS; REF. FAE-LED216 DA KBR, BLOCO DE 3000 LUMENS DA SEGURIMAX OU EQUIVALENTE</t>
  </si>
  <si>
    <t>P-039</t>
  </si>
  <si>
    <t>(ADEQUADO 8691 - ORSE) SIRENE DE ALCANCE - 1.500M, 100A/220V, COM ESTROBO</t>
  </si>
  <si>
    <t>SIRENE DE ALCANCE 1500M ROTATIVA COM ESTROBO</t>
  </si>
  <si>
    <t>101907</t>
  </si>
  <si>
    <t>EXTINTOR DE INCÊNDIO PORTÁTIL COM CARGA DE CO2 DE 6 KG, CLASSE BC - FORNECIMENTO E INSTALAÇÃO. AF_10/2020_PE</t>
  </si>
  <si>
    <t>BUCHA DE NYLON, DIAMETRO DO FURO 8 MM, COMPRIMENTO 40 MM, COM PARAFUSO DE ROSCA SOBERBA, CABECA CHATA, FENDA SIMPLES, 4,8 X 50 MM</t>
  </si>
  <si>
    <t>EXTINTOR DE INCENDIO PORTATIL COM CARGA DE GAS CARBONICO CO2 DE 6 KG, CLASSE BC</t>
  </si>
  <si>
    <t>AUXILIAR DE ENCANADOR OU BOMBEIRO HIDRÁULICO COM ENCARGOS COMPLEMENTARES</t>
  </si>
  <si>
    <t>ENCANADOR OU BOMBEIRO HIDRÁULICO COM ENCARGOS COMPLEMENTARES</t>
  </si>
  <si>
    <t>B.07.000.049764</t>
  </si>
  <si>
    <t>PORTA LUVAS (CAIXA) EM MADEIRA COM TAMPA</t>
  </si>
  <si>
    <t>4</t>
  </si>
  <si>
    <t>INSTALAÇÕES ELÉTRICAS DA CABINE</t>
  </si>
  <si>
    <t>LAMPADA FLUORESCENTE COMPACTA 2U BRANCA 15 W, BASE E27 (127/220 V)</t>
  </si>
  <si>
    <t>LUMINARIA TIPO TARTARUGA PARA AREA EXTERNA EM ALUMINIO, COM GRADE, PARA 1 LAMPADA, BASE E27, POTENCIA MAXIMA 40/60 W (NAO INCLUI LAMPADA)</t>
  </si>
  <si>
    <t>LÂMPADA TUBULAR T8 LED, SOQUETE G13, POTENCIA 18W A 20W, TENSÃO AUTOVOLT, TEMPERATURA DE COR 6500K, FATOR DE POTENCIA 0,92, VIDA UTIL 25.000 HORAS</t>
  </si>
  <si>
    <t>LUMINÁRIA HERMÉTICA DE SOBREPOR, 2X32W, COM CORPO EM CHAPA DE AÇO FOSFATIZADA E PINTADA ELETROSTACIMANETE, REFLETOR FACETADO EM ALUMÍNIO ANODIZADO, DIFUSOR EM VIDRO TEMPERADO TRANSPARENTE</t>
  </si>
  <si>
    <t xml:space="preserve">CONDULETE DE ALUMINIO TIPO X, PARA ELETRODUTO ROSCAVEL DE 3/4", COM TAMPA CEGA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</si>
  <si>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BUCHA DE NYLON SEM ABA S6, COM PARAFUSO DE 4,20 X 40 MM EM ACO ZINCADO COM ROSCA SOBERBA, CABECA CHATA E FENDA PHILLIPS</t>
  </si>
  <si>
    <t>SUPORTE PARAFUSADO COM PLACA DE ENCAIXE 4" X 2" MÉDIO (1,30 M DO PISO) PARA PONTO ELÉTRICO - FORNECIMENTO E INSTALAÇÃO. AF_03/2023</t>
  </si>
  <si>
    <t>INTERRUPTOR SIMPLES (1 MÓDULO), 10A/250V, SEM SUPORTE E SEM PLACA - FORNECIMENTO E INSTALAÇÃO. AF_03/2023</t>
  </si>
  <si>
    <t>TOMADA 2P+T 10A, 250V  (APENAS MODULO)</t>
  </si>
  <si>
    <t>ELETRODUTO DE ACO GALVANIZADO, CLASSE LEVE, DN 20 MM (3/4ÆÆ), APARENTE, INSTALADO EM PAREDE - FORNECIMENTO E INSTALACAO. AF_11/2016_P</t>
  </si>
  <si>
    <t>CABO DE COBRE, FLEXIVEL, CLASSE 4 OU 5, ISOLACAO EM PVC/A, ANTICHAMA BWF-B, 1 CONDUTOR, 450/750 V, SECAO NOMINAL 2,5 MM2</t>
  </si>
  <si>
    <t>FITA ISOLANTE ADESIVA ANTICHAMA, USO ATE 750 V, EM ROLO DE 19 MM X 5 M</t>
  </si>
  <si>
    <t>TERMINAL A COMPRESSAO EM COBRE ESTANHADO PARA CABO 4 MM2, 1 FURO E 1 COMPRESSAO, PARA PARAFUSO DE FIXACAO M5</t>
  </si>
  <si>
    <t>DISJUNTOR TIPO DIN/IEC, MONOPOLAR DE 6  ATE  32A</t>
  </si>
  <si>
    <t>TERMINAL A COMPRESSAO EM COBRE ESTANHADO PARA CABO 95 MM2, 1 FURO E 1 COMPRESSAO, PARA PARAFUSO DE FIXACAO M12</t>
  </si>
  <si>
    <t>DISJUNTOR TRIPOLAR 175 A, PADRÃO DIN ( LINHA BRANÇA ), CORRENTE DE INTERRUPÇÃO 10KA, REF.: SIEMENS OU SIMILAR</t>
  </si>
  <si>
    <t>MATED-19404</t>
  </si>
  <si>
    <t>SETOP</t>
  </si>
  <si>
    <t>DISJUNTOR EM CAIXA MOLDADA (TIPO: TRIPOLAR| CORRENTE: 800A|ICC:50KA EM 380/400V|DISPARADOR: FIXO)_10_2022</t>
  </si>
  <si>
    <t>DISPOSITIVO DPS CLASSE II, 1 POLO, TENSAO MAXIMA DE 175 V, CORRENTE MAXIMA DE *20* KA (TIPO AC)</t>
  </si>
  <si>
    <t>CABO DE COBRE, FLEXIVEL, CLASSE 4 OU 5, ISOLACAO EM PVC/A, ANTICHAMA BWF-B, COBERTURA PVC-ST1, ANTICHAMA BWF-B, 1 CONDUTOR, 0,6/1 KV, SECAO NOMINAL 50 MM2</t>
  </si>
  <si>
    <t>CABO DE COBRE, FLEXIVEL, CLASSE 4 OU 5, ISOLACAO EM PVC/A, ANTICHAMA BWF-B, COBERTURA PVC-ST1, ANTICHAMA BWF-B, 1 CONDUTOR, 0,6/1 KV, SECAO NOMINAL 95 MM2</t>
  </si>
  <si>
    <t>CABO DE COBRE, FLEXIVEL, CLASSE 4 OU 5, ISOLACAO EM PVC/A, ANTICHAMA BWF-B, COBERTURA PVC-ST1, ANTICHAMA BWF-B, 1 CONDUTOR, 0,6/1 KV, SECAO NOMINAL 240 MM2</t>
  </si>
  <si>
    <t>5</t>
  </si>
  <si>
    <t>CENTRAL DE GRAVACAO DIGITAL DE CFTV, 16 CANAIS</t>
  </si>
  <si>
    <t>RACK DE PAREDE FECHADO COM PORTA EM ACRÍLICO - 12 U'S</t>
  </si>
  <si>
    <t>NO-BREAK 110/220V 1.2 KVA COM 03 SAÍDAS 110V AC</t>
  </si>
  <si>
    <t>SWITCH 16 PORTAS 10/100 MBPS</t>
  </si>
  <si>
    <t>CABO DE COBRE ISOLADO HEPR (XLPE), 16MM², 1KV / 90º C</t>
  </si>
  <si>
    <t>CABO ELÉTRICO TRANÇADO PARA CFTV</t>
  </si>
  <si>
    <t>ELETRODUTO/DUTO PEAD FLEXIVEL PAREDE SIMPLES, CORRUGACAO HELICOIDAL, COR PRETA, SEM ROSCA, DE 1 1/4", PARA CABEAMENTO SUBTERRANEO (NBR 15715)</t>
  </si>
  <si>
    <t>PINTURA DE ACABAMENTO COM APLICAÇÃO DE 02 DEMÃOS DE ESMALTE SINTÉTICO SOBRE SUPERFÍCIES METÁLICAS - R1</t>
  </si>
  <si>
    <t>ESCAVAÇÃO MANUAL DE VALA OU CAVA EM MATERIAL DE 1ª CATEGORIA, PROFUNDIDADE ATÉ 1,50M</t>
  </si>
  <si>
    <t xml:space="preserve">PINTURA DE PROTEÇÃO SOBRE SUPERFÍCIES METÁLICAS COM APLICAÇÃO DE 01 DEMÃO DE TINTA SUPER GALVITE </t>
  </si>
  <si>
    <t>TUBO DE AÇO GALVANIZADO LEVE C/ COSTURA C/ ROSCA BSP Ø = 26,9MM ( 3/4"), E = 2,25MM, L = 6000MM NBR 5580</t>
  </si>
  <si>
    <t xml:space="preserve">TOMADA 2P+T 10A, 250V  (APENAS MODULO) </t>
  </si>
  <si>
    <t>CONDULETE DE ALUMINIO TIPO X, PARA ELETRODUTO ROSCAVEL DE 1", COM TAMPA CEGA</t>
  </si>
  <si>
    <t xml:space="preserve">CAMERA EXTERNA BULLET INFRAVERMELHO MULTI HD 4X1 </t>
  </si>
  <si>
    <t>PARAFUSO METAL 2 1/2" X 12 P/ BUCHA S-10</t>
  </si>
  <si>
    <t>REFLETOR SLIM LED 150W DE POTÊNCIA, BRANCO FRIO, 6500K, AUTOVOLT</t>
  </si>
  <si>
    <t>RELÉ FOTOEL. FOTOCÉLULA SOLAR 1000W</t>
  </si>
  <si>
    <t>CAIXA DE PASSAGEM PVC 200X200X150MM</t>
  </si>
  <si>
    <t>6</t>
  </si>
  <si>
    <t>PEDRA BRITADA N. 2 (19 A 38 MM) POSTO PEDREIRA/FORNECEDOR, SEM FRETE</t>
  </si>
  <si>
    <t>PLACA VIBRATÓRIA REVERSÍVEL COM MOTOR 4 TEMPOS A GASOLINA, FORÇA CENTRÍFUGA DE 25 KN (2500 KGF), POTÊNCIA 5,5 CV - CHP DIURNO. AF_08/2015</t>
  </si>
  <si>
    <t>PLACA VIBRATÓRIA REVERSÍVEL COM MOTOR 4 TEMPOS A GASOLINA, FORÇA CENTRÍFUGA DE 25 KN (2500 KGF), POTÊNCIA 5,5 CV - CHI DIURNO. AF_08/2015</t>
  </si>
  <si>
    <t>BARRA QUADRADA DE FERRO 1/2" (1,27 KG/M)</t>
  </si>
  <si>
    <t>TUBO DE AÇO GALVANIZADO LEVE C/ COSTURA C/ ROSCA BSP Ø = 60,30MM ( 2" ), E = 2,65MM, L = 6000MM NBR 5580</t>
  </si>
  <si>
    <t>CHAPA AÇO FINA A QUENTE E=3,00MM, 11MSG, 24,00 KG/M2</t>
  </si>
  <si>
    <t xml:space="preserve">TELA DE ARAME GALVANIZADA QUADRANGULAR / LOSANGULAR, FIO 4,19 MM (8 BWG), MALHA 5 X 5 CM, H = 2 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</si>
  <si>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M2    </t>
  </si>
  <si>
    <t>PERFIL AÇO, CANTONEIRA ABAS IGUAIS - 1" X 1/4" (2,22 KG/M)</t>
  </si>
  <si>
    <t>BARRA DE FERRO CHATA, RETANGULAR (QUALQUER BITOLA)</t>
  </si>
  <si>
    <t>BARRA DE FERRO CHATO, RETANGULAR, 38,1 MM X 6,35 MM (L X E), 1,89 KG/M</t>
  </si>
  <si>
    <t>BARRA DE FERRO CHATO, RETANGULAR, 25,4 MM X 6,35 MM (L X E), 1,2265 KG/M</t>
  </si>
  <si>
    <t>ELETRODO REVESTIDO AWS - E7018, DIAMETRO IGUAL A 4,00 MM</t>
  </si>
  <si>
    <t>PORTA CADEADO EM ACO GALVANIZADO, COMPRIMENTO DE 3  1/2"</t>
  </si>
  <si>
    <t>CADEADO SIMPLES, CORPO EM LATAO MACICO, COM LARGURA DE 50 MM E ALTURA DE APROX 40 MM, HASTE CEMENTADA EM ACO TEMPERADO COM DIAMETRO DE APROX 8,0 MM, INCLUINDO 2 CHAVES</t>
  </si>
  <si>
    <t>CARPINTEIRO DE ESQUADRIA COM ENCARGOS COMPLEMENTARES</t>
  </si>
  <si>
    <t>AJUDANTE DE CARPINTEIRO COM ENCARGOS COMPLEMENTARES</t>
  </si>
  <si>
    <t>AJUDANTE DE ARMADOR COM ENCARGOS COMPLEMENTARES</t>
  </si>
  <si>
    <t>CIMENTO PORTLAND CP III 32RS NBR 11578 (QUILO)</t>
  </si>
  <si>
    <t>AREIA GROSSA LAVADA</t>
  </si>
  <si>
    <t>PEDRA BRITADA #1 E 2</t>
  </si>
  <si>
    <t>ARAME RECOZIDO ISGW #16 (0,032KG/M) (55 AMARRAS/PM3)</t>
  </si>
  <si>
    <t>ARAME FARPADO 14 BWG (2,11MM)</t>
  </si>
  <si>
    <t>ACO CA 50 8,0MM (5/16") (0,395 KG/M)</t>
  </si>
  <si>
    <t>ACO CA 50 6,3MM (1/4") (0,248 KG/M)</t>
  </si>
  <si>
    <t>MOURAO DE CONCRETO RETO 10X10CM, H= 3,00M</t>
  </si>
  <si>
    <t>TABUA TERCEIRA QUALIDADE NAO APARELHADA</t>
  </si>
  <si>
    <t>PONTALETE 7,5X7,5CM (3X3") PERNA/BARROTE/ESTRONCA</t>
  </si>
  <si>
    <t>PREGO FERRO GALVANIZADO 16X24 (285 UN/KG)</t>
  </si>
  <si>
    <t>ARAME GALVANIZADO #10 AWG</t>
  </si>
  <si>
    <t>TELA DE ARAME GALVANIZADA QUADRANGULAR / LOSANGULAR, FIO 2,77MM (12 BWG), MALHA 8X8CM H = 2M</t>
  </si>
  <si>
    <t>ELETRODUTO EM AÇO GALVANIZADO A FOGO DIÂMETRO 1" - PESADO</t>
  </si>
  <si>
    <t>PARAFUSO DE ACO ZINCADO COM ROSCA SOBERBA, CABECA CHATA E FENDA SIMPLES, DIAMETRO 4,8 MM, COMPRIMENTO 45 MM</t>
  </si>
  <si>
    <t>C-027</t>
  </si>
  <si>
    <t>TERMINAL MINICAPTOR AÉREO COM BASE PLANA GALVANIZADA A QUENTE, ALTURA DE 300MM</t>
  </si>
  <si>
    <t>ELETRODUTO/DUTO PEAD FLEXIVEL PAREDE SIMPLES, CORRUGACAO HELICOIDAL, COR PRETA, SEM ROSCA, DE 2",  PARA CABEAMENTO SUBTERRANEO (NBR 15715)</t>
  </si>
  <si>
    <t>TUBO DRENO, CORRUGADO, ESPIRALADO, FLEXIVEL, PERFURADO, EM POLIETILENO DE ALTA DENSIDADE (PEAD), DN 100 MM, (4") PARA DRENAGEM - EM ROLO (NORMA DNIT 093/2006 - E.M)</t>
  </si>
  <si>
    <t>ESCAVAÇÃO MECANIZADA DE VALA COM PROFUNDIDADE ATÉ 1,5 M (MÉDIA MONTANTE E JUSANTE/UMA COMPOSIÇÃO POR TRECHO), RETROESCAV. (0,26 M3), LARGURA DE 0,8 M A 1,5 M, EM SOLO DE 1A CATEGORIA, LOCAIS COM BAIXO NÍVEL DE INTERFERÊNCIA. AF_02/2021</t>
  </si>
  <si>
    <t>PONTALETE *7,5 X 7,5* CM EM PINUS, MISTA OU EQUIVALENTE DA REGIAO - BRUTA</t>
  </si>
  <si>
    <t>TABUA  NAO  APARELHADA  *2,5 X 20* CM, EM MACARANDUBA, ANGELIM OU EQUIVALENTE DA REGIAO - BRUTA</t>
  </si>
  <si>
    <t>ARGAMASSA TRAÇO 1:4 (EM VOLUME DE CIMENTO E AREIA GROSSA ÚMIDA) PARA CHAPISCO CONVENCIONAL, PREPARO MECÂNICO COM BETONEIRA 400 L. AF_08/2019</t>
  </si>
  <si>
    <t>ARGAMASSA TRAÇO 1:3 (EM VOLUME DE CIMENTO E AREIA MÉDIA ÚMIDA), PREPARO MECÂNICO COM BETONEIRA 400 L. AF_08/2019</t>
  </si>
  <si>
    <t>CONCRETO FCK = 20MPA, TRAÇO 1:2,7:3 (EM MASSA SECA DE CIMENTO/ AREIA MÉDIA/ BRITA 1) - PREPARO MECÂNICO COM BETONEIRA 600 L. AF_05/2021</t>
  </si>
  <si>
    <t>PREPARO DE FUNDO DE VALA COM LARGURA MENOR QUE 1,5 M (ACERTO DO SOLO NATURAL). AF_08/2020</t>
  </si>
  <si>
    <t>CANALETA DE CONCRETO 19 X 19 X 19 CM (CLASSE C - NBR 6136)</t>
  </si>
  <si>
    <t>RETROESCAVADEIRA SOBRE RODAS COM CARREGADEIRA, TRAÇÃO 4X4, POTÊNCIA LÍQ. 88 HP, CAÇAMBA CARREG. CAP. MÍN. 1 M3, CAÇAMBA RETRO CAP. 0,26 M3, PESO OPERACIONAL MÍN. 6.674 KG, PROFUNDIDADE ESCAVAÇÃO MÁX. 4,37 M - CHP DIURNO. AF_06/2014</t>
  </si>
  <si>
    <t>RETROESCAVADEIRA SOBRE RODAS COM CARREGADEIRA, TRAÇÃO 4X4, POTÊNCIA LÍQ. 88 HP, CAÇAMBA CARREG. CAP. MÍN. 1 M3, CAÇAMBA RETRO CAP. 0,26 M3, PESO OPERACIONAL MÍN. 6.674 KG, PROFUNDIDADE ESCAVAÇÃO MÁX. 4,37 M - CHI DIURNO. AF_06/2014</t>
  </si>
  <si>
    <t>BLOCO DE CONCRETO ESTRUTURAL 19 X 19 X 39 CM, FBK 4,5 MPA (NBR 6136)</t>
  </si>
  <si>
    <t>GRAUTEAMENTO DE CINTA SUPERIOR OU DE VERGA EM ALVENARIA ESTRUTURAL. AF_09/2021</t>
  </si>
  <si>
    <t>ARMAÇÃO DE CINTA DE ALVENARIA ESTRUTURAL; DIÂMETRO DE 10,0 MM. AF_09/2021</t>
  </si>
  <si>
    <t>PEÇA RETANGULAR PRÉ-MOLDADA, VOLUME DE CONCRETO DE 10 A 30 LITROS, TAXA DE AÇO APROXIMADA DE 30KG/M³. AF_01/2018</t>
  </si>
  <si>
    <t>PEÇA RETANGULAR PRÉ-MOLDADA, VOLUME DE CONCRETO DE 30 A 100 LITROS, TAXA DE AÇO APROXIMADA DE 30KG/M³. AF_01/2018</t>
  </si>
  <si>
    <t>ARGAMASSA TRAÇO 1:3 (EM VOLUME DE CIMENTO E AREIA MÉDIA ÚMIDA) COM ADIÇÃO DE IMPERMEABILIZANTE, PREPARO MECÂNICO COM BETONEIRA 400 L. AF_08/2019</t>
  </si>
  <si>
    <r>
      <rPr>
        <b/>
        <sz val="10"/>
        <rFont val="Calibri"/>
        <family val="2"/>
      </rPr>
      <t xml:space="preserve">SINAPI - 10/2023 - Mato Grosso do Sul - Desonerado, </t>
    </r>
    <r>
      <rPr>
        <b/>
        <sz val="10"/>
        <color rgb="FFFF0000"/>
        <rFont val="Calibri"/>
        <family val="2"/>
      </rPr>
      <t xml:space="preserve">
AGESUL - 01/2023, </t>
    </r>
    <r>
      <rPr>
        <b/>
        <sz val="10"/>
        <rFont val="Calibri"/>
        <family val="2"/>
      </rPr>
      <t>AGETOP-CIVIL - 07/2023</t>
    </r>
    <r>
      <rPr>
        <b/>
        <sz val="10"/>
        <color rgb="FFFF0000"/>
        <rFont val="Calibri"/>
        <family val="2"/>
      </rPr>
      <t>, CPOS - 02/2022, 
EMOP - 04/2022, ORSE - 09/2023, SBC - 06/2022, SEDOP - 05/2023, SEINFRA - 04/2023, SETOP - 04/2021, SIURB - 01/2022</t>
    </r>
  </si>
  <si>
    <t>JATEI</t>
  </si>
  <si>
    <t>ENTRADA DE ENERGIA, MEDIÇÃO, SUBESTAÇÃO E ABRIGO DOS INVERSORES</t>
  </si>
  <si>
    <t>TRANSFORMADOR DE POTENCIAL, POTÊNCIA TÉRMICA 2000VA, CLASSE 15KV, 60HZ, GRUPO DE LIGAÇÃO 2,PRIMÁRIO 13,8KV/√3, SECUNDÁRIO 110X220V, CLASSE DE EXTIDÃO 0,3P75, USO INTERNO, EM RESINA EPOXI, NBI 95KV, FABRICADO CONFORME NBR 6855</t>
  </si>
  <si>
    <t>P-023</t>
  </si>
  <si>
    <t>CONDULETE DE ALUMÍNIO X  Ø1.1/2", COM ACESSÓRIOS E CONEXÕES</t>
  </si>
  <si>
    <t>ELETRODUTO GALVANIZADO A FOGO PESADO Ø1.1/2", COM ACESSÓRIOS E CONEXÕES</t>
  </si>
  <si>
    <t>C-004</t>
  </si>
  <si>
    <t>JANELA PARA ILUMINAÇÃO NATURAL, EM CANTONEIRA 38X38X4,76MM, DIMENSÃO DE 1000X500MM, FORNECIMENTO E INSTALAÇÃO</t>
  </si>
  <si>
    <t>P-026</t>
  </si>
  <si>
    <t>GRADE DE PROTEÇÃO EM CANTONEIRA 38X38X4,76MM, COM TELA DE PROTEÇÃO EM ARAME 12BWG, MALHA 30X30MM</t>
  </si>
  <si>
    <t>SUPORTE EM CANTONEIRA 38X38X6MM PARA FIXAÇÃO DO TRANSFORMADOR DE POTENCIAL PARA ALIMENTAÇÃO DOS SERVIÇOS AUXILIARES</t>
  </si>
  <si>
    <t>91926</t>
  </si>
  <si>
    <t xml:space="preserve">TOMADA 2P+T 10A, 250V  (APENAS MODULO)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</si>
  <si>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93653</t>
  </si>
  <si>
    <t>DISJUNTOR MONOPOLAR TIPO DIN, CORRENTE NOMINAL DE 10A - FORNECIMENTO E INSTALAÇÃO. AF_10/2020</t>
  </si>
  <si>
    <t>P-029</t>
  </si>
  <si>
    <t>TAMPA DE CONDULETE PARA INTERRUPTOR SIMPLES, 1"</t>
  </si>
  <si>
    <t>QUADRO DE COMANDO 300X250X200MM COM PLACA LARANJA, TRILHO DIN, BARRAMENTOS NEUTRO E TERRA E ACESSÓRIOS, FORNECIMENTO E INSTALAÇÃO</t>
  </si>
  <si>
    <t>CHAVE SECCIONADORA TRIPOLAR, PARA USO INTERIOR (INSTALAÇÃO ABRIGADA), TENSÃO MÁXIMA 15KV, NBI 95KV, CORRENTE MÁXIMA 400A, MANOBRAS COM CARGA, INCORPORADA COM BASE PARA FUSÍVEIS HH</t>
  </si>
  <si>
    <t>P-035</t>
  </si>
  <si>
    <t xml:space="preserve">FUSÍVEL HH, 100A, 10/17,5KV, CORRENTE DE RUPTURA 63KA, CORRENTE MÍNIMA DE ATUAÇÃO 210A </t>
  </si>
  <si>
    <t>P-036</t>
  </si>
  <si>
    <t>HASTE DE ATERRAMENTO COBREADA, ALTA CAMADA DE DEPOSIÇÃO (254 ΜM), 5/8" X 3M</t>
  </si>
  <si>
    <t>ELE-CXS-090</t>
  </si>
  <si>
    <t>CAIXA DE PASSAGEM EM ALVENARIA E TAMPA DE CONCRETO, FUNDO DE BRITA, TIPO 1, 30 X 30 X 40 CM, INCLUSIVE ESCAVAÇÃO, REATERRO E BOTA-FORA</t>
  </si>
  <si>
    <t>P-038</t>
  </si>
  <si>
    <t xml:space="preserve">CONECTOR GTDU PARA HASTE 5/8", EM LIGA DE COBRE, PARA CONDUTOR ATÉ 70MM² </t>
  </si>
  <si>
    <t>C-008</t>
  </si>
  <si>
    <t>CAIXA DE PASSAGEM DE CONCRETO ARMADO 1000X800X600CM, FORNECIMENTO E INSTALAÇÃO</t>
  </si>
  <si>
    <t>CABO DE COBRE 25MM², ISOLADO PARA 8,7/15KV, EPR 105, CLASSE DE ENCORDOAMENTO 2, TÊMPERA MOLE</t>
  </si>
  <si>
    <t>C-012</t>
  </si>
  <si>
    <t>JANELA EM FORMA DE CHICANA,DIMENSÃO 1.000X400MM, EM CHAPA #18 MSG, FORNECIMENTO E INSTALAÇÃO</t>
  </si>
  <si>
    <t>SUPORTE PARA FIXAÇÃO DE TERMINAÇÕES EM CANTONEIRA 38X38X6MM, COMPRIMENTO DE 1200MM, COM FUROS DE FIXAÇÃO DE 3/8"</t>
  </si>
  <si>
    <t>C-013</t>
  </si>
  <si>
    <t>SUPORTE PARA FIXAÇÃO DE ISOLADORES EM CANTONEIRA 38X38X6MM, COM 800MM, COM FUROS DE FIXAÇÃO DE 3/8", FORNECIMENTO E INSTALAÇÃO</t>
  </si>
  <si>
    <t>TAMPA PARA CONDULETE 1" PARA INTERRUPTOR SIMPLES + TOMADA 2P+T</t>
  </si>
  <si>
    <t>CHAVE FUSÍVEL BASE C 100A/15 KV</t>
  </si>
  <si>
    <t>1.74</t>
  </si>
  <si>
    <t>ELE-ENV-005</t>
  </si>
  <si>
    <t>ENVELOPE DE CONCRETO PARA PROTEÇÃO DE TUBOS DE PVC ENTERRADO - CONCRETO TIPO A FCK = 13,5 MPA</t>
  </si>
  <si>
    <t>1.75</t>
  </si>
  <si>
    <t>1.76</t>
  </si>
  <si>
    <t>C-014</t>
  </si>
  <si>
    <t>JANELA EM FORMA DE CHICANA,DIMENSÃO 1.500X400MM, EM CHAPA #18 MSG, FORNECIMENTO E INSTALAÇÃO</t>
  </si>
  <si>
    <t>1.77</t>
  </si>
  <si>
    <t>JANELA PARA ILUMINAÇÃO NATURAL, EM CANTONEIRA 38X38X4,76MM, DIMENSÃO DE 1500X400MM, FORNECIMENTO E INSTALAÇÃO</t>
  </si>
  <si>
    <t>1.78</t>
  </si>
  <si>
    <t>1.79</t>
  </si>
  <si>
    <t>1.80</t>
  </si>
  <si>
    <t>DISJUNTOR TERMOMAGNÉTICO TRIPOLAR 175 A COM CAIXA MOLDADA 10 KA</t>
  </si>
  <si>
    <t>1.81</t>
  </si>
  <si>
    <t>DISPOSITIVO DE PROTEÇÃO CONTRA SURTO, CLASSE I, 275V, 60KA</t>
  </si>
  <si>
    <t>1.82</t>
  </si>
  <si>
    <t>93654</t>
  </si>
  <si>
    <t>DISJUNTOR MONOPOLAR TIPO DIN, CORRENTE NOMINAL DE 16A - FORNECIMENTO E INSTALAÇÃO. AF_10/2020</t>
  </si>
  <si>
    <t>1.83</t>
  </si>
  <si>
    <t xml:space="preserve">TERMINAL METALICO A PRESSAO PARA 1 CABO DE 95 MM2, COM 1 FURO DE FIXACAO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</si>
  <si>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1.84</t>
  </si>
  <si>
    <t>91929</t>
  </si>
  <si>
    <t>CABO DE COBRE FLEXÍVEL ISOLADO, 4 MM², ANTI-CHAMA 0,6/1,0 KV, PARA CIRCUITOS TERMINAIS - FORNECIMENTO E INSTALAÇÃO. AF_12/2015</t>
  </si>
  <si>
    <t>1.85</t>
  </si>
  <si>
    <t>CABO DE COBRE 95MM², ISOLADO PARA 0,6/1KV, HEPR 90°C, CLASSE DE ENCORDOAMENTO 5, TÊMPERA MOLE, COR PRETA</t>
  </si>
  <si>
    <t>1.86</t>
  </si>
  <si>
    <t>JANELA EM FORMA DE CHICANA,DIMENSÃO 800X400MM, EM CHAPA #18 MSG, FORNECIMENTO E INSTALAÇÃO</t>
  </si>
  <si>
    <t>1.87</t>
  </si>
  <si>
    <t>97608</t>
  </si>
  <si>
    <t>1.88</t>
  </si>
  <si>
    <t>1.89</t>
  </si>
  <si>
    <t>CAIXA ENTERRADA SEPARADORA DE ÓLEO RETANGULAR, EM ALVENARIA COM BLOCOS DE CONCRETO, DIMENSÕES INTERNAS: 0,6 X 0,6 X 1,00 M, EXCLUINDO TAMPÃO. AF_12/2020</t>
  </si>
  <si>
    <t>1.90</t>
  </si>
  <si>
    <t>CONEXAO ATRAVES DE SOLDA EXOTERMICA, INCLUSO MOLDE, PALITO IGNITOR E ALICATE - FORNECIMENTO E INSTALACAO</t>
  </si>
  <si>
    <t>1.91</t>
  </si>
  <si>
    <t>1.92</t>
  </si>
  <si>
    <t>1.93</t>
  </si>
  <si>
    <t>1.94</t>
  </si>
  <si>
    <t>1.95</t>
  </si>
  <si>
    <t>1.96</t>
  </si>
  <si>
    <t>TERMINAL OU CONECTOR DE PRESSAO - PARA CABO 240MM2 - FORNECIMENTO E INSTALACAO</t>
  </si>
  <si>
    <t>1.97</t>
  </si>
  <si>
    <t>1.98</t>
  </si>
  <si>
    <t xml:space="preserve">TERMINAL METALICO A PRESSAO PARA 1 CABO DE 50 MM2, COM 1 FURO DE FIXACAO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</si>
  <si>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1.99</t>
  </si>
  <si>
    <t xml:space="preserve">CABO DE COBRE ISOLADO EPR, FLEXIVEL, 240MM²,  0,6/1KV / 90º C </t>
  </si>
  <si>
    <t>1.100</t>
  </si>
  <si>
    <t>P-067</t>
  </si>
  <si>
    <t>CABO DE COBRE ISOLADO EPR, FLEXIVEL,  50MM²,  0,6/1KV / 90º C</t>
  </si>
  <si>
    <t>1.101</t>
  </si>
  <si>
    <t>CABO DE COBRE FLEXÍVEL ISOLADO, 35 MM², ANTI-CHAMA 0,6/1,0 KV, PARA REDE ENTERRADA DE DISTRIBUIÇÃO DE ENERGIA ELÉTRICA - FORNECIMENTO E INSTALAÇÃO. AF_12/2021</t>
  </si>
  <si>
    <t>1.102</t>
  </si>
  <si>
    <t>DISJUNTOR NORMA DIN CURVA C 3P (TRIPOLAR) DE 70A  - FORNECIMENTO E INSTALAÇÃO</t>
  </si>
  <si>
    <t>1.103</t>
  </si>
  <si>
    <t>P-058</t>
  </si>
  <si>
    <t>TOMADA 2P+T 10A SOBREPOR, 250V INCLUSO CONDULETE TIPO X</t>
  </si>
  <si>
    <t>ELETRODUTO FLEXÍVEL CORRUGADO, PEAD, DN 50 (2"), COM ACESSÓRIOS E CONEXÕES</t>
  </si>
  <si>
    <t>CABO FLEX MULTIPOLAR 3X4MM²</t>
  </si>
  <si>
    <t>REFLETOR LED 150W</t>
  </si>
  <si>
    <t>RELÉ FOTOTOCELULA</t>
  </si>
  <si>
    <t>POSTE DT 6/150</t>
  </si>
  <si>
    <t>SEALTUBO 1"</t>
  </si>
  <si>
    <t>090432</t>
  </si>
  <si>
    <t>P-030</t>
  </si>
  <si>
    <t>P-032</t>
  </si>
  <si>
    <t>98525</t>
  </si>
  <si>
    <t>CAIXA DE PASSAGEM DE CONCRETO ARMADO 400X400X400MM, FORNECIMENTO E INSTALAÇÃO</t>
  </si>
  <si>
    <t>PROPRIA</t>
  </si>
  <si>
    <t>(ADEQUADO 1201006008-AGESUL) CONECTOR GTDU, CABO X HASTE PARA CABO DE 50MM2</t>
  </si>
  <si>
    <t>(ADEQUADO 98463-SINAPI) TERMINAL MINICAPTOR AÉREO, ALTURA DE 300MM</t>
  </si>
  <si>
    <t>102661</t>
  </si>
  <si>
    <t>DRENO SUBSUPERFICIAL (SEÇÃO 0,40 X 0,40 M), COM TUBO DE PEAD CORRUGADO PERFURADO, DN 100 MM, ENCHIMENTO COM AREIA. AF_07/2021</t>
  </si>
  <si>
    <t>104515</t>
  </si>
  <si>
    <t>APLICAÇÃO DE MANTA GEOTÊXTIL NAS JUNTAS RÍGIDAS DE ADUELAS PRÉ-MOLDADAS DE CONCRETO ARMADO. AF_01/2023</t>
  </si>
  <si>
    <t>102719</t>
  </si>
  <si>
    <t>ENCHIMENTO DE BRITA PARA DRENO, LANÇAMENTO MANUAL. AF_07/2021</t>
  </si>
  <si>
    <t>99264</t>
  </si>
  <si>
    <t>CAIXA ENTERRADA HIDRÁULICA RETANGULAR, EM ALVENARIA COM BLOCOS DE CONCRETO, DIMENSÕES INTERNAS: 1X1X0,6 M PARA REDE DE DRENAGEM. AF_12/2020</t>
  </si>
  <si>
    <t>99251</t>
  </si>
  <si>
    <t>CAIXA ENTERRADA HIDRÁULICA RETANGULAR EM ALVENARIA COM TIJOLOS CERÂMICOS MACIÇOS, DIMENSÕES INTERNAS: 0,4X0,4X0,4 M PARA REDE DE DRENAGEM. AF_12/2020</t>
  </si>
  <si>
    <t>PORTÃO EM FERRO, EM TUBO DE AÇO GALV. 2" E TELA REVESTIDA 1"</t>
  </si>
  <si>
    <t>SISTEMA GERADOR FOTOVOLTAICO DE 585,2 KWP / 440 KW COMPOSTA POR: MÓDULOS FOTOVOLTAICOS; INVERSORES; ESTRUTURAS DE SUPORTE E SUAS PARTES E PEÇAS; CABEAMENTO FOTOVOLTAICO; CONECTORES ELÉTRICOS; DISPOSITIVOS DE PROTEÇÃO E; CHAVE SECCIONADORA; PAINEL DE CONTROLE E; SISTEMA DE GESTÃO E MONITORAMENTO REMOTO</t>
  </si>
  <si>
    <t>Preço autaliz</t>
  </si>
  <si>
    <t>ok</t>
  </si>
  <si>
    <t>ESPACADOR LOSANGULAR 15 KV - 50MM2</t>
  </si>
  <si>
    <t>BRAÇO SUPORTE TIPO C</t>
  </si>
  <si>
    <t>E00566</t>
  </si>
  <si>
    <t>MATED- 11991</t>
  </si>
  <si>
    <t>CORDOALHA EM AÇO GALVANIZADO 3/8" SM COM 7 FIOS</t>
  </si>
  <si>
    <t xml:space="preserve">CANTONEIRA DE ABAS IGUAIS LAMINADAS 1"X3/16" PAULI 10,38KG-6M (COD.2476) </t>
  </si>
  <si>
    <t>P.12.000.041008</t>
  </si>
  <si>
    <t>TRANSFORMADOR DE POTÊNCIA MONOFÁSICO DE 2000VA CLASSE 15KV, A SECO COM FUSÍVEIS</t>
  </si>
  <si>
    <t xml:space="preserve">CONDULETE DE ALUMINIO TIPO X, PARA ELETRODUTO ROSCAVEL DE 1 1/2", COM TAMPA CEGA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</si>
  <si>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ELETRODUTO EM AÇO GALVANIZADO A FOGO DIÂMETRO 1 1/2" - PESADO</t>
  </si>
  <si>
    <t>MAO DE OBRA DE SERRALHEIRO DA CONSTRUCAO CIVIL, INCLUSIVE ENCARGOS SOCIAIS</t>
  </si>
  <si>
    <t>CANTONEIRA DE ACO DOCE, P/SERRALHERIA, P RECO DE REVENDEDOR, DE 5/8"X1/8" ATE 1.1 /2"X1/8"</t>
  </si>
  <si>
    <t>TUBO DE ACO GALVANIZADO, C/COSTURA (PARA AGUA), DE 2"</t>
  </si>
  <si>
    <t>TELA DE ARAME GALVANIZADO FIO Nº 12, MALHA QUADRADA, DE (2,5X2,5)CM</t>
  </si>
  <si>
    <t>P.18.000.092639</t>
  </si>
  <si>
    <t>SUPORTE PARA FIXAÇÃO LATERAL EM CABINE PRIMÁRIA PARA TP´S 80 X 35 X 42 CM, EM FERRO CANTONEIRA L: 1 1/2´ X ESP. 1/8´</t>
  </si>
  <si>
    <t>1,1900000</t>
  </si>
  <si>
    <t>0,0090000</t>
  </si>
  <si>
    <t>0,0300000</t>
  </si>
  <si>
    <t>TERMINAL A COMPRESSAO EM COBRE ESTANHADO PARA CABO 2,5 MM2, 1 FURO E 1 COMPRESSAO, PARA PARAFUSO DE FIXACAO M5</t>
  </si>
  <si>
    <t>0,0352000</t>
  </si>
  <si>
    <t>MATED- 17900</t>
  </si>
  <si>
    <t>MÓDULO INTERRUPTOR COM SUPORTE (TIPO: SIMPLES|CORRENTE: 10A| TENSÃO: 250V|MATERIAL: TERMOPLÁSTICO| REFERÊNCIA: 1000 SILENTOQUE, BLANC FAME OU EQUIVALENTE)</t>
  </si>
  <si>
    <t>MATED- 17886</t>
  </si>
  <si>
    <t>TAMPA PARA CONDULETE ( MATERIAL: ALUMÍNIO|TIPO: INTERRUPTOR| QUANTIDADE DE POSTOS: 1|CONDULETES: 1"[25MM]| PARAFUSOS: INCLUSOS)</t>
  </si>
  <si>
    <t>2,0000000</t>
  </si>
  <si>
    <t>0,4008000</t>
  </si>
  <si>
    <t>P.27.000.043691</t>
  </si>
  <si>
    <t>CHAVE SECCIONADORA TRIPOLAR SOB CARGA PARA 400 A / 15 KV - COM PROLONGADOR, REF. INEBRASA, SANR-15-400 DA MORAN OU EQUIVALENTE</t>
  </si>
  <si>
    <t>P.27.000.042311</t>
  </si>
  <si>
    <t>FUSÍVEL HH 15KV DE 60 A 100A</t>
  </si>
  <si>
    <t>ALV-TIJ-005</t>
  </si>
  <si>
    <t>ALVENARIA DE VEDAÇÃO COM TIJOLO MACIÇO REQUEIMADO, ESP. 10CM, PARA REVESTIMENTO, INCLUSIVE ARGAMASSA PARA ASSENTAMENTO</t>
  </si>
  <si>
    <t>TER-API-005</t>
  </si>
  <si>
    <t>APILOAMENTO DO FUNDO DE VALAS COM SOQUETE</t>
  </si>
  <si>
    <t>AUX-CON-025</t>
  </si>
  <si>
    <t>CONCRETO NÃO ESTRUTURAL, PREPARADO EM OBRA COM BETONEIRA, CONTROLE "B", COM FCK 13,5 MPA, BRITA Nº (1 E 2), CONSISTÊNCIA PARA VIBRAÇÃO (FABRICAÇÃO)</t>
  </si>
  <si>
    <t>ARM-AÇO-020</t>
  </si>
  <si>
    <t>CORTE, DOBRA E MONTAGEM DE AÇO CA-50/60</t>
  </si>
  <si>
    <t>TER-ESC-035</t>
  </si>
  <si>
    <t>ESCAVAÇÃO MANUAL DE VALA COM PROFUNDIDADE MENOR OU IGUAL A 1,5M</t>
  </si>
  <si>
    <t>FUN-FOR-005</t>
  </si>
  <si>
    <t>FORMA E DESFORMA DE TÁBUA E SARRAFO, REAPROVEITAMENTO (3X) (FUNDAÇÃO)</t>
  </si>
  <si>
    <t>TER-REA-005</t>
  </si>
  <si>
    <t>REATERRO MANUAL DE VALA</t>
  </si>
  <si>
    <t>REV-REB-010</t>
  </si>
  <si>
    <t>REBOCO COM ARGAMASSA, TRAÇO 1:2:9 (CIMENTO, CAL E AREIA), COM ADITIVO IMPERMEABILIZANTE, ESP. 20MM, APLICAÇÃO MANUAL, PREPARO MECÂNICO</t>
  </si>
  <si>
    <t>TRA-CAÇ-015</t>
  </si>
  <si>
    <t>TRANSPORTE DE MATERIAL DEMOLIDO EM CAÇAMBA</t>
  </si>
  <si>
    <t>AUX-LAN-005</t>
  </si>
  <si>
    <t>TRANSPORTE, LANÇAMENTO E ADENSAMENTO E ACABAMENTO DE CONCRETO EM FUNDAÇÃO/RADIER</t>
  </si>
  <si>
    <t>MATED- 11250</t>
  </si>
  <si>
    <t>PEDRA BRITADA POSTO OBRA (NÚMERO: 1| GRANULOMETRIA: 9,5- 19MM)</t>
  </si>
  <si>
    <t>P.08.000.043102</t>
  </si>
  <si>
    <t>CABO DE COBRE 25 MM², TENSÃO DE ISOLAMENTO 8,7/15KV, ISOLAÇÃO EPR 90°C</t>
  </si>
  <si>
    <t>ELETRODO REVESTIDO AWS - E6013, DIAMETRO IGUAL A 4,00 MM</t>
  </si>
  <si>
    <t>CANTONEIRA DE ABAS IGUAIS LAMINADAS 2"X3/16" PAULI 21,78KG - 6M (COD.2507)</t>
  </si>
  <si>
    <t>EXTINTOR DE INCENDIO PORTATIL COM CARGA DE PO QUIMICO SECO (PQS) DE 6 KG, CLASSE BC</t>
  </si>
  <si>
    <t>LÂMPADA FLUORESCENTE 32 W</t>
  </si>
  <si>
    <t>REATOR ELETRÔNICO ALTO FATOR DE POTÊNCIA = 0,95 P/ LÂMPADA FUORESCENTE 2 X 32 W</t>
  </si>
  <si>
    <t>TAMPA PARA CONDULETE METÁLICO PARA 1 INTERRUPTOR E 1 TOMADA</t>
  </si>
  <si>
    <t>P.27.000.043656</t>
  </si>
  <si>
    <t>CHAVE FUSÍVEL BASE ´C´ PARA 15KV/100A, COM CAPACIDADE DE RUPTURA ATÉ 10KA, COM FUSÍVEL</t>
  </si>
  <si>
    <t>P.26.000.044007</t>
  </si>
  <si>
    <t>DISJUNTOR EM CAIXA MOLDADA, TERMOMAGNÉTICO, TRIPOLAR, 1250A, VN= 690V, 50/60HZ, FAIXA DE AJUSTE DE 800 ATÉ 1250A, REF. DWA1600S-1250-3 DA WEG OU EQUIVALENTE</t>
  </si>
  <si>
    <t>DISPOSITIVO DE PROTEÇÃO CONTRA SURTO DE TENSÃO DPS 60KA - 275V (PARA-RAIO)</t>
  </si>
  <si>
    <t>CABO DE COBRE, FLEXIVEL, CLASSE 4 OU 5, ISOLACAO EM PVC/A, ANTICHAMA BWF-B, COBERTURA PVC-ST1, ANTICHAMA BWF-B, 1 CONDUTOR, 0,6/1 KV, SECAO NOMINAL 4 MM2</t>
  </si>
  <si>
    <t>CABO DE COBRE ISOLADO EPR, FLEXIVEL, 95MM², 0,6/1KV / 90º C</t>
  </si>
  <si>
    <t>16,8000000</t>
  </si>
  <si>
    <t>0,0068000</t>
  </si>
  <si>
    <t>0,1480000</t>
  </si>
  <si>
    <t>0,1760000</t>
  </si>
  <si>
    <t>0,0156000</t>
  </si>
  <si>
    <t>0,0358000</t>
  </si>
  <si>
    <t>0,0729000</t>
  </si>
  <si>
    <t>0,5520000</t>
  </si>
  <si>
    <t>33,2907000</t>
  </si>
  <si>
    <t>0,0328000</t>
  </si>
  <si>
    <t>7,6182000</t>
  </si>
  <si>
    <t>5,9857000</t>
  </si>
  <si>
    <t>0,0492000</t>
  </si>
  <si>
    <t>1,9744000</t>
  </si>
  <si>
    <t>0,1163000</t>
  </si>
  <si>
    <t>0,0108000</t>
  </si>
  <si>
    <t>0,0717000</t>
  </si>
  <si>
    <t>0,1848000</t>
  </si>
  <si>
    <t>0,8100000</t>
  </si>
  <si>
    <t>CABO DE COBRE ISOLADO EPR, FLEXIVEL, 240MM²,  0,6/1KV / 90º C</t>
  </si>
  <si>
    <t>0,0697000</t>
  </si>
  <si>
    <t xml:space="preserve">DISJUNTOR NORMA DIN CURVA C 3P (TRIPOLAR) DE 70A </t>
  </si>
  <si>
    <t>un</t>
  </si>
  <si>
    <t>ELETRICISTA (HORISTA)</t>
  </si>
  <si>
    <t>h</t>
  </si>
  <si>
    <t>SERVENTE DE OBRAS</t>
  </si>
  <si>
    <t>ENCARGOS COMPLEMENTARES - SERVENTE</t>
  </si>
  <si>
    <t>ENCARGOS COMPLEMENTARES - ELETRICISTA</t>
  </si>
  <si>
    <t xml:space="preserve">ELETRODUTO/DUTO PEAD FLEXIVEL PAREDE SIMPLES, CORRUGACAO HELICOIDAL, COR PRETA, SEM ROSCA, DE 2",  PARA CABEAMENTO SUBTERRANEO (NBR 15715)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</si>
  <si>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4.31.22</t>
  </si>
  <si>
    <t>FDE</t>
  </si>
  <si>
    <t>CABO COBRE FLEXIVEL MULTIPOLAR PP 3X4 MM2 0,6/1KV</t>
  </si>
  <si>
    <t xml:space="preserve">13292	</t>
  </si>
  <si>
    <t>59051</t>
  </si>
  <si>
    <t>LANÇAMENTO DE CONCRETO USINADO, BOMBEADO, EM PEÇAS ARMADAS DA SUPERESTRUTURA, INCLUSIVE COLOCAÇÃO, ADENSAMENTO E ACABAMENTO</t>
  </si>
  <si>
    <t>ALUGUEL DE CAMINHÃO GUINDAUTO 3,0 T M. BENZ - 1215 C/48- 143,0 HP</t>
  </si>
  <si>
    <t>POSTE CONCRETO DUPLO T (DT) 6/150</t>
  </si>
  <si>
    <t>87016</t>
  </si>
  <si>
    <t>ELETRODUTO FLEXIVEL SEALTUBE 1"</t>
  </si>
  <si>
    <t>000050</t>
  </si>
  <si>
    <t>000100</t>
  </si>
  <si>
    <t>000200</t>
  </si>
  <si>
    <t>000400</t>
  </si>
  <si>
    <t>000410</t>
  </si>
  <si>
    <t>000413</t>
  </si>
  <si>
    <t>000779</t>
  </si>
  <si>
    <t>001068</t>
  </si>
  <si>
    <t>001250</t>
  </si>
  <si>
    <t>001350</t>
  </si>
  <si>
    <t>001450</t>
  </si>
  <si>
    <t>001733</t>
  </si>
  <si>
    <t>010893</t>
  </si>
  <si>
    <t>008340</t>
  </si>
  <si>
    <t>CAMERA EXTERNA BULLET INFRAVERMELHO MULTI HD 4X1</t>
  </si>
  <si>
    <t>ENCARGOS COMPLEMENTARES - SERRALHEIRO OU OPERADOR DE EQUIPAMENTO LEVE</t>
  </si>
  <si>
    <t>kg</t>
  </si>
  <si>
    <t>AJUDANTE DE SERRALHEIRO (HORISTA)</t>
  </si>
  <si>
    <t>SERRALHEIRO (HORISTA)</t>
  </si>
  <si>
    <t>MANTA GEOTEXTIL TECIDO DE LAMINETES DE POLIPROPILENO, RESISTENCIA A TRACAO = *25* KN/M</t>
  </si>
  <si>
    <t>BLOCO DE VEDACAO DE CONCRETO, 9 X 19 X 39 CM (CLASSE C - NBR 6136)</t>
  </si>
  <si>
    <t>PEÇA RETANGULAR PRÉ-MOLDADA, VOLUME DE CONCRETO ACIMA DE 100 LITROS, TAXA DE AÇO APROXIMADA DE 30KG/M³. AF_01/2018</t>
  </si>
  <si>
    <t>TELA DE AÇO GALVANIZADO, FIO 14BWG, MALHA 1", LOSANGULAR, COM REVESTIMENTO EM PVC</t>
  </si>
  <si>
    <t>BARRA DE ACO CHATA, RETANGULAR (QUALQUER BITOLA)</t>
  </si>
  <si>
    <t>BARRA DE ACO CHATO, RETANGULAR, 38,1 MM X 6,35 MM (L X E), 1,89 KG/M</t>
  </si>
  <si>
    <t>BARRA DE ACO CHATO, RETANGULAR, 25,4 MM X 6,35 MM (L X E), 1,2265 KG/M</t>
  </si>
  <si>
    <t>C-023</t>
  </si>
  <si>
    <t>88264</t>
  </si>
  <si>
    <t>88247</t>
  </si>
  <si>
    <t>IMPLANTAÇÃO DE ESTRUTURA DE MUFLA PARA REDE DE DISTRIBUIÇÃO AÉREA, INCLUSIVE MUFLA TERMINAL CONTRATIL À FRIO 12 / 20 KV</t>
  </si>
  <si>
    <t>UNIDADE DE SERVIÇO PADRAO ENERGISA</t>
  </si>
  <si>
    <t>CABO DE COBRE NÚ 16 MM2 - 4AWG</t>
  </si>
  <si>
    <t>CRUZETA DE CONCRETO TIPO T 1900 MM</t>
  </si>
  <si>
    <t>MUFLA TERMINAL CONTRATIL À FRIO 12 / 20 KV</t>
  </si>
  <si>
    <t>ARRUELA QUADRADA EM ACO GALVANIZADO, DIMENSAO = 38 MM, ESPESSURA = 3MM, DIAMETRO DO FURO= 18 MM</t>
  </si>
  <si>
    <t>PARAFUSO M16 EM ACO GALVANIZADO, COMPRIMENTO = 300 MM, DIAMETRO = 16 MM, ROSCA MAQUINA, CABECA QUADRADA</t>
  </si>
  <si>
    <t>US</t>
  </si>
  <si>
    <t>CAIXA DE PASSAGEM EM ALVENARIA DE TIJOLOS MACIÇOS ESP. = 0,12M, DIM. INT. = 0,80 X 0,80 X 0,60M</t>
  </si>
  <si>
    <t>ELETRODUTO RÍGIDO ROSCÁVEL, PVC, DN 50 MM (1 1/2"), PARA REDE ENTERRADA DE DISTRIBUIÇÃO DE ENERGIA ELÉTRICA - FORNECIMENTO E INSTALAÇÃO. AF_12/2021</t>
  </si>
  <si>
    <t>93008</t>
  </si>
  <si>
    <t>2680</t>
  </si>
  <si>
    <t>ELETRODUTO/DUTO PEAD FLEXIVEL PAREDE SIMPLES, CORRUGACAO HELICOIDAL, COR PRETA, SEM ROSCA, DE 1 1/2", CRC 680 N, PARA CABEAMENTO SUBTERRANEO (NBR 15715)</t>
  </si>
  <si>
    <t>6.2</t>
  </si>
  <si>
    <t>6.3</t>
  </si>
  <si>
    <t>6.4</t>
  </si>
  <si>
    <t>6.5</t>
  </si>
  <si>
    <t>6.6</t>
  </si>
  <si>
    <t>6.7</t>
  </si>
  <si>
    <t>6.8</t>
  </si>
  <si>
    <t>MATERIAL PARA INSTALAÇÃO DE MÓDULOS FOTOVOLTAICOS, INCLUINDO: CABOS DE LIGAÇÃO E ACESSÓRIOS, ESTRUTURA DE SUPORTE E FIXAÇÃO (FUNDAÇÃO, DRENAGEM E NIVELAMENTO DO TERRENO).</t>
  </si>
  <si>
    <t>MÃO DE OBRA PARA INSTALAÇÃO DE MÓDULOS FOTOVOLTAICOS, INCLUINDO: CABOS DE LIGAÇÃO E ACESSÓRIOS, ESTRUTURA DE SUPORTE E FIXAÇÃO (FUNDAÇÃO, DRENAGEM E NIVELAMENTO DO TERRENO).</t>
  </si>
  <si>
    <t>MATERIAL PARA INSTALAÇÃO DE CAIXAS DE JUNÇÕES E SUA INTERLIGAÇÃO AO QGBT DAS INSTALAÇÕES, INCLUINDO: CABOS DE LIGAÇÃO; CHAVES DE MANOBRA; CONECTORES; DPS; FUSÍVEIS; DISJUNTORES; TUBULAÇÕES; ELETRODUTOS E ELETROCALHAS.</t>
  </si>
  <si>
    <t>MÃO DE OBRA PARA INSTALAÇÃO DE CAIXAS DE JUNÇÕES E SUA INTERLIGAÇÃO AO QGBT DAS INSTALAÇÕES, INCLUINDO: CABOS DE LIGAÇÃO; CHAVES DE MANOBRA; CONECTORES; DPS; FUSÍVEIS; DISJUNTORES; TUBULAÇÕES; ELETRODUTOS E ELETROCALHAS.</t>
  </si>
  <si>
    <t>MATERIAL PARA INSTALAÇÃO DE INVERSORES DE TENSÃO CC/CA, INCLUINDO: ABRIGO PARA INVERSORES; AUTO TRANSFORMADORES PARA COMPATIBILIZAR A TENSÃO DE SAÍDA DOS INVERSORES COM A TENSÃO DA DISTRIBUIDORA LOCAL; CABOS DE LIGAÇÃO; CONECTORES; TUBULAÇÕES; E ELETROCALHAS.</t>
  </si>
  <si>
    <t>MÃO DE OBRA PARA INSTALAÇÃO DE INVERSORES DE TENSÃO CC/CA, INCLUINDO: ABRIGO PARA INVERSORES; AUTO TRANSFORMADORES PARA COMPATIBILIZAR A TENSÃO DE SAÍDA DOS INVERSORES COM A TENSÃO DA DISTRIBUIDORA LOCAL; CABOS DE LIGAÇÃO; CONECTORES; TUBULAÇÕES; E ELETROCALHAS.</t>
  </si>
  <si>
    <t>MATERIAL PARA INSTALAÇÃO DE SISTEMA DE MONITORAMENTO E CONTROLE DA USINA, INCLUINDO SISTEMA DE DETECÇÃO DE INTRUSÃO.</t>
  </si>
  <si>
    <t>MÃO DE OBRA PARA INSTALAÇÃO DE SISTEMA DE MONITORAMENTO E CONTROLE DA USINA, INCLUINDO SISTEMA DE DETECÇÃO DE INTRUSÃO.</t>
  </si>
  <si>
    <t>C-007</t>
  </si>
  <si>
    <t>C-021</t>
  </si>
  <si>
    <t>C-022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</si>
</sst>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00"/>
    <numFmt numFmtId="165" formatCode="_-&quot;R$&quot;\ * #,##0.00_-;\-&quot;R$&quot;\ * #,##0.00_-;_-&quot;R$&quot;\ * &quot;-&quot;????_-;_-@_-"/>
    <numFmt numFmtId="166" formatCode="0.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0"/>
      <name val="Calibri"/>
      <family val="2"/>
    </font>
    <font>
      <b/>
      <sz val="11"/>
      <color rgb="FFFF0000"/>
      <name val="Calibri"/>
      <family val="2"/>
      <scheme val="minor"/>
    </font>
    <font>
      <b/>
      <sz val="10"/>
      <name val="Calibri"/>
      <family val="2"/>
    </font>
    <font>
      <b/>
      <sz val="10"/>
      <color theme="0"/>
      <name val="Calibri"/>
      <family val="2"/>
    </font>
    <font>
      <sz val="10"/>
      <name val="Arial"/>
      <family val="2"/>
    </font>
    <font>
      <sz val="10"/>
      <name val="Calibri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color rgb="FFFF0000"/>
      <name val="Calibri"/>
      <family val="2"/>
    </font>
    <font>
      <sz val="8"/>
      <name val="Calibri"/>
      <family val="2"/>
      <scheme val="minor"/>
    </font>
    <font>
      <sz val="11"/>
      <name val="Arial"/>
      <family val="1"/>
    </font>
    <font>
      <sz val="10"/>
      <color rgb="FF000000"/>
      <name val="Arial"/>
      <family val="1"/>
    </font>
    <font>
      <sz val="11"/>
      <color rgb="FFFF0000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  <scheme val="minor"/>
    </font>
    <font>
      <b/>
      <sz val="16"/>
      <name val="Calibri"/>
      <family val="2"/>
    </font>
    <font>
      <sz val="11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0.89999084444715716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7F3DF"/>
      </patternFill>
    </fill>
  </fills>
  <borders count="2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9" fontId="1" fillId="0" borderId="0" applyFont="0" applyFill="0" applyBorder="0" applyAlignment="0" applyProtection="0"/>
    <xf numFmtId="0" fontId="13" fillId="0" borderId="0"/>
  </cellStyleXfs>
  <cellXfs count="141">
    <xf numFmtId="0" fontId="0" fillId="0" borderId="0" xfId="0"/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inden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left" vertical="center" indent="1"/>
    </xf>
    <xf numFmtId="49" fontId="2" fillId="2" borderId="3" xfId="0" applyNumberFormat="1" applyFont="1" applyFill="1" applyBorder="1" applyAlignment="1">
      <alignment horizontal="left" vertical="center" indent="1"/>
    </xf>
    <xf numFmtId="49" fontId="2" fillId="2" borderId="3" xfId="0" applyNumberFormat="1" applyFont="1" applyFill="1" applyBorder="1" applyAlignment="1">
      <alignment vertical="center" wrapText="1"/>
    </xf>
    <xf numFmtId="49" fontId="2" fillId="2" borderId="3" xfId="0" applyNumberFormat="1" applyFont="1" applyFill="1" applyBorder="1" applyAlignment="1">
      <alignment vertical="center"/>
    </xf>
    <xf numFmtId="49" fontId="2" fillId="2" borderId="4" xfId="0" applyNumberFormat="1" applyFont="1" applyFill="1" applyBorder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inden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164" fontId="1" fillId="0" borderId="1" xfId="1" applyNumberFormat="1" applyFont="1" applyBorder="1" applyAlignment="1">
      <alignment horizontal="center" vertical="center"/>
    </xf>
    <xf numFmtId="44" fontId="1" fillId="0" borderId="1" xfId="2" applyFont="1" applyBorder="1" applyAlignment="1">
      <alignment vertical="center"/>
    </xf>
    <xf numFmtId="165" fontId="0" fillId="0" borderId="1" xfId="0" applyNumberFormat="1" applyBorder="1" applyAlignment="1">
      <alignment vertical="center"/>
    </xf>
    <xf numFmtId="49" fontId="0" fillId="0" borderId="0" xfId="0" applyNumberFormat="1" applyAlignment="1">
      <alignment horizontal="left" vertical="center" indent="1"/>
    </xf>
    <xf numFmtId="44" fontId="0" fillId="0" borderId="0" xfId="2" applyFont="1" applyFill="1"/>
    <xf numFmtId="0" fontId="0" fillId="0" borderId="0" xfId="0" quotePrefix="1"/>
    <xf numFmtId="0" fontId="4" fillId="0" borderId="0" xfId="0" applyFont="1" applyAlignment="1">
      <alignment horizontal="center" vertical="center"/>
    </xf>
    <xf numFmtId="9" fontId="4" fillId="0" borderId="0" xfId="0" applyNumberFormat="1" applyFont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left" vertical="center" indent="1"/>
    </xf>
    <xf numFmtId="0" fontId="6" fillId="3" borderId="5" xfId="0" applyFont="1" applyFill="1" applyBorder="1" applyAlignment="1">
      <alignment vertical="center"/>
    </xf>
    <xf numFmtId="44" fontId="6" fillId="3" borderId="5" xfId="2" applyFont="1" applyFill="1" applyBorder="1" applyAlignment="1">
      <alignment vertical="center"/>
    </xf>
    <xf numFmtId="44" fontId="6" fillId="3" borderId="5" xfId="2" applyFont="1" applyFill="1" applyBorder="1" applyAlignment="1">
      <alignment horizontal="center" vertical="center"/>
    </xf>
    <xf numFmtId="0" fontId="8" fillId="0" borderId="5" xfId="3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>
      <alignment horizontal="center" vertical="center"/>
    </xf>
    <xf numFmtId="0" fontId="8" fillId="0" borderId="5" xfId="3" applyFont="1" applyBorder="1" applyAlignment="1" applyProtection="1">
      <alignment horizontal="left" vertical="center" wrapText="1"/>
      <protection locked="0"/>
    </xf>
    <xf numFmtId="2" fontId="8" fillId="0" borderId="5" xfId="0" applyNumberFormat="1" applyFont="1" applyBorder="1" applyAlignment="1">
      <alignment horizontal="center" vertical="center"/>
    </xf>
    <xf numFmtId="44" fontId="8" fillId="0" borderId="5" xfId="2" applyFont="1" applyFill="1" applyBorder="1" applyAlignment="1">
      <alignment horizontal="center" vertical="center"/>
    </xf>
    <xf numFmtId="0" fontId="9" fillId="0" borderId="0" xfId="0" applyFont="1"/>
    <xf numFmtId="0" fontId="4" fillId="0" borderId="0" xfId="0" applyFont="1"/>
    <xf numFmtId="44" fontId="0" fillId="0" borderId="0" xfId="0" applyNumberFormat="1"/>
    <xf numFmtId="0" fontId="10" fillId="0" borderId="0" xfId="0" applyFont="1"/>
    <xf numFmtId="1" fontId="0" fillId="0" borderId="0" xfId="0" applyNumberFormat="1"/>
    <xf numFmtId="2" fontId="0" fillId="0" borderId="0" xfId="0" applyNumberFormat="1"/>
    <xf numFmtId="0" fontId="3" fillId="3" borderId="5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2" fontId="0" fillId="0" borderId="0" xfId="0" quotePrefix="1" applyNumberFormat="1"/>
    <xf numFmtId="0" fontId="8" fillId="4" borderId="5" xfId="3" applyFont="1" applyFill="1" applyBorder="1" applyAlignment="1" applyProtection="1">
      <alignment horizontal="center" vertical="center" wrapText="1"/>
      <protection locked="0"/>
    </xf>
    <xf numFmtId="0" fontId="8" fillId="4" borderId="5" xfId="0" applyFont="1" applyFill="1" applyBorder="1" applyAlignment="1">
      <alignment horizontal="center" vertical="center"/>
    </xf>
    <xf numFmtId="0" fontId="8" fillId="4" borderId="5" xfId="3" applyFont="1" applyFill="1" applyBorder="1" applyAlignment="1" applyProtection="1">
      <alignment horizontal="left" vertical="center" wrapText="1"/>
      <protection locked="0"/>
    </xf>
    <xf numFmtId="2" fontId="8" fillId="4" borderId="5" xfId="0" applyNumberFormat="1" applyFont="1" applyFill="1" applyBorder="1" applyAlignment="1">
      <alignment horizontal="center" vertical="center"/>
    </xf>
    <xf numFmtId="44" fontId="8" fillId="4" borderId="5" xfId="2" applyFont="1" applyFill="1" applyBorder="1" applyAlignment="1">
      <alignment horizontal="center" vertical="center"/>
    </xf>
    <xf numFmtId="2" fontId="8" fillId="5" borderId="5" xfId="0" applyNumberFormat="1" applyFont="1" applyFill="1" applyBorder="1" applyAlignment="1">
      <alignment horizontal="center" vertical="center"/>
    </xf>
    <xf numFmtId="0" fontId="0" fillId="4" borderId="0" xfId="0" applyFill="1"/>
    <xf numFmtId="0" fontId="4" fillId="4" borderId="0" xfId="0" applyFont="1" applyFill="1"/>
    <xf numFmtId="0" fontId="11" fillId="4" borderId="5" xfId="3" applyFont="1" applyFill="1" applyBorder="1" applyAlignment="1" applyProtection="1">
      <alignment horizontal="center" vertical="center" wrapText="1"/>
      <protection locked="0"/>
    </xf>
    <xf numFmtId="0" fontId="11" fillId="4" borderId="5" xfId="0" applyFont="1" applyFill="1" applyBorder="1" applyAlignment="1">
      <alignment horizontal="center" vertical="center"/>
    </xf>
    <xf numFmtId="0" fontId="11" fillId="4" borderId="5" xfId="3" applyFont="1" applyFill="1" applyBorder="1" applyAlignment="1" applyProtection="1">
      <alignment horizontal="left" vertical="center" wrapText="1"/>
      <protection locked="0"/>
    </xf>
    <xf numFmtId="2" fontId="11" fillId="4" borderId="5" xfId="0" applyNumberFormat="1" applyFont="1" applyFill="1" applyBorder="1" applyAlignment="1">
      <alignment horizontal="center" vertical="center"/>
    </xf>
    <xf numFmtId="44" fontId="11" fillId="4" borderId="5" xfId="2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7" borderId="5" xfId="3" applyFont="1" applyFill="1" applyBorder="1" applyAlignment="1" applyProtection="1">
      <alignment horizontal="center" vertical="center" wrapText="1"/>
      <protection locked="0"/>
    </xf>
    <xf numFmtId="0" fontId="8" fillId="7" borderId="5" xfId="0" applyFont="1" applyFill="1" applyBorder="1" applyAlignment="1">
      <alignment horizontal="center" vertical="center"/>
    </xf>
    <xf numFmtId="44" fontId="6" fillId="3" borderId="5" xfId="0" applyNumberFormat="1" applyFont="1" applyFill="1" applyBorder="1" applyAlignment="1">
      <alignment vertical="center"/>
    </xf>
    <xf numFmtId="44" fontId="0" fillId="0" borderId="0" xfId="2" applyFont="1" applyAlignment="1">
      <alignment vertical="center"/>
    </xf>
    <xf numFmtId="0" fontId="10" fillId="0" borderId="0" xfId="0" applyFont="1" applyAlignment="1">
      <alignment vertical="center"/>
    </xf>
    <xf numFmtId="44" fontId="0" fillId="0" borderId="0" xfId="0" applyNumberFormat="1" applyAlignment="1">
      <alignment vertical="center"/>
    </xf>
    <xf numFmtId="44" fontId="0" fillId="0" borderId="0" xfId="2" applyFont="1" applyFill="1" applyAlignment="1">
      <alignment vertical="center"/>
    </xf>
    <xf numFmtId="0" fontId="0" fillId="0" borderId="0" xfId="0" quotePrefix="1" applyAlignment="1">
      <alignment vertical="center"/>
    </xf>
    <xf numFmtId="0" fontId="6" fillId="3" borderId="5" xfId="0" applyFont="1" applyFill="1" applyBorder="1" applyAlignment="1">
      <alignment horizontal="left" vertical="center"/>
    </xf>
    <xf numFmtId="44" fontId="10" fillId="0" borderId="0" xfId="0" applyNumberFormat="1" applyFont="1" applyAlignment="1">
      <alignment vertical="center"/>
    </xf>
    <xf numFmtId="0" fontId="0" fillId="0" borderId="2" xfId="0" applyBorder="1" applyAlignment="1">
      <alignment horizontal="left" vertical="center" indent="1"/>
    </xf>
    <xf numFmtId="0" fontId="0" fillId="0" borderId="3" xfId="0" applyBorder="1" applyAlignment="1">
      <alignment horizontal="left" vertical="center" indent="1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164" fontId="1" fillId="0" borderId="3" xfId="1" applyNumberFormat="1" applyFont="1" applyBorder="1" applyAlignment="1">
      <alignment horizontal="center" vertical="center"/>
    </xf>
    <xf numFmtId="44" fontId="1" fillId="0" borderId="3" xfId="2" applyFont="1" applyBorder="1" applyAlignment="1">
      <alignment vertical="center"/>
    </xf>
    <xf numFmtId="0" fontId="0" fillId="0" borderId="19" xfId="0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14" fillId="8" borderId="0" xfId="5" applyFont="1" applyFill="1" applyAlignment="1">
      <alignment horizontal="left" vertical="top" wrapText="1"/>
    </xf>
    <xf numFmtId="43" fontId="0" fillId="0" borderId="0" xfId="1" applyFont="1" applyAlignment="1">
      <alignment vertical="center"/>
    </xf>
    <xf numFmtId="10" fontId="0" fillId="0" borderId="0" xfId="4" applyNumberFormat="1" applyFont="1" applyAlignment="1">
      <alignment vertical="center"/>
    </xf>
    <xf numFmtId="0" fontId="17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vertical="center"/>
    </xf>
    <xf numFmtId="0" fontId="18" fillId="0" borderId="10" xfId="0" applyFont="1" applyBorder="1" applyAlignment="1">
      <alignment vertical="center"/>
    </xf>
    <xf numFmtId="10" fontId="4" fillId="0" borderId="5" xfId="4" applyNumberFormat="1" applyFont="1" applyBorder="1" applyAlignment="1">
      <alignment horizontal="center" vertical="center"/>
    </xf>
    <xf numFmtId="0" fontId="0" fillId="4" borderId="0" xfId="0" applyFill="1" applyAlignment="1">
      <alignment vertical="center"/>
    </xf>
    <xf numFmtId="44" fontId="6" fillId="3" borderId="0" xfId="2" applyFont="1" applyFill="1" applyBorder="1" applyAlignment="1">
      <alignment horizontal="center" vertical="center"/>
    </xf>
    <xf numFmtId="44" fontId="8" fillId="0" borderId="0" xfId="2" applyFont="1" applyFill="1" applyBorder="1" applyAlignment="1">
      <alignment horizontal="center" vertical="center"/>
    </xf>
    <xf numFmtId="44" fontId="6" fillId="3" borderId="0" xfId="0" applyNumberFormat="1" applyFont="1" applyFill="1" applyAlignment="1">
      <alignment vertical="center"/>
    </xf>
    <xf numFmtId="44" fontId="6" fillId="3" borderId="0" xfId="2" applyFont="1" applyFill="1" applyBorder="1" applyAlignment="1">
      <alignment vertical="center"/>
    </xf>
    <xf numFmtId="0" fontId="15" fillId="0" borderId="1" xfId="0" applyFont="1" applyBorder="1" applyAlignment="1">
      <alignment vertical="center" wrapText="1"/>
    </xf>
    <xf numFmtId="165" fontId="15" fillId="0" borderId="1" xfId="0" applyNumberFormat="1" applyFont="1" applyBorder="1" applyAlignment="1">
      <alignment vertical="center"/>
    </xf>
    <xf numFmtId="44" fontId="15" fillId="0" borderId="1" xfId="2" applyFont="1" applyBorder="1" applyAlignment="1">
      <alignment vertical="center"/>
    </xf>
    <xf numFmtId="4" fontId="6" fillId="3" borderId="5" xfId="0" applyNumberFormat="1" applyFont="1" applyFill="1" applyBorder="1" applyAlignment="1">
      <alignment vertical="center"/>
    </xf>
    <xf numFmtId="4" fontId="8" fillId="0" borderId="5" xfId="0" applyNumberFormat="1" applyFont="1" applyBorder="1" applyAlignment="1">
      <alignment horizontal="center" vertical="center"/>
    </xf>
    <xf numFmtId="2" fontId="1" fillId="0" borderId="1" xfId="1" applyNumberFormat="1" applyFont="1" applyBorder="1" applyAlignment="1">
      <alignment horizontal="center" vertical="center"/>
    </xf>
    <xf numFmtId="166" fontId="1" fillId="0" borderId="1" xfId="1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indent="1"/>
    </xf>
    <xf numFmtId="0" fontId="19" fillId="0" borderId="0" xfId="0" applyFont="1" applyAlignment="1">
      <alignment horizontal="center" vertical="center"/>
    </xf>
    <xf numFmtId="166" fontId="1" fillId="0" borderId="3" xfId="1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44" fontId="15" fillId="0" borderId="0" xfId="0" applyNumberFormat="1" applyFont="1" applyAlignment="1">
      <alignment vertical="center"/>
    </xf>
    <xf numFmtId="0" fontId="18" fillId="0" borderId="11" xfId="0" applyFont="1" applyBorder="1" applyAlignment="1">
      <alignment vertical="center" wrapText="1"/>
    </xf>
    <xf numFmtId="0" fontId="6" fillId="3" borderId="5" xfId="0" applyFont="1" applyFill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2" fontId="8" fillId="7" borderId="5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2" fontId="10" fillId="0" borderId="1" xfId="1" applyNumberFormat="1" applyFont="1" applyBorder="1" applyAlignment="1">
      <alignment horizontal="center" vertical="center"/>
    </xf>
    <xf numFmtId="44" fontId="10" fillId="0" borderId="1" xfId="2" applyFont="1" applyBorder="1" applyAlignment="1">
      <alignment vertical="center"/>
    </xf>
    <xf numFmtId="165" fontId="10" fillId="0" borderId="1" xfId="0" applyNumberFormat="1" applyFont="1" applyBorder="1" applyAlignment="1">
      <alignment vertical="center"/>
    </xf>
    <xf numFmtId="0" fontId="0" fillId="4" borderId="0" xfId="0" applyFill="1" applyAlignment="1">
      <alignment horizontal="center" vertical="center" wrapText="1"/>
    </xf>
    <xf numFmtId="0" fontId="8" fillId="4" borderId="12" xfId="3" applyFont="1" applyFill="1" applyBorder="1" applyAlignment="1" applyProtection="1">
      <alignment horizontal="center" vertical="center" wrapText="1"/>
      <protection locked="0"/>
    </xf>
    <xf numFmtId="0" fontId="8" fillId="4" borderId="13" xfId="3" applyFont="1" applyFill="1" applyBorder="1" applyAlignment="1" applyProtection="1">
      <alignment horizontal="center" vertical="center" wrapText="1"/>
      <protection locked="0"/>
    </xf>
    <xf numFmtId="0" fontId="8" fillId="4" borderId="14" xfId="3" applyFont="1" applyFill="1" applyBorder="1" applyAlignment="1" applyProtection="1">
      <alignment horizontal="center" vertical="center" wrapText="1"/>
      <protection locked="0"/>
    </xf>
    <xf numFmtId="0" fontId="8" fillId="4" borderId="15" xfId="3" applyFont="1" applyFill="1" applyBorder="1" applyAlignment="1" applyProtection="1">
      <alignment horizontal="center" vertical="center" wrapText="1"/>
      <protection locked="0"/>
    </xf>
    <xf numFmtId="0" fontId="8" fillId="4" borderId="0" xfId="3" applyFont="1" applyFill="1" applyAlignment="1" applyProtection="1">
      <alignment horizontal="center" vertical="center" wrapText="1"/>
      <protection locked="0"/>
    </xf>
    <xf numFmtId="0" fontId="8" fillId="4" borderId="16" xfId="3" applyFont="1" applyFill="1" applyBorder="1" applyAlignment="1" applyProtection="1">
      <alignment horizontal="center" vertical="center" wrapText="1"/>
      <protection locked="0"/>
    </xf>
    <xf numFmtId="0" fontId="8" fillId="4" borderId="17" xfId="3" applyFont="1" applyFill="1" applyBorder="1" applyAlignment="1" applyProtection="1">
      <alignment horizontal="center" vertical="center" wrapText="1"/>
      <protection locked="0"/>
    </xf>
    <xf numFmtId="0" fontId="8" fillId="4" borderId="9" xfId="3" applyFont="1" applyFill="1" applyBorder="1" applyAlignment="1" applyProtection="1">
      <alignment horizontal="center" vertical="center" wrapText="1"/>
      <protection locked="0"/>
    </xf>
    <xf numFmtId="0" fontId="8" fillId="4" borderId="18" xfId="3" applyFont="1" applyFill="1" applyBorder="1" applyAlignment="1" applyProtection="1">
      <alignment horizontal="center" vertical="center" wrapText="1"/>
      <protection locked="0"/>
    </xf>
    <xf numFmtId="0" fontId="8" fillId="4" borderId="8" xfId="3" applyFont="1" applyFill="1" applyBorder="1" applyAlignment="1" applyProtection="1">
      <alignment horizontal="center" vertical="center" wrapText="1"/>
      <protection locked="0"/>
    </xf>
    <xf numFmtId="0" fontId="8" fillId="4" borderId="11" xfId="3" applyFont="1" applyFill="1" applyBorder="1" applyAlignment="1" applyProtection="1">
      <alignment horizontal="center" vertical="center" wrapText="1"/>
      <protection locked="0"/>
    </xf>
    <xf numFmtId="0" fontId="8" fillId="4" borderId="10" xfId="3" applyFont="1" applyFill="1" applyBorder="1" applyAlignment="1" applyProtection="1">
      <alignment horizontal="center" vertical="center" wrapText="1"/>
      <protection locked="0"/>
    </xf>
    <xf numFmtId="0" fontId="0" fillId="4" borderId="0" xfId="0" applyFill="1" applyAlignment="1">
      <alignment horizontal="center" vertical="center"/>
    </xf>
    <xf numFmtId="0" fontId="0" fillId="6" borderId="0" xfId="0" applyFill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left" vertical="center" indent="1"/>
    </xf>
    <xf numFmtId="0" fontId="3" fillId="3" borderId="10" xfId="0" applyFont="1" applyFill="1" applyBorder="1" applyAlignment="1">
      <alignment horizontal="left" vertical="center" indent="1"/>
    </xf>
    <xf numFmtId="0" fontId="18" fillId="0" borderId="8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4" fontId="5" fillId="0" borderId="6" xfId="0" applyNumberFormat="1" applyFont="1" applyBorder="1" applyAlignment="1">
      <alignment horizontal="center" vertical="center"/>
    </xf>
    <xf numFmtId="4" fontId="5" fillId="0" borderId="7" xfId="0" applyNumberFormat="1" applyFont="1" applyBorder="1" applyAlignment="1">
      <alignment horizontal="center" vertical="center"/>
    </xf>
    <xf numFmtId="0" fontId="16" fillId="0" borderId="5" xfId="3" applyFont="1" applyBorder="1" applyAlignment="1" applyProtection="1">
      <alignment horizontal="center" vertical="center" wrapText="1"/>
      <protection locked="0"/>
    </xf>
    <xf numFmtId="0" fontId="11" fillId="0" borderId="14" xfId="3" applyFont="1" applyBorder="1" applyAlignment="1" applyProtection="1">
      <alignment horizontal="center" vertical="center" wrapText="1"/>
      <protection locked="0"/>
    </xf>
    <xf numFmtId="0" fontId="11" fillId="0" borderId="6" xfId="3" applyFont="1" applyBorder="1" applyAlignment="1" applyProtection="1">
      <alignment horizontal="center" vertical="center" wrapText="1"/>
      <protection locked="0"/>
    </xf>
  </cellXfs>
  <cellStyles count="6">
    <cellStyle name="Moeda" xfId="2" builtinId="4"/>
    <cellStyle name="Normal" xfId="0" builtinId="0"/>
    <cellStyle name="Normal 2" xfId="3" xr:uid="{00000000-0005-0000-0000-000002000000}"/>
    <cellStyle name="Normal 3" xfId="5" xr:uid="{00000000-0005-0000-0000-000003000000}"/>
    <cellStyle name="Porcentagem" xfId="4" builtinId="5"/>
    <cellStyle name="Vírgula" xfId="1" builtinId="3"/>
  </cellStyles>
  <dxfs count="279"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fgColor rgb="FFFCE4D6"/>
          <bgColor rgb="FF000000"/>
        </patternFill>
      </fill>
    </dxf>
  </dxfs>
  <tableStyles count="0" defaultTableStyle="TableStyleMedium2" defaultPivotStyle="PivotStyleLight16"/>
  <colors>
    <mruColors>
      <color rgb="FFE2EFD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212"/>
  <sheetViews>
    <sheetView topLeftCell="A75" zoomScaleNormal="100" workbookViewId="0">
      <selection activeCell="B85" sqref="B85"/>
    </sheetView>
  </sheetViews>
  <sheetFormatPr defaultRowHeight="15" x14ac:dyDescent="0.25"/>
  <cols>
    <col min="3" max="3" width="17.42578125" customWidth="1"/>
    <col min="4" max="4" width="11.5703125" customWidth="1"/>
    <col min="5" max="5" width="55.5703125" customWidth="1"/>
    <col min="7" max="7" width="12.5703125" customWidth="1"/>
    <col min="8" max="8" width="15.85546875" style="21" customWidth="1"/>
    <col min="9" max="9" width="16" bestFit="1" customWidth="1"/>
    <col min="10" max="10" width="16.42578125" bestFit="1" customWidth="1"/>
    <col min="11" max="11" width="12.140625" bestFit="1" customWidth="1"/>
  </cols>
  <sheetData>
    <row r="1" spans="2:13" x14ac:dyDescent="0.25">
      <c r="K1" s="22" t="s">
        <v>0</v>
      </c>
    </row>
    <row r="2" spans="2:13" ht="21" x14ac:dyDescent="0.25">
      <c r="B2" s="127" t="s">
        <v>1</v>
      </c>
      <c r="C2" s="128"/>
      <c r="D2" s="128"/>
      <c r="E2" s="128"/>
      <c r="F2" s="128"/>
      <c r="G2" s="129"/>
      <c r="H2" s="41" t="s">
        <v>2</v>
      </c>
      <c r="I2" s="130" t="s">
        <v>3</v>
      </c>
      <c r="J2" s="131"/>
      <c r="K2" s="23" t="s">
        <v>4</v>
      </c>
      <c r="L2" s="24">
        <v>0.25</v>
      </c>
    </row>
    <row r="3" spans="2:13" x14ac:dyDescent="0.25">
      <c r="B3" s="125" t="s">
        <v>5</v>
      </c>
      <c r="C3" s="125" t="s">
        <v>6</v>
      </c>
      <c r="D3" s="125" t="s">
        <v>7</v>
      </c>
      <c r="E3" s="125" t="s">
        <v>8</v>
      </c>
      <c r="F3" s="125" t="s">
        <v>9</v>
      </c>
      <c r="G3" s="125" t="s">
        <v>10</v>
      </c>
      <c r="H3" s="125" t="s">
        <v>11</v>
      </c>
      <c r="I3" s="125" t="s">
        <v>12</v>
      </c>
      <c r="J3" s="125" t="s">
        <v>13</v>
      </c>
    </row>
    <row r="4" spans="2:13" x14ac:dyDescent="0.25">
      <c r="B4" s="126"/>
      <c r="C4" s="126"/>
      <c r="D4" s="126"/>
      <c r="E4" s="126"/>
      <c r="F4" s="126"/>
      <c r="G4" s="126"/>
      <c r="H4" s="126"/>
      <c r="I4" s="126"/>
      <c r="J4" s="126"/>
    </row>
    <row r="5" spans="2:13" x14ac:dyDescent="0.25">
      <c r="B5" s="42"/>
      <c r="C5" s="42"/>
      <c r="D5" s="42"/>
      <c r="E5" s="42"/>
      <c r="F5" s="42"/>
      <c r="G5" s="42"/>
      <c r="H5" s="42"/>
      <c r="I5" s="42"/>
      <c r="J5" s="42"/>
    </row>
    <row r="6" spans="2:13" x14ac:dyDescent="0.25">
      <c r="B6" s="25">
        <v>1</v>
      </c>
      <c r="C6" s="26" t="s">
        <v>14</v>
      </c>
      <c r="D6" s="25"/>
      <c r="E6" s="25"/>
      <c r="F6" s="25"/>
      <c r="G6" s="27"/>
      <c r="H6" s="28"/>
      <c r="I6" s="27"/>
      <c r="J6" s="29"/>
      <c r="L6" t="s">
        <v>15</v>
      </c>
    </row>
    <row r="7" spans="2:13" x14ac:dyDescent="0.25">
      <c r="B7" s="30" t="s">
        <v>16</v>
      </c>
      <c r="C7" s="31" t="str">
        <f>INDEX('Composicao Unitaria'!D:D,MATCH(BASE!B7,'Composicao Unitaria'!B:B,0))</f>
        <v>PRÓPRIA</v>
      </c>
      <c r="D7" s="31" t="str">
        <f>INDEX('Composicao Unitaria'!C:C,MATCH(BASE!B7,'Composicao Unitaria'!B:B,0))</f>
        <v>P-001</v>
      </c>
      <c r="E7" s="32" t="str">
        <f>INDEX('Composicao Unitaria'!E:E,MATCH(BASE!B7,'Composicao Unitaria'!B:B,0))</f>
        <v>POSTE DE CONCRETO DT, 11 METROS, CARGA NOMINAL 600 DAN</v>
      </c>
      <c r="F7" s="31" t="str">
        <f>INDEX('Composicao Unitaria'!F:F,MATCH(BASE!B7,'Composicao Unitaria'!B:B,0))</f>
        <v>UN</v>
      </c>
      <c r="G7" s="33">
        <v>1</v>
      </c>
      <c r="H7" s="34">
        <f>IF(INDEX('Composicao Unitaria'!H:H,MATCH(BASE!B7,'Composicao Unitaria'!B:B,0))=0,"-",INDEX('Composicao Unitaria'!H:H,MATCH(BASE!B7,'Composicao Unitaria'!B:B,0)))</f>
        <v>3027.8569400000001</v>
      </c>
      <c r="I7" s="34">
        <f>IFERROR(H7*(1+$L$2),"-")</f>
        <v>3784.821175</v>
      </c>
      <c r="J7" s="34">
        <f>IFERROR(I7*G7,"-")</f>
        <v>3784.821175</v>
      </c>
    </row>
    <row r="8" spans="2:13" ht="25.5" x14ac:dyDescent="0.25">
      <c r="B8" s="30" t="s">
        <v>17</v>
      </c>
      <c r="C8" s="31" t="str">
        <f>INDEX('Composicao Unitaria'!D:D,MATCH(BASE!B8,'Composicao Unitaria'!B:B,0))</f>
        <v>PRÓPRIA</v>
      </c>
      <c r="D8" s="31" t="str">
        <f>INDEX('Composicao Unitaria'!C:C,MATCH(BASE!B8,'Composicao Unitaria'!B:B,0))</f>
        <v>P-002</v>
      </c>
      <c r="E8" s="32" t="str">
        <f>INDEX('Composicao Unitaria'!E:E,MATCH(BASE!B8,'Composicao Unitaria'!B:B,0))</f>
        <v>BRAÇO SUPORTE TIPO C COM CANTONEIRA AUXILIAR, FORNECIMENTO E INSTALAÇÃO</v>
      </c>
      <c r="F8" s="31" t="str">
        <f>INDEX('Composicao Unitaria'!F:F,MATCH(BASE!B8,'Composicao Unitaria'!B:B,0))</f>
        <v>UN</v>
      </c>
      <c r="G8" s="33">
        <v>2</v>
      </c>
      <c r="H8" s="34">
        <f>IF(INDEX('Composicao Unitaria'!H:H,MATCH(BASE!B8,'Composicao Unitaria'!B:B,0))=0,"-",INDEX('Composicao Unitaria'!H:H,MATCH(BASE!B8,'Composicao Unitaria'!B:B,0)))</f>
        <v>330.66647999999998</v>
      </c>
      <c r="I8" s="34">
        <f t="shared" ref="I8:I71" si="0">IFERROR(H8*(1+$L$2),"-")</f>
        <v>413.33309999999994</v>
      </c>
      <c r="J8" s="34">
        <f t="shared" ref="J8:J71" si="1">IFERROR(I8*G8,"-")</f>
        <v>826.66619999999989</v>
      </c>
    </row>
    <row r="9" spans="2:13" x14ac:dyDescent="0.25">
      <c r="B9" s="30" t="s">
        <v>18</v>
      </c>
      <c r="C9" s="31" t="str">
        <f>INDEX('Composicao Unitaria'!D:D,MATCH(BASE!B9,'Composicao Unitaria'!B:B,0))</f>
        <v>PRÓPRIA</v>
      </c>
      <c r="D9" s="31" t="str">
        <f>INDEX('Composicao Unitaria'!C:C,MATCH(BASE!B9,'Composicao Unitaria'!B:B,0))</f>
        <v>P-003</v>
      </c>
      <c r="E9" s="32" t="str">
        <f>INDEX('Composicao Unitaria'!E:E,MATCH(BASE!B9,'Composicao Unitaria'!B:B,0))</f>
        <v>ISOLADOR  TIPO BASTÃO DE ANCORAGEM POLIMÉRICO 15KV</v>
      </c>
      <c r="F9" s="31" t="str">
        <f>INDEX('Composicao Unitaria'!F:F,MATCH(BASE!B9,'Composicao Unitaria'!B:B,0))</f>
        <v>UN</v>
      </c>
      <c r="G9" s="33">
        <v>3</v>
      </c>
      <c r="H9" s="34">
        <f>IF(INDEX('Composicao Unitaria'!H:H,MATCH(BASE!B9,'Composicao Unitaria'!B:B,0))=0,"-",INDEX('Composicao Unitaria'!H:H,MATCH(BASE!B9,'Composicao Unitaria'!B:B,0)))</f>
        <v>168.82</v>
      </c>
      <c r="I9" s="34">
        <f t="shared" si="0"/>
        <v>211.02499999999998</v>
      </c>
      <c r="J9" s="34">
        <f t="shared" si="1"/>
        <v>633.07499999999993</v>
      </c>
    </row>
    <row r="10" spans="2:13" x14ac:dyDescent="0.25">
      <c r="B10" s="30" t="s">
        <v>19</v>
      </c>
      <c r="C10" s="31" t="str">
        <f>INDEX('Composicao Unitaria'!D:D,MATCH(BASE!B10,'Composicao Unitaria'!B:B,0))</f>
        <v>PRÓPRIA</v>
      </c>
      <c r="D10" s="31" t="str">
        <f>INDEX('Composicao Unitaria'!C:C,MATCH(BASE!B10,'Composicao Unitaria'!B:B,0))</f>
        <v>P-004</v>
      </c>
      <c r="E10" s="32" t="str">
        <f>INDEX('Composicao Unitaria'!E:E,MATCH(BASE!B10,'Composicao Unitaria'!B:B,0))</f>
        <v>SAPATILHA P/ CABO DE AÇO ATÉ 9,5MM</v>
      </c>
      <c r="F10" s="31" t="str">
        <f>INDEX('Composicao Unitaria'!F:F,MATCH(BASE!B10,'Composicao Unitaria'!B:B,0))</f>
        <v>UN</v>
      </c>
      <c r="G10" s="33">
        <v>1</v>
      </c>
      <c r="H10" s="34">
        <f>IF(INDEX('Composicao Unitaria'!H:H,MATCH(BASE!B10,'Composicao Unitaria'!B:B,0))=0,"-",INDEX('Composicao Unitaria'!H:H,MATCH(BASE!B10,'Composicao Unitaria'!B:B,0)))</f>
        <v>3.7684000000000002</v>
      </c>
      <c r="I10" s="34">
        <f t="shared" si="0"/>
        <v>4.7105000000000006</v>
      </c>
      <c r="J10" s="34">
        <f t="shared" si="1"/>
        <v>4.7105000000000006</v>
      </c>
      <c r="M10" s="35"/>
    </row>
    <row r="11" spans="2:13" x14ac:dyDescent="0.25">
      <c r="B11" s="30" t="s">
        <v>20</v>
      </c>
      <c r="C11" s="31" t="str">
        <f>INDEX('Composicao Unitaria'!D:D,MATCH(BASE!B11,'Composicao Unitaria'!B:B,0))</f>
        <v>PRÓPRIA</v>
      </c>
      <c r="D11" s="31" t="str">
        <f>INDEX('Composicao Unitaria'!C:C,MATCH(BASE!B11,'Composicao Unitaria'!B:B,0))</f>
        <v>P-005</v>
      </c>
      <c r="E11" s="32" t="str">
        <f>INDEX('Composicao Unitaria'!E:E,MATCH(BASE!B11,'Composicao Unitaria'!B:B,0))</f>
        <v>ALÇA PREFORMADA PARA ESTAI 9,5MM MR</v>
      </c>
      <c r="F11" s="31" t="str">
        <f>INDEX('Composicao Unitaria'!F:F,MATCH(BASE!B11,'Composicao Unitaria'!B:B,0))</f>
        <v>UN</v>
      </c>
      <c r="G11" s="33">
        <v>3</v>
      </c>
      <c r="H11" s="34">
        <f>IF(INDEX('Composicao Unitaria'!H:H,MATCH(BASE!B11,'Composicao Unitaria'!B:B,0))=0,"-",INDEX('Composicao Unitaria'!H:H,MATCH(BASE!B11,'Composicao Unitaria'!B:B,0)))</f>
        <v>14.8184</v>
      </c>
      <c r="I11" s="34">
        <f t="shared" si="0"/>
        <v>18.523</v>
      </c>
      <c r="J11" s="34">
        <f t="shared" si="1"/>
        <v>55.569000000000003</v>
      </c>
    </row>
    <row r="12" spans="2:13" x14ac:dyDescent="0.25">
      <c r="B12" s="30" t="s">
        <v>21</v>
      </c>
      <c r="C12" s="31" t="str">
        <f>INDEX('Composicao Unitaria'!D:D,MATCH(BASE!B12,'Composicao Unitaria'!B:B,0))</f>
        <v>PRÓPRIA</v>
      </c>
      <c r="D12" s="31" t="str">
        <f>INDEX('Composicao Unitaria'!C:C,MATCH(BASE!B12,'Composicao Unitaria'!B:B,0))</f>
        <v>P-006</v>
      </c>
      <c r="E12" s="32" t="str">
        <f>INDEX('Composicao Unitaria'!E:E,MATCH(BASE!B12,'Composicao Unitaria'!B:B,0))</f>
        <v>MANILHA SAPATILHA</v>
      </c>
      <c r="F12" s="31" t="str">
        <f>INDEX('Composicao Unitaria'!F:F,MATCH(BASE!B12,'Composicao Unitaria'!B:B,0))</f>
        <v>UN</v>
      </c>
      <c r="G12" s="33">
        <v>3</v>
      </c>
      <c r="H12" s="34">
        <f>IF(INDEX('Composicao Unitaria'!H:H,MATCH(BASE!B12,'Composicao Unitaria'!B:B,0))=0,"-",INDEX('Composicao Unitaria'!H:H,MATCH(BASE!B12,'Composicao Unitaria'!B:B,0)))</f>
        <v>29.9084</v>
      </c>
      <c r="I12" s="34">
        <f t="shared" si="0"/>
        <v>37.3855</v>
      </c>
      <c r="J12" s="34">
        <f t="shared" si="1"/>
        <v>112.15649999999999</v>
      </c>
    </row>
    <row r="13" spans="2:13" x14ac:dyDescent="0.25">
      <c r="B13" s="30" t="s">
        <v>22</v>
      </c>
      <c r="C13" s="31" t="str">
        <f>INDEX('Composicao Unitaria'!D:D,MATCH(BASE!B13,'Composicao Unitaria'!B:B,0))</f>
        <v>PRÓPRIA</v>
      </c>
      <c r="D13" s="31" t="str">
        <f>INDEX('Composicao Unitaria'!C:C,MATCH(BASE!B13,'Composicao Unitaria'!B:B,0))</f>
        <v>P-007</v>
      </c>
      <c r="E13" s="32" t="str">
        <f>INDEX('Composicao Unitaria'!E:E,MATCH(BASE!B13,'Composicao Unitaria'!B:B,0))</f>
        <v xml:space="preserve">GRAMPO DE ANCORAGEM PARA CABO COBERTO </v>
      </c>
      <c r="F13" s="31" t="str">
        <f>INDEX('Composicao Unitaria'!F:F,MATCH(BASE!B13,'Composicao Unitaria'!B:B,0))</f>
        <v>UN</v>
      </c>
      <c r="G13" s="33">
        <v>1</v>
      </c>
      <c r="H13" s="34">
        <f>IF(INDEX('Composicao Unitaria'!H:H,MATCH(BASE!B13,'Composicao Unitaria'!B:B,0))=0,"-",INDEX('Composicao Unitaria'!H:H,MATCH(BASE!B13,'Composicao Unitaria'!B:B,0)))</f>
        <v>52.508000000000003</v>
      </c>
      <c r="I13" s="34">
        <f t="shared" si="0"/>
        <v>65.635000000000005</v>
      </c>
      <c r="J13" s="34">
        <f t="shared" si="1"/>
        <v>65.635000000000005</v>
      </c>
    </row>
    <row r="14" spans="2:13" ht="25.5" x14ac:dyDescent="0.25">
      <c r="B14" s="30" t="s">
        <v>23</v>
      </c>
      <c r="C14" s="31" t="str">
        <f>INDEX('Composicao Unitaria'!D:D,MATCH(BASE!B14,'Composicao Unitaria'!B:B,0))</f>
        <v>SINAPI</v>
      </c>
      <c r="D14" s="31">
        <f>INDEX('Composicao Unitaria'!C:C,MATCH(BASE!B14,'Composicao Unitaria'!B:B,0))</f>
        <v>12362</v>
      </c>
      <c r="E14" s="32" t="str">
        <f>INDEX('Composicao Unitaria'!E:E,MATCH(BASE!B14,'Composicao Unitaria'!B:B,0))</f>
        <v xml:space="preserve">PORCA OLHAL EM ACO GALVANIZADO, ESPESSURA 16MM, ABERTURA 21MM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4" s="31" t="str">
        <f>INDEX('Composicao Unitaria'!F:F,MATCH(BASE!B14,'Composicao Unitaria'!B:B,0))</f>
        <v>UN</v>
      </c>
      <c r="G14" s="33">
        <v>3</v>
      </c>
      <c r="H14" s="34">
        <f>IF(INDEX('Composicao Unitaria'!H:H,MATCH(BASE!B14,'Composicao Unitaria'!B:B,0))=0,"-",INDEX('Composicao Unitaria'!H:H,MATCH(BASE!B14,'Composicao Unitaria'!B:B,0)))</f>
        <v>24.07</v>
      </c>
      <c r="I14" s="34">
        <f t="shared" si="0"/>
        <v>30.087499999999999</v>
      </c>
      <c r="J14" s="34">
        <f t="shared" si="1"/>
        <v>90.262499999999989</v>
      </c>
    </row>
    <row r="15" spans="2:13" ht="25.5" x14ac:dyDescent="0.25">
      <c r="B15" s="30" t="s">
        <v>24</v>
      </c>
      <c r="C15" s="31" t="str">
        <f>INDEX('Composicao Unitaria'!D:D,MATCH(BASE!B15,'Composicao Unitaria'!B:B,0))</f>
        <v>SINAPI</v>
      </c>
      <c r="D15" s="31">
        <f>INDEX('Composicao Unitaria'!C:C,MATCH(BASE!B15,'Composicao Unitaria'!B:B,0))</f>
        <v>402</v>
      </c>
      <c r="E15" s="32" t="str">
        <f>INDEX('Composicao Unitaria'!E:E,MATCH(BASE!B15,'Composicao Unitaria'!B:B,0))</f>
        <v xml:space="preserve">GANCHO OLHAL EM ACO GALVANIZADO, ESPESSURA 16MM, ABERTURA 21MM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5" s="31" t="str">
        <f>INDEX('Composicao Unitaria'!F:F,MATCH(BASE!B15,'Composicao Unitaria'!B:B,0))</f>
        <v>UN</v>
      </c>
      <c r="G15" s="33">
        <v>3</v>
      </c>
      <c r="H15" s="34">
        <f>IF(INDEX('Composicao Unitaria'!H:H,MATCH(BASE!B15,'Composicao Unitaria'!B:B,0))=0,"-",INDEX('Composicao Unitaria'!H:H,MATCH(BASE!B15,'Composicao Unitaria'!B:B,0)))</f>
        <v>22.36</v>
      </c>
      <c r="I15" s="34">
        <f t="shared" si="0"/>
        <v>27.95</v>
      </c>
      <c r="J15" s="34">
        <f t="shared" si="1"/>
        <v>83.85</v>
      </c>
    </row>
    <row r="16" spans="2:13" x14ac:dyDescent="0.25">
      <c r="B16" s="30" t="s">
        <v>25</v>
      </c>
      <c r="C16" s="31" t="str">
        <f>INDEX('Composicao Unitaria'!D:D,MATCH(BASE!B16,'Composicao Unitaria'!B:B,0))</f>
        <v>PRÓPRIA</v>
      </c>
      <c r="D16" s="31" t="str">
        <f>INDEX('Composicao Unitaria'!C:C,MATCH(BASE!B16,'Composicao Unitaria'!B:B,0))</f>
        <v>P-008</v>
      </c>
      <c r="E16" s="32" t="str">
        <f>INDEX('Composicao Unitaria'!E:E,MATCH(BASE!B16,'Composicao Unitaria'!B:B,0))</f>
        <v>OLHAL PARA PARAFUSO</v>
      </c>
      <c r="F16" s="31" t="str">
        <f>INDEX('Composicao Unitaria'!F:F,MATCH(BASE!B16,'Composicao Unitaria'!B:B,0))</f>
        <v>UN</v>
      </c>
      <c r="G16" s="33">
        <v>4</v>
      </c>
      <c r="H16" s="34">
        <f>IF(INDEX('Composicao Unitaria'!H:H,MATCH(BASE!B16,'Composicao Unitaria'!B:B,0))=0,"-",INDEX('Composicao Unitaria'!H:H,MATCH(BASE!B16,'Composicao Unitaria'!B:B,0)))</f>
        <v>26.055999999999997</v>
      </c>
      <c r="I16" s="34">
        <f t="shared" si="0"/>
        <v>32.569999999999993</v>
      </c>
      <c r="J16" s="34">
        <f t="shared" si="1"/>
        <v>130.27999999999997</v>
      </c>
    </row>
    <row r="17" spans="2:10" x14ac:dyDescent="0.25">
      <c r="B17" s="30" t="s">
        <v>26</v>
      </c>
      <c r="C17" s="31" t="str">
        <f>INDEX('Composicao Unitaria'!D:D,MATCH(BASE!B17,'Composicao Unitaria'!B:B,0))</f>
        <v>PRÓPRIA</v>
      </c>
      <c r="D17" s="31" t="str">
        <f>INDEX('Composicao Unitaria'!C:C,MATCH(BASE!B17,'Composicao Unitaria'!B:B,0))</f>
        <v>P-009</v>
      </c>
      <c r="E17" s="32" t="str">
        <f>INDEX('Composicao Unitaria'!E:E,MATCH(BASE!B17,'Composicao Unitaria'!B:B,0))</f>
        <v>MASSA DE CALAFETAR, 200G</v>
      </c>
      <c r="F17" s="31" t="str">
        <f>INDEX('Composicao Unitaria'!F:F,MATCH(BASE!B17,'Composicao Unitaria'!B:B,0))</f>
        <v>UN</v>
      </c>
      <c r="G17" s="33">
        <v>3</v>
      </c>
      <c r="H17" s="34">
        <f>IF(INDEX('Composicao Unitaria'!H:H,MATCH(BASE!B17,'Composicao Unitaria'!B:B,0))=0,"-",INDEX('Composicao Unitaria'!H:H,MATCH(BASE!B17,'Composicao Unitaria'!B:B,0)))</f>
        <v>15.9802</v>
      </c>
      <c r="I17" s="34">
        <f t="shared" si="0"/>
        <v>19.975249999999999</v>
      </c>
      <c r="J17" s="34">
        <f t="shared" si="1"/>
        <v>59.925749999999994</v>
      </c>
    </row>
    <row r="18" spans="2:10" ht="25.5" x14ac:dyDescent="0.25">
      <c r="B18" s="30" t="s">
        <v>27</v>
      </c>
      <c r="C18" s="31" t="str">
        <f>INDEX('Composicao Unitaria'!D:D,MATCH(BASE!B18,'Composicao Unitaria'!B:B,0))</f>
        <v>PRÓPRIA</v>
      </c>
      <c r="D18" s="31" t="str">
        <f>INDEX('Composicao Unitaria'!C:C,MATCH(BASE!B18,'Composicao Unitaria'!B:B,0))</f>
        <v>P-010</v>
      </c>
      <c r="E18" s="32" t="str">
        <f>INDEX('Composicao Unitaria'!E:E,MATCH(BASE!B18,'Composicao Unitaria'!B:B,0))</f>
        <v>CABO DE ALUMÍNIO 50MM², PROTEGIDO PARA 8,7/15KV, XLPE 90°C, CLASSE DE ENCORDOAMENTO 2</v>
      </c>
      <c r="F18" s="31" t="str">
        <f>INDEX('Composicao Unitaria'!F:F,MATCH(BASE!B18,'Composicao Unitaria'!B:B,0))</f>
        <v>M</v>
      </c>
      <c r="G18" s="33">
        <v>1</v>
      </c>
      <c r="H18" s="34">
        <f>IF(INDEX('Composicao Unitaria'!H:H,MATCH(BASE!B18,'Composicao Unitaria'!B:B,0))=0,"-",INDEX('Composicao Unitaria'!H:H,MATCH(BASE!B18,'Composicao Unitaria'!B:B,0)))</f>
        <v>42.491399999999999</v>
      </c>
      <c r="I18" s="34">
        <f t="shared" si="0"/>
        <v>53.114249999999998</v>
      </c>
      <c r="J18" s="34">
        <f t="shared" si="1"/>
        <v>53.114249999999998</v>
      </c>
    </row>
    <row r="19" spans="2:10" x14ac:dyDescent="0.25">
      <c r="B19" s="30" t="s">
        <v>28</v>
      </c>
      <c r="C19" s="31" t="str">
        <f>INDEX('Composicao Unitaria'!D:D,MATCH(BASE!B19,'Composicao Unitaria'!B:B,0))</f>
        <v>PRÓPRIA</v>
      </c>
      <c r="D19" s="31" t="str">
        <f>INDEX('Composicao Unitaria'!C:C,MATCH(BASE!B19,'Composicao Unitaria'!B:B,0))</f>
        <v>P-011</v>
      </c>
      <c r="E19" s="32" t="str">
        <f>INDEX('Composicao Unitaria'!E:E,MATCH(BASE!B19,'Composicao Unitaria'!B:B,0))</f>
        <v>TERMINAÇÃO PARA CABO 25MM², 12/20KV, USO EXTERNO</v>
      </c>
      <c r="F19" s="31" t="str">
        <f>INDEX('Composicao Unitaria'!F:F,MATCH(BASE!B19,'Composicao Unitaria'!B:B,0))</f>
        <v>UN</v>
      </c>
      <c r="G19" s="33">
        <v>5</v>
      </c>
      <c r="H19" s="34">
        <f>IF(INDEX('Composicao Unitaria'!H:H,MATCH(BASE!B19,'Composicao Unitaria'!B:B,0))=0,"-",INDEX('Composicao Unitaria'!H:H,MATCH(BASE!B19,'Composicao Unitaria'!B:B,0)))</f>
        <v>295.57</v>
      </c>
      <c r="I19" s="34">
        <f t="shared" si="0"/>
        <v>369.46249999999998</v>
      </c>
      <c r="J19" s="34">
        <f t="shared" si="1"/>
        <v>1847.3125</v>
      </c>
    </row>
    <row r="20" spans="2:10" x14ac:dyDescent="0.25">
      <c r="B20" s="30" t="s">
        <v>29</v>
      </c>
      <c r="C20" s="31" t="str">
        <f>INDEX('Composicao Unitaria'!D:D,MATCH(BASE!B20,'Composicao Unitaria'!B:B,0))</f>
        <v>PRÓPRIA</v>
      </c>
      <c r="D20" s="31" t="str">
        <f>INDEX('Composicao Unitaria'!C:C,MATCH(BASE!B20,'Composicao Unitaria'!B:B,0))</f>
        <v>P-012</v>
      </c>
      <c r="E20" s="32" t="str">
        <f>INDEX('Composicao Unitaria'!E:E,MATCH(BASE!B20,'Composicao Unitaria'!B:B,0))</f>
        <v>ELETRODUTO GALVANIZADO A FOGO PESADO 4"</v>
      </c>
      <c r="F20" s="31" t="str">
        <f>INDEX('Composicao Unitaria'!F:F,MATCH(BASE!B20,'Composicao Unitaria'!B:B,0))</f>
        <v>M</v>
      </c>
      <c r="G20" s="33">
        <v>2</v>
      </c>
      <c r="H20" s="34">
        <f>IF(INDEX('Composicao Unitaria'!H:H,MATCH(BASE!B20,'Composicao Unitaria'!B:B,0))=0,"-",INDEX('Composicao Unitaria'!H:H,MATCH(BASE!B20,'Composicao Unitaria'!B:B,0)))</f>
        <v>273.77199999999999</v>
      </c>
      <c r="I20" s="34">
        <f t="shared" si="0"/>
        <v>342.21499999999997</v>
      </c>
      <c r="J20" s="34">
        <f t="shared" si="1"/>
        <v>684.43</v>
      </c>
    </row>
    <row r="21" spans="2:10" x14ac:dyDescent="0.25">
      <c r="B21" s="30" t="s">
        <v>30</v>
      </c>
      <c r="C21" s="31" t="str">
        <f>INDEX('Composicao Unitaria'!D:D,MATCH(BASE!B21,'Composicao Unitaria'!B:B,0))</f>
        <v>PRÓPRIA</v>
      </c>
      <c r="D21" s="31" t="str">
        <f>INDEX('Composicao Unitaria'!C:C,MATCH(BASE!B21,'Composicao Unitaria'!B:B,0))</f>
        <v>P-013</v>
      </c>
      <c r="E21" s="32" t="str">
        <f>INDEX('Composicao Unitaria'!E:E,MATCH(BASE!B21,'Composicao Unitaria'!B:B,0))</f>
        <v>ARAME DE AÇO GALVANIZADO 12BWG</v>
      </c>
      <c r="F21" s="31" t="str">
        <f>INDEX('Composicao Unitaria'!F:F,MATCH(BASE!B21,'Composicao Unitaria'!B:B,0))</f>
        <v>KG</v>
      </c>
      <c r="G21" s="33">
        <v>60</v>
      </c>
      <c r="H21" s="34">
        <f>IF(INDEX('Composicao Unitaria'!H:H,MATCH(BASE!B21,'Composicao Unitaria'!B:B,0))=0,"-",INDEX('Composicao Unitaria'!H:H,MATCH(BASE!B21,'Composicao Unitaria'!B:B,0)))</f>
        <v>59.102164000000002</v>
      </c>
      <c r="I21" s="34">
        <f t="shared" si="0"/>
        <v>73.877705000000006</v>
      </c>
      <c r="J21" s="34">
        <f t="shared" si="1"/>
        <v>4432.6623</v>
      </c>
    </row>
    <row r="22" spans="2:10" ht="25.5" x14ac:dyDescent="0.25">
      <c r="B22" s="30" t="s">
        <v>31</v>
      </c>
      <c r="C22" s="31" t="str">
        <f>INDEX('Composicao Unitaria'!D:D,MATCH(BASE!B22,'Composicao Unitaria'!B:B,0))</f>
        <v>PRÓPRIA</v>
      </c>
      <c r="D22" s="31" t="str">
        <f>INDEX('Composicao Unitaria'!C:C,MATCH(BASE!B22,'Composicao Unitaria'!B:B,0))</f>
        <v>P-014</v>
      </c>
      <c r="E22" s="32" t="str">
        <f>INDEX('Composicao Unitaria'!E:E,MATCH(BASE!B22,'Composicao Unitaria'!B:B,0))</f>
        <v>CAIXA DE PASSAGEM EM ALVENARIA DE TIJOLOS MACIÇOS ESP. = 0,17M, DIM. INT. = 1.20 X 1.20 X 1.20M</v>
      </c>
      <c r="F22" s="31" t="str">
        <f>INDEX('Composicao Unitaria'!F:F,MATCH(BASE!B22,'Composicao Unitaria'!B:B,0))</f>
        <v>UN</v>
      </c>
      <c r="G22" s="33">
        <v>33</v>
      </c>
      <c r="H22" s="34">
        <f>IF(INDEX('Composicao Unitaria'!H:H,MATCH(BASE!B22,'Composicao Unitaria'!B:B,0))=0,"-",INDEX('Composicao Unitaria'!H:H,MATCH(BASE!B22,'Composicao Unitaria'!B:B,0)))</f>
        <v>3735.7742941999995</v>
      </c>
      <c r="I22" s="34">
        <f t="shared" si="0"/>
        <v>4669.7178677499996</v>
      </c>
      <c r="J22" s="34">
        <f t="shared" si="1"/>
        <v>154100.68963574999</v>
      </c>
    </row>
    <row r="23" spans="2:10" ht="38.25" x14ac:dyDescent="0.25">
      <c r="B23" s="30" t="s">
        <v>32</v>
      </c>
      <c r="C23" s="31" t="str">
        <f>INDEX('Composicao Unitaria'!D:D,MATCH(BASE!B23,'Composicao Unitaria'!B:B,0))</f>
        <v>SINAPI</v>
      </c>
      <c r="D23" s="31">
        <f>INDEX('Composicao Unitaria'!C:C,MATCH(BASE!B23,'Composicao Unitaria'!B:B,0))</f>
        <v>97881</v>
      </c>
      <c r="E23" s="32" t="str">
        <f>INDEX('Composicao Unitaria'!E:E,MATCH(BASE!B23,'Composicao Unitaria'!B:B,0))</f>
        <v>CAIXA ENTERRADA ELÉTRICA RETANGULAR, EM CONCRETO PRÉ-MOLDADO, FUNDO COM BRITA, DIMENSÕES INTERNAS: 0,3X0,3X0,3 M. AF_12/2020</v>
      </c>
      <c r="F23" s="31" t="str">
        <f>INDEX('Composicao Unitaria'!F:F,MATCH(BASE!B23,'Composicao Unitaria'!B:B,0))</f>
        <v xml:space="preserve">UN </v>
      </c>
      <c r="G23" s="33">
        <v>11</v>
      </c>
      <c r="H23" s="34">
        <f>IF(INDEX('Composicao Unitaria'!H:H,MATCH(BASE!B23,'Composicao Unitaria'!B:B,0))=0,"-",INDEX('Composicao Unitaria'!H:H,MATCH(BASE!B23,'Composicao Unitaria'!B:B,0)))</f>
        <v>136.10342900000001</v>
      </c>
      <c r="I23" s="34">
        <f t="shared" si="0"/>
        <v>170.12928625000001</v>
      </c>
      <c r="J23" s="34">
        <f t="shared" si="1"/>
        <v>1871.4221487500001</v>
      </c>
    </row>
    <row r="24" spans="2:10" ht="25.5" x14ac:dyDescent="0.25">
      <c r="B24" s="30" t="s">
        <v>33</v>
      </c>
      <c r="C24" s="31" t="str">
        <f>INDEX('Composicao Unitaria'!D:D,MATCH(BASE!B24,'Composicao Unitaria'!B:B,0))</f>
        <v>SINAPI</v>
      </c>
      <c r="D24" s="31">
        <f>INDEX('Composicao Unitaria'!C:C,MATCH(BASE!B24,'Composicao Unitaria'!B:B,0))</f>
        <v>96985</v>
      </c>
      <c r="E24" s="32" t="str">
        <f>INDEX('Composicao Unitaria'!E:E,MATCH(BASE!B24,'Composicao Unitaria'!B:B,0))</f>
        <v>HASTE DE ATERRAMENTO 5/8  PARA SPDA - FORNECIMENTO E INSTALAÇÃO. AF_12/2017</v>
      </c>
      <c r="F24" s="31" t="str">
        <f>INDEX('Composicao Unitaria'!F:F,MATCH(BASE!B24,'Composicao Unitaria'!B:B,0))</f>
        <v xml:space="preserve">UN </v>
      </c>
      <c r="G24" s="33">
        <v>4</v>
      </c>
      <c r="H24" s="34">
        <f>IF(INDEX('Composicao Unitaria'!H:H,MATCH(BASE!B24,'Composicao Unitaria'!B:B,0))=0,"-",INDEX('Composicao Unitaria'!H:H,MATCH(BASE!B24,'Composicao Unitaria'!B:B,0)))</f>
        <v>82.666852000000006</v>
      </c>
      <c r="I24" s="34">
        <f t="shared" si="0"/>
        <v>103.33356500000001</v>
      </c>
      <c r="J24" s="34">
        <f t="shared" si="1"/>
        <v>413.33426000000003</v>
      </c>
    </row>
    <row r="25" spans="2:10" ht="25.5" x14ac:dyDescent="0.25">
      <c r="B25" s="30" t="s">
        <v>34</v>
      </c>
      <c r="C25" s="31" t="str">
        <f>INDEX('Composicao Unitaria'!D:D,MATCH(BASE!B25,'Composicao Unitaria'!B:B,0))</f>
        <v>PRÓPRIA</v>
      </c>
      <c r="D25" s="31" t="str">
        <f>INDEX('Composicao Unitaria'!C:C,MATCH(BASE!B25,'Composicao Unitaria'!B:B,0))</f>
        <v>P-015</v>
      </c>
      <c r="E25" s="32" t="str">
        <f>INDEX('Composicao Unitaria'!E:E,MATCH(BASE!B25,'Composicao Unitaria'!B:B,0))</f>
        <v>(ADEQUADO 1201006008 - AGESUL) CONECTOR GTDU, CABO X HASTE PARA CABO DE 50MM2</v>
      </c>
      <c r="F25" s="31" t="str">
        <f>INDEX('Composicao Unitaria'!F:F,MATCH(BASE!B25,'Composicao Unitaria'!B:B,0))</f>
        <v xml:space="preserve">UN </v>
      </c>
      <c r="G25" s="33">
        <v>9</v>
      </c>
      <c r="H25" s="34">
        <f>IF(INDEX('Composicao Unitaria'!H:H,MATCH(BASE!B25,'Composicao Unitaria'!B:B,0))=0,"-",INDEX('Composicao Unitaria'!H:H,MATCH(BASE!B25,'Composicao Unitaria'!B:B,0)))</f>
        <v>42.164000000000001</v>
      </c>
      <c r="I25" s="34">
        <f t="shared" si="0"/>
        <v>52.704999999999998</v>
      </c>
      <c r="J25" s="34">
        <f t="shared" si="1"/>
        <v>474.34499999999997</v>
      </c>
    </row>
    <row r="26" spans="2:10" ht="25.5" x14ac:dyDescent="0.25">
      <c r="B26" s="30" t="s">
        <v>35</v>
      </c>
      <c r="C26" s="31" t="str">
        <f>INDEX('Composicao Unitaria'!D:D,MATCH(BASE!B26,'Composicao Unitaria'!B:B,0))</f>
        <v>SINAPI</v>
      </c>
      <c r="D26" s="31">
        <f>INDEX('Composicao Unitaria'!C:C,MATCH(BASE!B26,'Composicao Unitaria'!B:B,0))</f>
        <v>96977</v>
      </c>
      <c r="E26" s="32" t="str">
        <f>INDEX('Composicao Unitaria'!E:E,MATCH(BASE!B26,'Composicao Unitaria'!B:B,0))</f>
        <v>CORDOALHA DE COBRE NU 50 MM², ENTERRADA, SEM ISOLADOR - FORNECIMENTO E INSTALAÇÃO. AF_12/2017</v>
      </c>
      <c r="F26" s="31" t="str">
        <f>INDEX('Composicao Unitaria'!F:F,MATCH(BASE!B26,'Composicao Unitaria'!B:B,0))</f>
        <v>M</v>
      </c>
      <c r="G26" s="33">
        <v>1</v>
      </c>
      <c r="H26" s="34">
        <f>IF(INDEX('Composicao Unitaria'!H:H,MATCH(BASE!B26,'Composicao Unitaria'!B:B,0))=0,"-",INDEX('Composicao Unitaria'!H:H,MATCH(BASE!B26,'Composicao Unitaria'!B:B,0)))</f>
        <v>56.555004000000004</v>
      </c>
      <c r="I26" s="34">
        <f t="shared" si="0"/>
        <v>70.69375500000001</v>
      </c>
      <c r="J26" s="34">
        <f t="shared" si="1"/>
        <v>70.69375500000001</v>
      </c>
    </row>
    <row r="27" spans="2:10" ht="25.5" x14ac:dyDescent="0.25">
      <c r="B27" s="30" t="s">
        <v>36</v>
      </c>
      <c r="C27" s="31" t="str">
        <f>INDEX('Composicao Unitaria'!D:D,MATCH(BASE!B27,'Composicao Unitaria'!B:B,0))</f>
        <v>PRÓPRIA</v>
      </c>
      <c r="D27" s="31" t="str">
        <f>INDEX('Composicao Unitaria'!C:C,MATCH(BASE!B27,'Composicao Unitaria'!B:B,0))</f>
        <v>P-016</v>
      </c>
      <c r="E27" s="32" t="str">
        <f>INDEX('Composicao Unitaria'!E:E,MATCH(BASE!B27,'Composicao Unitaria'!B:B,0))</f>
        <v>CABO DE COBRE 25MM², ISOLADO PARA 8,7/15KV, EPR 105, CLASSE DE ENCORDOAMENTO 2, TÊMPERA MOLE</v>
      </c>
      <c r="F27" s="31" t="str">
        <f>INDEX('Composicao Unitaria'!F:F,MATCH(BASE!B27,'Composicao Unitaria'!B:B,0))</f>
        <v>M</v>
      </c>
      <c r="G27" s="33">
        <v>1</v>
      </c>
      <c r="H27" s="34">
        <f>IF(INDEX('Composicao Unitaria'!H:H,MATCH(BASE!B27,'Composicao Unitaria'!B:B,0))=0,"-",INDEX('Composicao Unitaria'!H:H,MATCH(BASE!B27,'Composicao Unitaria'!B:B,0)))</f>
        <v>96.537000000000006</v>
      </c>
      <c r="I27" s="34">
        <f t="shared" si="0"/>
        <v>120.67125000000001</v>
      </c>
      <c r="J27" s="34">
        <f t="shared" si="1"/>
        <v>120.67125000000001</v>
      </c>
    </row>
    <row r="28" spans="2:10" ht="38.25" x14ac:dyDescent="0.25">
      <c r="B28" s="30" t="s">
        <v>37</v>
      </c>
      <c r="C28" s="31" t="str">
        <f>INDEX('Composicao Unitaria'!D:D,MATCH(BASE!B28,'Composicao Unitaria'!B:B,0))</f>
        <v>PRÓPRIA</v>
      </c>
      <c r="D28" s="31" t="str">
        <f>INDEX('Composicao Unitaria'!C:C,MATCH(BASE!B28,'Composicao Unitaria'!B:B,0))</f>
        <v>P-017</v>
      </c>
      <c r="E28" s="32" t="str">
        <f>INDEX('Composicao Unitaria'!E:E,MATCH(BASE!B28,'Composicao Unitaria'!B:B,0))</f>
        <v>IMPLANTAÇÃO DE ESTRUTURA DE MUFLA PARA REDE DE DISTRIBUIÇÃO AÉREA, INCLUSIVE MUFLA TERMINAL CONTRATIL À FRIO 12 / 20 KV</v>
      </c>
      <c r="F28" s="31" t="str">
        <f>INDEX('Composicao Unitaria'!F:F,MATCH(BASE!B28,'Composicao Unitaria'!B:B,0))</f>
        <v>UN</v>
      </c>
      <c r="G28" s="33">
        <v>6</v>
      </c>
      <c r="H28" s="34">
        <f>IF(INDEX('Composicao Unitaria'!H:H,MATCH(BASE!B28,'Composicao Unitaria'!B:B,0))=0,"-",INDEX('Composicao Unitaria'!H:H,MATCH(BASE!B28,'Composicao Unitaria'!B:B,0)))</f>
        <v>4853.5053999999991</v>
      </c>
      <c r="I28" s="34">
        <f t="shared" si="0"/>
        <v>6066.8817499999986</v>
      </c>
      <c r="J28" s="34">
        <f t="shared" si="1"/>
        <v>36401.290499999988</v>
      </c>
    </row>
    <row r="29" spans="2:10" x14ac:dyDescent="0.25">
      <c r="B29" s="30" t="s">
        <v>38</v>
      </c>
      <c r="C29" s="31" t="e">
        <f>INDEX('Composicao Unitaria'!D:D,MATCH(BASE!B29,'Composicao Unitaria'!B:B,0))</f>
        <v>#N/A</v>
      </c>
      <c r="D29" s="31" t="e">
        <f>INDEX('Composicao Unitaria'!C:C,MATCH(BASE!B29,'Composicao Unitaria'!B:B,0))</f>
        <v>#N/A</v>
      </c>
      <c r="E29" s="32" t="e">
        <f>INDEX('Composicao Unitaria'!E:E,MATCH(BASE!B29,'Composicao Unitaria'!B:B,0))</f>
        <v>#N/A</v>
      </c>
      <c r="F29" s="31" t="e">
        <f>INDEX('Composicao Unitaria'!F:F,MATCH(BASE!B29,'Composicao Unitaria'!B:B,0))</f>
        <v>#N/A</v>
      </c>
      <c r="G29" s="33">
        <v>1</v>
      </c>
      <c r="H29" s="34" t="e">
        <f>IF(INDEX('Composicao Unitaria'!H:H,MATCH(BASE!B29,'Composicao Unitaria'!B:B,0))=0,"-",INDEX('Composicao Unitaria'!H:H,MATCH(BASE!B29,'Composicao Unitaria'!B:B,0)))</f>
        <v>#N/A</v>
      </c>
      <c r="I29" s="34" t="str">
        <f t="shared" si="0"/>
        <v>-</v>
      </c>
      <c r="J29" s="34" t="str">
        <f t="shared" si="1"/>
        <v>-</v>
      </c>
    </row>
    <row r="30" spans="2:10" x14ac:dyDescent="0.25">
      <c r="B30" s="30" t="s">
        <v>39</v>
      </c>
      <c r="C30" s="31" t="e">
        <f>INDEX('Composicao Unitaria'!D:D,MATCH(BASE!B30,'Composicao Unitaria'!B:B,0))</f>
        <v>#N/A</v>
      </c>
      <c r="D30" s="31" t="e">
        <f>INDEX('Composicao Unitaria'!C:C,MATCH(BASE!B30,'Composicao Unitaria'!B:B,0))</f>
        <v>#N/A</v>
      </c>
      <c r="E30" s="32" t="e">
        <f>INDEX('Composicao Unitaria'!E:E,MATCH(BASE!B30,'Composicao Unitaria'!B:B,0))</f>
        <v>#N/A</v>
      </c>
      <c r="F30" s="31" t="e">
        <f>INDEX('Composicao Unitaria'!F:F,MATCH(BASE!B30,'Composicao Unitaria'!B:B,0))</f>
        <v>#N/A</v>
      </c>
      <c r="G30" s="33">
        <v>1</v>
      </c>
      <c r="H30" s="34" t="e">
        <f>IF(INDEX('Composicao Unitaria'!H:H,MATCH(BASE!B30,'Composicao Unitaria'!B:B,0))=0,"-",INDEX('Composicao Unitaria'!H:H,MATCH(BASE!B30,'Composicao Unitaria'!B:B,0)))</f>
        <v>#N/A</v>
      </c>
      <c r="I30" s="34" t="str">
        <f t="shared" si="0"/>
        <v>-</v>
      </c>
      <c r="J30" s="34" t="str">
        <f t="shared" si="1"/>
        <v>-</v>
      </c>
    </row>
    <row r="31" spans="2:10" x14ac:dyDescent="0.25">
      <c r="B31" s="30" t="s">
        <v>40</v>
      </c>
      <c r="C31" s="31" t="e">
        <f>INDEX('Composicao Unitaria'!D:D,MATCH(BASE!B31,'Composicao Unitaria'!B:B,0))</f>
        <v>#N/A</v>
      </c>
      <c r="D31" s="31" t="e">
        <f>INDEX('Composicao Unitaria'!C:C,MATCH(BASE!B31,'Composicao Unitaria'!B:B,0))</f>
        <v>#N/A</v>
      </c>
      <c r="E31" s="32" t="e">
        <f>INDEX('Composicao Unitaria'!E:E,MATCH(BASE!B31,'Composicao Unitaria'!B:B,0))</f>
        <v>#N/A</v>
      </c>
      <c r="F31" s="31" t="e">
        <f>INDEX('Composicao Unitaria'!F:F,MATCH(BASE!B31,'Composicao Unitaria'!B:B,0))</f>
        <v>#N/A</v>
      </c>
      <c r="G31" s="33">
        <v>1</v>
      </c>
      <c r="H31" s="34" t="e">
        <f>IF(INDEX('Composicao Unitaria'!H:H,MATCH(BASE!B31,'Composicao Unitaria'!B:B,0))=0,"-",INDEX('Composicao Unitaria'!H:H,MATCH(BASE!B31,'Composicao Unitaria'!B:B,0)))</f>
        <v>#N/A</v>
      </c>
      <c r="I31" s="34" t="str">
        <f t="shared" si="0"/>
        <v>-</v>
      </c>
      <c r="J31" s="34" t="str">
        <f t="shared" si="1"/>
        <v>-</v>
      </c>
    </row>
    <row r="32" spans="2:10" x14ac:dyDescent="0.25">
      <c r="B32" s="30" t="s">
        <v>41</v>
      </c>
      <c r="C32" s="31" t="e">
        <f>INDEX('Composicao Unitaria'!D:D,MATCH(BASE!B32,'Composicao Unitaria'!B:B,0))</f>
        <v>#N/A</v>
      </c>
      <c r="D32" s="31" t="e">
        <f>INDEX('Composicao Unitaria'!C:C,MATCH(BASE!B32,'Composicao Unitaria'!B:B,0))</f>
        <v>#N/A</v>
      </c>
      <c r="E32" s="32" t="e">
        <f>INDEX('Composicao Unitaria'!E:E,MATCH(BASE!B32,'Composicao Unitaria'!B:B,0))</f>
        <v>#N/A</v>
      </c>
      <c r="F32" s="31" t="e">
        <f>INDEX('Composicao Unitaria'!F:F,MATCH(BASE!B32,'Composicao Unitaria'!B:B,0))</f>
        <v>#N/A</v>
      </c>
      <c r="G32" s="33">
        <v>1</v>
      </c>
      <c r="H32" s="34" t="e">
        <f>IF(INDEX('Composicao Unitaria'!H:H,MATCH(BASE!B32,'Composicao Unitaria'!B:B,0))=0,"-",INDEX('Composicao Unitaria'!H:H,MATCH(BASE!B32,'Composicao Unitaria'!B:B,0)))</f>
        <v>#N/A</v>
      </c>
      <c r="I32" s="34" t="str">
        <f t="shared" si="0"/>
        <v>-</v>
      </c>
      <c r="J32" s="34" t="str">
        <f t="shared" si="1"/>
        <v>-</v>
      </c>
    </row>
    <row r="33" spans="2:10" x14ac:dyDescent="0.25">
      <c r="B33" s="30" t="s">
        <v>42</v>
      </c>
      <c r="C33" s="31" t="e">
        <f>INDEX('Composicao Unitaria'!D:D,MATCH(BASE!B33,'Composicao Unitaria'!B:B,0))</f>
        <v>#N/A</v>
      </c>
      <c r="D33" s="31" t="e">
        <f>INDEX('Composicao Unitaria'!C:C,MATCH(BASE!B33,'Composicao Unitaria'!B:B,0))</f>
        <v>#N/A</v>
      </c>
      <c r="E33" s="32" t="e">
        <f>INDEX('Composicao Unitaria'!E:E,MATCH(BASE!B33,'Composicao Unitaria'!B:B,0))</f>
        <v>#N/A</v>
      </c>
      <c r="F33" s="31" t="e">
        <f>INDEX('Composicao Unitaria'!F:F,MATCH(BASE!B33,'Composicao Unitaria'!B:B,0))</f>
        <v>#N/A</v>
      </c>
      <c r="G33" s="33">
        <v>1</v>
      </c>
      <c r="H33" s="34" t="e">
        <f>IF(INDEX('Composicao Unitaria'!H:H,MATCH(BASE!B33,'Composicao Unitaria'!B:B,0))=0,"-",INDEX('Composicao Unitaria'!H:H,MATCH(BASE!B33,'Composicao Unitaria'!B:B,0)))</f>
        <v>#N/A</v>
      </c>
      <c r="I33" s="34" t="str">
        <f t="shared" si="0"/>
        <v>-</v>
      </c>
      <c r="J33" s="34" t="str">
        <f t="shared" si="1"/>
        <v>-</v>
      </c>
    </row>
    <row r="34" spans="2:10" x14ac:dyDescent="0.25">
      <c r="B34" s="30" t="s">
        <v>43</v>
      </c>
      <c r="C34" s="31" t="e">
        <f>INDEX('Composicao Unitaria'!D:D,MATCH(BASE!B34,'Composicao Unitaria'!B:B,0))</f>
        <v>#N/A</v>
      </c>
      <c r="D34" s="31" t="e">
        <f>INDEX('Composicao Unitaria'!C:C,MATCH(BASE!B34,'Composicao Unitaria'!B:B,0))</f>
        <v>#N/A</v>
      </c>
      <c r="E34" s="32" t="e">
        <f>INDEX('Composicao Unitaria'!E:E,MATCH(BASE!B34,'Composicao Unitaria'!B:B,0))</f>
        <v>#N/A</v>
      </c>
      <c r="F34" s="31" t="e">
        <f>INDEX('Composicao Unitaria'!F:F,MATCH(BASE!B34,'Composicao Unitaria'!B:B,0))</f>
        <v>#N/A</v>
      </c>
      <c r="G34" s="33">
        <v>3</v>
      </c>
      <c r="H34" s="34" t="e">
        <f>IF(INDEX('Composicao Unitaria'!H:H,MATCH(BASE!B34,'Composicao Unitaria'!B:B,0))=0,"-",INDEX('Composicao Unitaria'!H:H,MATCH(BASE!B34,'Composicao Unitaria'!B:B,0)))</f>
        <v>#N/A</v>
      </c>
      <c r="I34" s="34" t="str">
        <f t="shared" si="0"/>
        <v>-</v>
      </c>
      <c r="J34" s="34" t="str">
        <f t="shared" si="1"/>
        <v>-</v>
      </c>
    </row>
    <row r="35" spans="2:10" x14ac:dyDescent="0.25">
      <c r="B35" s="30" t="s">
        <v>44</v>
      </c>
      <c r="C35" s="31" t="e">
        <f>INDEX('Composicao Unitaria'!D:D,MATCH(BASE!B35,'Composicao Unitaria'!B:B,0))</f>
        <v>#N/A</v>
      </c>
      <c r="D35" s="31" t="e">
        <f>INDEX('Composicao Unitaria'!C:C,MATCH(BASE!B35,'Composicao Unitaria'!B:B,0))</f>
        <v>#N/A</v>
      </c>
      <c r="E35" s="32" t="e">
        <f>INDEX('Composicao Unitaria'!E:E,MATCH(BASE!B35,'Composicao Unitaria'!B:B,0))</f>
        <v>#N/A</v>
      </c>
      <c r="F35" s="31" t="e">
        <f>INDEX('Composicao Unitaria'!F:F,MATCH(BASE!B35,'Composicao Unitaria'!B:B,0))</f>
        <v>#N/A</v>
      </c>
      <c r="G35" s="33">
        <v>1</v>
      </c>
      <c r="H35" s="34" t="e">
        <f>IF(INDEX('Composicao Unitaria'!H:H,MATCH(BASE!B35,'Composicao Unitaria'!B:B,0))=0,"-",INDEX('Composicao Unitaria'!H:H,MATCH(BASE!B35,'Composicao Unitaria'!B:B,0)))</f>
        <v>#N/A</v>
      </c>
      <c r="I35" s="34" t="str">
        <f t="shared" si="0"/>
        <v>-</v>
      </c>
      <c r="J35" s="34" t="str">
        <f t="shared" si="1"/>
        <v>-</v>
      </c>
    </row>
    <row r="36" spans="2:10" x14ac:dyDescent="0.25">
      <c r="B36" s="30" t="s">
        <v>45</v>
      </c>
      <c r="C36" s="31" t="e">
        <f>INDEX('Composicao Unitaria'!D:D,MATCH(BASE!B36,'Composicao Unitaria'!B:B,0))</f>
        <v>#N/A</v>
      </c>
      <c r="D36" s="31" t="e">
        <f>INDEX('Composicao Unitaria'!C:C,MATCH(BASE!B36,'Composicao Unitaria'!B:B,0))</f>
        <v>#N/A</v>
      </c>
      <c r="E36" s="32" t="e">
        <f>INDEX('Composicao Unitaria'!E:E,MATCH(BASE!B36,'Composicao Unitaria'!B:B,0))</f>
        <v>#N/A</v>
      </c>
      <c r="F36" s="31" t="e">
        <f>INDEX('Composicao Unitaria'!F:F,MATCH(BASE!B36,'Composicao Unitaria'!B:B,0))</f>
        <v>#N/A</v>
      </c>
      <c r="G36" s="33">
        <v>3</v>
      </c>
      <c r="H36" s="34" t="e">
        <f>IF(INDEX('Composicao Unitaria'!H:H,MATCH(BASE!B36,'Composicao Unitaria'!B:B,0))=0,"-",INDEX('Composicao Unitaria'!H:H,MATCH(BASE!B36,'Composicao Unitaria'!B:B,0)))</f>
        <v>#N/A</v>
      </c>
      <c r="I36" s="34" t="str">
        <f t="shared" si="0"/>
        <v>-</v>
      </c>
      <c r="J36" s="34" t="str">
        <f t="shared" si="1"/>
        <v>-</v>
      </c>
    </row>
    <row r="37" spans="2:10" x14ac:dyDescent="0.25">
      <c r="B37" s="30" t="s">
        <v>46</v>
      </c>
      <c r="C37" s="31" t="e">
        <f>INDEX('Composicao Unitaria'!D:D,MATCH(BASE!B37,'Composicao Unitaria'!B:B,0))</f>
        <v>#N/A</v>
      </c>
      <c r="D37" s="31" t="e">
        <f>INDEX('Composicao Unitaria'!C:C,MATCH(BASE!B37,'Composicao Unitaria'!B:B,0))</f>
        <v>#N/A</v>
      </c>
      <c r="E37" s="32" t="e">
        <f>INDEX('Composicao Unitaria'!E:E,MATCH(BASE!B37,'Composicao Unitaria'!B:B,0))</f>
        <v>#N/A</v>
      </c>
      <c r="F37" s="31" t="e">
        <f>INDEX('Composicao Unitaria'!F:F,MATCH(BASE!B37,'Composicao Unitaria'!B:B,0))</f>
        <v>#N/A</v>
      </c>
      <c r="G37" s="33">
        <v>1</v>
      </c>
      <c r="H37" s="34" t="e">
        <f>IF(INDEX('Composicao Unitaria'!H:H,MATCH(BASE!B37,'Composicao Unitaria'!B:B,0))=0,"-",INDEX('Composicao Unitaria'!H:H,MATCH(BASE!B37,'Composicao Unitaria'!B:B,0)))</f>
        <v>#N/A</v>
      </c>
      <c r="I37" s="34" t="str">
        <f t="shared" si="0"/>
        <v>-</v>
      </c>
      <c r="J37" s="34" t="str">
        <f t="shared" si="1"/>
        <v>-</v>
      </c>
    </row>
    <row r="38" spans="2:10" x14ac:dyDescent="0.25">
      <c r="B38" s="30" t="s">
        <v>47</v>
      </c>
      <c r="C38" s="31" t="e">
        <f>INDEX('Composicao Unitaria'!D:D,MATCH(BASE!B38,'Composicao Unitaria'!B:B,0))</f>
        <v>#N/A</v>
      </c>
      <c r="D38" s="31" t="e">
        <f>INDEX('Composicao Unitaria'!C:C,MATCH(BASE!B38,'Composicao Unitaria'!B:B,0))</f>
        <v>#N/A</v>
      </c>
      <c r="E38" s="32" t="e">
        <f>INDEX('Composicao Unitaria'!E:E,MATCH(BASE!B38,'Composicao Unitaria'!B:B,0))</f>
        <v>#N/A</v>
      </c>
      <c r="F38" s="31" t="e">
        <f>INDEX('Composicao Unitaria'!F:F,MATCH(BASE!B38,'Composicao Unitaria'!B:B,0))</f>
        <v>#N/A</v>
      </c>
      <c r="G38" s="33">
        <v>10</v>
      </c>
      <c r="H38" s="34" t="e">
        <f>IF(INDEX('Composicao Unitaria'!H:H,MATCH(BASE!B38,'Composicao Unitaria'!B:B,0))=0,"-",INDEX('Composicao Unitaria'!H:H,MATCH(BASE!B38,'Composicao Unitaria'!B:B,0)))</f>
        <v>#N/A</v>
      </c>
      <c r="I38" s="34" t="str">
        <f t="shared" si="0"/>
        <v>-</v>
      </c>
      <c r="J38" s="34" t="str">
        <f t="shared" si="1"/>
        <v>-</v>
      </c>
    </row>
    <row r="39" spans="2:10" x14ac:dyDescent="0.25">
      <c r="B39" s="30" t="s">
        <v>48</v>
      </c>
      <c r="C39" s="31" t="e">
        <f>INDEX('Composicao Unitaria'!D:D,MATCH(BASE!B39,'Composicao Unitaria'!B:B,0))</f>
        <v>#N/A</v>
      </c>
      <c r="D39" s="31" t="e">
        <f>INDEX('Composicao Unitaria'!C:C,MATCH(BASE!B39,'Composicao Unitaria'!B:B,0))</f>
        <v>#N/A</v>
      </c>
      <c r="E39" s="32" t="e">
        <f>INDEX('Composicao Unitaria'!E:E,MATCH(BASE!B39,'Composicao Unitaria'!B:B,0))</f>
        <v>#N/A</v>
      </c>
      <c r="F39" s="31" t="e">
        <f>INDEX('Composicao Unitaria'!F:F,MATCH(BASE!B39,'Composicao Unitaria'!B:B,0))</f>
        <v>#N/A</v>
      </c>
      <c r="G39" s="33">
        <v>9</v>
      </c>
      <c r="H39" s="34" t="e">
        <f>IF(INDEX('Composicao Unitaria'!H:H,MATCH(BASE!B39,'Composicao Unitaria'!B:B,0))=0,"-",INDEX('Composicao Unitaria'!H:H,MATCH(BASE!B39,'Composicao Unitaria'!B:B,0)))</f>
        <v>#N/A</v>
      </c>
      <c r="I39" s="34" t="str">
        <f t="shared" si="0"/>
        <v>-</v>
      </c>
      <c r="J39" s="34" t="str">
        <f t="shared" si="1"/>
        <v>-</v>
      </c>
    </row>
    <row r="40" spans="2:10" x14ac:dyDescent="0.25">
      <c r="B40" s="30" t="s">
        <v>49</v>
      </c>
      <c r="C40" s="31" t="e">
        <f>INDEX('Composicao Unitaria'!D:D,MATCH(BASE!B40,'Composicao Unitaria'!B:B,0))</f>
        <v>#N/A</v>
      </c>
      <c r="D40" s="31" t="e">
        <f>INDEX('Composicao Unitaria'!C:C,MATCH(BASE!B40,'Composicao Unitaria'!B:B,0))</f>
        <v>#N/A</v>
      </c>
      <c r="E40" s="32" t="e">
        <f>INDEX('Composicao Unitaria'!E:E,MATCH(BASE!B40,'Composicao Unitaria'!B:B,0))</f>
        <v>#N/A</v>
      </c>
      <c r="F40" s="31" t="e">
        <f>INDEX('Composicao Unitaria'!F:F,MATCH(BASE!B40,'Composicao Unitaria'!B:B,0))</f>
        <v>#N/A</v>
      </c>
      <c r="G40" s="33">
        <v>1</v>
      </c>
      <c r="H40" s="34" t="e">
        <f>IF(INDEX('Composicao Unitaria'!H:H,MATCH(BASE!B40,'Composicao Unitaria'!B:B,0))=0,"-",INDEX('Composicao Unitaria'!H:H,MATCH(BASE!B40,'Composicao Unitaria'!B:B,0)))</f>
        <v>#N/A</v>
      </c>
      <c r="I40" s="34" t="str">
        <f t="shared" si="0"/>
        <v>-</v>
      </c>
      <c r="J40" s="34" t="str">
        <f t="shared" si="1"/>
        <v>-</v>
      </c>
    </row>
    <row r="41" spans="2:10" x14ac:dyDescent="0.25">
      <c r="B41" s="30" t="s">
        <v>50</v>
      </c>
      <c r="C41" s="31" t="e">
        <f>INDEX('Composicao Unitaria'!D:D,MATCH(BASE!B41,'Composicao Unitaria'!B:B,0))</f>
        <v>#N/A</v>
      </c>
      <c r="D41" s="31" t="e">
        <f>INDEX('Composicao Unitaria'!C:C,MATCH(BASE!B41,'Composicao Unitaria'!B:B,0))</f>
        <v>#N/A</v>
      </c>
      <c r="E41" s="32" t="e">
        <f>INDEX('Composicao Unitaria'!E:E,MATCH(BASE!B41,'Composicao Unitaria'!B:B,0))</f>
        <v>#N/A</v>
      </c>
      <c r="F41" s="31" t="e">
        <f>INDEX('Composicao Unitaria'!F:F,MATCH(BASE!B41,'Composicao Unitaria'!B:B,0))</f>
        <v>#N/A</v>
      </c>
      <c r="G41" s="33">
        <v>2</v>
      </c>
      <c r="H41" s="34" t="e">
        <f>IF(INDEX('Composicao Unitaria'!H:H,MATCH(BASE!B41,'Composicao Unitaria'!B:B,0))=0,"-",INDEX('Composicao Unitaria'!H:H,MATCH(BASE!B41,'Composicao Unitaria'!B:B,0)))</f>
        <v>#N/A</v>
      </c>
      <c r="I41" s="34" t="str">
        <f t="shared" si="0"/>
        <v>-</v>
      </c>
      <c r="J41" s="34" t="str">
        <f t="shared" si="1"/>
        <v>-</v>
      </c>
    </row>
    <row r="42" spans="2:10" x14ac:dyDescent="0.25">
      <c r="B42" s="30" t="s">
        <v>51</v>
      </c>
      <c r="C42" s="31" t="e">
        <f>INDEX('Composicao Unitaria'!D:D,MATCH(BASE!B42,'Composicao Unitaria'!B:B,0))</f>
        <v>#N/A</v>
      </c>
      <c r="D42" s="31" t="e">
        <f>INDEX('Composicao Unitaria'!C:C,MATCH(BASE!B42,'Composicao Unitaria'!B:B,0))</f>
        <v>#N/A</v>
      </c>
      <c r="E42" s="32" t="e">
        <f>INDEX('Composicao Unitaria'!E:E,MATCH(BASE!B42,'Composicao Unitaria'!B:B,0))</f>
        <v>#N/A</v>
      </c>
      <c r="F42" s="31" t="e">
        <f>INDEX('Composicao Unitaria'!F:F,MATCH(BASE!B42,'Composicao Unitaria'!B:B,0))</f>
        <v>#N/A</v>
      </c>
      <c r="G42" s="33">
        <v>13</v>
      </c>
      <c r="H42" s="34" t="e">
        <f>IF(INDEX('Composicao Unitaria'!H:H,MATCH(BASE!B42,'Composicao Unitaria'!B:B,0))=0,"-",INDEX('Composicao Unitaria'!H:H,MATCH(BASE!B42,'Composicao Unitaria'!B:B,0)))</f>
        <v>#N/A</v>
      </c>
      <c r="I42" s="34" t="str">
        <f t="shared" si="0"/>
        <v>-</v>
      </c>
      <c r="J42" s="34" t="str">
        <f t="shared" si="1"/>
        <v>-</v>
      </c>
    </row>
    <row r="43" spans="2:10" x14ac:dyDescent="0.25">
      <c r="B43" s="30" t="s">
        <v>52</v>
      </c>
      <c r="C43" s="31" t="e">
        <f>INDEX('Composicao Unitaria'!D:D,MATCH(BASE!B43,'Composicao Unitaria'!B:B,0))</f>
        <v>#N/A</v>
      </c>
      <c r="D43" s="31" t="e">
        <f>INDEX('Composicao Unitaria'!C:C,MATCH(BASE!B43,'Composicao Unitaria'!B:B,0))</f>
        <v>#N/A</v>
      </c>
      <c r="E43" s="32" t="e">
        <f>INDEX('Composicao Unitaria'!E:E,MATCH(BASE!B43,'Composicao Unitaria'!B:B,0))</f>
        <v>#N/A</v>
      </c>
      <c r="F43" s="31" t="e">
        <f>INDEX('Composicao Unitaria'!F:F,MATCH(BASE!B43,'Composicao Unitaria'!B:B,0))</f>
        <v>#N/A</v>
      </c>
      <c r="G43" s="33">
        <v>1</v>
      </c>
      <c r="H43" s="34" t="e">
        <f>IF(INDEX('Composicao Unitaria'!H:H,MATCH(BASE!B43,'Composicao Unitaria'!B:B,0))=0,"-",INDEX('Composicao Unitaria'!H:H,MATCH(BASE!B43,'Composicao Unitaria'!B:B,0)))</f>
        <v>#N/A</v>
      </c>
      <c r="I43" s="34" t="str">
        <f t="shared" si="0"/>
        <v>-</v>
      </c>
      <c r="J43" s="34" t="str">
        <f t="shared" si="1"/>
        <v>-</v>
      </c>
    </row>
    <row r="44" spans="2:10" x14ac:dyDescent="0.25">
      <c r="B44" s="30" t="s">
        <v>53</v>
      </c>
      <c r="C44" s="31" t="e">
        <f>INDEX('Composicao Unitaria'!D:D,MATCH(BASE!B44,'Composicao Unitaria'!B:B,0))</f>
        <v>#N/A</v>
      </c>
      <c r="D44" s="31" t="e">
        <f>INDEX('Composicao Unitaria'!C:C,MATCH(BASE!B44,'Composicao Unitaria'!B:B,0))</f>
        <v>#N/A</v>
      </c>
      <c r="E44" s="32" t="e">
        <f>INDEX('Composicao Unitaria'!E:E,MATCH(BASE!B44,'Composicao Unitaria'!B:B,0))</f>
        <v>#N/A</v>
      </c>
      <c r="F44" s="31" t="e">
        <f>INDEX('Composicao Unitaria'!F:F,MATCH(BASE!B44,'Composicao Unitaria'!B:B,0))</f>
        <v>#N/A</v>
      </c>
      <c r="G44" s="33">
        <v>1</v>
      </c>
      <c r="H44" s="34" t="e">
        <f>IF(INDEX('Composicao Unitaria'!H:H,MATCH(BASE!B44,'Composicao Unitaria'!B:B,0))=0,"-",INDEX('Composicao Unitaria'!H:H,MATCH(BASE!B44,'Composicao Unitaria'!B:B,0)))</f>
        <v>#N/A</v>
      </c>
      <c r="I44" s="34" t="str">
        <f t="shared" si="0"/>
        <v>-</v>
      </c>
      <c r="J44" s="34" t="str">
        <f t="shared" si="1"/>
        <v>-</v>
      </c>
    </row>
    <row r="45" spans="2:10" x14ac:dyDescent="0.25">
      <c r="B45" s="30" t="s">
        <v>54</v>
      </c>
      <c r="C45" s="31" t="e">
        <f>INDEX('Composicao Unitaria'!D:D,MATCH(BASE!B45,'Composicao Unitaria'!B:B,0))</f>
        <v>#N/A</v>
      </c>
      <c r="D45" s="31" t="e">
        <f>INDEX('Composicao Unitaria'!C:C,MATCH(BASE!B45,'Composicao Unitaria'!B:B,0))</f>
        <v>#N/A</v>
      </c>
      <c r="E45" s="32" t="e">
        <f>INDEX('Composicao Unitaria'!E:E,MATCH(BASE!B45,'Composicao Unitaria'!B:B,0))</f>
        <v>#N/A</v>
      </c>
      <c r="F45" s="31" t="e">
        <f>INDEX('Composicao Unitaria'!F:F,MATCH(BASE!B45,'Composicao Unitaria'!B:B,0))</f>
        <v>#N/A</v>
      </c>
      <c r="G45" s="33">
        <v>1</v>
      </c>
      <c r="H45" s="34" t="e">
        <f>IF(INDEX('Composicao Unitaria'!H:H,MATCH(BASE!B45,'Composicao Unitaria'!B:B,0))=0,"-",INDEX('Composicao Unitaria'!H:H,MATCH(BASE!B45,'Composicao Unitaria'!B:B,0)))</f>
        <v>#N/A</v>
      </c>
      <c r="I45" s="34" t="str">
        <f t="shared" si="0"/>
        <v>-</v>
      </c>
      <c r="J45" s="34" t="str">
        <f t="shared" si="1"/>
        <v>-</v>
      </c>
    </row>
    <row r="46" spans="2:10" x14ac:dyDescent="0.25">
      <c r="B46" s="30" t="s">
        <v>55</v>
      </c>
      <c r="C46" s="31" t="e">
        <f>INDEX('Composicao Unitaria'!D:D,MATCH(BASE!B46,'Composicao Unitaria'!B:B,0))</f>
        <v>#N/A</v>
      </c>
      <c r="D46" s="31" t="e">
        <f>INDEX('Composicao Unitaria'!C:C,MATCH(BASE!B46,'Composicao Unitaria'!B:B,0))</f>
        <v>#N/A</v>
      </c>
      <c r="E46" s="32" t="e">
        <f>INDEX('Composicao Unitaria'!E:E,MATCH(BASE!B46,'Composicao Unitaria'!B:B,0))</f>
        <v>#N/A</v>
      </c>
      <c r="F46" s="31" t="e">
        <f>INDEX('Composicao Unitaria'!F:F,MATCH(BASE!B46,'Composicao Unitaria'!B:B,0))</f>
        <v>#N/A</v>
      </c>
      <c r="G46" s="33">
        <v>200</v>
      </c>
      <c r="H46" s="34" t="e">
        <f>IF(INDEX('Composicao Unitaria'!H:H,MATCH(BASE!B46,'Composicao Unitaria'!B:B,0))=0,"-",INDEX('Composicao Unitaria'!H:H,MATCH(BASE!B46,'Composicao Unitaria'!B:B,0)))</f>
        <v>#N/A</v>
      </c>
      <c r="I46" s="34" t="str">
        <f t="shared" si="0"/>
        <v>-</v>
      </c>
      <c r="J46" s="34" t="str">
        <f t="shared" si="1"/>
        <v>-</v>
      </c>
    </row>
    <row r="47" spans="2:10" x14ac:dyDescent="0.25">
      <c r="B47" s="30" t="s">
        <v>56</v>
      </c>
      <c r="C47" s="31" t="e">
        <f>INDEX('Composicao Unitaria'!D:D,MATCH(BASE!B47,'Composicao Unitaria'!B:B,0))</f>
        <v>#N/A</v>
      </c>
      <c r="D47" s="31" t="e">
        <f>INDEX('Composicao Unitaria'!C:C,MATCH(BASE!B47,'Composicao Unitaria'!B:B,0))</f>
        <v>#N/A</v>
      </c>
      <c r="E47" s="32" t="e">
        <f>INDEX('Composicao Unitaria'!E:E,MATCH(BASE!B47,'Composicao Unitaria'!B:B,0))</f>
        <v>#N/A</v>
      </c>
      <c r="F47" s="31" t="e">
        <f>INDEX('Composicao Unitaria'!F:F,MATCH(BASE!B47,'Composicao Unitaria'!B:B,0))</f>
        <v>#N/A</v>
      </c>
      <c r="G47" s="33">
        <v>5</v>
      </c>
      <c r="H47" s="34" t="e">
        <f>IF(INDEX('Composicao Unitaria'!H:H,MATCH(BASE!B47,'Composicao Unitaria'!B:B,0))=0,"-",INDEX('Composicao Unitaria'!H:H,MATCH(BASE!B47,'Composicao Unitaria'!B:B,0)))</f>
        <v>#N/A</v>
      </c>
      <c r="I47" s="34" t="str">
        <f t="shared" si="0"/>
        <v>-</v>
      </c>
      <c r="J47" s="34" t="str">
        <f t="shared" si="1"/>
        <v>-</v>
      </c>
    </row>
    <row r="48" spans="2:10" x14ac:dyDescent="0.25">
      <c r="B48" s="30" t="s">
        <v>57</v>
      </c>
      <c r="C48" s="31" t="e">
        <f>INDEX('Composicao Unitaria'!D:D,MATCH(BASE!B48,'Composicao Unitaria'!B:B,0))</f>
        <v>#N/A</v>
      </c>
      <c r="D48" s="31" t="e">
        <f>INDEX('Composicao Unitaria'!C:C,MATCH(BASE!B48,'Composicao Unitaria'!B:B,0))</f>
        <v>#N/A</v>
      </c>
      <c r="E48" s="32" t="e">
        <f>INDEX('Composicao Unitaria'!E:E,MATCH(BASE!B48,'Composicao Unitaria'!B:B,0))</f>
        <v>#N/A</v>
      </c>
      <c r="F48" s="31" t="e">
        <f>INDEX('Composicao Unitaria'!F:F,MATCH(BASE!B48,'Composicao Unitaria'!B:B,0))</f>
        <v>#N/A</v>
      </c>
      <c r="G48" s="33">
        <v>2</v>
      </c>
      <c r="H48" s="34" t="e">
        <f>IF(INDEX('Composicao Unitaria'!H:H,MATCH(BASE!B48,'Composicao Unitaria'!B:B,0))=0,"-",INDEX('Composicao Unitaria'!H:H,MATCH(BASE!B48,'Composicao Unitaria'!B:B,0)))</f>
        <v>#N/A</v>
      </c>
      <c r="I48" s="34" t="str">
        <f t="shared" si="0"/>
        <v>-</v>
      </c>
      <c r="J48" s="34" t="str">
        <f t="shared" si="1"/>
        <v>-</v>
      </c>
    </row>
    <row r="49" spans="2:10" x14ac:dyDescent="0.25">
      <c r="B49" s="30" t="s">
        <v>58</v>
      </c>
      <c r="C49" s="31" t="e">
        <f>INDEX('Composicao Unitaria'!D:D,MATCH(BASE!B49,'Composicao Unitaria'!B:B,0))</f>
        <v>#N/A</v>
      </c>
      <c r="D49" s="31" t="e">
        <f>INDEX('Composicao Unitaria'!C:C,MATCH(BASE!B49,'Composicao Unitaria'!B:B,0))</f>
        <v>#N/A</v>
      </c>
      <c r="E49" s="32" t="e">
        <f>INDEX('Composicao Unitaria'!E:E,MATCH(BASE!B49,'Composicao Unitaria'!B:B,0))</f>
        <v>#N/A</v>
      </c>
      <c r="F49" s="31" t="e">
        <f>INDEX('Composicao Unitaria'!F:F,MATCH(BASE!B49,'Composicao Unitaria'!B:B,0))</f>
        <v>#N/A</v>
      </c>
      <c r="G49" s="33">
        <v>2</v>
      </c>
      <c r="H49" s="34" t="e">
        <f>IF(INDEX('Composicao Unitaria'!H:H,MATCH(BASE!B49,'Composicao Unitaria'!B:B,0))=0,"-",INDEX('Composicao Unitaria'!H:H,MATCH(BASE!B49,'Composicao Unitaria'!B:B,0)))</f>
        <v>#N/A</v>
      </c>
      <c r="I49" s="34" t="str">
        <f t="shared" si="0"/>
        <v>-</v>
      </c>
      <c r="J49" s="34" t="str">
        <f t="shared" si="1"/>
        <v>-</v>
      </c>
    </row>
    <row r="50" spans="2:10" x14ac:dyDescent="0.25">
      <c r="B50" s="30" t="s">
        <v>59</v>
      </c>
      <c r="C50" s="31" t="e">
        <f>INDEX('Composicao Unitaria'!D:D,MATCH(BASE!B50,'Composicao Unitaria'!B:B,0))</f>
        <v>#N/A</v>
      </c>
      <c r="D50" s="31" t="e">
        <f>INDEX('Composicao Unitaria'!C:C,MATCH(BASE!B50,'Composicao Unitaria'!B:B,0))</f>
        <v>#N/A</v>
      </c>
      <c r="E50" s="32" t="e">
        <f>INDEX('Composicao Unitaria'!E:E,MATCH(BASE!B50,'Composicao Unitaria'!B:B,0))</f>
        <v>#N/A</v>
      </c>
      <c r="F50" s="31" t="e">
        <f>INDEX('Composicao Unitaria'!F:F,MATCH(BASE!B50,'Composicao Unitaria'!B:B,0))</f>
        <v>#N/A</v>
      </c>
      <c r="G50" s="33">
        <v>12</v>
      </c>
      <c r="H50" s="34" t="e">
        <f>IF(INDEX('Composicao Unitaria'!H:H,MATCH(BASE!B50,'Composicao Unitaria'!B:B,0))=0,"-",INDEX('Composicao Unitaria'!H:H,MATCH(BASE!B50,'Composicao Unitaria'!B:B,0)))</f>
        <v>#N/A</v>
      </c>
      <c r="I50" s="34" t="str">
        <f t="shared" si="0"/>
        <v>-</v>
      </c>
      <c r="J50" s="34" t="str">
        <f t="shared" si="1"/>
        <v>-</v>
      </c>
    </row>
    <row r="51" spans="2:10" x14ac:dyDescent="0.25">
      <c r="B51" s="30" t="s">
        <v>60</v>
      </c>
      <c r="C51" s="31" t="e">
        <f>INDEX('Composicao Unitaria'!D:D,MATCH(BASE!B51,'Composicao Unitaria'!B:B,0))</f>
        <v>#N/A</v>
      </c>
      <c r="D51" s="31" t="e">
        <f>INDEX('Composicao Unitaria'!C:C,MATCH(BASE!B51,'Composicao Unitaria'!B:B,0))</f>
        <v>#N/A</v>
      </c>
      <c r="E51" s="32" t="e">
        <f>INDEX('Composicao Unitaria'!E:E,MATCH(BASE!B51,'Composicao Unitaria'!B:B,0))</f>
        <v>#N/A</v>
      </c>
      <c r="F51" s="31" t="e">
        <f>INDEX('Composicao Unitaria'!F:F,MATCH(BASE!B51,'Composicao Unitaria'!B:B,0))</f>
        <v>#N/A</v>
      </c>
      <c r="G51" s="33">
        <v>17</v>
      </c>
      <c r="H51" s="34" t="e">
        <f>IF(INDEX('Composicao Unitaria'!H:H,MATCH(BASE!B51,'Composicao Unitaria'!B:B,0))=0,"-",INDEX('Composicao Unitaria'!H:H,MATCH(BASE!B51,'Composicao Unitaria'!B:B,0)))</f>
        <v>#N/A</v>
      </c>
      <c r="I51" s="34" t="str">
        <f t="shared" si="0"/>
        <v>-</v>
      </c>
      <c r="J51" s="34" t="str">
        <f t="shared" si="1"/>
        <v>-</v>
      </c>
    </row>
    <row r="52" spans="2:10" x14ac:dyDescent="0.25">
      <c r="B52" s="30" t="s">
        <v>61</v>
      </c>
      <c r="C52" s="31" t="e">
        <f>INDEX('Composicao Unitaria'!D:D,MATCH(BASE!B52,'Composicao Unitaria'!B:B,0))</f>
        <v>#N/A</v>
      </c>
      <c r="D52" s="31" t="e">
        <f>INDEX('Composicao Unitaria'!C:C,MATCH(BASE!B52,'Composicao Unitaria'!B:B,0))</f>
        <v>#N/A</v>
      </c>
      <c r="E52" s="32" t="e">
        <f>INDEX('Composicao Unitaria'!E:E,MATCH(BASE!B52,'Composicao Unitaria'!B:B,0))</f>
        <v>#N/A</v>
      </c>
      <c r="F52" s="31" t="e">
        <f>INDEX('Composicao Unitaria'!F:F,MATCH(BASE!B52,'Composicao Unitaria'!B:B,0))</f>
        <v>#N/A</v>
      </c>
      <c r="G52" s="33">
        <v>1</v>
      </c>
      <c r="H52" s="34" t="e">
        <f>IF(INDEX('Composicao Unitaria'!H:H,MATCH(BASE!B52,'Composicao Unitaria'!B:B,0))=0,"-",INDEX('Composicao Unitaria'!H:H,MATCH(BASE!B52,'Composicao Unitaria'!B:B,0)))</f>
        <v>#N/A</v>
      </c>
      <c r="I52" s="34" t="str">
        <f t="shared" si="0"/>
        <v>-</v>
      </c>
      <c r="J52" s="34" t="str">
        <f t="shared" si="1"/>
        <v>-</v>
      </c>
    </row>
    <row r="53" spans="2:10" x14ac:dyDescent="0.25">
      <c r="B53" s="30" t="s">
        <v>62</v>
      </c>
      <c r="C53" s="31" t="e">
        <f>INDEX('Composicao Unitaria'!D:D,MATCH(BASE!B53,'Composicao Unitaria'!B:B,0))</f>
        <v>#N/A</v>
      </c>
      <c r="D53" s="31" t="e">
        <f>INDEX('Composicao Unitaria'!C:C,MATCH(BASE!B53,'Composicao Unitaria'!B:B,0))</f>
        <v>#N/A</v>
      </c>
      <c r="E53" s="32" t="e">
        <f>INDEX('Composicao Unitaria'!E:E,MATCH(BASE!B53,'Composicao Unitaria'!B:B,0))</f>
        <v>#N/A</v>
      </c>
      <c r="F53" s="31" t="e">
        <f>INDEX('Composicao Unitaria'!F:F,MATCH(BASE!B53,'Composicao Unitaria'!B:B,0))</f>
        <v>#N/A</v>
      </c>
      <c r="G53" s="33">
        <v>30</v>
      </c>
      <c r="H53" s="34" t="e">
        <f>IF(INDEX('Composicao Unitaria'!H:H,MATCH(BASE!B53,'Composicao Unitaria'!B:B,0))=0,"-",INDEX('Composicao Unitaria'!H:H,MATCH(BASE!B53,'Composicao Unitaria'!B:B,0)))</f>
        <v>#N/A</v>
      </c>
      <c r="I53" s="34" t="str">
        <f t="shared" si="0"/>
        <v>-</v>
      </c>
      <c r="J53" s="34" t="str">
        <f t="shared" si="1"/>
        <v>-</v>
      </c>
    </row>
    <row r="54" spans="2:10" x14ac:dyDescent="0.25">
      <c r="B54" s="30" t="s">
        <v>63</v>
      </c>
      <c r="C54" s="31" t="e">
        <f>INDEX('Composicao Unitaria'!D:D,MATCH(BASE!B54,'Composicao Unitaria'!B:B,0))</f>
        <v>#N/A</v>
      </c>
      <c r="D54" s="31" t="e">
        <f>INDEX('Composicao Unitaria'!C:C,MATCH(BASE!B54,'Composicao Unitaria'!B:B,0))</f>
        <v>#N/A</v>
      </c>
      <c r="E54" s="32" t="e">
        <f>INDEX('Composicao Unitaria'!E:E,MATCH(BASE!B54,'Composicao Unitaria'!B:B,0))</f>
        <v>#N/A</v>
      </c>
      <c r="F54" s="31" t="e">
        <f>INDEX('Composicao Unitaria'!F:F,MATCH(BASE!B54,'Composicao Unitaria'!B:B,0))</f>
        <v>#N/A</v>
      </c>
      <c r="G54" s="33">
        <v>1</v>
      </c>
      <c r="H54" s="34" t="e">
        <f>IF(INDEX('Composicao Unitaria'!H:H,MATCH(BASE!B54,'Composicao Unitaria'!B:B,0))=0,"-",INDEX('Composicao Unitaria'!H:H,MATCH(BASE!B54,'Composicao Unitaria'!B:B,0)))</f>
        <v>#N/A</v>
      </c>
      <c r="I54" s="34" t="str">
        <f t="shared" si="0"/>
        <v>-</v>
      </c>
      <c r="J54" s="34" t="str">
        <f t="shared" si="1"/>
        <v>-</v>
      </c>
    </row>
    <row r="55" spans="2:10" x14ac:dyDescent="0.25">
      <c r="B55" s="30" t="s">
        <v>64</v>
      </c>
      <c r="C55" s="31" t="e">
        <f>INDEX('Composicao Unitaria'!D:D,MATCH(BASE!B55,'Composicao Unitaria'!B:B,0))</f>
        <v>#N/A</v>
      </c>
      <c r="D55" s="31" t="e">
        <f>INDEX('Composicao Unitaria'!C:C,MATCH(BASE!B55,'Composicao Unitaria'!B:B,0))</f>
        <v>#N/A</v>
      </c>
      <c r="E55" s="32" t="e">
        <f>INDEX('Composicao Unitaria'!E:E,MATCH(BASE!B55,'Composicao Unitaria'!B:B,0))</f>
        <v>#N/A</v>
      </c>
      <c r="F55" s="31" t="e">
        <f>INDEX('Composicao Unitaria'!F:F,MATCH(BASE!B55,'Composicao Unitaria'!B:B,0))</f>
        <v>#N/A</v>
      </c>
      <c r="G55" s="33">
        <v>1</v>
      </c>
      <c r="H55" s="34" t="e">
        <f>IF(INDEX('Composicao Unitaria'!H:H,MATCH(BASE!B55,'Composicao Unitaria'!B:B,0))=0,"-",INDEX('Composicao Unitaria'!H:H,MATCH(BASE!B55,'Composicao Unitaria'!B:B,0)))</f>
        <v>#N/A</v>
      </c>
      <c r="I55" s="34" t="str">
        <f t="shared" si="0"/>
        <v>-</v>
      </c>
      <c r="J55" s="34" t="str">
        <f t="shared" si="1"/>
        <v>-</v>
      </c>
    </row>
    <row r="56" spans="2:10" x14ac:dyDescent="0.25">
      <c r="B56" s="30" t="s">
        <v>65</v>
      </c>
      <c r="C56" s="31" t="e">
        <f>INDEX('Composicao Unitaria'!D:D,MATCH(BASE!B56,'Composicao Unitaria'!B:B,0))</f>
        <v>#N/A</v>
      </c>
      <c r="D56" s="31" t="e">
        <f>INDEX('Composicao Unitaria'!C:C,MATCH(BASE!B56,'Composicao Unitaria'!B:B,0))</f>
        <v>#N/A</v>
      </c>
      <c r="E56" s="32" t="e">
        <f>INDEX('Composicao Unitaria'!E:E,MATCH(BASE!B56,'Composicao Unitaria'!B:B,0))</f>
        <v>#N/A</v>
      </c>
      <c r="F56" s="31" t="e">
        <f>INDEX('Composicao Unitaria'!F:F,MATCH(BASE!B56,'Composicao Unitaria'!B:B,0))</f>
        <v>#N/A</v>
      </c>
      <c r="G56" s="33">
        <v>3</v>
      </c>
      <c r="H56" s="34" t="e">
        <f>IF(INDEX('Composicao Unitaria'!H:H,MATCH(BASE!B56,'Composicao Unitaria'!B:B,0))=0,"-",INDEX('Composicao Unitaria'!H:H,MATCH(BASE!B56,'Composicao Unitaria'!B:B,0)))</f>
        <v>#N/A</v>
      </c>
      <c r="I56" s="34" t="str">
        <f t="shared" si="0"/>
        <v>-</v>
      </c>
      <c r="J56" s="34" t="str">
        <f t="shared" si="1"/>
        <v>-</v>
      </c>
    </row>
    <row r="57" spans="2:10" x14ac:dyDescent="0.25">
      <c r="B57" s="30" t="s">
        <v>66</v>
      </c>
      <c r="C57" s="31" t="e">
        <f>INDEX('Composicao Unitaria'!D:D,MATCH(BASE!B57,'Composicao Unitaria'!B:B,0))</f>
        <v>#N/A</v>
      </c>
      <c r="D57" s="31" t="e">
        <f>INDEX('Composicao Unitaria'!C:C,MATCH(BASE!B57,'Composicao Unitaria'!B:B,0))</f>
        <v>#N/A</v>
      </c>
      <c r="E57" s="32" t="e">
        <f>INDEX('Composicao Unitaria'!E:E,MATCH(BASE!B57,'Composicao Unitaria'!B:B,0))</f>
        <v>#N/A</v>
      </c>
      <c r="F57" s="31" t="e">
        <f>INDEX('Composicao Unitaria'!F:F,MATCH(BASE!B57,'Composicao Unitaria'!B:B,0))</f>
        <v>#N/A</v>
      </c>
      <c r="G57" s="33">
        <v>11</v>
      </c>
      <c r="H57" s="34" t="e">
        <f>IF(INDEX('Composicao Unitaria'!H:H,MATCH(BASE!B57,'Composicao Unitaria'!B:B,0))=0,"-",INDEX('Composicao Unitaria'!H:H,MATCH(BASE!B57,'Composicao Unitaria'!B:B,0)))</f>
        <v>#N/A</v>
      </c>
      <c r="I57" s="34" t="str">
        <f t="shared" si="0"/>
        <v>-</v>
      </c>
      <c r="J57" s="34" t="str">
        <f t="shared" si="1"/>
        <v>-</v>
      </c>
    </row>
    <row r="58" spans="2:10" x14ac:dyDescent="0.25">
      <c r="B58" s="30" t="s">
        <v>67</v>
      </c>
      <c r="C58" s="31" t="e">
        <f>INDEX('Composicao Unitaria'!D:D,MATCH(BASE!B58,'Composicao Unitaria'!B:B,0))</f>
        <v>#N/A</v>
      </c>
      <c r="D58" s="31" t="e">
        <f>INDEX('Composicao Unitaria'!C:C,MATCH(BASE!B58,'Composicao Unitaria'!B:B,0))</f>
        <v>#N/A</v>
      </c>
      <c r="E58" s="32" t="e">
        <f>INDEX('Composicao Unitaria'!E:E,MATCH(BASE!B58,'Composicao Unitaria'!B:B,0))</f>
        <v>#N/A</v>
      </c>
      <c r="F58" s="31" t="e">
        <f>INDEX('Composicao Unitaria'!F:F,MATCH(BASE!B58,'Composicao Unitaria'!B:B,0))</f>
        <v>#N/A</v>
      </c>
      <c r="G58" s="33">
        <v>11</v>
      </c>
      <c r="H58" s="34" t="e">
        <f>IF(INDEX('Composicao Unitaria'!H:H,MATCH(BASE!B58,'Composicao Unitaria'!B:B,0))=0,"-",INDEX('Composicao Unitaria'!H:H,MATCH(BASE!B58,'Composicao Unitaria'!B:B,0)))</f>
        <v>#N/A</v>
      </c>
      <c r="I58" s="34" t="str">
        <f t="shared" si="0"/>
        <v>-</v>
      </c>
      <c r="J58" s="34" t="str">
        <f t="shared" si="1"/>
        <v>-</v>
      </c>
    </row>
    <row r="59" spans="2:10" x14ac:dyDescent="0.25">
      <c r="B59" s="30" t="s">
        <v>68</v>
      </c>
      <c r="C59" s="31" t="e">
        <f>INDEX('Composicao Unitaria'!D:D,MATCH(BASE!B59,'Composicao Unitaria'!B:B,0))</f>
        <v>#N/A</v>
      </c>
      <c r="D59" s="31" t="e">
        <f>INDEX('Composicao Unitaria'!C:C,MATCH(BASE!B59,'Composicao Unitaria'!B:B,0))</f>
        <v>#N/A</v>
      </c>
      <c r="E59" s="32" t="e">
        <f>INDEX('Composicao Unitaria'!E:E,MATCH(BASE!B59,'Composicao Unitaria'!B:B,0))</f>
        <v>#N/A</v>
      </c>
      <c r="F59" s="31" t="e">
        <f>INDEX('Composicao Unitaria'!F:F,MATCH(BASE!B59,'Composicao Unitaria'!B:B,0))</f>
        <v>#N/A</v>
      </c>
      <c r="G59" s="33">
        <v>11</v>
      </c>
      <c r="H59" s="34" t="e">
        <f>IF(INDEX('Composicao Unitaria'!H:H,MATCH(BASE!B59,'Composicao Unitaria'!B:B,0))=0,"-",INDEX('Composicao Unitaria'!H:H,MATCH(BASE!B59,'Composicao Unitaria'!B:B,0)))</f>
        <v>#N/A</v>
      </c>
      <c r="I59" s="34" t="str">
        <f t="shared" si="0"/>
        <v>-</v>
      </c>
      <c r="J59" s="34" t="str">
        <f t="shared" si="1"/>
        <v>-</v>
      </c>
    </row>
    <row r="60" spans="2:10" x14ac:dyDescent="0.25">
      <c r="B60" s="30" t="s">
        <v>69</v>
      </c>
      <c r="C60" s="31" t="e">
        <f>INDEX('Composicao Unitaria'!D:D,MATCH(BASE!B60,'Composicao Unitaria'!B:B,0))</f>
        <v>#N/A</v>
      </c>
      <c r="D60" s="31" t="e">
        <f>INDEX('Composicao Unitaria'!C:C,MATCH(BASE!B60,'Composicao Unitaria'!B:B,0))</f>
        <v>#N/A</v>
      </c>
      <c r="E60" s="32" t="e">
        <f>INDEX('Composicao Unitaria'!E:E,MATCH(BASE!B60,'Composicao Unitaria'!B:B,0))</f>
        <v>#N/A</v>
      </c>
      <c r="F60" s="31" t="e">
        <f>INDEX('Composicao Unitaria'!F:F,MATCH(BASE!B60,'Composicao Unitaria'!B:B,0))</f>
        <v>#N/A</v>
      </c>
      <c r="G60" s="33">
        <v>1</v>
      </c>
      <c r="H60" s="34" t="e">
        <f>IF(INDEX('Composicao Unitaria'!H:H,MATCH(BASE!B60,'Composicao Unitaria'!B:B,0))=0,"-",INDEX('Composicao Unitaria'!H:H,MATCH(BASE!B60,'Composicao Unitaria'!B:B,0)))</f>
        <v>#N/A</v>
      </c>
      <c r="I60" s="34" t="str">
        <f t="shared" si="0"/>
        <v>-</v>
      </c>
      <c r="J60" s="34" t="str">
        <f t="shared" si="1"/>
        <v>-</v>
      </c>
    </row>
    <row r="61" spans="2:10" x14ac:dyDescent="0.25">
      <c r="B61" s="30" t="s">
        <v>70</v>
      </c>
      <c r="C61" s="31" t="e">
        <f>INDEX('Composicao Unitaria'!D:D,MATCH(BASE!B61,'Composicao Unitaria'!B:B,0))</f>
        <v>#N/A</v>
      </c>
      <c r="D61" s="31" t="e">
        <f>INDEX('Composicao Unitaria'!C:C,MATCH(BASE!B61,'Composicao Unitaria'!B:B,0))</f>
        <v>#N/A</v>
      </c>
      <c r="E61" s="32" t="e">
        <f>INDEX('Composicao Unitaria'!E:E,MATCH(BASE!B61,'Composicao Unitaria'!B:B,0))</f>
        <v>#N/A</v>
      </c>
      <c r="F61" s="31" t="e">
        <f>INDEX('Composicao Unitaria'!F:F,MATCH(BASE!B61,'Composicao Unitaria'!B:B,0))</f>
        <v>#N/A</v>
      </c>
      <c r="G61" s="33">
        <v>1</v>
      </c>
      <c r="H61" s="34" t="e">
        <f>IF(INDEX('Composicao Unitaria'!H:H,MATCH(BASE!B61,'Composicao Unitaria'!B:B,0))=0,"-",INDEX('Composicao Unitaria'!H:H,MATCH(BASE!B61,'Composicao Unitaria'!B:B,0)))</f>
        <v>#N/A</v>
      </c>
      <c r="I61" s="34" t="str">
        <f t="shared" si="0"/>
        <v>-</v>
      </c>
      <c r="J61" s="34" t="str">
        <f t="shared" si="1"/>
        <v>-</v>
      </c>
    </row>
    <row r="62" spans="2:10" x14ac:dyDescent="0.25">
      <c r="B62" s="30" t="s">
        <v>71</v>
      </c>
      <c r="C62" s="31" t="e">
        <f>INDEX('Composicao Unitaria'!D:D,MATCH(BASE!B62,'Composicao Unitaria'!B:B,0))</f>
        <v>#N/A</v>
      </c>
      <c r="D62" s="31" t="e">
        <f>INDEX('Composicao Unitaria'!C:C,MATCH(BASE!B62,'Composicao Unitaria'!B:B,0))</f>
        <v>#N/A</v>
      </c>
      <c r="E62" s="32" t="e">
        <f>INDEX('Composicao Unitaria'!E:E,MATCH(BASE!B62,'Composicao Unitaria'!B:B,0))</f>
        <v>#N/A</v>
      </c>
      <c r="F62" s="31" t="e">
        <f>INDEX('Composicao Unitaria'!F:F,MATCH(BASE!B62,'Composicao Unitaria'!B:B,0))</f>
        <v>#N/A</v>
      </c>
      <c r="G62" s="33">
        <v>1</v>
      </c>
      <c r="H62" s="34" t="e">
        <f>IF(INDEX('Composicao Unitaria'!H:H,MATCH(BASE!B62,'Composicao Unitaria'!B:B,0))=0,"-",INDEX('Composicao Unitaria'!H:H,MATCH(BASE!B62,'Composicao Unitaria'!B:B,0)))</f>
        <v>#N/A</v>
      </c>
      <c r="I62" s="34" t="str">
        <f t="shared" si="0"/>
        <v>-</v>
      </c>
      <c r="J62" s="34" t="str">
        <f t="shared" si="1"/>
        <v>-</v>
      </c>
    </row>
    <row r="63" spans="2:10" x14ac:dyDescent="0.25">
      <c r="B63" s="30" t="s">
        <v>72</v>
      </c>
      <c r="C63" s="31" t="e">
        <f>INDEX('Composicao Unitaria'!D:D,MATCH(BASE!B63,'Composicao Unitaria'!B:B,0))</f>
        <v>#N/A</v>
      </c>
      <c r="D63" s="31" t="e">
        <f>INDEX('Composicao Unitaria'!C:C,MATCH(BASE!B63,'Composicao Unitaria'!B:B,0))</f>
        <v>#N/A</v>
      </c>
      <c r="E63" s="32" t="e">
        <f>INDEX('Composicao Unitaria'!E:E,MATCH(BASE!B63,'Composicao Unitaria'!B:B,0))</f>
        <v>#N/A</v>
      </c>
      <c r="F63" s="31" t="e">
        <f>INDEX('Composicao Unitaria'!F:F,MATCH(BASE!B63,'Composicao Unitaria'!B:B,0))</f>
        <v>#N/A</v>
      </c>
      <c r="G63" s="33">
        <v>110</v>
      </c>
      <c r="H63" s="34" t="e">
        <f>IF(INDEX('Composicao Unitaria'!H:H,MATCH(BASE!B63,'Composicao Unitaria'!B:B,0))=0,"-",INDEX('Composicao Unitaria'!H:H,MATCH(BASE!B63,'Composicao Unitaria'!B:B,0)))</f>
        <v>#N/A</v>
      </c>
      <c r="I63" s="34" t="str">
        <f t="shared" si="0"/>
        <v>-</v>
      </c>
      <c r="J63" s="34" t="str">
        <f t="shared" si="1"/>
        <v>-</v>
      </c>
    </row>
    <row r="64" spans="2:10" x14ac:dyDescent="0.25">
      <c r="B64" s="30" t="s">
        <v>73</v>
      </c>
      <c r="C64" s="31" t="e">
        <f>INDEX('Composicao Unitaria'!D:D,MATCH(BASE!B64,'Composicao Unitaria'!B:B,0))</f>
        <v>#N/A</v>
      </c>
      <c r="D64" s="31" t="e">
        <f>INDEX('Composicao Unitaria'!C:C,MATCH(BASE!B64,'Composicao Unitaria'!B:B,0))</f>
        <v>#N/A</v>
      </c>
      <c r="E64" s="32" t="e">
        <f>INDEX('Composicao Unitaria'!E:E,MATCH(BASE!B64,'Composicao Unitaria'!B:B,0))</f>
        <v>#N/A</v>
      </c>
      <c r="F64" s="31" t="e">
        <f>INDEX('Composicao Unitaria'!F:F,MATCH(BASE!B64,'Composicao Unitaria'!B:B,0))</f>
        <v>#N/A</v>
      </c>
      <c r="G64" s="33">
        <v>4</v>
      </c>
      <c r="H64" s="34" t="e">
        <f>IF(INDEX('Composicao Unitaria'!H:H,MATCH(BASE!B64,'Composicao Unitaria'!B:B,0))=0,"-",INDEX('Composicao Unitaria'!H:H,MATCH(BASE!B64,'Composicao Unitaria'!B:B,0)))</f>
        <v>#N/A</v>
      </c>
      <c r="I64" s="34" t="str">
        <f t="shared" si="0"/>
        <v>-</v>
      </c>
      <c r="J64" s="34" t="str">
        <f t="shared" si="1"/>
        <v>-</v>
      </c>
    </row>
    <row r="65" spans="2:17" x14ac:dyDescent="0.25">
      <c r="B65" s="30" t="s">
        <v>74</v>
      </c>
      <c r="C65" s="31" t="e">
        <f>INDEX('Composicao Unitaria'!D:D,MATCH(BASE!B65,'Composicao Unitaria'!B:B,0))</f>
        <v>#N/A</v>
      </c>
      <c r="D65" s="31" t="e">
        <f>INDEX('Composicao Unitaria'!C:C,MATCH(BASE!B65,'Composicao Unitaria'!B:B,0))</f>
        <v>#N/A</v>
      </c>
      <c r="E65" s="32" t="e">
        <f>INDEX('Composicao Unitaria'!E:E,MATCH(BASE!B65,'Composicao Unitaria'!B:B,0))</f>
        <v>#N/A</v>
      </c>
      <c r="F65" s="31" t="e">
        <f>INDEX('Composicao Unitaria'!F:F,MATCH(BASE!B65,'Composicao Unitaria'!B:B,0))</f>
        <v>#N/A</v>
      </c>
      <c r="G65" s="33">
        <v>6</v>
      </c>
      <c r="H65" s="34" t="e">
        <f>IF(INDEX('Composicao Unitaria'!H:H,MATCH(BASE!B65,'Composicao Unitaria'!B:B,0))=0,"-",INDEX('Composicao Unitaria'!H:H,MATCH(BASE!B65,'Composicao Unitaria'!B:B,0)))</f>
        <v>#N/A</v>
      </c>
      <c r="I65" s="34" t="str">
        <f t="shared" si="0"/>
        <v>-</v>
      </c>
      <c r="J65" s="34" t="str">
        <f t="shared" si="1"/>
        <v>-</v>
      </c>
    </row>
    <row r="66" spans="2:17" x14ac:dyDescent="0.25">
      <c r="B66" s="30" t="s">
        <v>75</v>
      </c>
      <c r="C66" s="31" t="e">
        <f>INDEX('Composicao Unitaria'!D:D,MATCH(BASE!B66,'Composicao Unitaria'!B:B,0))</f>
        <v>#N/A</v>
      </c>
      <c r="D66" s="31" t="e">
        <f>INDEX('Composicao Unitaria'!C:C,MATCH(BASE!B66,'Composicao Unitaria'!B:B,0))</f>
        <v>#N/A</v>
      </c>
      <c r="E66" s="32" t="e">
        <f>INDEX('Composicao Unitaria'!E:E,MATCH(BASE!B66,'Composicao Unitaria'!B:B,0))</f>
        <v>#N/A</v>
      </c>
      <c r="F66" s="31" t="e">
        <f>INDEX('Composicao Unitaria'!F:F,MATCH(BASE!B66,'Composicao Unitaria'!B:B,0))</f>
        <v>#N/A</v>
      </c>
      <c r="G66" s="33">
        <v>1</v>
      </c>
      <c r="H66" s="34" t="e">
        <f>IF(INDEX('Composicao Unitaria'!H:H,MATCH(BASE!B66,'Composicao Unitaria'!B:B,0))=0,"-",INDEX('Composicao Unitaria'!H:H,MATCH(BASE!B66,'Composicao Unitaria'!B:B,0)))</f>
        <v>#N/A</v>
      </c>
      <c r="I66" s="34" t="str">
        <f t="shared" si="0"/>
        <v>-</v>
      </c>
      <c r="J66" s="34" t="str">
        <f t="shared" si="1"/>
        <v>-</v>
      </c>
    </row>
    <row r="67" spans="2:17" x14ac:dyDescent="0.25">
      <c r="B67" s="30" t="s">
        <v>76</v>
      </c>
      <c r="C67" s="31" t="e">
        <f>INDEX('Composicao Unitaria'!D:D,MATCH(BASE!B67,'Composicao Unitaria'!B:B,0))</f>
        <v>#N/A</v>
      </c>
      <c r="D67" s="31" t="e">
        <f>INDEX('Composicao Unitaria'!C:C,MATCH(BASE!B67,'Composicao Unitaria'!B:B,0))</f>
        <v>#N/A</v>
      </c>
      <c r="E67" s="32" t="e">
        <f>INDEX('Composicao Unitaria'!E:E,MATCH(BASE!B67,'Composicao Unitaria'!B:B,0))</f>
        <v>#N/A</v>
      </c>
      <c r="F67" s="31" t="e">
        <f>INDEX('Composicao Unitaria'!F:F,MATCH(BASE!B67,'Composicao Unitaria'!B:B,0))</f>
        <v>#N/A</v>
      </c>
      <c r="G67" s="33">
        <v>3</v>
      </c>
      <c r="H67" s="34" t="e">
        <f>IF(INDEX('Composicao Unitaria'!H:H,MATCH(BASE!B67,'Composicao Unitaria'!B:B,0))=0,"-",INDEX('Composicao Unitaria'!H:H,MATCH(BASE!B67,'Composicao Unitaria'!B:B,0)))</f>
        <v>#N/A</v>
      </c>
      <c r="I67" s="34" t="str">
        <f t="shared" si="0"/>
        <v>-</v>
      </c>
      <c r="J67" s="34" t="str">
        <f t="shared" si="1"/>
        <v>-</v>
      </c>
    </row>
    <row r="68" spans="2:17" x14ac:dyDescent="0.25">
      <c r="B68" s="30" t="s">
        <v>77</v>
      </c>
      <c r="C68" s="31" t="e">
        <f>INDEX('Composicao Unitaria'!D:D,MATCH(BASE!B68,'Composicao Unitaria'!B:B,0))</f>
        <v>#N/A</v>
      </c>
      <c r="D68" s="31" t="e">
        <f>INDEX('Composicao Unitaria'!C:C,MATCH(BASE!B68,'Composicao Unitaria'!B:B,0))</f>
        <v>#N/A</v>
      </c>
      <c r="E68" s="32" t="e">
        <f>INDEX('Composicao Unitaria'!E:E,MATCH(BASE!B68,'Composicao Unitaria'!B:B,0))</f>
        <v>#N/A</v>
      </c>
      <c r="F68" s="31" t="e">
        <f>INDEX('Composicao Unitaria'!F:F,MATCH(BASE!B68,'Composicao Unitaria'!B:B,0))</f>
        <v>#N/A</v>
      </c>
      <c r="G68" s="33">
        <v>1</v>
      </c>
      <c r="H68" s="34" t="e">
        <f>IF(INDEX('Composicao Unitaria'!H:H,MATCH(BASE!B68,'Composicao Unitaria'!B:B,0))=0,"-",INDEX('Composicao Unitaria'!H:H,MATCH(BASE!B68,'Composicao Unitaria'!B:B,0)))</f>
        <v>#N/A</v>
      </c>
      <c r="I68" s="34" t="str">
        <f t="shared" si="0"/>
        <v>-</v>
      </c>
      <c r="J68" s="34" t="str">
        <f t="shared" si="1"/>
        <v>-</v>
      </c>
    </row>
    <row r="69" spans="2:17" x14ac:dyDescent="0.25">
      <c r="B69" s="30" t="s">
        <v>78</v>
      </c>
      <c r="C69" s="31" t="e">
        <f>INDEX('Composicao Unitaria'!D:D,MATCH(BASE!B69,'Composicao Unitaria'!B:B,0))</f>
        <v>#N/A</v>
      </c>
      <c r="D69" s="31" t="e">
        <f>INDEX('Composicao Unitaria'!C:C,MATCH(BASE!B69,'Composicao Unitaria'!B:B,0))</f>
        <v>#N/A</v>
      </c>
      <c r="E69" s="32" t="e">
        <f>INDEX('Composicao Unitaria'!E:E,MATCH(BASE!B69,'Composicao Unitaria'!B:B,0))</f>
        <v>#N/A</v>
      </c>
      <c r="F69" s="31" t="e">
        <f>INDEX('Composicao Unitaria'!F:F,MATCH(BASE!B69,'Composicao Unitaria'!B:B,0))</f>
        <v>#N/A</v>
      </c>
      <c r="G69" s="33">
        <v>8</v>
      </c>
      <c r="H69" s="34" t="e">
        <f>IF(INDEX('Composicao Unitaria'!H:H,MATCH(BASE!B69,'Composicao Unitaria'!B:B,0))=0,"-",INDEX('Composicao Unitaria'!H:H,MATCH(BASE!B69,'Composicao Unitaria'!B:B,0)))</f>
        <v>#N/A</v>
      </c>
      <c r="I69" s="34" t="str">
        <f t="shared" si="0"/>
        <v>-</v>
      </c>
      <c r="J69" s="34" t="str">
        <f t="shared" si="1"/>
        <v>-</v>
      </c>
      <c r="L69" s="43" t="s">
        <v>79</v>
      </c>
    </row>
    <row r="70" spans="2:17" x14ac:dyDescent="0.25">
      <c r="B70" s="30" t="s">
        <v>80</v>
      </c>
      <c r="C70" s="31" t="e">
        <f>INDEX('Composicao Unitaria'!D:D,MATCH(BASE!B70,'Composicao Unitaria'!B:B,0))</f>
        <v>#N/A</v>
      </c>
      <c r="D70" s="31" t="e">
        <f>INDEX('Composicao Unitaria'!C:C,MATCH(BASE!B70,'Composicao Unitaria'!B:B,0))</f>
        <v>#N/A</v>
      </c>
      <c r="E70" s="32" t="e">
        <f>INDEX('Composicao Unitaria'!E:E,MATCH(BASE!B70,'Composicao Unitaria'!B:B,0))</f>
        <v>#N/A</v>
      </c>
      <c r="F70" s="31" t="e">
        <f>INDEX('Composicao Unitaria'!F:F,MATCH(BASE!B70,'Composicao Unitaria'!B:B,0))</f>
        <v>#N/A</v>
      </c>
      <c r="G70" s="33">
        <v>9</v>
      </c>
      <c r="H70" s="34" t="e">
        <f>IF(INDEX('Composicao Unitaria'!H:H,MATCH(BASE!B70,'Composicao Unitaria'!B:B,0))=0,"-",INDEX('Composicao Unitaria'!H:H,MATCH(BASE!B70,'Composicao Unitaria'!B:B,0)))</f>
        <v>#N/A</v>
      </c>
      <c r="I70" s="34" t="str">
        <f t="shared" si="0"/>
        <v>-</v>
      </c>
      <c r="J70" s="34" t="str">
        <f t="shared" si="1"/>
        <v>-</v>
      </c>
    </row>
    <row r="71" spans="2:17" x14ac:dyDescent="0.25">
      <c r="B71" s="30" t="s">
        <v>81</v>
      </c>
      <c r="C71" s="31" t="e">
        <f>INDEX('Composicao Unitaria'!D:D,MATCH(BASE!B71,'Composicao Unitaria'!B:B,0))</f>
        <v>#N/A</v>
      </c>
      <c r="D71" s="31" t="e">
        <f>INDEX('Composicao Unitaria'!C:C,MATCH(BASE!B71,'Composicao Unitaria'!B:B,0))</f>
        <v>#N/A</v>
      </c>
      <c r="E71" s="32" t="e">
        <f>INDEX('Composicao Unitaria'!E:E,MATCH(BASE!B71,'Composicao Unitaria'!B:B,0))</f>
        <v>#N/A</v>
      </c>
      <c r="F71" s="31" t="e">
        <f>INDEX('Composicao Unitaria'!F:F,MATCH(BASE!B71,'Composicao Unitaria'!B:B,0))</f>
        <v>#N/A</v>
      </c>
      <c r="G71" s="33">
        <v>2</v>
      </c>
      <c r="H71" s="34" t="e">
        <f>IF(INDEX('Composicao Unitaria'!H:H,MATCH(BASE!B71,'Composicao Unitaria'!B:B,0))=0,"-",INDEX('Composicao Unitaria'!H:H,MATCH(BASE!B71,'Composicao Unitaria'!B:B,0)))</f>
        <v>#N/A</v>
      </c>
      <c r="I71" s="34" t="str">
        <f t="shared" si="0"/>
        <v>-</v>
      </c>
      <c r="J71" s="34" t="str">
        <f t="shared" si="1"/>
        <v>-</v>
      </c>
    </row>
    <row r="72" spans="2:17" x14ac:dyDescent="0.25">
      <c r="B72" s="30" t="s">
        <v>82</v>
      </c>
      <c r="C72" s="31" t="e">
        <f>INDEX('Composicao Unitaria'!D:D,MATCH(BASE!B72,'Composicao Unitaria'!B:B,0))</f>
        <v>#N/A</v>
      </c>
      <c r="D72" s="31" t="e">
        <f>INDEX('Composicao Unitaria'!C:C,MATCH(BASE!B72,'Composicao Unitaria'!B:B,0))</f>
        <v>#N/A</v>
      </c>
      <c r="E72" s="32" t="e">
        <f>INDEX('Composicao Unitaria'!E:E,MATCH(BASE!B72,'Composicao Unitaria'!B:B,0))</f>
        <v>#N/A</v>
      </c>
      <c r="F72" s="31" t="e">
        <f>INDEX('Composicao Unitaria'!F:F,MATCH(BASE!B72,'Composicao Unitaria'!B:B,0))</f>
        <v>#N/A</v>
      </c>
      <c r="G72" s="33">
        <v>1</v>
      </c>
      <c r="H72" s="34" t="e">
        <f>IF(INDEX('Composicao Unitaria'!H:H,MATCH(BASE!B72,'Composicao Unitaria'!B:B,0))=0,"-",INDEX('Composicao Unitaria'!H:H,MATCH(BASE!B72,'Composicao Unitaria'!B:B,0)))</f>
        <v>#N/A</v>
      </c>
      <c r="I72" s="34" t="str">
        <f t="shared" ref="I72:I168" si="2">IFERROR(H72*(1+$L$2),"-")</f>
        <v>-</v>
      </c>
      <c r="J72" s="34" t="str">
        <f t="shared" ref="J72:J79" si="3">IFERROR(I72*G72,"-")</f>
        <v>-</v>
      </c>
    </row>
    <row r="73" spans="2:17" x14ac:dyDescent="0.25">
      <c r="B73" s="30" t="s">
        <v>83</v>
      </c>
      <c r="C73" s="31" t="e">
        <f>INDEX('Composicao Unitaria'!D:D,MATCH(BASE!B73,'Composicao Unitaria'!B:B,0))</f>
        <v>#N/A</v>
      </c>
      <c r="D73" s="31" t="e">
        <f>INDEX('Composicao Unitaria'!C:C,MATCH(BASE!B73,'Composicao Unitaria'!B:B,0))</f>
        <v>#N/A</v>
      </c>
      <c r="E73" s="32" t="e">
        <f>INDEX('Composicao Unitaria'!E:E,MATCH(BASE!B73,'Composicao Unitaria'!B:B,0))</f>
        <v>#N/A</v>
      </c>
      <c r="F73" s="31" t="e">
        <f>INDEX('Composicao Unitaria'!F:F,MATCH(BASE!B73,'Composicao Unitaria'!B:B,0))</f>
        <v>#N/A</v>
      </c>
      <c r="G73" s="33">
        <v>2</v>
      </c>
      <c r="H73" s="34" t="e">
        <f>IF(INDEX('Composicao Unitaria'!H:H,MATCH(BASE!B73,'Composicao Unitaria'!B:B,0))=0,"-",INDEX('Composicao Unitaria'!H:H,MATCH(BASE!B73,'Composicao Unitaria'!B:B,0)))</f>
        <v>#N/A</v>
      </c>
      <c r="I73" s="34" t="str">
        <f t="shared" si="2"/>
        <v>-</v>
      </c>
      <c r="J73" s="34" t="str">
        <f t="shared" si="3"/>
        <v>-</v>
      </c>
    </row>
    <row r="74" spans="2:17" x14ac:dyDescent="0.25">
      <c r="B74" s="30" t="s">
        <v>84</v>
      </c>
      <c r="C74" s="31" t="e">
        <f>INDEX('Composicao Unitaria'!D:D,MATCH(BASE!B74,'Composicao Unitaria'!B:B,0))</f>
        <v>#N/A</v>
      </c>
      <c r="D74" s="31" t="e">
        <f>INDEX('Composicao Unitaria'!C:C,MATCH(BASE!B74,'Composicao Unitaria'!B:B,0))</f>
        <v>#N/A</v>
      </c>
      <c r="E74" s="32" t="e">
        <f>INDEX('Composicao Unitaria'!E:E,MATCH(BASE!B74,'Composicao Unitaria'!B:B,0))</f>
        <v>#N/A</v>
      </c>
      <c r="F74" s="31" t="e">
        <f>INDEX('Composicao Unitaria'!F:F,MATCH(BASE!B74,'Composicao Unitaria'!B:B,0))</f>
        <v>#N/A</v>
      </c>
      <c r="G74" s="33">
        <v>2</v>
      </c>
      <c r="H74" s="34" t="e">
        <f>IF(INDEX('Composicao Unitaria'!H:H,MATCH(BASE!B74,'Composicao Unitaria'!B:B,0))=0,"-",INDEX('Composicao Unitaria'!H:H,MATCH(BASE!B74,'Composicao Unitaria'!B:B,0)))</f>
        <v>#N/A</v>
      </c>
      <c r="I74" s="34" t="str">
        <f t="shared" si="2"/>
        <v>-</v>
      </c>
      <c r="J74" s="34" t="str">
        <f t="shared" si="3"/>
        <v>-</v>
      </c>
    </row>
    <row r="75" spans="2:17" x14ac:dyDescent="0.25">
      <c r="B75" s="30" t="s">
        <v>85</v>
      </c>
      <c r="C75" s="31" t="e">
        <f>INDEX('Composicao Unitaria'!D:D,MATCH(BASE!B75,'Composicao Unitaria'!B:B,0))</f>
        <v>#N/A</v>
      </c>
      <c r="D75" s="31" t="e">
        <f>INDEX('Composicao Unitaria'!C:C,MATCH(BASE!B75,'Composicao Unitaria'!B:B,0))</f>
        <v>#N/A</v>
      </c>
      <c r="E75" s="32" t="e">
        <f>INDEX('Composicao Unitaria'!E:E,MATCH(BASE!B75,'Composicao Unitaria'!B:B,0))</f>
        <v>#N/A</v>
      </c>
      <c r="F75" s="31" t="e">
        <f>INDEX('Composicao Unitaria'!F:F,MATCH(BASE!B75,'Composicao Unitaria'!B:B,0))</f>
        <v>#N/A</v>
      </c>
      <c r="G75" s="33">
        <v>1</v>
      </c>
      <c r="H75" s="34" t="e">
        <f>IF(INDEX('Composicao Unitaria'!H:H,MATCH(BASE!B75,'Composicao Unitaria'!B:B,0))=0,"-",INDEX('Composicao Unitaria'!H:H,MATCH(BASE!B75,'Composicao Unitaria'!B:B,0)))</f>
        <v>#N/A</v>
      </c>
      <c r="I75" s="34" t="str">
        <f t="shared" si="2"/>
        <v>-</v>
      </c>
      <c r="J75" s="34" t="str">
        <f t="shared" si="3"/>
        <v>-</v>
      </c>
    </row>
    <row r="76" spans="2:17" x14ac:dyDescent="0.25">
      <c r="B76" s="30" t="s">
        <v>86</v>
      </c>
      <c r="C76" s="31" t="e">
        <f>INDEX('Composicao Unitaria'!D:D,MATCH(BASE!B76,'Composicao Unitaria'!B:B,0))</f>
        <v>#N/A</v>
      </c>
      <c r="D76" s="31" t="e">
        <f>INDEX('Composicao Unitaria'!C:C,MATCH(BASE!B76,'Composicao Unitaria'!B:B,0))</f>
        <v>#N/A</v>
      </c>
      <c r="E76" s="32" t="e">
        <f>INDEX('Composicao Unitaria'!E:E,MATCH(BASE!B76,'Composicao Unitaria'!B:B,0))</f>
        <v>#N/A</v>
      </c>
      <c r="F76" s="31" t="e">
        <f>INDEX('Composicao Unitaria'!F:F,MATCH(BASE!B76,'Composicao Unitaria'!B:B,0))</f>
        <v>#N/A</v>
      </c>
      <c r="G76" s="33">
        <v>2</v>
      </c>
      <c r="H76" s="34" t="e">
        <f>IF(INDEX('Composicao Unitaria'!H:H,MATCH(BASE!B76,'Composicao Unitaria'!B:B,0))=0,"-",INDEX('Composicao Unitaria'!H:H,MATCH(BASE!B76,'Composicao Unitaria'!B:B,0)))</f>
        <v>#N/A</v>
      </c>
      <c r="I76" s="34" t="str">
        <f t="shared" si="2"/>
        <v>-</v>
      </c>
      <c r="J76" s="34" t="str">
        <f t="shared" si="3"/>
        <v>-</v>
      </c>
    </row>
    <row r="77" spans="2:17" x14ac:dyDescent="0.25">
      <c r="B77" s="30" t="s">
        <v>87</v>
      </c>
      <c r="C77" s="31" t="e">
        <f>INDEX('Composicao Unitaria'!D:D,MATCH(BASE!B77,'Composicao Unitaria'!B:B,0))</f>
        <v>#N/A</v>
      </c>
      <c r="D77" s="31" t="e">
        <f>INDEX('Composicao Unitaria'!C:C,MATCH(BASE!B77,'Composicao Unitaria'!B:B,0))</f>
        <v>#N/A</v>
      </c>
      <c r="E77" s="32" t="e">
        <f>INDEX('Composicao Unitaria'!E:E,MATCH(BASE!B77,'Composicao Unitaria'!B:B,0))</f>
        <v>#N/A</v>
      </c>
      <c r="F77" s="31" t="e">
        <f>INDEX('Composicao Unitaria'!F:F,MATCH(BASE!B77,'Composicao Unitaria'!B:B,0))</f>
        <v>#N/A</v>
      </c>
      <c r="G77" s="33">
        <v>6</v>
      </c>
      <c r="H77" s="34" t="e">
        <f>IF(INDEX('Composicao Unitaria'!H:H,MATCH(BASE!B77,'Composicao Unitaria'!B:B,0))=0,"-",INDEX('Composicao Unitaria'!H:H,MATCH(BASE!B77,'Composicao Unitaria'!B:B,0)))</f>
        <v>#N/A</v>
      </c>
      <c r="I77" s="34" t="str">
        <f t="shared" si="2"/>
        <v>-</v>
      </c>
      <c r="J77" s="34" t="str">
        <f t="shared" si="3"/>
        <v>-</v>
      </c>
    </row>
    <row r="78" spans="2:17" x14ac:dyDescent="0.25">
      <c r="B78" s="30" t="s">
        <v>88</v>
      </c>
      <c r="C78" s="31" t="e">
        <f>INDEX('Composicao Unitaria'!D:D,MATCH(BASE!B78,'Composicao Unitaria'!B:B,0))</f>
        <v>#N/A</v>
      </c>
      <c r="D78" s="31" t="e">
        <f>INDEX('Composicao Unitaria'!C:C,MATCH(BASE!B78,'Composicao Unitaria'!B:B,0))</f>
        <v>#N/A</v>
      </c>
      <c r="E78" s="32" t="e">
        <f>INDEX('Composicao Unitaria'!E:E,MATCH(BASE!B78,'Composicao Unitaria'!B:B,0))</f>
        <v>#N/A</v>
      </c>
      <c r="F78" s="31" t="e">
        <f>INDEX('Composicao Unitaria'!F:F,MATCH(BASE!B78,'Composicao Unitaria'!B:B,0))</f>
        <v>#N/A</v>
      </c>
      <c r="G78" s="33">
        <v>2</v>
      </c>
      <c r="H78" s="34" t="e">
        <f>IF(INDEX('Composicao Unitaria'!H:H,MATCH(BASE!B78,'Composicao Unitaria'!B:B,0))=0,"-",INDEX('Composicao Unitaria'!H:H,MATCH(BASE!B78,'Composicao Unitaria'!B:B,0)))</f>
        <v>#N/A</v>
      </c>
      <c r="I78" s="34" t="str">
        <f t="shared" si="2"/>
        <v>-</v>
      </c>
      <c r="J78" s="34" t="str">
        <f t="shared" si="3"/>
        <v>-</v>
      </c>
    </row>
    <row r="79" spans="2:17" x14ac:dyDescent="0.25">
      <c r="B79" s="30" t="s">
        <v>89</v>
      </c>
      <c r="C79" s="31" t="e">
        <f>INDEX('Composicao Unitaria'!D:D,MATCH(BASE!B79,'Composicao Unitaria'!B:B,0))</f>
        <v>#N/A</v>
      </c>
      <c r="D79" s="31" t="e">
        <f>INDEX('Composicao Unitaria'!C:C,MATCH(BASE!B79,'Composicao Unitaria'!B:B,0))</f>
        <v>#N/A</v>
      </c>
      <c r="E79" s="32" t="e">
        <f>INDEX('Composicao Unitaria'!E:E,MATCH(BASE!B79,'Composicao Unitaria'!B:B,0))</f>
        <v>#N/A</v>
      </c>
      <c r="F79" s="31" t="e">
        <f>INDEX('Composicao Unitaria'!F:F,MATCH(BASE!B79,'Composicao Unitaria'!B:B,0))</f>
        <v>#N/A</v>
      </c>
      <c r="G79" s="33">
        <v>1</v>
      </c>
      <c r="H79" s="34" t="e">
        <f>IF(INDEX('Composicao Unitaria'!H:H,MATCH(BASE!B79,'Composicao Unitaria'!B:B,0))=0,"-",INDEX('Composicao Unitaria'!H:H,MATCH(BASE!B79,'Composicao Unitaria'!B:B,0)))</f>
        <v>#N/A</v>
      </c>
      <c r="I79" s="34" t="str">
        <f t="shared" si="2"/>
        <v>-</v>
      </c>
      <c r="J79" s="34" t="str">
        <f t="shared" si="3"/>
        <v>-</v>
      </c>
      <c r="L79" t="s">
        <v>90</v>
      </c>
    </row>
    <row r="80" spans="2:17" x14ac:dyDescent="0.25">
      <c r="B80" s="25">
        <v>2</v>
      </c>
      <c r="C80" s="26" t="s">
        <v>91</v>
      </c>
      <c r="D80" s="25"/>
      <c r="E80" s="25"/>
      <c r="F80" s="25"/>
      <c r="G80" s="27"/>
      <c r="H80" s="28"/>
      <c r="I80" s="27"/>
      <c r="J80" s="29"/>
      <c r="L80" s="123" t="s">
        <v>92</v>
      </c>
      <c r="Q80" s="123" t="s">
        <v>93</v>
      </c>
    </row>
    <row r="81" spans="2:17" x14ac:dyDescent="0.25">
      <c r="B81" s="111" t="s">
        <v>94</v>
      </c>
      <c r="C81" s="112"/>
      <c r="D81" s="112"/>
      <c r="E81" s="112"/>
      <c r="F81" s="112"/>
      <c r="G81" s="112"/>
      <c r="H81" s="112"/>
      <c r="I81" s="112"/>
      <c r="J81" s="113"/>
      <c r="L81" s="123"/>
      <c r="Q81" s="123"/>
    </row>
    <row r="82" spans="2:17" x14ac:dyDescent="0.25">
      <c r="B82" s="114"/>
      <c r="C82" s="115"/>
      <c r="D82" s="115"/>
      <c r="E82" s="115"/>
      <c r="F82" s="115"/>
      <c r="G82" s="115"/>
      <c r="H82" s="115"/>
      <c r="I82" s="115"/>
      <c r="J82" s="116"/>
      <c r="L82" s="123"/>
      <c r="Q82" s="123"/>
    </row>
    <row r="83" spans="2:17" x14ac:dyDescent="0.25">
      <c r="B83" s="117"/>
      <c r="C83" s="118"/>
      <c r="D83" s="118"/>
      <c r="E83" s="118"/>
      <c r="F83" s="118"/>
      <c r="G83" s="118"/>
      <c r="H83" s="118"/>
      <c r="I83" s="118"/>
      <c r="J83" s="119"/>
      <c r="L83" s="123"/>
      <c r="Q83" s="123"/>
    </row>
    <row r="84" spans="2:17" x14ac:dyDescent="0.25">
      <c r="B84" s="30" t="s">
        <v>16</v>
      </c>
      <c r="C84" s="31" t="s">
        <v>95</v>
      </c>
      <c r="D84" s="31" t="s">
        <v>96</v>
      </c>
      <c r="E84" s="32" t="s">
        <v>97</v>
      </c>
      <c r="F84" s="31" t="s">
        <v>9</v>
      </c>
      <c r="G84" s="33">
        <v>1</v>
      </c>
      <c r="H84" s="34">
        <v>2631.48038</v>
      </c>
      <c r="I84" s="34">
        <v>3289.3504750000002</v>
      </c>
      <c r="J84" s="34">
        <v>3289.3504750000002</v>
      </c>
      <c r="L84" s="50"/>
      <c r="Q84" s="50"/>
    </row>
    <row r="85" spans="2:17" x14ac:dyDescent="0.25">
      <c r="B85" s="30" t="s">
        <v>17</v>
      </c>
      <c r="C85" s="31" t="s">
        <v>95</v>
      </c>
      <c r="D85" s="31" t="s">
        <v>98</v>
      </c>
      <c r="E85" s="32" t="s">
        <v>99</v>
      </c>
      <c r="F85" s="31" t="s">
        <v>9</v>
      </c>
      <c r="G85" s="49">
        <v>2</v>
      </c>
      <c r="H85" s="34">
        <v>303.91239999999999</v>
      </c>
      <c r="I85" s="34">
        <v>379.89049999999997</v>
      </c>
      <c r="J85" s="34">
        <v>759.78099999999995</v>
      </c>
      <c r="L85" s="50"/>
      <c r="Q85" s="50"/>
    </row>
    <row r="86" spans="2:17" x14ac:dyDescent="0.25">
      <c r="B86" s="30" t="s">
        <v>18</v>
      </c>
      <c r="C86" s="31" t="s">
        <v>95</v>
      </c>
      <c r="D86" s="31" t="s">
        <v>100</v>
      </c>
      <c r="E86" s="32" t="s">
        <v>101</v>
      </c>
      <c r="F86" s="31" t="s">
        <v>9</v>
      </c>
      <c r="G86" s="33">
        <v>3</v>
      </c>
      <c r="H86" s="34">
        <v>43.376000000000005</v>
      </c>
      <c r="I86" s="34">
        <v>54.220000000000006</v>
      </c>
      <c r="J86" s="34">
        <v>162.66000000000003</v>
      </c>
      <c r="L86" s="50"/>
      <c r="Q86" s="50"/>
    </row>
    <row r="87" spans="2:17" ht="25.5" x14ac:dyDescent="0.25">
      <c r="B87" s="30" t="s">
        <v>19</v>
      </c>
      <c r="C87" s="31" t="s">
        <v>102</v>
      </c>
      <c r="D87" s="31" t="s">
        <v>103</v>
      </c>
      <c r="E87" s="32" t="s">
        <v>104</v>
      </c>
      <c r="F87" s="31" t="s">
        <v>9</v>
      </c>
      <c r="G87" s="33">
        <v>1</v>
      </c>
      <c r="H87" s="34">
        <v>113.92966666666666</v>
      </c>
      <c r="I87" s="34">
        <v>142.41208333333333</v>
      </c>
      <c r="J87" s="34">
        <v>142.41208333333333</v>
      </c>
      <c r="L87" s="50"/>
      <c r="Q87" s="50"/>
    </row>
    <row r="88" spans="2:17" x14ac:dyDescent="0.25">
      <c r="B88" s="30" t="s">
        <v>20</v>
      </c>
      <c r="C88" s="31" t="s">
        <v>95</v>
      </c>
      <c r="D88" s="31" t="s">
        <v>105</v>
      </c>
      <c r="E88" s="32" t="s">
        <v>106</v>
      </c>
      <c r="F88" s="31" t="s">
        <v>9</v>
      </c>
      <c r="G88" s="33">
        <v>3</v>
      </c>
      <c r="H88" s="34">
        <v>108.24250000000001</v>
      </c>
      <c r="I88" s="34">
        <v>135.30312500000002</v>
      </c>
      <c r="J88" s="34">
        <v>405.90937500000007</v>
      </c>
      <c r="L88" s="50"/>
      <c r="Q88" s="50"/>
    </row>
    <row r="89" spans="2:17" x14ac:dyDescent="0.25">
      <c r="B89" s="30" t="s">
        <v>21</v>
      </c>
      <c r="C89" s="31" t="s">
        <v>107</v>
      </c>
      <c r="D89" s="31">
        <v>2953</v>
      </c>
      <c r="E89" s="32" t="s">
        <v>108</v>
      </c>
      <c r="F89" s="31" t="s">
        <v>9</v>
      </c>
      <c r="G89" s="33">
        <v>3</v>
      </c>
      <c r="H89" s="34">
        <v>2.95</v>
      </c>
      <c r="I89" s="34">
        <v>3.6875</v>
      </c>
      <c r="J89" s="34">
        <v>11.0625</v>
      </c>
      <c r="L89" s="50"/>
      <c r="Q89" s="50"/>
    </row>
    <row r="90" spans="2:17" x14ac:dyDescent="0.25">
      <c r="B90" s="30" t="s">
        <v>22</v>
      </c>
      <c r="C90" s="31" t="s">
        <v>107</v>
      </c>
      <c r="D90" s="31">
        <v>2833</v>
      </c>
      <c r="E90" s="32" t="s">
        <v>109</v>
      </c>
      <c r="F90" s="31" t="s">
        <v>9</v>
      </c>
      <c r="G90" s="33">
        <v>1</v>
      </c>
      <c r="H90" s="34">
        <v>14</v>
      </c>
      <c r="I90" s="34">
        <v>17.5</v>
      </c>
      <c r="J90" s="34">
        <v>17.5</v>
      </c>
      <c r="L90" s="50"/>
      <c r="Q90" s="50"/>
    </row>
    <row r="91" spans="2:17" x14ac:dyDescent="0.25">
      <c r="B91" s="30" t="s">
        <v>23</v>
      </c>
      <c r="C91" s="31" t="s">
        <v>95</v>
      </c>
      <c r="D91" s="31" t="s">
        <v>110</v>
      </c>
      <c r="E91" s="32" t="s">
        <v>111</v>
      </c>
      <c r="F91" s="31" t="s">
        <v>9</v>
      </c>
      <c r="G91" s="33">
        <v>3</v>
      </c>
      <c r="H91" s="34">
        <v>23.688800000000001</v>
      </c>
      <c r="I91" s="34">
        <v>29.611000000000001</v>
      </c>
      <c r="J91" s="34">
        <v>88.832999999999998</v>
      </c>
      <c r="L91" s="50"/>
      <c r="Q91" s="50"/>
    </row>
    <row r="92" spans="2:17" x14ac:dyDescent="0.25">
      <c r="B92" s="30" t="s">
        <v>24</v>
      </c>
      <c r="C92" s="31" t="s">
        <v>95</v>
      </c>
      <c r="D92" s="31" t="s">
        <v>112</v>
      </c>
      <c r="E92" s="32" t="s">
        <v>113</v>
      </c>
      <c r="F92" s="31" t="s">
        <v>9</v>
      </c>
      <c r="G92" s="33">
        <v>3</v>
      </c>
      <c r="H92" s="34">
        <v>50.686</v>
      </c>
      <c r="I92" s="34">
        <v>63.357500000000002</v>
      </c>
      <c r="J92" s="34">
        <v>190.07249999999999</v>
      </c>
      <c r="L92" s="50"/>
      <c r="Q92" s="50"/>
    </row>
    <row r="93" spans="2:17" ht="25.5" x14ac:dyDescent="0.25">
      <c r="B93" s="30" t="s">
        <v>25</v>
      </c>
      <c r="C93" s="31" t="s">
        <v>114</v>
      </c>
      <c r="D93" s="31">
        <v>12362</v>
      </c>
      <c r="E93" s="32" t="s">
        <v>115</v>
      </c>
      <c r="F93" s="31" t="s">
        <v>9</v>
      </c>
      <c r="G93" s="33">
        <v>4</v>
      </c>
      <c r="H93" s="34">
        <v>20.170000000000002</v>
      </c>
      <c r="I93" s="34">
        <v>25.212500000000002</v>
      </c>
      <c r="J93" s="34">
        <v>100.85000000000001</v>
      </c>
      <c r="L93" s="50"/>
      <c r="Q93" s="50"/>
    </row>
    <row r="94" spans="2:17" ht="25.5" x14ac:dyDescent="0.25">
      <c r="B94" s="30" t="s">
        <v>26</v>
      </c>
      <c r="C94" s="31" t="s">
        <v>114</v>
      </c>
      <c r="D94" s="31">
        <v>402</v>
      </c>
      <c r="E94" s="32" t="s">
        <v>116</v>
      </c>
      <c r="F94" s="31" t="s">
        <v>9</v>
      </c>
      <c r="G94" s="33">
        <v>3</v>
      </c>
      <c r="H94" s="34">
        <v>18.739999999999998</v>
      </c>
      <c r="I94" s="34">
        <v>23.424999999999997</v>
      </c>
      <c r="J94" s="34">
        <v>70.274999999999991</v>
      </c>
      <c r="L94" s="50"/>
      <c r="Q94" s="50"/>
    </row>
    <row r="95" spans="2:17" x14ac:dyDescent="0.25">
      <c r="B95" s="30" t="s">
        <v>27</v>
      </c>
      <c r="C95" s="31" t="s">
        <v>95</v>
      </c>
      <c r="D95" s="31" t="s">
        <v>117</v>
      </c>
      <c r="E95" s="32" t="s">
        <v>118</v>
      </c>
      <c r="F95" s="31" t="s">
        <v>9</v>
      </c>
      <c r="G95" s="33">
        <v>1</v>
      </c>
      <c r="H95" s="34">
        <v>21.932000000000002</v>
      </c>
      <c r="I95" s="34">
        <v>27.415000000000003</v>
      </c>
      <c r="J95" s="34">
        <v>27.415000000000003</v>
      </c>
      <c r="L95" s="50"/>
      <c r="Q95" s="50"/>
    </row>
    <row r="96" spans="2:17" x14ac:dyDescent="0.25">
      <c r="B96" s="30" t="s">
        <v>28</v>
      </c>
      <c r="C96" s="31" t="s">
        <v>95</v>
      </c>
      <c r="D96" s="31" t="s">
        <v>119</v>
      </c>
      <c r="E96" s="32" t="s">
        <v>120</v>
      </c>
      <c r="F96" s="31" t="s">
        <v>9</v>
      </c>
      <c r="G96" s="33">
        <v>5</v>
      </c>
      <c r="H96" s="34">
        <v>22.974599999999999</v>
      </c>
      <c r="I96" s="34">
        <v>28.718249999999998</v>
      </c>
      <c r="J96" s="34">
        <v>143.59125</v>
      </c>
      <c r="L96" s="50"/>
      <c r="Q96" s="50"/>
    </row>
    <row r="97" spans="2:17" x14ac:dyDescent="0.25">
      <c r="B97" s="30" t="s">
        <v>29</v>
      </c>
      <c r="C97" s="31" t="s">
        <v>114</v>
      </c>
      <c r="D97" s="31">
        <v>863</v>
      </c>
      <c r="E97" s="32" t="s">
        <v>121</v>
      </c>
      <c r="F97" s="31" t="s">
        <v>122</v>
      </c>
      <c r="G97" s="33">
        <v>2</v>
      </c>
      <c r="H97" s="34">
        <v>36.31</v>
      </c>
      <c r="I97" s="34">
        <v>45.387500000000003</v>
      </c>
      <c r="J97" s="34">
        <v>90.775000000000006</v>
      </c>
      <c r="L97" s="50"/>
      <c r="Q97" s="50"/>
    </row>
    <row r="98" spans="2:17" x14ac:dyDescent="0.25">
      <c r="B98" s="30" t="s">
        <v>30</v>
      </c>
      <c r="C98" s="31" t="s">
        <v>114</v>
      </c>
      <c r="D98" s="31">
        <v>867</v>
      </c>
      <c r="E98" s="32" t="s">
        <v>123</v>
      </c>
      <c r="F98" s="31" t="s">
        <v>122</v>
      </c>
      <c r="G98" s="33">
        <v>60</v>
      </c>
      <c r="H98" s="34">
        <v>51.73</v>
      </c>
      <c r="I98" s="34">
        <v>64.662499999999994</v>
      </c>
      <c r="J98" s="34">
        <v>3879.7499999999995</v>
      </c>
      <c r="L98" s="50"/>
      <c r="Q98" s="50"/>
    </row>
    <row r="99" spans="2:17" ht="25.5" x14ac:dyDescent="0.25">
      <c r="B99" s="30" t="s">
        <v>31</v>
      </c>
      <c r="C99" s="31" t="s">
        <v>95</v>
      </c>
      <c r="D99" s="31" t="s">
        <v>124</v>
      </c>
      <c r="E99" s="32" t="s">
        <v>125</v>
      </c>
      <c r="F99" s="31" t="s">
        <v>122</v>
      </c>
      <c r="G99" s="33">
        <v>33</v>
      </c>
      <c r="H99" s="34">
        <v>40.643800000000006</v>
      </c>
      <c r="I99" s="34">
        <v>50.804750000000006</v>
      </c>
      <c r="J99" s="34">
        <v>1676.5567500000002</v>
      </c>
      <c r="L99" s="50"/>
      <c r="Q99" s="50"/>
    </row>
    <row r="100" spans="2:17" ht="25.5" x14ac:dyDescent="0.25">
      <c r="B100" s="30" t="s">
        <v>32</v>
      </c>
      <c r="C100" s="31" t="s">
        <v>95</v>
      </c>
      <c r="D100" s="31" t="s">
        <v>126</v>
      </c>
      <c r="E100" s="32" t="s">
        <v>127</v>
      </c>
      <c r="F100" s="31" t="s">
        <v>122</v>
      </c>
      <c r="G100" s="33">
        <v>11</v>
      </c>
      <c r="H100" s="34">
        <v>32.89</v>
      </c>
      <c r="I100" s="34">
        <v>41.112499999999997</v>
      </c>
      <c r="J100" s="34">
        <v>452.23749999999995</v>
      </c>
      <c r="L100" s="50"/>
      <c r="Q100" s="50"/>
    </row>
    <row r="101" spans="2:17" x14ac:dyDescent="0.25">
      <c r="B101" s="30" t="s">
        <v>33</v>
      </c>
      <c r="C101" s="31" t="s">
        <v>95</v>
      </c>
      <c r="D101" s="31" t="s">
        <v>128</v>
      </c>
      <c r="E101" s="32" t="s">
        <v>129</v>
      </c>
      <c r="F101" s="31" t="s">
        <v>9</v>
      </c>
      <c r="G101" s="33">
        <v>4</v>
      </c>
      <c r="H101" s="34">
        <v>288.83000000000004</v>
      </c>
      <c r="I101" s="34">
        <v>361.03750000000002</v>
      </c>
      <c r="J101" s="34">
        <v>1444.15</v>
      </c>
      <c r="L101" s="50"/>
      <c r="Q101" s="50"/>
    </row>
    <row r="102" spans="2:17" x14ac:dyDescent="0.25">
      <c r="B102" s="30" t="s">
        <v>34</v>
      </c>
      <c r="C102" s="31" t="s">
        <v>95</v>
      </c>
      <c r="D102" s="31" t="s">
        <v>130</v>
      </c>
      <c r="E102" s="32" t="s">
        <v>131</v>
      </c>
      <c r="F102" s="31" t="s">
        <v>122</v>
      </c>
      <c r="G102" s="33">
        <v>9</v>
      </c>
      <c r="H102" s="34">
        <v>194.024</v>
      </c>
      <c r="I102" s="34">
        <v>242.53</v>
      </c>
      <c r="J102" s="34">
        <v>2182.77</v>
      </c>
      <c r="L102" s="50"/>
      <c r="Q102" s="50"/>
    </row>
    <row r="103" spans="2:17" x14ac:dyDescent="0.25">
      <c r="B103" s="30" t="s">
        <v>35</v>
      </c>
      <c r="C103" s="31" t="s">
        <v>95</v>
      </c>
      <c r="D103" s="31" t="s">
        <v>132</v>
      </c>
      <c r="E103" s="32" t="s">
        <v>133</v>
      </c>
      <c r="F103" s="31" t="s">
        <v>134</v>
      </c>
      <c r="G103" s="33">
        <v>1</v>
      </c>
      <c r="H103" s="34">
        <v>61.790198000000004</v>
      </c>
      <c r="I103" s="34">
        <v>77.237747500000012</v>
      </c>
      <c r="J103" s="34">
        <v>77.237747500000012</v>
      </c>
      <c r="L103" s="50"/>
      <c r="Q103" s="50"/>
    </row>
    <row r="104" spans="2:17" ht="38.25" x14ac:dyDescent="0.25">
      <c r="B104" s="30" t="s">
        <v>36</v>
      </c>
      <c r="C104" s="31" t="s">
        <v>95</v>
      </c>
      <c r="D104" s="31" t="s">
        <v>135</v>
      </c>
      <c r="E104" s="32" t="s">
        <v>136</v>
      </c>
      <c r="F104" s="31" t="s">
        <v>9</v>
      </c>
      <c r="G104" s="33">
        <v>1</v>
      </c>
      <c r="H104" s="34">
        <v>1433.3149999999998</v>
      </c>
      <c r="I104" s="34">
        <v>1791.6437499999997</v>
      </c>
      <c r="J104" s="34">
        <v>1791.6437499999997</v>
      </c>
      <c r="L104" s="50"/>
      <c r="Q104" s="50"/>
    </row>
    <row r="105" spans="2:17" ht="25.5" x14ac:dyDescent="0.25">
      <c r="B105" s="30" t="s">
        <v>37</v>
      </c>
      <c r="C105" s="31" t="s">
        <v>95</v>
      </c>
      <c r="D105" s="31" t="s">
        <v>137</v>
      </c>
      <c r="E105" s="32" t="s">
        <v>138</v>
      </c>
      <c r="F105" s="31" t="s">
        <v>9</v>
      </c>
      <c r="G105" s="33">
        <v>6</v>
      </c>
      <c r="H105" s="34">
        <v>766.38000000000011</v>
      </c>
      <c r="I105" s="34">
        <v>957.97500000000014</v>
      </c>
      <c r="J105" s="34">
        <v>5747.85</v>
      </c>
      <c r="L105" s="50"/>
      <c r="Q105" s="50"/>
    </row>
    <row r="106" spans="2:17" x14ac:dyDescent="0.25">
      <c r="B106" s="120" t="s">
        <v>139</v>
      </c>
      <c r="C106" s="121"/>
      <c r="D106" s="121"/>
      <c r="E106" s="121"/>
      <c r="F106" s="121"/>
      <c r="G106" s="121"/>
      <c r="H106" s="121"/>
      <c r="I106" s="121"/>
      <c r="J106" s="122"/>
      <c r="L106" s="50"/>
      <c r="Q106" s="50"/>
    </row>
    <row r="107" spans="2:17" x14ac:dyDescent="0.25">
      <c r="B107" s="30"/>
      <c r="C107" s="31"/>
      <c r="D107" s="31"/>
      <c r="E107" s="32" t="s">
        <v>140</v>
      </c>
      <c r="F107" s="31"/>
      <c r="G107" s="33">
        <v>3</v>
      </c>
      <c r="H107" s="34"/>
      <c r="I107" s="34"/>
      <c r="J107" s="34"/>
      <c r="L107" s="50"/>
      <c r="Q107" s="50"/>
    </row>
    <row r="108" spans="2:17" x14ac:dyDescent="0.25">
      <c r="B108" s="30"/>
      <c r="C108" s="31"/>
      <c r="D108" s="31"/>
      <c r="E108" s="32" t="s">
        <v>141</v>
      </c>
      <c r="F108" s="31"/>
      <c r="G108" s="33">
        <v>3</v>
      </c>
      <c r="H108" s="34"/>
      <c r="I108" s="34"/>
      <c r="J108" s="34"/>
      <c r="L108" s="50"/>
      <c r="Q108" s="50" t="s">
        <v>142</v>
      </c>
    </row>
    <row r="109" spans="2:17" x14ac:dyDescent="0.25">
      <c r="B109" s="44"/>
      <c r="C109" s="45"/>
      <c r="D109" s="45"/>
      <c r="E109" s="46"/>
      <c r="F109" s="45"/>
      <c r="G109" s="47"/>
      <c r="H109" s="48"/>
      <c r="I109" s="48"/>
      <c r="J109" s="48"/>
      <c r="L109" s="50"/>
      <c r="Q109" s="50"/>
    </row>
    <row r="110" spans="2:17" x14ac:dyDescent="0.25">
      <c r="B110" s="30"/>
      <c r="C110" s="31"/>
      <c r="D110" s="31"/>
      <c r="E110" s="32"/>
      <c r="F110" s="31"/>
      <c r="G110" s="33"/>
      <c r="H110" s="34"/>
      <c r="I110" s="34"/>
      <c r="J110" s="34"/>
      <c r="L110" s="50"/>
      <c r="Q110" s="50"/>
    </row>
    <row r="111" spans="2:17" ht="38.25" x14ac:dyDescent="0.25">
      <c r="B111" s="30" t="s">
        <v>143</v>
      </c>
      <c r="C111" s="31" t="str">
        <f>INDEX('Composicao Unitaria'!D:D,MATCH(BASE!B111,'Composicao Unitaria'!B:B,0))</f>
        <v>PRÓPRIA</v>
      </c>
      <c r="D111" s="31" t="str">
        <f>INDEX('Composicao Unitaria'!C:C,MATCH(BASE!B111,'Composicao Unitaria'!B:B,0))</f>
        <v>P-017</v>
      </c>
      <c r="E111" s="32" t="str">
        <f>INDEX('Composicao Unitaria'!E:E,MATCH(BASE!B111,'Composicao Unitaria'!B:B,0))</f>
        <v>IMPLANTAÇÃO DE ESTRUTURA DE MUFLA PARA REDE DE DISTRIBUIÇÃO AÉREA, INCLUSIVE MUFLA TERMINAL CONTRATIL À FRIO 12 / 20 KV</v>
      </c>
      <c r="F111" s="31" t="str">
        <f>INDEX('Composicao Unitaria'!F:F,MATCH(BASE!B111,'Composicao Unitaria'!B:B,0))</f>
        <v>UN</v>
      </c>
      <c r="G111" s="33">
        <v>3</v>
      </c>
      <c r="H111" s="34">
        <f>IF(INDEX('Composicao Unitaria'!H:H,MATCH(BASE!B111,'Composicao Unitaria'!B:B,0))=0,"-",INDEX('Composicao Unitaria'!H:H,MATCH(BASE!B111,'Composicao Unitaria'!B:B,0)))</f>
        <v>4853.5053999999991</v>
      </c>
      <c r="I111" s="34">
        <f t="shared" si="2"/>
        <v>6066.8817499999986</v>
      </c>
      <c r="J111" s="34">
        <f t="shared" ref="J111:J177" si="4">IFERROR(I111*G111,"-")</f>
        <v>18200.645249999994</v>
      </c>
      <c r="L111" s="50"/>
      <c r="Q111" s="50"/>
    </row>
    <row r="112" spans="2:17" ht="25.5" x14ac:dyDescent="0.25">
      <c r="B112" s="30" t="s">
        <v>144</v>
      </c>
      <c r="C112" s="31" t="str">
        <f>INDEX('Composicao Unitaria'!D:D,MATCH(BASE!B112,'Composicao Unitaria'!B:B,0))</f>
        <v>PRÓPRIA</v>
      </c>
      <c r="D112" s="31" t="str">
        <f>INDEX('Composicao Unitaria'!C:C,MATCH(BASE!B112,'Composicao Unitaria'!B:B,0))</f>
        <v>P-018</v>
      </c>
      <c r="E112" s="32" t="str">
        <f>INDEX('Composicao Unitaria'!E:E,MATCH(BASE!B112,'Composicao Unitaria'!B:B,0))</f>
        <v>SUPORTE PARA MUFLA EM CANTONEIRA 2"X 3/16" COM 4 FUROS 5/8", INCLUSIVE FUNDO ANTICORROSIVO 2 DEMAOS</v>
      </c>
      <c r="F112" s="31" t="str">
        <f>INDEX('Composicao Unitaria'!F:F,MATCH(BASE!B112,'Composicao Unitaria'!B:B,0))</f>
        <v xml:space="preserve">UN </v>
      </c>
      <c r="G112" s="33">
        <v>6</v>
      </c>
      <c r="H112" s="34">
        <f>IF(INDEX('Composicao Unitaria'!H:H,MATCH(BASE!B112,'Composicao Unitaria'!B:B,0))=0,"-",INDEX('Composicao Unitaria'!H:H,MATCH(BASE!B112,'Composicao Unitaria'!B:B,0)))</f>
        <v>208.829117</v>
      </c>
      <c r="I112" s="34">
        <f t="shared" si="2"/>
        <v>261.03639625</v>
      </c>
      <c r="J112" s="34">
        <f t="shared" si="4"/>
        <v>1566.2183774999999</v>
      </c>
      <c r="L112" s="50"/>
      <c r="Q112" s="50"/>
    </row>
    <row r="113" spans="2:17" ht="38.25" x14ac:dyDescent="0.25">
      <c r="B113" s="30" t="s">
        <v>145</v>
      </c>
      <c r="C113" s="31" t="str">
        <f>INDEX('Composicao Unitaria'!D:D,MATCH(BASE!B113,'Composicao Unitaria'!B:B,0))</f>
        <v>PRÓPRIA</v>
      </c>
      <c r="D113" s="31" t="str">
        <f>INDEX('Composicao Unitaria'!C:C,MATCH(BASE!B113,'Composicao Unitaria'!B:B,0))</f>
        <v>P-019</v>
      </c>
      <c r="E113" s="32" t="str">
        <f>INDEX('Composicao Unitaria'!E:E,MATCH(BASE!B113,'Composicao Unitaria'!B:B,0))</f>
        <v>CHAVE SECCIONADORA TRIPOLAR PARA USO INTERIOR (INSTALAÇÃO ABRIGADA), TENSÃO MÁXIMA 15KV, NBI 95KV, CORRENTE MÁXIMA 400A, MANOBRAS SEM CARGA</v>
      </c>
      <c r="F113" s="31" t="str">
        <f>INDEX('Composicao Unitaria'!F:F,MATCH(BASE!B113,'Composicao Unitaria'!B:B,0))</f>
        <v>UN</v>
      </c>
      <c r="G113" s="33">
        <v>1</v>
      </c>
      <c r="H113" s="34">
        <f>IF(INDEX('Composicao Unitaria'!H:H,MATCH(BASE!B113,'Composicao Unitaria'!B:B,0))=0,"-",INDEX('Composicao Unitaria'!H:H,MATCH(BASE!B113,'Composicao Unitaria'!B:B,0)))</f>
        <v>1091.02</v>
      </c>
      <c r="I113" s="34">
        <f t="shared" si="2"/>
        <v>1363.7750000000001</v>
      </c>
      <c r="J113" s="34">
        <f t="shared" si="4"/>
        <v>1363.7750000000001</v>
      </c>
      <c r="L113" s="50"/>
      <c r="Q113" s="50"/>
    </row>
    <row r="114" spans="2:17" ht="25.5" x14ac:dyDescent="0.25">
      <c r="B114" s="30" t="s">
        <v>146</v>
      </c>
      <c r="C114" s="31" t="str">
        <f>INDEX('Composicao Unitaria'!D:D,MATCH(BASE!B114,'Composicao Unitaria'!B:B,0))</f>
        <v>PRÓPRIA</v>
      </c>
      <c r="D114" s="31" t="str">
        <f>INDEX('Composicao Unitaria'!C:C,MATCH(BASE!B114,'Composicao Unitaria'!B:B,0))</f>
        <v>P-020</v>
      </c>
      <c r="E114" s="32" t="str">
        <f>INDEX('Composicao Unitaria'!E:E,MATCH(BASE!B114,'Composicao Unitaria'!B:B,0))</f>
        <v>PUNHO DE MANOBRA PARA CHAVE SECCIONADORA COM DISPOSITIVO TIPO "KIRK" PARA BLOQUEIO</v>
      </c>
      <c r="F114" s="31" t="str">
        <f>INDEX('Composicao Unitaria'!F:F,MATCH(BASE!B114,'Composicao Unitaria'!B:B,0))</f>
        <v>UN</v>
      </c>
      <c r="G114" s="33">
        <v>1</v>
      </c>
      <c r="H114" s="34">
        <f>IF(INDEX('Composicao Unitaria'!H:H,MATCH(BASE!B114,'Composicao Unitaria'!B:B,0))=0,"-",INDEX('Composicao Unitaria'!H:H,MATCH(BASE!B114,'Composicao Unitaria'!B:B,0)))</f>
        <v>1308.51</v>
      </c>
      <c r="I114" s="34">
        <f t="shared" si="2"/>
        <v>1635.6375</v>
      </c>
      <c r="J114" s="34">
        <f t="shared" si="4"/>
        <v>1635.6375</v>
      </c>
      <c r="L114" s="50"/>
      <c r="Q114" s="50"/>
    </row>
    <row r="115" spans="2:17" x14ac:dyDescent="0.25">
      <c r="B115" s="30" t="s">
        <v>147</v>
      </c>
      <c r="C115" s="31" t="str">
        <f>INDEX('Composicao Unitaria'!D:D,MATCH(BASE!B115,'Composicao Unitaria'!B:B,0))</f>
        <v>PRÓPRIA</v>
      </c>
      <c r="D115" s="31" t="str">
        <f>INDEX('Composicao Unitaria'!C:C,MATCH(BASE!B115,'Composicao Unitaria'!B:B,0))</f>
        <v>P-021</v>
      </c>
      <c r="E115" s="32" t="str">
        <f>INDEX('Composicao Unitaria'!E:E,MATCH(BASE!B115,'Composicao Unitaria'!B:B,0))</f>
        <v>PROLONGADOR DE EIXO COM MANCAL PARA CHAVE SECCIONADORA</v>
      </c>
      <c r="F115" s="31" t="str">
        <f>INDEX('Composicao Unitaria'!F:F,MATCH(BASE!B115,'Composicao Unitaria'!B:B,0))</f>
        <v>UN</v>
      </c>
      <c r="G115" s="33">
        <v>1</v>
      </c>
      <c r="H115" s="34">
        <f>IF(INDEX('Composicao Unitaria'!H:H,MATCH(BASE!B115,'Composicao Unitaria'!B:B,0))=0,"-",INDEX('Composicao Unitaria'!H:H,MATCH(BASE!B115,'Composicao Unitaria'!B:B,0)))</f>
        <v>161.89999999999998</v>
      </c>
      <c r="I115" s="34">
        <f t="shared" si="2"/>
        <v>202.37499999999997</v>
      </c>
      <c r="J115" s="34">
        <f t="shared" si="4"/>
        <v>202.37499999999997</v>
      </c>
      <c r="L115" s="50"/>
      <c r="Q115" s="50"/>
    </row>
    <row r="116" spans="2:17" ht="25.5" x14ac:dyDescent="0.25">
      <c r="B116" s="30" t="s">
        <v>148</v>
      </c>
      <c r="C116" s="31" t="str">
        <f>INDEX('Composicao Unitaria'!D:D,MATCH(BASE!B116,'Composicao Unitaria'!B:B,0))</f>
        <v>COTAÇÃO</v>
      </c>
      <c r="D116" s="31" t="str">
        <f>INDEX('Composicao Unitaria'!C:C,MATCH(BASE!B116,'Composicao Unitaria'!B:B,0))</f>
        <v>C-001</v>
      </c>
      <c r="E116" s="32" t="str">
        <f>INDEX('Composicao Unitaria'!E:E,MATCH(BASE!B116,'Composicao Unitaria'!B:B,0))</f>
        <v>HASTE DE INTERLIGAÇÃO DE PUNHO A SECCIONADORA, FORNECIMENTO E INSTALAÇÃO</v>
      </c>
      <c r="F116" s="31" t="str">
        <f>INDEX('Composicao Unitaria'!F:F,MATCH(BASE!B116,'Composicao Unitaria'!B:B,0))</f>
        <v>UN</v>
      </c>
      <c r="G116" s="33">
        <v>2</v>
      </c>
      <c r="H116" s="34">
        <f>IF(INDEX('Composicao Unitaria'!H:H,MATCH(BASE!B116,'Composicao Unitaria'!B:B,0))=0,"-",INDEX('Composicao Unitaria'!H:H,MATCH(BASE!B116,'Composicao Unitaria'!B:B,0)))</f>
        <v>169.68333333333334</v>
      </c>
      <c r="I116" s="34">
        <f t="shared" si="2"/>
        <v>212.10416666666669</v>
      </c>
      <c r="J116" s="34">
        <f t="shared" si="4"/>
        <v>424.20833333333337</v>
      </c>
      <c r="L116" s="50"/>
      <c r="Q116" s="50"/>
    </row>
    <row r="117" spans="2:17" ht="25.5" x14ac:dyDescent="0.25">
      <c r="B117" s="30" t="s">
        <v>149</v>
      </c>
      <c r="C117" s="31" t="str">
        <f>INDEX('Composicao Unitaria'!D:D,MATCH(BASE!B117,'Composicao Unitaria'!B:B,0))</f>
        <v>PRÓPRIA</v>
      </c>
      <c r="D117" s="31" t="str">
        <f>INDEX('Composicao Unitaria'!C:C,MATCH(BASE!B117,'Composicao Unitaria'!B:B,0))</f>
        <v>P-022</v>
      </c>
      <c r="E117" s="32" t="str">
        <f>INDEX('Composicao Unitaria'!E:E,MATCH(BASE!B117,'Composicao Unitaria'!B:B,0))</f>
        <v>CAIXA DE MEDIÇÃO PARA MEDIÇÃO MÉDIA TENSÃO 600X710MM PADRÃO ENERGISA</v>
      </c>
      <c r="F117" s="31" t="str">
        <f>INDEX('Composicao Unitaria'!F:F,MATCH(BASE!B117,'Composicao Unitaria'!B:B,0))</f>
        <v>UN</v>
      </c>
      <c r="G117" s="33">
        <v>9</v>
      </c>
      <c r="H117" s="34">
        <f>IF(INDEX('Composicao Unitaria'!H:H,MATCH(BASE!B117,'Composicao Unitaria'!B:B,0))=0,"-",INDEX('Composicao Unitaria'!H:H,MATCH(BASE!B117,'Composicao Unitaria'!B:B,0)))</f>
        <v>855.34400000000005</v>
      </c>
      <c r="I117" s="34">
        <f t="shared" si="2"/>
        <v>1069.18</v>
      </c>
      <c r="J117" s="34">
        <f t="shared" si="4"/>
        <v>9622.6200000000008</v>
      </c>
      <c r="L117" s="50"/>
      <c r="Q117" s="50"/>
    </row>
    <row r="118" spans="2:17" ht="51" x14ac:dyDescent="0.25">
      <c r="B118" s="30" t="s">
        <v>150</v>
      </c>
      <c r="C118" s="31" t="str">
        <f>INDEX('Composicao Unitaria'!D:D,MATCH(BASE!B118,'Composicao Unitaria'!B:B,0))</f>
        <v>PRÓPRIA</v>
      </c>
      <c r="D118" s="31" t="str">
        <f>INDEX('Composicao Unitaria'!C:C,MATCH(BASE!B118,'Composicao Unitaria'!B:B,0))</f>
        <v>P-023</v>
      </c>
      <c r="E118" s="32" t="str">
        <f>INDEX('Composicao Unitaria'!E:E,MATCH(BASE!B118,'Composicao Unitaria'!B:B,0))</f>
        <v>TRANSFORMADOR DE POTENCIAL, POTÊNCIA TÉRMICA 1000VA, CLASSE 15KV, 60HZ, GRUPO DE LIGAÇÃO 1,PRIMÁRIO 13,8KV, SECUNDÁRIO 110X220V , CLASSE DE EXTIDÃO 0,3P75, USO INTERNO, EM RESINA EPOXI, NBI 95KV, FABRICADO CONFORME NBR 6855</v>
      </c>
      <c r="F118" s="31" t="str">
        <f>INDEX('Composicao Unitaria'!F:F,MATCH(BASE!B118,'Composicao Unitaria'!B:B,0))</f>
        <v>UN</v>
      </c>
      <c r="G118" s="33">
        <v>1</v>
      </c>
      <c r="H118" s="34">
        <f>IF(INDEX('Composicao Unitaria'!H:H,MATCH(BASE!B118,'Composicao Unitaria'!B:B,0))=0,"-",INDEX('Composicao Unitaria'!H:H,MATCH(BASE!B118,'Composicao Unitaria'!B:B,0)))</f>
        <v>2997.4079999999999</v>
      </c>
      <c r="I118" s="34">
        <f t="shared" si="2"/>
        <v>3746.7599999999998</v>
      </c>
      <c r="J118" s="34">
        <f t="shared" si="4"/>
        <v>3746.7599999999998</v>
      </c>
      <c r="L118" s="50"/>
      <c r="Q118" s="50"/>
    </row>
    <row r="119" spans="2:17" ht="63.75" x14ac:dyDescent="0.25">
      <c r="B119" s="30" t="s">
        <v>151</v>
      </c>
      <c r="C119" s="31" t="str">
        <f>INDEX('Composicao Unitaria'!D:D,MATCH(BASE!B119,'Composicao Unitaria'!B:B,0))</f>
        <v>PRÓPRIA</v>
      </c>
      <c r="D119" s="31" t="str">
        <f>INDEX('Composicao Unitaria'!C:C,MATCH(BASE!B119,'Composicao Unitaria'!B:B,0))</f>
        <v>P-024</v>
      </c>
      <c r="E119" s="32" t="str">
        <f>INDEX('Composicao Unitaria'!E:E,MATCH(BASE!B119,'Composicao Unitaria'!B:B,0))</f>
        <v>DISJUNTOR A VÁCUO, FABRICAÇÃO BEGHIM, MODELO MAF 15.6, COM BOBINA DE ABERTURA, BOBINA DE FECHAMENTO, MOTORIZADO, MONTADO SOBRE CARRO, TENSÃO DOS COMPONENTES 115VCA, BOTÃO DE ABERTURA E FECHAMENTO LOCAL,  COM BORNES PARA CONEXÃO DE  OPERAÇÃO REMOTA</v>
      </c>
      <c r="F119" s="31" t="str">
        <f>INDEX('Composicao Unitaria'!F:F,MATCH(BASE!B119,'Composicao Unitaria'!B:B,0))</f>
        <v>UN</v>
      </c>
      <c r="G119" s="33">
        <v>1</v>
      </c>
      <c r="H119" s="34">
        <f>IF(INDEX('Composicao Unitaria'!H:H,MATCH(BASE!B119,'Composicao Unitaria'!B:B,0))=0,"-",INDEX('Composicao Unitaria'!H:H,MATCH(BASE!B119,'Composicao Unitaria'!B:B,0)))</f>
        <v>36633.120000000003</v>
      </c>
      <c r="I119" s="34">
        <f t="shared" si="2"/>
        <v>45791.4</v>
      </c>
      <c r="J119" s="34">
        <f t="shared" si="4"/>
        <v>45791.4</v>
      </c>
      <c r="L119" s="50"/>
      <c r="Q119" s="50"/>
    </row>
    <row r="120" spans="2:17" ht="102" x14ac:dyDescent="0.25">
      <c r="B120" s="30" t="s">
        <v>152</v>
      </c>
      <c r="C120" s="31" t="str">
        <f>INDEX('Composicao Unitaria'!D:D,MATCH(BASE!B120,'Composicao Unitaria'!B:B,0))</f>
        <v>COTAÇÃO</v>
      </c>
      <c r="D120" s="31" t="str">
        <f>INDEX('Composicao Unitaria'!C:C,MATCH(BASE!B120,'Composicao Unitaria'!B:B,0))</f>
        <v>C-002</v>
      </c>
      <c r="E120" s="32" t="str">
        <f>INDEX('Composicao Unitaria'!E:E,MATCH(BASE!B120,'Composicao Unitaria'!B:B,0))</f>
        <v>RELÉ DE PROTEÇÃO SECUNDÁRIA, FABRICAÇÃO PEXTRON, MODELO URP 6000, MONTADO EM CAIXA METÁLICA DE DIMENSÃO DE 600X500X350(AXLXP) COM PINTURA ELETROSTÁTICA, LIGADO EM TENSÃO DE 115V, COM SINALIZAÇÃO DE LIGADO, DESLIGADO E MOLA CARREGADA, BOTÃO DE LIGA, DESLIGA E REGISTRO, NO-BREAK DE 1000VA, COM DPS 10KA(MÍNIMO), ENTRADA BIVOLT E SAÍDA BIVOLT, COM FONTE CAPACITIVA, COM DIPOSITIVO PARA SELO NA PORTA DO PAINEL, FORNECIMENTO E INSTALAÇÃO</v>
      </c>
      <c r="F120" s="31" t="str">
        <f>INDEX('Composicao Unitaria'!F:F,MATCH(BASE!B120,'Composicao Unitaria'!B:B,0))</f>
        <v>UN</v>
      </c>
      <c r="G120" s="33">
        <v>375</v>
      </c>
      <c r="H120" s="34">
        <f>IF(INDEX('Composicao Unitaria'!H:H,MATCH(BASE!B120,'Composicao Unitaria'!B:B,0))=0,"-",INDEX('Composicao Unitaria'!H:H,MATCH(BASE!B120,'Composicao Unitaria'!B:B,0)))</f>
        <v>24357.069999999996</v>
      </c>
      <c r="I120" s="34">
        <f t="shared" si="2"/>
        <v>30446.337499999994</v>
      </c>
      <c r="J120" s="34">
        <f t="shared" si="4"/>
        <v>11417376.562499998</v>
      </c>
      <c r="L120" s="50"/>
      <c r="Q120" s="50"/>
    </row>
    <row r="121" spans="2:17" ht="25.5" x14ac:dyDescent="0.25">
      <c r="B121" s="30" t="s">
        <v>153</v>
      </c>
      <c r="C121" s="31" t="str">
        <f>INDEX('Composicao Unitaria'!D:D,MATCH(BASE!B121,'Composicao Unitaria'!B:B,0))</f>
        <v>CPOS</v>
      </c>
      <c r="D121" s="31" t="str">
        <f>INDEX('Composicao Unitaria'!C:C,MATCH(BASE!B121,'Composicao Unitaria'!B:B,0))</f>
        <v>P.19.000.090409</v>
      </c>
      <c r="E121" s="32" t="str">
        <f>INDEX('Composicao Unitaria'!E:E,MATCH(BASE!B121,'Composicao Unitaria'!B:B,0))</f>
        <v>ISOLADOR SUPORTE PEDESTAL DE EPÓXI E/OU PORCELANA COM GUIA BARRA 15KV, COMPLETO - USO INTERNO</v>
      </c>
      <c r="F121" s="31" t="str">
        <f>INDEX('Composicao Unitaria'!F:F,MATCH(BASE!B121,'Composicao Unitaria'!B:B,0))</f>
        <v>UN</v>
      </c>
      <c r="G121" s="33">
        <v>8</v>
      </c>
      <c r="H121" s="34">
        <f>IF(INDEX('Composicao Unitaria'!H:H,MATCH(BASE!B121,'Composicao Unitaria'!B:B,0))=0,"-",INDEX('Composicao Unitaria'!H:H,MATCH(BASE!B121,'Composicao Unitaria'!B:B,0)))</f>
        <v>112.17</v>
      </c>
      <c r="I121" s="34">
        <f t="shared" si="2"/>
        <v>140.21250000000001</v>
      </c>
      <c r="J121" s="34">
        <f t="shared" si="4"/>
        <v>1121.7</v>
      </c>
      <c r="L121" s="50"/>
      <c r="Q121" s="50"/>
    </row>
    <row r="122" spans="2:17" ht="25.5" x14ac:dyDescent="0.25">
      <c r="B122" s="30" t="s">
        <v>154</v>
      </c>
      <c r="C122" s="31" t="str">
        <f>INDEX('Composicao Unitaria'!D:D,MATCH(BASE!B122,'Composicao Unitaria'!B:B,0))</f>
        <v>PRÓPRIA</v>
      </c>
      <c r="D122" s="31" t="str">
        <f>INDEX('Composicao Unitaria'!C:C,MATCH(BASE!B122,'Composicao Unitaria'!B:B,0))</f>
        <v>P-025</v>
      </c>
      <c r="E122" s="32" t="str">
        <f>INDEX('Composicao Unitaria'!E:E,MATCH(BASE!B122,'Composicao Unitaria'!B:B,0))</f>
        <v>TRANSFORMADOR DE 500 KVA, 15 KV, 60 HZ, AT 13,8KV, BT 380/220V</v>
      </c>
      <c r="F122" s="31" t="str">
        <f>INDEX('Composicao Unitaria'!F:F,MATCH(BASE!B122,'Composicao Unitaria'!B:B,0))</f>
        <v>UN</v>
      </c>
      <c r="G122" s="33">
        <v>3</v>
      </c>
      <c r="H122" s="34">
        <f>IF(INDEX('Composicao Unitaria'!H:H,MATCH(BASE!B122,'Composicao Unitaria'!B:B,0))=0,"-",INDEX('Composicao Unitaria'!H:H,MATCH(BASE!B122,'Composicao Unitaria'!B:B,0)))</f>
        <v>74921.188888000004</v>
      </c>
      <c r="I122" s="34">
        <f t="shared" si="2"/>
        <v>93651.486109999998</v>
      </c>
      <c r="J122" s="34">
        <f t="shared" si="4"/>
        <v>280954.45832999999</v>
      </c>
      <c r="L122" s="50"/>
      <c r="Q122" s="50"/>
    </row>
    <row r="123" spans="2:17" ht="51" x14ac:dyDescent="0.25">
      <c r="B123" s="30" t="s">
        <v>155</v>
      </c>
      <c r="C123" s="31" t="str">
        <f>INDEX('Composicao Unitaria'!D:D,MATCH(BASE!B123,'Composicao Unitaria'!B:B,0))</f>
        <v>PRÓPRIA</v>
      </c>
      <c r="D123" s="31" t="str">
        <f>INDEX('Composicao Unitaria'!C:C,MATCH(BASE!B123,'Composicao Unitaria'!B:B,0))</f>
        <v>P-026</v>
      </c>
      <c r="E123" s="32" t="str">
        <f>INDEX('Composicao Unitaria'!E:E,MATCH(BASE!B123,'Composicao Unitaria'!B:B,0))</f>
        <v>TRANSFORMADOR DE CORRENTE, RELAÇÃO 50:5A, FATOR TÉRMICO 1,2XIN, CLASSE 15KV, 60HZ, CLASSE DE EXTIDÃO 10B100, USO INTERNO, EM RESINA EPOXI, NBI 95KV, FABRICADO CONFORME NBR  6856</v>
      </c>
      <c r="F123" s="31" t="str">
        <f>INDEX('Composicao Unitaria'!F:F,MATCH(BASE!B123,'Composicao Unitaria'!B:B,0))</f>
        <v>UN</v>
      </c>
      <c r="G123" s="33">
        <v>3</v>
      </c>
      <c r="H123" s="34">
        <f>IF(INDEX('Composicao Unitaria'!H:H,MATCH(BASE!B123,'Composicao Unitaria'!B:B,0))=0,"-",INDEX('Composicao Unitaria'!H:H,MATCH(BASE!B123,'Composicao Unitaria'!B:B,0)))</f>
        <v>259.69799999999998</v>
      </c>
      <c r="I123" s="34">
        <f t="shared" si="2"/>
        <v>324.62249999999995</v>
      </c>
      <c r="J123" s="34">
        <f t="shared" si="4"/>
        <v>973.86749999999984</v>
      </c>
      <c r="L123" s="50"/>
      <c r="Q123" s="50"/>
    </row>
    <row r="124" spans="2:17" ht="25.5" x14ac:dyDescent="0.25">
      <c r="B124" s="30" t="s">
        <v>156</v>
      </c>
      <c r="C124" s="31" t="str">
        <f>INDEX('Composicao Unitaria'!D:D,MATCH(BASE!B124,'Composicao Unitaria'!B:B,0))</f>
        <v>PRÓPRIA</v>
      </c>
      <c r="D124" s="31" t="str">
        <f>INDEX('Composicao Unitaria'!C:C,MATCH(BASE!B124,'Composicao Unitaria'!B:B,0))</f>
        <v>P-027</v>
      </c>
      <c r="E124" s="32" t="str">
        <f>INDEX('Composicao Unitaria'!E:E,MATCH(BASE!B124,'Composicao Unitaria'!B:B,0))</f>
        <v>BUCHA DE PASSAGEM, TIPO INTERNO/INTERNO, 200A, 15KV, COM VERGALHÃO DE LATÃO DE 7/16"</v>
      </c>
      <c r="F124" s="31" t="str">
        <f>INDEX('Composicao Unitaria'!F:F,MATCH(BASE!B124,'Composicao Unitaria'!B:B,0))</f>
        <v>UN</v>
      </c>
      <c r="G124" s="33">
        <v>27</v>
      </c>
      <c r="H124" s="34">
        <f>IF(INDEX('Composicao Unitaria'!H:H,MATCH(BASE!B124,'Composicao Unitaria'!B:B,0))=0,"-",INDEX('Composicao Unitaria'!H:H,MATCH(BASE!B124,'Composicao Unitaria'!B:B,0)))</f>
        <v>995.98</v>
      </c>
      <c r="I124" s="34">
        <f t="shared" si="2"/>
        <v>1244.9749999999999</v>
      </c>
      <c r="J124" s="34">
        <f t="shared" si="4"/>
        <v>33614.324999999997</v>
      </c>
      <c r="L124" s="50"/>
      <c r="Q124" s="50"/>
    </row>
    <row r="125" spans="2:17" ht="38.25" x14ac:dyDescent="0.25">
      <c r="B125" s="30" t="s">
        <v>157</v>
      </c>
      <c r="C125" s="31" t="str">
        <f>INDEX('Composicao Unitaria'!D:D,MATCH(BASE!B125,'Composicao Unitaria'!B:B,0))</f>
        <v>COTAÇÃO</v>
      </c>
      <c r="D125" s="31" t="str">
        <f>INDEX('Composicao Unitaria'!C:C,MATCH(BASE!B125,'Composicao Unitaria'!B:B,0))</f>
        <v>C-003</v>
      </c>
      <c r="E125" s="32" t="str">
        <f>INDEX('Composicao Unitaria'!E:E,MATCH(BASE!B125,'Composicao Unitaria'!B:B,0))</f>
        <v>CHAPA PARA FIXAÇÃO DE BUCHAS DE PASSAGEM, CHAPA 3/16 DIMENSÃO 1100X500MM, COM FURAÇÃO DE ENCAIXE E DE FIXAÇÃO, FORNECIMENTO E INSTALAÇÃO</v>
      </c>
      <c r="F125" s="31" t="str">
        <f>INDEX('Composicao Unitaria'!F:F,MATCH(BASE!B125,'Composicao Unitaria'!B:B,0))</f>
        <v>UN</v>
      </c>
      <c r="G125" s="33">
        <v>5</v>
      </c>
      <c r="H125" s="34">
        <f>IF(INDEX('Composicao Unitaria'!H:H,MATCH(BASE!B125,'Composicao Unitaria'!B:B,0))=0,"-",INDEX('Composicao Unitaria'!H:H,MATCH(BASE!B125,'Composicao Unitaria'!B:B,0)))</f>
        <v>412.91666666666669</v>
      </c>
      <c r="I125" s="34">
        <f t="shared" si="2"/>
        <v>516.14583333333337</v>
      </c>
      <c r="J125" s="34">
        <f t="shared" si="4"/>
        <v>2580.729166666667</v>
      </c>
      <c r="L125" s="50"/>
      <c r="Q125" s="50"/>
    </row>
    <row r="126" spans="2:17" ht="38.25" x14ac:dyDescent="0.25">
      <c r="B126" s="30" t="s">
        <v>158</v>
      </c>
      <c r="C126" s="31" t="str">
        <f>INDEX('Composicao Unitaria'!D:D,MATCH(BASE!B126,'Composicao Unitaria'!B:B,0))</f>
        <v>PRÓPRIA</v>
      </c>
      <c r="D126" s="31" t="str">
        <f>INDEX('Composicao Unitaria'!C:C,MATCH(BASE!B126,'Composicao Unitaria'!B:B,0))</f>
        <v>P-028</v>
      </c>
      <c r="E126" s="32" t="str">
        <f>INDEX('Composicao Unitaria'!E:E,MATCH(BASE!B126,'Composicao Unitaria'!B:B,0))</f>
        <v>CAVALETE DE MEDIÇÃO MONTADO EM CANTONEIRA 38X38X4,76MM E CHAPAS DE FERRO 38X4,76MM, COM TODOS OS PARAFUSOS DE FIXAÇÃO E COMPONENTES</v>
      </c>
      <c r="F126" s="31" t="str">
        <f>INDEX('Composicao Unitaria'!F:F,MATCH(BASE!B126,'Composicao Unitaria'!B:B,0))</f>
        <v>UN</v>
      </c>
      <c r="G126" s="33">
        <v>3</v>
      </c>
      <c r="H126" s="34">
        <f>IF(INDEX('Composicao Unitaria'!H:H,MATCH(BASE!B126,'Composicao Unitaria'!B:B,0))=0,"-",INDEX('Composicao Unitaria'!H:H,MATCH(BASE!B126,'Composicao Unitaria'!B:B,0)))</f>
        <v>1741.42</v>
      </c>
      <c r="I126" s="34">
        <f t="shared" si="2"/>
        <v>2176.7750000000001</v>
      </c>
      <c r="J126" s="34">
        <f t="shared" si="4"/>
        <v>6530.3250000000007</v>
      </c>
      <c r="L126" s="50"/>
      <c r="Q126" s="50"/>
    </row>
    <row r="127" spans="2:17" x14ac:dyDescent="0.25">
      <c r="B127" s="30" t="s">
        <v>159</v>
      </c>
      <c r="C127" s="31" t="str">
        <f>INDEX('Composicao Unitaria'!D:D,MATCH(BASE!B127,'Composicao Unitaria'!B:B,0))</f>
        <v>PRÓPRIA</v>
      </c>
      <c r="D127" s="31" t="str">
        <f>INDEX('Composicao Unitaria'!C:C,MATCH(BASE!B127,'Composicao Unitaria'!B:B,0))</f>
        <v>P-029</v>
      </c>
      <c r="E127" s="32" t="str">
        <f>INDEX('Composicao Unitaria'!E:E,MATCH(BASE!B127,'Composicao Unitaria'!B:B,0))</f>
        <v>PARA-RAIO POLIMÉRICO, 10KA, 15KV</v>
      </c>
      <c r="F127" s="31" t="str">
        <f>INDEX('Composicao Unitaria'!F:F,MATCH(BASE!B127,'Composicao Unitaria'!B:B,0))</f>
        <v>UN</v>
      </c>
      <c r="G127" s="33">
        <v>2</v>
      </c>
      <c r="H127" s="34">
        <f>IF(INDEX('Composicao Unitaria'!H:H,MATCH(BASE!B127,'Composicao Unitaria'!B:B,0))=0,"-",INDEX('Composicao Unitaria'!H:H,MATCH(BASE!B127,'Composicao Unitaria'!B:B,0)))</f>
        <v>287.21000000000004</v>
      </c>
      <c r="I127" s="34">
        <f t="shared" si="2"/>
        <v>359.01250000000005</v>
      </c>
      <c r="J127" s="34">
        <f t="shared" si="4"/>
        <v>718.02500000000009</v>
      </c>
      <c r="L127" s="50"/>
      <c r="Q127" s="50"/>
    </row>
    <row r="128" spans="2:17" ht="25.5" x14ac:dyDescent="0.25">
      <c r="B128" s="30" t="s">
        <v>160</v>
      </c>
      <c r="C128" s="31" t="str">
        <f>INDEX('Composicao Unitaria'!D:D,MATCH(BASE!B128,'Composicao Unitaria'!B:B,0))</f>
        <v>PRÓPRIA</v>
      </c>
      <c r="D128" s="31" t="str">
        <f>INDEX('Composicao Unitaria'!C:C,MATCH(BASE!B128,'Composicao Unitaria'!B:B,0))</f>
        <v>P-030</v>
      </c>
      <c r="E128" s="32" t="str">
        <f>INDEX('Composicao Unitaria'!E:E,MATCH(BASE!B128,'Composicao Unitaria'!B:B,0))</f>
        <v>VERGALHÃO DE COBRE ELETROLÍTICO, Ø1/4", 3M, COM ACESSÓRIOS E CONEXÕES</v>
      </c>
      <c r="F128" s="31" t="str">
        <f>INDEX('Composicao Unitaria'!F:F,MATCH(BASE!B128,'Composicao Unitaria'!B:B,0))</f>
        <v>UN</v>
      </c>
      <c r="G128" s="33">
        <v>1</v>
      </c>
      <c r="H128" s="34">
        <f>IF(INDEX('Composicao Unitaria'!H:H,MATCH(BASE!B128,'Composicao Unitaria'!B:B,0))=0,"-",INDEX('Composicao Unitaria'!H:H,MATCH(BASE!B128,'Composicao Unitaria'!B:B,0)))</f>
        <v>274.23699999999997</v>
      </c>
      <c r="I128" s="34">
        <f t="shared" si="2"/>
        <v>342.79624999999999</v>
      </c>
      <c r="J128" s="34">
        <f t="shared" si="4"/>
        <v>342.79624999999999</v>
      </c>
      <c r="L128" s="50"/>
      <c r="Q128" s="50"/>
    </row>
    <row r="129" spans="2:17" ht="25.5" x14ac:dyDescent="0.25">
      <c r="B129" s="30" t="s">
        <v>161</v>
      </c>
      <c r="C129" s="31" t="str">
        <f>INDEX('Composicao Unitaria'!D:D,MATCH(BASE!B129,'Composicao Unitaria'!B:B,0))</f>
        <v>PRÓPRIA</v>
      </c>
      <c r="D129" s="31" t="str">
        <f>INDEX('Composicao Unitaria'!C:C,MATCH(BASE!B129,'Composicao Unitaria'!B:B,0))</f>
        <v>P-031</v>
      </c>
      <c r="E129" s="32" t="str">
        <f>INDEX('Composicao Unitaria'!E:E,MATCH(BASE!B129,'Composicao Unitaria'!B:B,0))</f>
        <v>QUADRO DE PROTEÇÃO COM TELA DE ARAME GALVANIZADO, ONDULADA, FIO 12 BWG, 1", FIXADA COM CANTONEIRAS EM AÇO</v>
      </c>
      <c r="F129" s="31" t="str">
        <f>INDEX('Composicao Unitaria'!F:F,MATCH(BASE!B129,'Composicao Unitaria'!B:B,0))</f>
        <v>M2</v>
      </c>
      <c r="G129" s="33">
        <v>70</v>
      </c>
      <c r="H129" s="34">
        <f>IF(INDEX('Composicao Unitaria'!H:H,MATCH(BASE!B129,'Composicao Unitaria'!B:B,0))=0,"-",INDEX('Composicao Unitaria'!H:H,MATCH(BASE!B129,'Composicao Unitaria'!B:B,0)))</f>
        <v>306.065</v>
      </c>
      <c r="I129" s="34">
        <f t="shared" si="2"/>
        <v>382.58125000000001</v>
      </c>
      <c r="J129" s="34">
        <f t="shared" si="4"/>
        <v>26780.6875</v>
      </c>
      <c r="L129" s="50"/>
      <c r="Q129" s="50"/>
    </row>
    <row r="130" spans="2:17" ht="25.5" x14ac:dyDescent="0.25">
      <c r="B130" s="30" t="s">
        <v>162</v>
      </c>
      <c r="C130" s="31" t="str">
        <f>INDEX('Composicao Unitaria'!D:D,MATCH(BASE!B130,'Composicao Unitaria'!B:B,0))</f>
        <v>PRÓPRIA</v>
      </c>
      <c r="D130" s="31" t="str">
        <f>INDEX('Composicao Unitaria'!C:C,MATCH(BASE!B130,'Composicao Unitaria'!B:B,0))</f>
        <v>P-032</v>
      </c>
      <c r="E130" s="32" t="str">
        <f>INDEX('Composicao Unitaria'!E:E,MATCH(BASE!B130,'Composicao Unitaria'!B:B,0))</f>
        <v>PERFILADO 38X38MM, GALVANIZADO A FOGO, PERFURADO, 3M, COM ACESSÓRIOS E CONEXÕES</v>
      </c>
      <c r="F130" s="31" t="str">
        <f>INDEX('Composicao Unitaria'!F:F,MATCH(BASE!B130,'Composicao Unitaria'!B:B,0))</f>
        <v>UN</v>
      </c>
      <c r="G130" s="33">
        <v>1</v>
      </c>
      <c r="H130" s="34">
        <f>IF(INDEX('Composicao Unitaria'!H:H,MATCH(BASE!B130,'Composicao Unitaria'!B:B,0))=0,"-",INDEX('Composicao Unitaria'!H:H,MATCH(BASE!B130,'Composicao Unitaria'!B:B,0)))</f>
        <v>56.900000000000006</v>
      </c>
      <c r="I130" s="34">
        <f t="shared" si="2"/>
        <v>71.125</v>
      </c>
      <c r="J130" s="34">
        <f t="shared" si="4"/>
        <v>71.125</v>
      </c>
      <c r="L130" s="50"/>
      <c r="Q130" s="50"/>
    </row>
    <row r="131" spans="2:17" ht="25.5" x14ac:dyDescent="0.25">
      <c r="B131" s="30" t="s">
        <v>163</v>
      </c>
      <c r="C131" s="31" t="str">
        <f>INDEX('Composicao Unitaria'!D:D,MATCH(BASE!B131,'Composicao Unitaria'!B:B,0))</f>
        <v>AGESUL</v>
      </c>
      <c r="D131" s="31">
        <f>INDEX('Composicao Unitaria'!C:C,MATCH(BASE!B131,'Composicao Unitaria'!B:B,0))</f>
        <v>1201008360</v>
      </c>
      <c r="E131" s="32" t="str">
        <f>INDEX('Composicao Unitaria'!E:E,MATCH(BASE!B131,'Composicao Unitaria'!B:B,0))</f>
        <v>CANALETA EM ALVENARIA (40X40)CM COM TAMPA ANTIDERRAPANTE, INCLUSIVE FUNDO ANTICORROSIVO</v>
      </c>
      <c r="F131" s="31" t="str">
        <f>INDEX('Composicao Unitaria'!F:F,MATCH(BASE!B131,'Composicao Unitaria'!B:B,0))</f>
        <v>M</v>
      </c>
      <c r="G131" s="33">
        <v>3</v>
      </c>
      <c r="H131" s="34">
        <f>IF(INDEX('Composicao Unitaria'!H:H,MATCH(BASE!B131,'Composicao Unitaria'!B:B,0))=0,"-",INDEX('Composicao Unitaria'!H:H,MATCH(BASE!B131,'Composicao Unitaria'!B:B,0)))</f>
        <v>466.76216599999992</v>
      </c>
      <c r="I131" s="34">
        <f t="shared" si="2"/>
        <v>583.45270749999986</v>
      </c>
      <c r="J131" s="34">
        <f t="shared" si="4"/>
        <v>1750.3581224999996</v>
      </c>
      <c r="L131" s="50"/>
      <c r="Q131" s="50"/>
    </row>
    <row r="132" spans="2:17" x14ac:dyDescent="0.25">
      <c r="B132" s="30" t="s">
        <v>164</v>
      </c>
      <c r="C132" s="31" t="str">
        <f>INDEX('Composicao Unitaria'!D:D,MATCH(BASE!B132,'Composicao Unitaria'!B:B,0))</f>
        <v>PRÓPRIA</v>
      </c>
      <c r="D132" s="31" t="str">
        <f>INDEX('Composicao Unitaria'!C:C,MATCH(BASE!B132,'Composicao Unitaria'!B:B,0))</f>
        <v>P-033</v>
      </c>
      <c r="E132" s="32" t="str">
        <f>INDEX('Composicao Unitaria'!E:E,MATCH(BASE!B132,'Composicao Unitaria'!B:B,0))</f>
        <v>CONSTRUÇÃO DE ABRIGO PARA MEDIÇÃO, EM ALVENARIA</v>
      </c>
      <c r="F132" s="31" t="str">
        <f>INDEX('Composicao Unitaria'!F:F,MATCH(BASE!B132,'Composicao Unitaria'!B:B,0))</f>
        <v>UN</v>
      </c>
      <c r="G132" s="33">
        <v>1</v>
      </c>
      <c r="H132" s="34">
        <f>IF(INDEX('Composicao Unitaria'!H:H,MATCH(BASE!B132,'Composicao Unitaria'!B:B,0))=0,"-",INDEX('Composicao Unitaria'!H:H,MATCH(BASE!B132,'Composicao Unitaria'!B:B,0)))</f>
        <v>53289.786800000002</v>
      </c>
      <c r="I132" s="34">
        <f t="shared" si="2"/>
        <v>66612.233500000002</v>
      </c>
      <c r="J132" s="34">
        <f t="shared" si="4"/>
        <v>66612.233500000002</v>
      </c>
      <c r="L132" s="50"/>
      <c r="Q132" s="50"/>
    </row>
    <row r="133" spans="2:17" ht="25.5" x14ac:dyDescent="0.25">
      <c r="B133" s="30" t="s">
        <v>165</v>
      </c>
      <c r="C133" s="31" t="str">
        <f>INDEX('Composicao Unitaria'!D:D,MATCH(BASE!B133,'Composicao Unitaria'!B:B,0))</f>
        <v>SINAPI</v>
      </c>
      <c r="D133" s="31">
        <f>INDEX('Composicao Unitaria'!C:C,MATCH(BASE!B133,'Composicao Unitaria'!B:B,0))</f>
        <v>94216</v>
      </c>
      <c r="E133" s="32" t="str">
        <f>INDEX('Composicao Unitaria'!E:E,MATCH(BASE!B133,'Composicao Unitaria'!B:B,0))</f>
        <v>TELHAMENTO COM TELHA METÁLICA TERMOACÚSTICA E = 30 MM, COM ATÉ 2 ÁGUAS, INCLUSO IÇAMENTO. AF_07/2019</v>
      </c>
      <c r="F133" s="31" t="str">
        <f>INDEX('Composicao Unitaria'!F:F,MATCH(BASE!B133,'Composicao Unitaria'!B:B,0))</f>
        <v>M2</v>
      </c>
      <c r="G133" s="33">
        <v>1</v>
      </c>
      <c r="H133" s="34">
        <f>IF(INDEX('Composicao Unitaria'!H:H,MATCH(BASE!B133,'Composicao Unitaria'!B:B,0))=0,"-",INDEX('Composicao Unitaria'!H:H,MATCH(BASE!B133,'Composicao Unitaria'!B:B,0)))</f>
        <v>213.54063500000001</v>
      </c>
      <c r="I133" s="34">
        <f t="shared" si="2"/>
        <v>266.92579375000003</v>
      </c>
      <c r="J133" s="34">
        <f t="shared" si="4"/>
        <v>266.92579375000003</v>
      </c>
      <c r="L133" s="50"/>
      <c r="Q133" s="50"/>
    </row>
    <row r="134" spans="2:17" ht="51" x14ac:dyDescent="0.25">
      <c r="B134" s="30" t="s">
        <v>166</v>
      </c>
      <c r="C134" s="31" t="str">
        <f>INDEX('Composicao Unitaria'!D:D,MATCH(BASE!B134,'Composicao Unitaria'!B:B,0))</f>
        <v>SINAPI</v>
      </c>
      <c r="D134" s="31">
        <f>INDEX('Composicao Unitaria'!C:C,MATCH(BASE!B134,'Composicao Unitaria'!B:B,0))</f>
        <v>87620</v>
      </c>
      <c r="E134" s="32" t="str">
        <f>INDEX('Composicao Unitaria'!E:E,MATCH(BASE!B134,'Composicao Unitaria'!B:B,0))</f>
        <v>CONTRAPISO EM ARGAMASSA TRAÇO 1:4 (CIMENTO E AREIA), PREPARO MECÂNICO COM BETONEIRA 400 L, APLICADO EM ÁREAS SECAS SOBRE LAJE, ADERIDO, ACABAMENTO NÃO REFORÇADO, ESPESSURA 2CM. AF_07/2021</v>
      </c>
      <c r="F134" s="31" t="str">
        <f>INDEX('Composicao Unitaria'!F:F,MATCH(BASE!B134,'Composicao Unitaria'!B:B,0))</f>
        <v>M2</v>
      </c>
      <c r="G134" s="33">
        <v>1</v>
      </c>
      <c r="H134" s="34">
        <f>IF(INDEX('Composicao Unitaria'!H:H,MATCH(BASE!B134,'Composicao Unitaria'!B:B,0))=0,"-",INDEX('Composicao Unitaria'!H:H,MATCH(BASE!B134,'Composicao Unitaria'!B:B,0)))</f>
        <v>29.739560000000001</v>
      </c>
      <c r="I134" s="34">
        <f t="shared" si="2"/>
        <v>37.17445</v>
      </c>
      <c r="J134" s="34">
        <f t="shared" si="4"/>
        <v>37.17445</v>
      </c>
      <c r="L134" s="50" t="s">
        <v>167</v>
      </c>
      <c r="Q134" s="50" t="s">
        <v>168</v>
      </c>
    </row>
    <row r="135" spans="2:17" ht="38.25" x14ac:dyDescent="0.25">
      <c r="B135" s="30" t="s">
        <v>169</v>
      </c>
      <c r="C135" s="31" t="str">
        <f>INDEX('Composicao Unitaria'!D:D,MATCH(BASE!B135,'Composicao Unitaria'!B:B,0))</f>
        <v>SINAPI</v>
      </c>
      <c r="D135" s="31">
        <f>INDEX('Composicao Unitaria'!C:C,MATCH(BASE!B135,'Composicao Unitaria'!B:B,0))</f>
        <v>94994</v>
      </c>
      <c r="E135" s="32" t="str">
        <f>INDEX('Composicao Unitaria'!E:E,MATCH(BASE!B135,'Composicao Unitaria'!B:B,0))</f>
        <v>EXECUÇÃO DE PASSEIO (CALÇADA) OU PISO DE CONCRETO COM CONCRETO MOLDADO IN LOCO, FEITO EM OBRA, ACABAMENTO CONVENCIONAL, ESPESSURA 8 CM, ARMADO. AF_08/2022</v>
      </c>
      <c r="F135" s="31" t="str">
        <f>INDEX('Composicao Unitaria'!F:F,MATCH(BASE!B135,'Composicao Unitaria'!B:B,0))</f>
        <v>M2</v>
      </c>
      <c r="G135" s="33">
        <v>10</v>
      </c>
      <c r="H135" s="34">
        <f>IF(INDEX('Composicao Unitaria'!H:H,MATCH(BASE!B135,'Composicao Unitaria'!B:B,0))=0,"-",INDEX('Composicao Unitaria'!H:H,MATCH(BASE!B135,'Composicao Unitaria'!B:B,0)))</f>
        <v>88.779991999999993</v>
      </c>
      <c r="I135" s="34">
        <f t="shared" si="2"/>
        <v>110.97498999999999</v>
      </c>
      <c r="J135" s="34">
        <f t="shared" si="4"/>
        <v>1109.7498999999998</v>
      </c>
      <c r="L135" s="124" t="s">
        <v>170</v>
      </c>
      <c r="Q135" s="124" t="s">
        <v>171</v>
      </c>
    </row>
    <row r="136" spans="2:17" ht="25.5" x14ac:dyDescent="0.25">
      <c r="B136" s="30" t="s">
        <v>172</v>
      </c>
      <c r="C136" s="31" t="str">
        <f>INDEX('Composicao Unitaria'!D:D,MATCH(BASE!B136,'Composicao Unitaria'!B:B,0))</f>
        <v>COTAÇÃO</v>
      </c>
      <c r="D136" s="31" t="str">
        <f>INDEX('Composicao Unitaria'!C:C,MATCH(BASE!B136,'Composicao Unitaria'!B:B,0))</f>
        <v>C-004</v>
      </c>
      <c r="E136" s="32" t="str">
        <f>INDEX('Composicao Unitaria'!E:E,MATCH(BASE!B136,'Composicao Unitaria'!B:B,0))</f>
        <v>JANELA DE FERRO COM VENEZIANA, DIMENSÃO 0,80X0,50M, COM TELA DE PROTEÇÃO</v>
      </c>
      <c r="F136" s="31" t="str">
        <f>INDEX('Composicao Unitaria'!F:F,MATCH(BASE!B136,'Composicao Unitaria'!B:B,0))</f>
        <v>UN</v>
      </c>
      <c r="G136" s="33">
        <v>1</v>
      </c>
      <c r="H136" s="34">
        <f>IF(INDEX('Composicao Unitaria'!H:H,MATCH(BASE!B136,'Composicao Unitaria'!B:B,0))=0,"-",INDEX('Composicao Unitaria'!H:H,MATCH(BASE!B136,'Composicao Unitaria'!B:B,0)))</f>
        <v>888.93</v>
      </c>
      <c r="I136" s="34">
        <f t="shared" si="2"/>
        <v>1111.1624999999999</v>
      </c>
      <c r="J136" s="34">
        <f t="shared" si="4"/>
        <v>1111.1624999999999</v>
      </c>
      <c r="L136" s="124"/>
      <c r="Q136" s="124"/>
    </row>
    <row r="137" spans="2:17" ht="25.5" x14ac:dyDescent="0.25">
      <c r="B137" s="30" t="s">
        <v>173</v>
      </c>
      <c r="C137" s="31" t="str">
        <f>INDEX('Composicao Unitaria'!D:D,MATCH(BASE!B137,'Composicao Unitaria'!B:B,0))</f>
        <v>COTAÇÃO</v>
      </c>
      <c r="D137" s="31" t="str">
        <f>INDEX('Composicao Unitaria'!C:C,MATCH(BASE!B137,'Composicao Unitaria'!B:B,0))</f>
        <v>C-005</v>
      </c>
      <c r="E137" s="32" t="str">
        <f>INDEX('Composicao Unitaria'!E:E,MATCH(BASE!B137,'Composicao Unitaria'!B:B,0))</f>
        <v>JANELA DE FERRO COM VENEZIANA, DIMENSÃO 1,50X0,50M, COM TELA DE PROTEÇÃO.</v>
      </c>
      <c r="F137" s="31" t="str">
        <f>INDEX('Composicao Unitaria'!F:F,MATCH(BASE!B137,'Composicao Unitaria'!B:B,0))</f>
        <v>UN</v>
      </c>
      <c r="G137" s="33">
        <v>4</v>
      </c>
      <c r="H137" s="34">
        <f>IF(INDEX('Composicao Unitaria'!H:H,MATCH(BASE!B137,'Composicao Unitaria'!B:B,0))=0,"-",INDEX('Composicao Unitaria'!H:H,MATCH(BASE!B137,'Composicao Unitaria'!B:B,0)))</f>
        <v>785.86</v>
      </c>
      <c r="I137" s="34">
        <f t="shared" si="2"/>
        <v>982.32500000000005</v>
      </c>
      <c r="J137" s="34">
        <f t="shared" si="4"/>
        <v>3929.3</v>
      </c>
      <c r="L137" s="50"/>
      <c r="Q137" s="50"/>
    </row>
    <row r="138" spans="2:17" ht="25.5" x14ac:dyDescent="0.25">
      <c r="B138" s="30" t="s">
        <v>174</v>
      </c>
      <c r="C138" s="31" t="str">
        <f>INDEX('Composicao Unitaria'!D:D,MATCH(BASE!B138,'Composicao Unitaria'!B:B,0))</f>
        <v>COTAÇÃO</v>
      </c>
      <c r="D138" s="31" t="str">
        <f>INDEX('Composicao Unitaria'!C:C,MATCH(BASE!B138,'Composicao Unitaria'!B:B,0))</f>
        <v>C-006</v>
      </c>
      <c r="E138" s="32" t="str">
        <f>INDEX('Composicao Unitaria'!E:E,MATCH(BASE!B138,'Composicao Unitaria'!B:B,0))</f>
        <v>JANELA DE FERRO COM VENEZIANA E VIDRO FIXO DE 5MM,DIMENSÃO 1,50X0,80M, COM TELA DE PROTEÇÃO</v>
      </c>
      <c r="F138" s="31" t="str">
        <f>INDEX('Composicao Unitaria'!F:F,MATCH(BASE!B138,'Composicao Unitaria'!B:B,0))</f>
        <v>UN</v>
      </c>
      <c r="G138" s="33">
        <v>8</v>
      </c>
      <c r="H138" s="34">
        <f>IF(INDEX('Composicao Unitaria'!H:H,MATCH(BASE!B138,'Composicao Unitaria'!B:B,0))=0,"-",INDEX('Composicao Unitaria'!H:H,MATCH(BASE!B138,'Composicao Unitaria'!B:B,0)))</f>
        <v>573.41999999999996</v>
      </c>
      <c r="I138" s="34">
        <f t="shared" si="2"/>
        <v>716.77499999999998</v>
      </c>
      <c r="J138" s="34">
        <f t="shared" si="4"/>
        <v>5734.2</v>
      </c>
      <c r="L138" s="50">
        <v>0</v>
      </c>
      <c r="Q138" s="50">
        <v>0</v>
      </c>
    </row>
    <row r="139" spans="2:17" ht="25.5" x14ac:dyDescent="0.25">
      <c r="B139" s="30" t="s">
        <v>175</v>
      </c>
      <c r="C139" s="31" t="str">
        <f>INDEX('Composicao Unitaria'!D:D,MATCH(BASE!B139,'Composicao Unitaria'!B:B,0))</f>
        <v>COTAÇÃO</v>
      </c>
      <c r="D139" s="31" t="str">
        <f>INDEX('Composicao Unitaria'!C:C,MATCH(BASE!B139,'Composicao Unitaria'!B:B,0))</f>
        <v>C-007</v>
      </c>
      <c r="E139" s="32" t="str">
        <f>INDEX('Composicao Unitaria'!E:E,MATCH(BASE!B139,'Composicao Unitaria'!B:B,0))</f>
        <v>JANELA DE FERRO COM VENEZIANA, DIMENSÃO 2,00X0,50M, COM TELA DE PROTEÇÃO</v>
      </c>
      <c r="F139" s="31" t="str">
        <f>INDEX('Composicao Unitaria'!F:F,MATCH(BASE!B139,'Composicao Unitaria'!B:B,0))</f>
        <v>UN</v>
      </c>
      <c r="G139" s="33">
        <v>6</v>
      </c>
      <c r="H139" s="34">
        <f>IF(INDEX('Composicao Unitaria'!H:H,MATCH(BASE!B139,'Composicao Unitaria'!B:B,0))=0,"-",INDEX('Composicao Unitaria'!H:H,MATCH(BASE!B139,'Composicao Unitaria'!B:B,0)))</f>
        <v>637.55999999999995</v>
      </c>
      <c r="I139" s="34">
        <f t="shared" si="2"/>
        <v>796.94999999999993</v>
      </c>
      <c r="J139" s="34">
        <f t="shared" si="4"/>
        <v>4781.7</v>
      </c>
      <c r="L139" s="50"/>
      <c r="Q139" s="50"/>
    </row>
    <row r="140" spans="2:17" ht="25.5" x14ac:dyDescent="0.25">
      <c r="B140" s="30" t="s">
        <v>176</v>
      </c>
      <c r="C140" s="31" t="str">
        <f>INDEX('Composicao Unitaria'!D:D,MATCH(BASE!B140,'Composicao Unitaria'!B:B,0))</f>
        <v>COTAÇÃO</v>
      </c>
      <c r="D140" s="31" t="str">
        <f>INDEX('Composicao Unitaria'!C:C,MATCH(BASE!B140,'Composicao Unitaria'!B:B,0))</f>
        <v>C-008</v>
      </c>
      <c r="E140" s="32" t="str">
        <f>INDEX('Composicao Unitaria'!E:E,MATCH(BASE!B140,'Composicao Unitaria'!B:B,0))</f>
        <v>JANELA DE FERRO COM VENEZIANA E VIDRO FIXO DE 5MM, DIMENSÃO 2,00X0,80M, COM TELA DE PROTEÇÃO</v>
      </c>
      <c r="F140" s="31" t="str">
        <f>INDEX('Composicao Unitaria'!F:F,MATCH(BASE!B140,'Composicao Unitaria'!B:B,0))</f>
        <v>UN</v>
      </c>
      <c r="G140" s="33">
        <v>24</v>
      </c>
      <c r="H140" s="34">
        <f>IF(INDEX('Composicao Unitaria'!H:H,MATCH(BASE!B140,'Composicao Unitaria'!B:B,0))=0,"-",INDEX('Composicao Unitaria'!H:H,MATCH(BASE!B140,'Composicao Unitaria'!B:B,0)))</f>
        <v>758.44</v>
      </c>
      <c r="I140" s="34">
        <f t="shared" si="2"/>
        <v>948.05000000000007</v>
      </c>
      <c r="J140" s="34">
        <f t="shared" si="4"/>
        <v>22753.200000000001</v>
      </c>
      <c r="L140" s="50" t="s">
        <v>177</v>
      </c>
      <c r="Q140" s="50" t="s">
        <v>178</v>
      </c>
    </row>
    <row r="141" spans="2:17" ht="38.25" x14ac:dyDescent="0.25">
      <c r="B141" s="30" t="s">
        <v>179</v>
      </c>
      <c r="C141" s="31" t="str">
        <f>INDEX('Composicao Unitaria'!D:D,MATCH(BASE!B141,'Composicao Unitaria'!B:B,0))</f>
        <v>SINAPI</v>
      </c>
      <c r="D141" s="31">
        <f>INDEX('Composicao Unitaria'!C:C,MATCH(BASE!B141,'Composicao Unitaria'!B:B,0))</f>
        <v>94807</v>
      </c>
      <c r="E141" s="32" t="str">
        <f>INDEX('Composicao Unitaria'!E:E,MATCH(BASE!B141,'Composicao Unitaria'!B:B,0))</f>
        <v>PORTA EM AÇO DE ABRIR TIPO VENEZIANA SEM GUARNIÇÃO, 87X210CM, FIXAÇÃO COM PARAFUSOS - FORNECIMENTO E INSTALAÇÃO. AF_12/2019</v>
      </c>
      <c r="F141" s="31" t="str">
        <f>INDEX('Composicao Unitaria'!F:F,MATCH(BASE!B141,'Composicao Unitaria'!B:B,0))</f>
        <v>UN</v>
      </c>
      <c r="G141" s="33">
        <v>8</v>
      </c>
      <c r="H141" s="34">
        <f>IF(INDEX('Composicao Unitaria'!H:H,MATCH(BASE!B141,'Composicao Unitaria'!B:B,0))=0,"-",INDEX('Composicao Unitaria'!H:H,MATCH(BASE!B141,'Composicao Unitaria'!B:B,0)))</f>
        <v>792.93124999999998</v>
      </c>
      <c r="I141" s="34">
        <f t="shared" si="2"/>
        <v>991.1640625</v>
      </c>
      <c r="J141" s="34">
        <f t="shared" si="4"/>
        <v>7929.3125</v>
      </c>
      <c r="L141" s="50">
        <v>0</v>
      </c>
      <c r="Q141" s="50">
        <v>0</v>
      </c>
    </row>
    <row r="142" spans="2:17" ht="25.5" x14ac:dyDescent="0.25">
      <c r="B142" s="30" t="s">
        <v>180</v>
      </c>
      <c r="C142" s="31" t="str">
        <f>INDEX('Composicao Unitaria'!D:D,MATCH(BASE!B142,'Composicao Unitaria'!B:B,0))</f>
        <v>PRÓPRIA</v>
      </c>
      <c r="D142" s="31" t="str">
        <f>INDEX('Composicao Unitaria'!C:C,MATCH(BASE!B142,'Composicao Unitaria'!B:B,0))</f>
        <v>P-034</v>
      </c>
      <c r="E142" s="32" t="str">
        <f>INDEX('Composicao Unitaria'!E:E,MATCH(BASE!B142,'Composicao Unitaria'!B:B,0))</f>
        <v>CAIXA DE PASSAGEM EM ALVENARIA DE TIJOLOS MACIÇOS ESP. = 0,12M, DIM. INT. = 1.00 X 1.00 X 0,80M</v>
      </c>
      <c r="F142" s="31" t="str">
        <f>INDEX('Composicao Unitaria'!F:F,MATCH(BASE!B142,'Composicao Unitaria'!B:B,0))</f>
        <v>UN</v>
      </c>
      <c r="G142" s="33">
        <v>60</v>
      </c>
      <c r="H142" s="34">
        <f>IF(INDEX('Composicao Unitaria'!H:H,MATCH(BASE!B142,'Composicao Unitaria'!B:B,0))=0,"-",INDEX('Composicao Unitaria'!H:H,MATCH(BASE!B142,'Composicao Unitaria'!B:B,0)))</f>
        <v>1710.1770899600001</v>
      </c>
      <c r="I142" s="34">
        <f t="shared" si="2"/>
        <v>2137.72136245</v>
      </c>
      <c r="J142" s="34">
        <f t="shared" si="4"/>
        <v>128263.281747</v>
      </c>
      <c r="L142" s="50" t="s">
        <v>181</v>
      </c>
      <c r="Q142" s="50" t="s">
        <v>182</v>
      </c>
    </row>
    <row r="143" spans="2:17" ht="25.5" x14ac:dyDescent="0.25">
      <c r="B143" s="30" t="s">
        <v>183</v>
      </c>
      <c r="C143" s="31" t="str">
        <f>INDEX('Composicao Unitaria'!D:D,MATCH(BASE!B143,'Composicao Unitaria'!B:B,0))</f>
        <v>PRÓPRIA</v>
      </c>
      <c r="D143" s="31" t="str">
        <f>INDEX('Composicao Unitaria'!C:C,MATCH(BASE!B143,'Composicao Unitaria'!B:B,0))</f>
        <v>P-014</v>
      </c>
      <c r="E143" s="32" t="str">
        <f>INDEX('Composicao Unitaria'!E:E,MATCH(BASE!B143,'Composicao Unitaria'!B:B,0))</f>
        <v>CAIXA DE PASSAGEM EM ALVENARIA DE TIJOLOS MACIÇOS ESP. = 0,17M, DIM. INT. = 1.20 X 1.20 X 1.20M</v>
      </c>
      <c r="F143" s="31" t="str">
        <f>INDEX('Composicao Unitaria'!F:F,MATCH(BASE!B143,'Composicao Unitaria'!B:B,0))</f>
        <v>UN</v>
      </c>
      <c r="G143" s="33">
        <v>40</v>
      </c>
      <c r="H143" s="34">
        <f>IF(INDEX('Composicao Unitaria'!H:H,MATCH(BASE!B143,'Composicao Unitaria'!B:B,0))=0,"-",INDEX('Composicao Unitaria'!H:H,MATCH(BASE!B143,'Composicao Unitaria'!B:B,0)))</f>
        <v>3735.7742941999995</v>
      </c>
      <c r="I143" s="34">
        <f t="shared" si="2"/>
        <v>4669.7178677499996</v>
      </c>
      <c r="J143" s="34">
        <f t="shared" si="4"/>
        <v>186788.71470999997</v>
      </c>
      <c r="L143" s="50">
        <v>0</v>
      </c>
      <c r="Q143" s="50">
        <v>0</v>
      </c>
    </row>
    <row r="144" spans="2:17" x14ac:dyDescent="0.25">
      <c r="B144" s="44"/>
      <c r="C144" s="45"/>
      <c r="D144" s="45"/>
      <c r="E144" s="46" t="s">
        <v>184</v>
      </c>
      <c r="F144" s="45"/>
      <c r="G144" s="47"/>
      <c r="H144" s="48"/>
      <c r="I144" s="48"/>
      <c r="J144" s="48"/>
      <c r="L144" s="50">
        <v>3</v>
      </c>
      <c r="Q144" s="50">
        <v>3</v>
      </c>
    </row>
    <row r="145" spans="2:17" x14ac:dyDescent="0.25">
      <c r="B145" s="44"/>
      <c r="C145" s="45"/>
      <c r="D145" s="45"/>
      <c r="E145" s="46" t="s">
        <v>185</v>
      </c>
      <c r="F145" s="45"/>
      <c r="G145" s="47"/>
      <c r="H145" s="48"/>
      <c r="I145" s="48"/>
      <c r="J145" s="48"/>
      <c r="L145" s="50">
        <v>3</v>
      </c>
      <c r="Q145" s="50"/>
    </row>
    <row r="146" spans="2:17" s="36" customFormat="1" ht="38.25" x14ac:dyDescent="0.25">
      <c r="B146" s="30" t="s">
        <v>186</v>
      </c>
      <c r="C146" s="31" t="str">
        <f>INDEX('Composicao Unitaria'!D:D,MATCH(BASE!B146,'Composicao Unitaria'!B:B,0))</f>
        <v>COTAÇÃO</v>
      </c>
      <c r="D146" s="31" t="str">
        <f>INDEX('Composicao Unitaria'!C:C,MATCH(BASE!B146,'Composicao Unitaria'!B:B,0))</f>
        <v>C-009</v>
      </c>
      <c r="E146" s="32" t="str">
        <f>INDEX('Composicao Unitaria'!E:E,MATCH(BASE!B146,'Composicao Unitaria'!B:B,0))</f>
        <v>TAMPA EM FERRO FUNDIDO, COM DISPOSITIVO DE SELO EM 4 PONTOS, PADRÃO DA CONCESSIONÁRIA ENERGISA,1070X870MM, FORNECIMENTO E INSTALAÇÃO</v>
      </c>
      <c r="F146" s="31" t="str">
        <f>INDEX('Composicao Unitaria'!F:F,MATCH(BASE!B146,'Composicao Unitaria'!B:B,0))</f>
        <v>UN</v>
      </c>
      <c r="G146" s="33">
        <v>13</v>
      </c>
      <c r="H146" s="34">
        <f>IF(INDEX('Composicao Unitaria'!H:H,MATCH(BASE!B146,'Composicao Unitaria'!B:B,0))=0,"-",INDEX('Composicao Unitaria'!H:H,MATCH(BASE!B146,'Composicao Unitaria'!B:B,0)))</f>
        <v>345.17666666666668</v>
      </c>
      <c r="I146" s="34">
        <f t="shared" si="2"/>
        <v>431.47083333333336</v>
      </c>
      <c r="J146" s="34">
        <f t="shared" si="4"/>
        <v>5609.1208333333334</v>
      </c>
      <c r="L146" s="51"/>
      <c r="Q146" s="51"/>
    </row>
    <row r="147" spans="2:17" ht="25.5" x14ac:dyDescent="0.25">
      <c r="B147" s="30" t="s">
        <v>187</v>
      </c>
      <c r="C147" s="31" t="str">
        <f>INDEX('Composicao Unitaria'!D:D,MATCH(BASE!B147,'Composicao Unitaria'!B:B,0))</f>
        <v>COTAÇÃO</v>
      </c>
      <c r="D147" s="31" t="str">
        <f>INDEX('Composicao Unitaria'!C:C,MATCH(BASE!B147,'Composicao Unitaria'!B:B,0))</f>
        <v>C-010</v>
      </c>
      <c r="E147" s="32" t="str">
        <f>INDEX('Composicao Unitaria'!E:E,MATCH(BASE!B147,'Composicao Unitaria'!B:B,0))</f>
        <v>SUBTAMPA GALVANIZADA CHAPA N° 12 COM DISPOSITIVO LACRE COM ALÇAS, 1070X870MM, FORNECIMENTO E INSTALAÇÃO</v>
      </c>
      <c r="F147" s="31" t="str">
        <f>INDEX('Composicao Unitaria'!F:F,MATCH(BASE!B147,'Composicao Unitaria'!B:B,0))</f>
        <v>UN</v>
      </c>
      <c r="G147" s="33">
        <v>60</v>
      </c>
      <c r="H147" s="34">
        <f>IF(INDEX('Composicao Unitaria'!H:H,MATCH(BASE!B147,'Composicao Unitaria'!B:B,0))=0,"-",INDEX('Composicao Unitaria'!H:H,MATCH(BASE!B147,'Composicao Unitaria'!B:B,0)))</f>
        <v>449.30333333333328</v>
      </c>
      <c r="I147" s="34">
        <f t="shared" si="2"/>
        <v>561.62916666666661</v>
      </c>
      <c r="J147" s="34">
        <f t="shared" si="4"/>
        <v>33697.75</v>
      </c>
      <c r="K147" s="37"/>
      <c r="L147" s="50" t="s">
        <v>188</v>
      </c>
      <c r="Q147" s="50">
        <v>0</v>
      </c>
    </row>
    <row r="148" spans="2:17" ht="38.25" x14ac:dyDescent="0.25">
      <c r="B148" s="30" t="s">
        <v>189</v>
      </c>
      <c r="C148" s="31" t="str">
        <f>INDEX('Composicao Unitaria'!D:D,MATCH(BASE!B148,'Composicao Unitaria'!B:B,0))</f>
        <v>COTAÇÃO</v>
      </c>
      <c r="D148" s="31" t="str">
        <f>INDEX('Composicao Unitaria'!C:C,MATCH(BASE!B148,'Composicao Unitaria'!B:B,0))</f>
        <v>C-011</v>
      </c>
      <c r="E148" s="32" t="str">
        <f>INDEX('Composicao Unitaria'!E:E,MATCH(BASE!B148,'Composicao Unitaria'!B:B,0))</f>
        <v>FAIXA DE ADVERTÊNCIA AMARELA COM DIZERES "CUIDADO CABO ELÉTRICO ABAIXO" LARGURA 150MM , FORNECIMENTO E INSTALAÇÃO</v>
      </c>
      <c r="F148" s="31" t="str">
        <f>INDEX('Composicao Unitaria'!F:F,MATCH(BASE!B148,'Composicao Unitaria'!B:B,0))</f>
        <v>M</v>
      </c>
      <c r="G148" s="33">
        <v>20</v>
      </c>
      <c r="H148" s="34">
        <f>IF(INDEX('Composicao Unitaria'!H:H,MATCH(BASE!B148,'Composicao Unitaria'!B:B,0))=0,"-",INDEX('Composicao Unitaria'!H:H,MATCH(BASE!B148,'Composicao Unitaria'!B:B,0)))</f>
        <v>22.689999999999998</v>
      </c>
      <c r="I148" s="34">
        <f t="shared" si="2"/>
        <v>28.362499999999997</v>
      </c>
      <c r="J148" s="34">
        <f t="shared" si="4"/>
        <v>567.25</v>
      </c>
      <c r="L148" s="50">
        <v>0</v>
      </c>
      <c r="Q148" s="50" t="s">
        <v>190</v>
      </c>
    </row>
    <row r="149" spans="2:17" x14ac:dyDescent="0.25">
      <c r="B149" s="30" t="s">
        <v>191</v>
      </c>
      <c r="C149" s="31" t="str">
        <f>INDEX('Composicao Unitaria'!D:D,MATCH(BASE!B149,'Composicao Unitaria'!B:B,0))</f>
        <v>PRÓPRIA</v>
      </c>
      <c r="D149" s="31" t="str">
        <f>INDEX('Composicao Unitaria'!C:C,MATCH(BASE!B149,'Composicao Unitaria'!B:B,0))</f>
        <v>P-035</v>
      </c>
      <c r="E149" s="32" t="str">
        <f>INDEX('Composicao Unitaria'!E:E,MATCH(BASE!B149,'Composicao Unitaria'!B:B,0))</f>
        <v>PLACA DE ADVERTÊNCIA "NÃO MANOBRAR ESTA CHAVE COM CARGA"</v>
      </c>
      <c r="F149" s="31" t="str">
        <f>INDEX('Composicao Unitaria'!F:F,MATCH(BASE!B149,'Composicao Unitaria'!B:B,0))</f>
        <v>UN</v>
      </c>
      <c r="G149" s="33">
        <v>174</v>
      </c>
      <c r="H149" s="34">
        <f>IF(INDEX('Composicao Unitaria'!H:H,MATCH(BASE!B149,'Composicao Unitaria'!B:B,0))=0,"-",INDEX('Composicao Unitaria'!H:H,MATCH(BASE!B149,'Composicao Unitaria'!B:B,0)))</f>
        <v>34.525599999999997</v>
      </c>
      <c r="I149" s="34">
        <f t="shared" si="2"/>
        <v>43.156999999999996</v>
      </c>
      <c r="J149" s="34">
        <f t="shared" si="4"/>
        <v>7509.3179999999993</v>
      </c>
      <c r="L149" s="50" t="s">
        <v>192</v>
      </c>
      <c r="Q149" s="50" t="s">
        <v>193</v>
      </c>
    </row>
    <row r="150" spans="2:17" x14ac:dyDescent="0.25">
      <c r="B150" s="30" t="s">
        <v>194</v>
      </c>
      <c r="C150" s="31" t="str">
        <f>INDEX('Composicao Unitaria'!D:D,MATCH(BASE!B150,'Composicao Unitaria'!B:B,0))</f>
        <v>PRÓPRIA</v>
      </c>
      <c r="D150" s="31" t="str">
        <f>INDEX('Composicao Unitaria'!C:C,MATCH(BASE!B150,'Composicao Unitaria'!B:B,0))</f>
        <v>P-036</v>
      </c>
      <c r="E150" s="32" t="str">
        <f>INDEX('Composicao Unitaria'!E:E,MATCH(BASE!B150,'Composicao Unitaria'!B:B,0))</f>
        <v>PLACA DE ADVERTÊNCIA "PERIGO DE MORTE ALTA TENSÃO"</v>
      </c>
      <c r="F150" s="31" t="str">
        <f>INDEX('Composicao Unitaria'!F:F,MATCH(BASE!B150,'Composicao Unitaria'!B:B,0))</f>
        <v>UN</v>
      </c>
      <c r="G150" s="33">
        <v>58</v>
      </c>
      <c r="H150" s="34">
        <f>IF(INDEX('Composicao Unitaria'!H:H,MATCH(BASE!B150,'Composicao Unitaria'!B:B,0))=0,"-",INDEX('Composicao Unitaria'!H:H,MATCH(BASE!B150,'Composicao Unitaria'!B:B,0)))</f>
        <v>34.525599999999997</v>
      </c>
      <c r="I150" s="34">
        <f t="shared" si="2"/>
        <v>43.156999999999996</v>
      </c>
      <c r="J150" s="34">
        <f t="shared" si="4"/>
        <v>2503.1059999999998</v>
      </c>
      <c r="L150" s="50" t="s">
        <v>195</v>
      </c>
      <c r="Q150" s="50"/>
    </row>
    <row r="151" spans="2:17" x14ac:dyDescent="0.25">
      <c r="B151" s="44"/>
      <c r="C151" s="45"/>
      <c r="D151" s="45"/>
      <c r="E151" s="46" t="s">
        <v>196</v>
      </c>
      <c r="F151" s="45"/>
      <c r="G151" s="47"/>
      <c r="H151" s="48"/>
      <c r="I151" s="48"/>
      <c r="J151" s="48"/>
      <c r="L151" s="50" t="s">
        <v>197</v>
      </c>
      <c r="Q151" s="50" t="s">
        <v>197</v>
      </c>
    </row>
    <row r="152" spans="2:17" ht="25.5" x14ac:dyDescent="0.25">
      <c r="B152" s="30" t="s">
        <v>198</v>
      </c>
      <c r="C152" s="31" t="str">
        <f>INDEX('Composicao Unitaria'!D:D,MATCH(BASE!B152,'Composicao Unitaria'!B:B,0))</f>
        <v>PRÓPRIA</v>
      </c>
      <c r="D152" s="31" t="str">
        <f>INDEX('Composicao Unitaria'!C:C,MATCH(BASE!B152,'Composicao Unitaria'!B:B,0))</f>
        <v>P-037</v>
      </c>
      <c r="E152" s="32" t="str">
        <f>INDEX('Composicao Unitaria'!E:E,MATCH(BASE!B152,'Composicao Unitaria'!B:B,0))</f>
        <v>PLACA DE ADVERTENCIA EM PVC (20X30)CM, COM OS DIZERES: "RISCO DE CHOQUE ELÉTRICO GERAÇÃO PRÓPRIA"</v>
      </c>
      <c r="F152" s="31" t="str">
        <f>INDEX('Composicao Unitaria'!F:F,MATCH(BASE!B152,'Composicao Unitaria'!B:B,0))</f>
        <v>UN</v>
      </c>
      <c r="G152" s="33">
        <v>13</v>
      </c>
      <c r="H152" s="34">
        <f>IF(INDEX('Composicao Unitaria'!H:H,MATCH(BASE!B152,'Composicao Unitaria'!B:B,0))=0,"-",INDEX('Composicao Unitaria'!H:H,MATCH(BASE!B152,'Composicao Unitaria'!B:B,0)))</f>
        <v>34.525599999999997</v>
      </c>
      <c r="I152" s="34">
        <f t="shared" si="2"/>
        <v>43.156999999999996</v>
      </c>
      <c r="J152" s="34">
        <f t="shared" si="4"/>
        <v>561.04099999999994</v>
      </c>
      <c r="K152" s="38"/>
      <c r="L152" s="50"/>
      <c r="Q152" s="50"/>
    </row>
    <row r="153" spans="2:17" x14ac:dyDescent="0.25">
      <c r="B153" s="30" t="s">
        <v>199</v>
      </c>
      <c r="C153" s="31" t="str">
        <f>INDEX('Composicao Unitaria'!D:D,MATCH(BASE!B153,'Composicao Unitaria'!B:B,0))</f>
        <v>PRÓPRIA</v>
      </c>
      <c r="D153" s="31" t="str">
        <f>INDEX('Composicao Unitaria'!C:C,MATCH(BASE!B153,'Composicao Unitaria'!B:B,0))</f>
        <v>P-038</v>
      </c>
      <c r="E153" s="32" t="str">
        <f>INDEX('Composicao Unitaria'!E:E,MATCH(BASE!B153,'Composicao Unitaria'!B:B,0))</f>
        <v>LUMINÁRIA DE EMERGÊNCIA 20W, FORNECIMENTO E INSTALAÇÃO</v>
      </c>
      <c r="F153" s="31" t="str">
        <f>INDEX('Composicao Unitaria'!F:F,MATCH(BASE!B153,'Composicao Unitaria'!B:B,0))</f>
        <v>UN</v>
      </c>
      <c r="G153" s="33">
        <v>44</v>
      </c>
      <c r="H153" s="34">
        <f>IF(INDEX('Composicao Unitaria'!H:H,MATCH(BASE!B153,'Composicao Unitaria'!B:B,0))=0,"-",INDEX('Composicao Unitaria'!H:H,MATCH(BASE!B153,'Composicao Unitaria'!B:B,0)))</f>
        <v>295.06200000000001</v>
      </c>
      <c r="I153" s="34">
        <f t="shared" si="2"/>
        <v>368.82749999999999</v>
      </c>
      <c r="J153" s="34">
        <f t="shared" si="4"/>
        <v>16228.41</v>
      </c>
      <c r="K153" s="38"/>
      <c r="L153" s="50"/>
      <c r="Q153" s="50"/>
    </row>
    <row r="154" spans="2:17" ht="25.5" x14ac:dyDescent="0.25">
      <c r="B154" s="30" t="s">
        <v>200</v>
      </c>
      <c r="C154" s="31" t="str">
        <f>INDEX('Composicao Unitaria'!D:D,MATCH(BASE!B154,'Composicao Unitaria'!B:B,0))</f>
        <v>PRÓPRIA</v>
      </c>
      <c r="D154" s="31" t="str">
        <f>INDEX('Composicao Unitaria'!C:C,MATCH(BASE!B154,'Composicao Unitaria'!B:B,0))</f>
        <v>P-039</v>
      </c>
      <c r="E154" s="32" t="str">
        <f>INDEX('Composicao Unitaria'!E:E,MATCH(BASE!B154,'Composicao Unitaria'!B:B,0))</f>
        <v>(ADEQUADO 8691 - ORSE) SIRENE DE ALCANCE - 1.500M, 100A/220V, COM ESTROBO</v>
      </c>
      <c r="F154" s="31" t="str">
        <f>INDEX('Composicao Unitaria'!F:F,MATCH(BASE!B154,'Composicao Unitaria'!B:B,0))</f>
        <v>UN</v>
      </c>
      <c r="G154" s="33">
        <v>6</v>
      </c>
      <c r="H154" s="34">
        <f>IF(INDEX('Composicao Unitaria'!H:H,MATCH(BASE!B154,'Composicao Unitaria'!B:B,0))=0,"-",INDEX('Composicao Unitaria'!H:H,MATCH(BASE!B154,'Composicao Unitaria'!B:B,0)))</f>
        <v>673.07</v>
      </c>
      <c r="I154" s="34">
        <f t="shared" si="2"/>
        <v>841.33750000000009</v>
      </c>
      <c r="J154" s="34">
        <f t="shared" si="4"/>
        <v>5048.0250000000005</v>
      </c>
      <c r="K154" s="38"/>
      <c r="L154" s="50"/>
      <c r="Q154" s="50"/>
    </row>
    <row r="155" spans="2:17" ht="25.5" x14ac:dyDescent="0.25">
      <c r="B155" s="30" t="s">
        <v>201</v>
      </c>
      <c r="C155" s="31" t="str">
        <f>INDEX('Composicao Unitaria'!D:D,MATCH(BASE!B155,'Composicao Unitaria'!B:B,0))</f>
        <v>SINAPI</v>
      </c>
      <c r="D155" s="31" t="str">
        <f>INDEX('Composicao Unitaria'!C:C,MATCH(BASE!B155,'Composicao Unitaria'!B:B,0))</f>
        <v>101907</v>
      </c>
      <c r="E155" s="32" t="str">
        <f>INDEX('Composicao Unitaria'!E:E,MATCH(BASE!B155,'Composicao Unitaria'!B:B,0))</f>
        <v>EXTINTOR DE INCÊNDIO PORTÁTIL COM CARGA DE CO2 DE 6 KG, CLASSE BC - FORNECIMENTO E INSTALAÇÃO. AF_10/2020_PE</v>
      </c>
      <c r="F155" s="31" t="str">
        <f>INDEX('Composicao Unitaria'!F:F,MATCH(BASE!B155,'Composicao Unitaria'!B:B,0))</f>
        <v>UN</v>
      </c>
      <c r="G155" s="33">
        <v>13</v>
      </c>
      <c r="H155" s="34">
        <f>IF(INDEX('Composicao Unitaria'!H:H,MATCH(BASE!B155,'Composicao Unitaria'!B:B,0))=0,"-",INDEX('Composicao Unitaria'!H:H,MATCH(BASE!B155,'Composicao Unitaria'!B:B,0)))</f>
        <v>844.51859999999999</v>
      </c>
      <c r="I155" s="34">
        <f t="shared" si="2"/>
        <v>1055.64825</v>
      </c>
      <c r="J155" s="34">
        <f t="shared" si="4"/>
        <v>13723.427249999999</v>
      </c>
      <c r="K155" s="38"/>
      <c r="L155" s="50"/>
      <c r="Q155" s="50"/>
    </row>
    <row r="156" spans="2:17" x14ac:dyDescent="0.25">
      <c r="B156" s="30" t="s">
        <v>202</v>
      </c>
      <c r="C156" s="31" t="str">
        <f>INDEX('Composicao Unitaria'!D:D,MATCH(BASE!B156,'Composicao Unitaria'!B:B,0))</f>
        <v>SBC</v>
      </c>
      <c r="D156" s="31">
        <f>INDEX('Composicao Unitaria'!C:C,MATCH(BASE!B156,'Composicao Unitaria'!B:B,0))</f>
        <v>5012</v>
      </c>
      <c r="E156" s="32" t="str">
        <f>INDEX('Composicao Unitaria'!E:E,MATCH(BASE!B156,'Composicao Unitaria'!B:B,0))</f>
        <v>TAPETE ISOLANTE 20KV 1,00X1,00M COM LAUDO</v>
      </c>
      <c r="F156" s="31" t="str">
        <f>INDEX('Composicao Unitaria'!F:F,MATCH(BASE!B156,'Composicao Unitaria'!B:B,0))</f>
        <v>UN</v>
      </c>
      <c r="G156" s="33">
        <v>3</v>
      </c>
      <c r="H156" s="34">
        <f>IF(INDEX('Composicao Unitaria'!H:H,MATCH(BASE!B156,'Composicao Unitaria'!B:B,0))=0,"-",INDEX('Composicao Unitaria'!H:H,MATCH(BASE!B156,'Composicao Unitaria'!B:B,0)))</f>
        <v>604.55999999999995</v>
      </c>
      <c r="I156" s="34">
        <f t="shared" si="2"/>
        <v>755.69999999999993</v>
      </c>
      <c r="J156" s="34">
        <f t="shared" si="4"/>
        <v>2267.1</v>
      </c>
      <c r="K156" s="38"/>
      <c r="L156" s="50"/>
      <c r="Q156" s="50"/>
    </row>
    <row r="157" spans="2:17" x14ac:dyDescent="0.25">
      <c r="B157" s="30" t="s">
        <v>203</v>
      </c>
      <c r="C157" s="31" t="str">
        <f>INDEX('Composicao Unitaria'!D:D,MATCH(BASE!B157,'Composicao Unitaria'!B:B,0))</f>
        <v>SIURB</v>
      </c>
      <c r="D157" s="31">
        <f>INDEX('Composicao Unitaria'!C:C,MATCH(BASE!B157,'Composicao Unitaria'!B:B,0))</f>
        <v>56138</v>
      </c>
      <c r="E157" s="32" t="str">
        <f>INDEX('Composicao Unitaria'!E:E,MATCH(BASE!B157,'Composicao Unitaria'!B:B,0))</f>
        <v>LUVA DE BORRACHA ISOLAÇÃO 20KV</v>
      </c>
      <c r="F157" s="31" t="str">
        <f>INDEX('Composicao Unitaria'!F:F,MATCH(BASE!B157,'Composicao Unitaria'!B:B,0))</f>
        <v>PAR</v>
      </c>
      <c r="G157" s="33">
        <v>3</v>
      </c>
      <c r="H157" s="34">
        <f>IF(INDEX('Composicao Unitaria'!H:H,MATCH(BASE!B157,'Composicao Unitaria'!B:B,0))=0,"-",INDEX('Composicao Unitaria'!H:H,MATCH(BASE!B157,'Composicao Unitaria'!B:B,0)))</f>
        <v>527.09</v>
      </c>
      <c r="I157" s="34">
        <f t="shared" si="2"/>
        <v>658.86250000000007</v>
      </c>
      <c r="J157" s="34">
        <f t="shared" si="4"/>
        <v>1976.5875000000001</v>
      </c>
      <c r="L157" s="50"/>
      <c r="Q157" s="50"/>
    </row>
    <row r="158" spans="2:17" ht="25.5" x14ac:dyDescent="0.25">
      <c r="B158" s="30" t="s">
        <v>204</v>
      </c>
      <c r="C158" s="31" t="str">
        <f>INDEX('Composicao Unitaria'!D:D,MATCH(BASE!B158,'Composicao Unitaria'!B:B,0))</f>
        <v>PRÓPRIA</v>
      </c>
      <c r="D158" s="31" t="str">
        <f>INDEX('Composicao Unitaria'!C:C,MATCH(BASE!B158,'Composicao Unitaria'!B:B,0))</f>
        <v>P-040</v>
      </c>
      <c r="E158" s="32" t="str">
        <f>INDEX('Composicao Unitaria'!E:E,MATCH(BASE!B158,'Composicao Unitaria'!B:B,0))</f>
        <v>CAIXA DE MADEIRA TIPO PORTA-LUVAS PARA ABRIGO DE LUVAS ISOLANTES</v>
      </c>
      <c r="F158" s="31" t="str">
        <f>INDEX('Composicao Unitaria'!F:F,MATCH(BASE!B158,'Composicao Unitaria'!B:B,0))</f>
        <v>UN</v>
      </c>
      <c r="G158" s="33">
        <v>3</v>
      </c>
      <c r="H158" s="34">
        <f>IF(INDEX('Composicao Unitaria'!H:H,MATCH(BASE!B158,'Composicao Unitaria'!B:B,0))=0,"-",INDEX('Composicao Unitaria'!H:H,MATCH(BASE!B158,'Composicao Unitaria'!B:B,0)))</f>
        <v>72.32350000000001</v>
      </c>
      <c r="I158" s="34">
        <f t="shared" si="2"/>
        <v>90.404375000000016</v>
      </c>
      <c r="J158" s="34">
        <f t="shared" si="4"/>
        <v>271.21312500000005</v>
      </c>
      <c r="L158" s="50"/>
      <c r="Q158" s="50"/>
    </row>
    <row r="159" spans="2:17" x14ac:dyDescent="0.25">
      <c r="B159" s="30" t="s">
        <v>205</v>
      </c>
      <c r="C159" s="31" t="e">
        <f>INDEX('Composicao Unitaria'!D:D,MATCH(BASE!B159,'Composicao Unitaria'!B:B,0))</f>
        <v>#N/A</v>
      </c>
      <c r="D159" s="31" t="e">
        <f>INDEX('Composicao Unitaria'!C:C,MATCH(BASE!B159,'Composicao Unitaria'!B:B,0))</f>
        <v>#N/A</v>
      </c>
      <c r="E159" s="32" t="e">
        <f>INDEX('Composicao Unitaria'!E:E,MATCH(BASE!B159,'Composicao Unitaria'!B:B,0))</f>
        <v>#N/A</v>
      </c>
      <c r="F159" s="31" t="e">
        <f>INDEX('Composicao Unitaria'!F:F,MATCH(BASE!B159,'Composicao Unitaria'!B:B,0))</f>
        <v>#N/A</v>
      </c>
      <c r="G159" s="33">
        <v>180</v>
      </c>
      <c r="H159" s="34" t="e">
        <f>IF(INDEX('Composicao Unitaria'!H:H,MATCH(BASE!B159,'Composicao Unitaria'!B:B,0))=0,"-",INDEX('Composicao Unitaria'!H:H,MATCH(BASE!B159,'Composicao Unitaria'!B:B,0)))</f>
        <v>#N/A</v>
      </c>
      <c r="I159" s="34" t="str">
        <f t="shared" si="2"/>
        <v>-</v>
      </c>
      <c r="J159" s="34" t="str">
        <f t="shared" si="4"/>
        <v>-</v>
      </c>
      <c r="L159" s="50"/>
      <c r="Q159" s="50"/>
    </row>
    <row r="160" spans="2:17" x14ac:dyDescent="0.25">
      <c r="B160" s="30" t="s">
        <v>206</v>
      </c>
      <c r="C160" s="31" t="e">
        <f>INDEX('Composicao Unitaria'!D:D,MATCH(BASE!B160,'Composicao Unitaria'!B:B,0))</f>
        <v>#N/A</v>
      </c>
      <c r="D160" s="31" t="e">
        <f>INDEX('Composicao Unitaria'!C:C,MATCH(BASE!B160,'Composicao Unitaria'!B:B,0))</f>
        <v>#N/A</v>
      </c>
      <c r="E160" s="32" t="e">
        <f>INDEX('Composicao Unitaria'!E:E,MATCH(BASE!B160,'Composicao Unitaria'!B:B,0))</f>
        <v>#N/A</v>
      </c>
      <c r="F160" s="31" t="e">
        <f>INDEX('Composicao Unitaria'!F:F,MATCH(BASE!B160,'Composicao Unitaria'!B:B,0))</f>
        <v>#N/A</v>
      </c>
      <c r="G160" s="33">
        <v>4</v>
      </c>
      <c r="H160" s="34" t="e">
        <f>IF(INDEX('Composicao Unitaria'!H:H,MATCH(BASE!B160,'Composicao Unitaria'!B:B,0))=0,"-",INDEX('Composicao Unitaria'!H:H,MATCH(BASE!B160,'Composicao Unitaria'!B:B,0)))</f>
        <v>#N/A</v>
      </c>
      <c r="I160" s="34" t="str">
        <f t="shared" si="2"/>
        <v>-</v>
      </c>
      <c r="J160" s="34" t="str">
        <f t="shared" si="4"/>
        <v>-</v>
      </c>
      <c r="L160" s="50"/>
      <c r="Q160" s="50"/>
    </row>
    <row r="161" spans="2:17" x14ac:dyDescent="0.25">
      <c r="B161" s="30" t="s">
        <v>207</v>
      </c>
      <c r="C161" s="31" t="e">
        <f>INDEX('Composicao Unitaria'!D:D,MATCH(BASE!B161,'Composicao Unitaria'!B:B,0))</f>
        <v>#N/A</v>
      </c>
      <c r="D161" s="31" t="e">
        <f>INDEX('Composicao Unitaria'!C:C,MATCH(BASE!B161,'Composicao Unitaria'!B:B,0))</f>
        <v>#N/A</v>
      </c>
      <c r="E161" s="32" t="e">
        <f>INDEX('Composicao Unitaria'!E:E,MATCH(BASE!B161,'Composicao Unitaria'!B:B,0))</f>
        <v>#N/A</v>
      </c>
      <c r="F161" s="31" t="e">
        <f>INDEX('Composicao Unitaria'!F:F,MATCH(BASE!B161,'Composicao Unitaria'!B:B,0))</f>
        <v>#N/A</v>
      </c>
      <c r="G161" s="33">
        <v>1</v>
      </c>
      <c r="H161" s="34" t="e">
        <f>IF(INDEX('Composicao Unitaria'!H:H,MATCH(BASE!B161,'Composicao Unitaria'!B:B,0))=0,"-",INDEX('Composicao Unitaria'!H:H,MATCH(BASE!B161,'Composicao Unitaria'!B:B,0)))</f>
        <v>#N/A</v>
      </c>
      <c r="I161" s="34" t="str">
        <f t="shared" si="2"/>
        <v>-</v>
      </c>
      <c r="J161" s="34" t="str">
        <f t="shared" si="4"/>
        <v>-</v>
      </c>
      <c r="L161" s="50"/>
      <c r="Q161" s="50"/>
    </row>
    <row r="162" spans="2:17" x14ac:dyDescent="0.25">
      <c r="B162" s="30" t="s">
        <v>208</v>
      </c>
      <c r="C162" s="31" t="e">
        <f>INDEX('Composicao Unitaria'!D:D,MATCH(BASE!B162,'Composicao Unitaria'!B:B,0))</f>
        <v>#N/A</v>
      </c>
      <c r="D162" s="31" t="e">
        <f>INDEX('Composicao Unitaria'!C:C,MATCH(BASE!B162,'Composicao Unitaria'!B:B,0))</f>
        <v>#N/A</v>
      </c>
      <c r="E162" s="32" t="e">
        <f>INDEX('Composicao Unitaria'!E:E,MATCH(BASE!B162,'Composicao Unitaria'!B:B,0))</f>
        <v>#N/A</v>
      </c>
      <c r="F162" s="31" t="e">
        <f>INDEX('Composicao Unitaria'!F:F,MATCH(BASE!B162,'Composicao Unitaria'!B:B,0))</f>
        <v>#N/A</v>
      </c>
      <c r="G162" s="33">
        <v>1</v>
      </c>
      <c r="H162" s="34" t="e">
        <f>IF(INDEX('Composicao Unitaria'!H:H,MATCH(BASE!B162,'Composicao Unitaria'!B:B,0))=0,"-",INDEX('Composicao Unitaria'!H:H,MATCH(BASE!B162,'Composicao Unitaria'!B:B,0)))</f>
        <v>#N/A</v>
      </c>
      <c r="I162" s="34" t="str">
        <f t="shared" si="2"/>
        <v>-</v>
      </c>
      <c r="J162" s="34" t="str">
        <f t="shared" si="4"/>
        <v>-</v>
      </c>
      <c r="L162" s="50"/>
      <c r="Q162" s="50"/>
    </row>
    <row r="163" spans="2:17" x14ac:dyDescent="0.25">
      <c r="B163" s="30" t="s">
        <v>209</v>
      </c>
      <c r="C163" s="31" t="e">
        <f>INDEX('Composicao Unitaria'!D:D,MATCH(BASE!B163,'Composicao Unitaria'!B:B,0))</f>
        <v>#N/A</v>
      </c>
      <c r="D163" s="31" t="e">
        <f>INDEX('Composicao Unitaria'!C:C,MATCH(BASE!B163,'Composicao Unitaria'!B:B,0))</f>
        <v>#N/A</v>
      </c>
      <c r="E163" s="32" t="e">
        <f>INDEX('Composicao Unitaria'!E:E,MATCH(BASE!B163,'Composicao Unitaria'!B:B,0))</f>
        <v>#N/A</v>
      </c>
      <c r="F163" s="31" t="e">
        <f>INDEX('Composicao Unitaria'!F:F,MATCH(BASE!B163,'Composicao Unitaria'!B:B,0))</f>
        <v>#N/A</v>
      </c>
      <c r="G163" s="33">
        <v>4</v>
      </c>
      <c r="H163" s="34" t="e">
        <f>IF(INDEX('Composicao Unitaria'!H:H,MATCH(BASE!B163,'Composicao Unitaria'!B:B,0))=0,"-",INDEX('Composicao Unitaria'!H:H,MATCH(BASE!B163,'Composicao Unitaria'!B:B,0)))</f>
        <v>#N/A</v>
      </c>
      <c r="I163" s="34" t="str">
        <f t="shared" si="2"/>
        <v>-</v>
      </c>
      <c r="J163" s="34" t="str">
        <f t="shared" si="4"/>
        <v>-</v>
      </c>
      <c r="L163" s="50"/>
      <c r="Q163" s="50"/>
    </row>
    <row r="164" spans="2:17" x14ac:dyDescent="0.25">
      <c r="B164" s="30" t="s">
        <v>210</v>
      </c>
      <c r="C164" s="31" t="e">
        <f>INDEX('Composicao Unitaria'!D:D,MATCH(BASE!B164,'Composicao Unitaria'!B:B,0))</f>
        <v>#N/A</v>
      </c>
      <c r="D164" s="31" t="e">
        <f>INDEX('Composicao Unitaria'!C:C,MATCH(BASE!B164,'Composicao Unitaria'!B:B,0))</f>
        <v>#N/A</v>
      </c>
      <c r="E164" s="32" t="e">
        <f>INDEX('Composicao Unitaria'!E:E,MATCH(BASE!B164,'Composicao Unitaria'!B:B,0))</f>
        <v>#N/A</v>
      </c>
      <c r="F164" s="31" t="e">
        <f>INDEX('Composicao Unitaria'!F:F,MATCH(BASE!B164,'Composicao Unitaria'!B:B,0))</f>
        <v>#N/A</v>
      </c>
      <c r="G164" s="33">
        <v>1</v>
      </c>
      <c r="H164" s="34" t="e">
        <f>IF(INDEX('Composicao Unitaria'!H:H,MATCH(BASE!B164,'Composicao Unitaria'!B:B,0))=0,"-",INDEX('Composicao Unitaria'!H:H,MATCH(BASE!B164,'Composicao Unitaria'!B:B,0)))</f>
        <v>#N/A</v>
      </c>
      <c r="I164" s="34" t="str">
        <f t="shared" si="2"/>
        <v>-</v>
      </c>
      <c r="J164" s="34" t="str">
        <f t="shared" si="4"/>
        <v>-</v>
      </c>
      <c r="L164" s="50"/>
      <c r="Q164" s="50"/>
    </row>
    <row r="165" spans="2:17" x14ac:dyDescent="0.25">
      <c r="B165" s="30" t="s">
        <v>211</v>
      </c>
      <c r="C165" s="31" t="e">
        <f>INDEX('Composicao Unitaria'!D:D,MATCH(BASE!B165,'Composicao Unitaria'!B:B,0))</f>
        <v>#N/A</v>
      </c>
      <c r="D165" s="31" t="e">
        <f>INDEX('Composicao Unitaria'!C:C,MATCH(BASE!B165,'Composicao Unitaria'!B:B,0))</f>
        <v>#N/A</v>
      </c>
      <c r="E165" s="32" t="e">
        <f>INDEX('Composicao Unitaria'!E:E,MATCH(BASE!B165,'Composicao Unitaria'!B:B,0))</f>
        <v>#N/A</v>
      </c>
      <c r="F165" s="31" t="e">
        <f>INDEX('Composicao Unitaria'!F:F,MATCH(BASE!B165,'Composicao Unitaria'!B:B,0))</f>
        <v>#N/A</v>
      </c>
      <c r="G165" s="33">
        <v>5</v>
      </c>
      <c r="H165" s="34" t="e">
        <f>IF(INDEX('Composicao Unitaria'!H:H,MATCH(BASE!B165,'Composicao Unitaria'!B:B,0))=0,"-",INDEX('Composicao Unitaria'!H:H,MATCH(BASE!B165,'Composicao Unitaria'!B:B,0)))</f>
        <v>#N/A</v>
      </c>
      <c r="I165" s="34" t="str">
        <f t="shared" si="2"/>
        <v>-</v>
      </c>
      <c r="J165" s="34" t="str">
        <f t="shared" si="4"/>
        <v>-</v>
      </c>
      <c r="L165" s="50"/>
      <c r="Q165" s="50"/>
    </row>
    <row r="166" spans="2:17" x14ac:dyDescent="0.25">
      <c r="B166" s="30" t="s">
        <v>212</v>
      </c>
      <c r="C166" s="31" t="e">
        <f>INDEX('Composicao Unitaria'!D:D,MATCH(BASE!B166,'Composicao Unitaria'!B:B,0))</f>
        <v>#N/A</v>
      </c>
      <c r="D166" s="31" t="e">
        <f>INDEX('Composicao Unitaria'!C:C,MATCH(BASE!B166,'Composicao Unitaria'!B:B,0))</f>
        <v>#N/A</v>
      </c>
      <c r="E166" s="32" t="e">
        <f>INDEX('Composicao Unitaria'!E:E,MATCH(BASE!B166,'Composicao Unitaria'!B:B,0))</f>
        <v>#N/A</v>
      </c>
      <c r="F166" s="31" t="e">
        <f>INDEX('Composicao Unitaria'!F:F,MATCH(BASE!B166,'Composicao Unitaria'!B:B,0))</f>
        <v>#N/A</v>
      </c>
      <c r="G166" s="33">
        <v>3</v>
      </c>
      <c r="H166" s="34" t="e">
        <f>IF(INDEX('Composicao Unitaria'!H:H,MATCH(BASE!B166,'Composicao Unitaria'!B:B,0))=0,"-",INDEX('Composicao Unitaria'!H:H,MATCH(BASE!B166,'Composicao Unitaria'!B:B,0)))</f>
        <v>#N/A</v>
      </c>
      <c r="I166" s="34" t="str">
        <f t="shared" si="2"/>
        <v>-</v>
      </c>
      <c r="J166" s="34" t="str">
        <f t="shared" si="4"/>
        <v>-</v>
      </c>
      <c r="L166" s="50"/>
      <c r="Q166" s="50"/>
    </row>
    <row r="167" spans="2:17" x14ac:dyDescent="0.25">
      <c r="B167" s="30" t="s">
        <v>213</v>
      </c>
      <c r="C167" s="31" t="e">
        <f>INDEX('Composicao Unitaria'!D:D,MATCH(BASE!B167,'Composicao Unitaria'!B:B,0))</f>
        <v>#N/A</v>
      </c>
      <c r="D167" s="31" t="e">
        <f>INDEX('Composicao Unitaria'!C:C,MATCH(BASE!B167,'Composicao Unitaria'!B:B,0))</f>
        <v>#N/A</v>
      </c>
      <c r="E167" s="32" t="e">
        <f>INDEX('Composicao Unitaria'!E:E,MATCH(BASE!B167,'Composicao Unitaria'!B:B,0))</f>
        <v>#N/A</v>
      </c>
      <c r="F167" s="31" t="e">
        <f>INDEX('Composicao Unitaria'!F:F,MATCH(BASE!B167,'Composicao Unitaria'!B:B,0))</f>
        <v>#N/A</v>
      </c>
      <c r="G167" s="33">
        <v>1</v>
      </c>
      <c r="H167" s="34" t="e">
        <f>IF(INDEX('Composicao Unitaria'!H:H,MATCH(BASE!B167,'Composicao Unitaria'!B:B,0))=0,"-",INDEX('Composicao Unitaria'!H:H,MATCH(BASE!B167,'Composicao Unitaria'!B:B,0)))</f>
        <v>#N/A</v>
      </c>
      <c r="I167" s="34" t="str">
        <f t="shared" si="2"/>
        <v>-</v>
      </c>
      <c r="J167" s="34" t="str">
        <f t="shared" si="4"/>
        <v>-</v>
      </c>
      <c r="L167" s="50"/>
      <c r="Q167" s="50"/>
    </row>
    <row r="168" spans="2:17" x14ac:dyDescent="0.25">
      <c r="B168" s="30" t="s">
        <v>214</v>
      </c>
      <c r="C168" s="31" t="e">
        <f>INDEX('Composicao Unitaria'!D:D,MATCH(BASE!B168,'Composicao Unitaria'!B:B,0))</f>
        <v>#N/A</v>
      </c>
      <c r="D168" s="31" t="e">
        <f>INDEX('Composicao Unitaria'!C:C,MATCH(BASE!B168,'Composicao Unitaria'!B:B,0))</f>
        <v>#N/A</v>
      </c>
      <c r="E168" s="32" t="e">
        <f>INDEX('Composicao Unitaria'!E:E,MATCH(BASE!B168,'Composicao Unitaria'!B:B,0))</f>
        <v>#N/A</v>
      </c>
      <c r="F168" s="31" t="e">
        <f>INDEX('Composicao Unitaria'!F:F,MATCH(BASE!B168,'Composicao Unitaria'!B:B,0))</f>
        <v>#N/A</v>
      </c>
      <c r="G168" s="33">
        <v>1</v>
      </c>
      <c r="H168" s="34" t="e">
        <f>IF(INDEX('Composicao Unitaria'!H:H,MATCH(BASE!B168,'Composicao Unitaria'!B:B,0))=0,"-",INDEX('Composicao Unitaria'!H:H,MATCH(BASE!B168,'Composicao Unitaria'!B:B,0)))</f>
        <v>#N/A</v>
      </c>
      <c r="I168" s="34" t="str">
        <f t="shared" si="2"/>
        <v>-</v>
      </c>
      <c r="J168" s="34" t="str">
        <f t="shared" si="4"/>
        <v>-</v>
      </c>
      <c r="L168" s="50"/>
      <c r="Q168" s="50"/>
    </row>
    <row r="169" spans="2:17" x14ac:dyDescent="0.25">
      <c r="B169" s="30" t="s">
        <v>215</v>
      </c>
      <c r="C169" s="31" t="e">
        <f>INDEX('Composicao Unitaria'!D:D,MATCH(BASE!B169,'Composicao Unitaria'!B:B,0))</f>
        <v>#N/A</v>
      </c>
      <c r="D169" s="31" t="e">
        <f>INDEX('Composicao Unitaria'!C:C,MATCH(BASE!B169,'Composicao Unitaria'!B:B,0))</f>
        <v>#N/A</v>
      </c>
      <c r="E169" s="32" t="e">
        <f>INDEX('Composicao Unitaria'!E:E,MATCH(BASE!B169,'Composicao Unitaria'!B:B,0))</f>
        <v>#N/A</v>
      </c>
      <c r="F169" s="31" t="e">
        <f>INDEX('Composicao Unitaria'!F:F,MATCH(BASE!B169,'Composicao Unitaria'!B:B,0))</f>
        <v>#N/A</v>
      </c>
      <c r="G169" s="33">
        <v>2</v>
      </c>
      <c r="H169" s="34" t="e">
        <f>IF(INDEX('Composicao Unitaria'!H:H,MATCH(BASE!B169,'Composicao Unitaria'!B:B,0))=0,"-",INDEX('Composicao Unitaria'!H:H,MATCH(BASE!B169,'Composicao Unitaria'!B:B,0)))</f>
        <v>#N/A</v>
      </c>
      <c r="I169" s="34" t="str">
        <f t="shared" ref="I169:I202" si="5">IFERROR(H169*(1+$L$2),"-")</f>
        <v>-</v>
      </c>
      <c r="J169" s="34" t="str">
        <f t="shared" si="4"/>
        <v>-</v>
      </c>
      <c r="L169" s="50"/>
      <c r="Q169" s="50"/>
    </row>
    <row r="170" spans="2:17" x14ac:dyDescent="0.25">
      <c r="B170" s="30" t="s">
        <v>216</v>
      </c>
      <c r="C170" s="31" t="e">
        <f>INDEX('Composicao Unitaria'!D:D,MATCH(BASE!B170,'Composicao Unitaria'!B:B,0))</f>
        <v>#N/A</v>
      </c>
      <c r="D170" s="31" t="e">
        <f>INDEX('Composicao Unitaria'!C:C,MATCH(BASE!B170,'Composicao Unitaria'!B:B,0))</f>
        <v>#N/A</v>
      </c>
      <c r="E170" s="32" t="e">
        <f>INDEX('Composicao Unitaria'!E:E,MATCH(BASE!B170,'Composicao Unitaria'!B:B,0))</f>
        <v>#N/A</v>
      </c>
      <c r="F170" s="31" t="e">
        <f>INDEX('Composicao Unitaria'!F:F,MATCH(BASE!B170,'Composicao Unitaria'!B:B,0))</f>
        <v>#N/A</v>
      </c>
      <c r="G170" s="33">
        <v>8</v>
      </c>
      <c r="H170" s="34" t="e">
        <f>IF(INDEX('Composicao Unitaria'!H:H,MATCH(BASE!B170,'Composicao Unitaria'!B:B,0))=0,"-",INDEX('Composicao Unitaria'!H:H,MATCH(BASE!B170,'Composicao Unitaria'!B:B,0)))</f>
        <v>#N/A</v>
      </c>
      <c r="I170" s="34" t="str">
        <f t="shared" si="5"/>
        <v>-</v>
      </c>
      <c r="J170" s="34" t="str">
        <f t="shared" si="4"/>
        <v>-</v>
      </c>
      <c r="L170" s="50"/>
      <c r="Q170" s="50"/>
    </row>
    <row r="171" spans="2:17" x14ac:dyDescent="0.25">
      <c r="B171" s="30" t="s">
        <v>217</v>
      </c>
      <c r="C171" s="31" t="e">
        <f>INDEX('Composicao Unitaria'!D:D,MATCH(BASE!B171,'Composicao Unitaria'!B:B,0))</f>
        <v>#N/A</v>
      </c>
      <c r="D171" s="31" t="e">
        <f>INDEX('Composicao Unitaria'!C:C,MATCH(BASE!B171,'Composicao Unitaria'!B:B,0))</f>
        <v>#N/A</v>
      </c>
      <c r="E171" s="32" t="e">
        <f>INDEX('Composicao Unitaria'!E:E,MATCH(BASE!B171,'Composicao Unitaria'!B:B,0))</f>
        <v>#N/A</v>
      </c>
      <c r="F171" s="31" t="e">
        <f>INDEX('Composicao Unitaria'!F:F,MATCH(BASE!B171,'Composicao Unitaria'!B:B,0))</f>
        <v>#N/A</v>
      </c>
      <c r="G171" s="33">
        <v>1</v>
      </c>
      <c r="H171" s="34" t="e">
        <f>IF(INDEX('Composicao Unitaria'!H:H,MATCH(BASE!B171,'Composicao Unitaria'!B:B,0))=0,"-",INDEX('Composicao Unitaria'!H:H,MATCH(BASE!B171,'Composicao Unitaria'!B:B,0)))</f>
        <v>#N/A</v>
      </c>
      <c r="I171" s="34" t="str">
        <f t="shared" si="5"/>
        <v>-</v>
      </c>
      <c r="J171" s="34" t="str">
        <f t="shared" si="4"/>
        <v>-</v>
      </c>
      <c r="L171" s="50"/>
      <c r="Q171" s="50"/>
    </row>
    <row r="172" spans="2:17" x14ac:dyDescent="0.25">
      <c r="B172" s="30" t="s">
        <v>218</v>
      </c>
      <c r="C172" s="31" t="e">
        <f>INDEX('Composicao Unitaria'!D:D,MATCH(BASE!B172,'Composicao Unitaria'!B:B,0))</f>
        <v>#N/A</v>
      </c>
      <c r="D172" s="31" t="e">
        <f>INDEX('Composicao Unitaria'!C:C,MATCH(BASE!B172,'Composicao Unitaria'!B:B,0))</f>
        <v>#N/A</v>
      </c>
      <c r="E172" s="32" t="e">
        <f>INDEX('Composicao Unitaria'!E:E,MATCH(BASE!B172,'Composicao Unitaria'!B:B,0))</f>
        <v>#N/A</v>
      </c>
      <c r="F172" s="31" t="e">
        <f>INDEX('Composicao Unitaria'!F:F,MATCH(BASE!B172,'Composicao Unitaria'!B:B,0))</f>
        <v>#N/A</v>
      </c>
      <c r="G172" s="33">
        <v>1</v>
      </c>
      <c r="H172" s="34" t="e">
        <f>IF(INDEX('Composicao Unitaria'!H:H,MATCH(BASE!B172,'Composicao Unitaria'!B:B,0))=0,"-",INDEX('Composicao Unitaria'!H:H,MATCH(BASE!B172,'Composicao Unitaria'!B:B,0)))</f>
        <v>#N/A</v>
      </c>
      <c r="I172" s="34" t="str">
        <f t="shared" si="5"/>
        <v>-</v>
      </c>
      <c r="J172" s="34" t="str">
        <f t="shared" si="4"/>
        <v>-</v>
      </c>
      <c r="L172" s="50"/>
      <c r="Q172" s="50"/>
    </row>
    <row r="173" spans="2:17" x14ac:dyDescent="0.25">
      <c r="B173" s="30" t="s">
        <v>219</v>
      </c>
      <c r="C173" s="31" t="e">
        <f>INDEX('Composicao Unitaria'!D:D,MATCH(BASE!B173,'Composicao Unitaria'!B:B,0))</f>
        <v>#N/A</v>
      </c>
      <c r="D173" s="31" t="e">
        <f>INDEX('Composicao Unitaria'!C:C,MATCH(BASE!B173,'Composicao Unitaria'!B:B,0))</f>
        <v>#N/A</v>
      </c>
      <c r="E173" s="32" t="e">
        <f>INDEX('Composicao Unitaria'!E:E,MATCH(BASE!B173,'Composicao Unitaria'!B:B,0))</f>
        <v>#N/A</v>
      </c>
      <c r="F173" s="31" t="e">
        <f>INDEX('Composicao Unitaria'!F:F,MATCH(BASE!B173,'Composicao Unitaria'!B:B,0))</f>
        <v>#N/A</v>
      </c>
      <c r="G173" s="33">
        <v>6</v>
      </c>
      <c r="H173" s="34" t="e">
        <f>IF(INDEX('Composicao Unitaria'!H:H,MATCH(BASE!B173,'Composicao Unitaria'!B:B,0))=0,"-",INDEX('Composicao Unitaria'!H:H,MATCH(BASE!B173,'Composicao Unitaria'!B:B,0)))</f>
        <v>#N/A</v>
      </c>
      <c r="I173" s="34" t="str">
        <f t="shared" si="5"/>
        <v>-</v>
      </c>
      <c r="J173" s="34" t="str">
        <f t="shared" si="4"/>
        <v>-</v>
      </c>
      <c r="L173" s="50"/>
      <c r="Q173" s="50"/>
    </row>
    <row r="174" spans="2:17" x14ac:dyDescent="0.25">
      <c r="B174" s="30" t="s">
        <v>220</v>
      </c>
      <c r="C174" s="31" t="e">
        <f>INDEX('Composicao Unitaria'!D:D,MATCH(BASE!B174,'Composicao Unitaria'!B:B,0))</f>
        <v>#N/A</v>
      </c>
      <c r="D174" s="31" t="e">
        <f>INDEX('Composicao Unitaria'!C:C,MATCH(BASE!B174,'Composicao Unitaria'!B:B,0))</f>
        <v>#N/A</v>
      </c>
      <c r="E174" s="32" t="e">
        <f>INDEX('Composicao Unitaria'!E:E,MATCH(BASE!B174,'Composicao Unitaria'!B:B,0))</f>
        <v>#N/A</v>
      </c>
      <c r="F174" s="31" t="e">
        <f>INDEX('Composicao Unitaria'!F:F,MATCH(BASE!B174,'Composicao Unitaria'!B:B,0))</f>
        <v>#N/A</v>
      </c>
      <c r="G174" s="33">
        <v>2</v>
      </c>
      <c r="H174" s="34" t="e">
        <f>IF(INDEX('Composicao Unitaria'!H:H,MATCH(BASE!B174,'Composicao Unitaria'!B:B,0))=0,"-",INDEX('Composicao Unitaria'!H:H,MATCH(BASE!B174,'Composicao Unitaria'!B:B,0)))</f>
        <v>#N/A</v>
      </c>
      <c r="I174" s="34" t="str">
        <f t="shared" si="5"/>
        <v>-</v>
      </c>
      <c r="J174" s="34" t="str">
        <f t="shared" si="4"/>
        <v>-</v>
      </c>
      <c r="L174" s="50"/>
      <c r="Q174" s="50"/>
    </row>
    <row r="175" spans="2:17" x14ac:dyDescent="0.25">
      <c r="B175" s="30" t="s">
        <v>221</v>
      </c>
      <c r="C175" s="31" t="e">
        <f>INDEX('Composicao Unitaria'!D:D,MATCH(BASE!B175,'Composicao Unitaria'!B:B,0))</f>
        <v>#N/A</v>
      </c>
      <c r="D175" s="31" t="e">
        <f>INDEX('Composicao Unitaria'!C:C,MATCH(BASE!B175,'Composicao Unitaria'!B:B,0))</f>
        <v>#N/A</v>
      </c>
      <c r="E175" s="32" t="e">
        <f>INDEX('Composicao Unitaria'!E:E,MATCH(BASE!B175,'Composicao Unitaria'!B:B,0))</f>
        <v>#N/A</v>
      </c>
      <c r="F175" s="31" t="e">
        <f>INDEX('Composicao Unitaria'!F:F,MATCH(BASE!B175,'Composicao Unitaria'!B:B,0))</f>
        <v>#N/A</v>
      </c>
      <c r="G175" s="33">
        <v>7</v>
      </c>
      <c r="H175" s="34" t="e">
        <f>IF(INDEX('Composicao Unitaria'!H:H,MATCH(BASE!B175,'Composicao Unitaria'!B:B,0))=0,"-",INDEX('Composicao Unitaria'!H:H,MATCH(BASE!B175,'Composicao Unitaria'!B:B,0)))</f>
        <v>#N/A</v>
      </c>
      <c r="I175" s="34" t="str">
        <f t="shared" si="5"/>
        <v>-</v>
      </c>
      <c r="J175" s="34" t="str">
        <f t="shared" si="4"/>
        <v>-</v>
      </c>
      <c r="L175" s="50"/>
      <c r="Q175" s="50"/>
    </row>
    <row r="176" spans="2:17" x14ac:dyDescent="0.25">
      <c r="B176" s="30" t="s">
        <v>222</v>
      </c>
      <c r="C176" s="31" t="e">
        <f>INDEX('Composicao Unitaria'!D:D,MATCH(BASE!B176,'Composicao Unitaria'!B:B,0))</f>
        <v>#N/A</v>
      </c>
      <c r="D176" s="31" t="e">
        <f>INDEX('Composicao Unitaria'!C:C,MATCH(BASE!B176,'Composicao Unitaria'!B:B,0))</f>
        <v>#N/A</v>
      </c>
      <c r="E176" s="32" t="e">
        <f>INDEX('Composicao Unitaria'!E:E,MATCH(BASE!B176,'Composicao Unitaria'!B:B,0))</f>
        <v>#N/A</v>
      </c>
      <c r="F176" s="31" t="e">
        <f>INDEX('Composicao Unitaria'!F:F,MATCH(BASE!B176,'Composicao Unitaria'!B:B,0))</f>
        <v>#N/A</v>
      </c>
      <c r="G176" s="33">
        <v>1</v>
      </c>
      <c r="H176" s="34" t="e">
        <f>IF(INDEX('Composicao Unitaria'!H:H,MATCH(BASE!B176,'Composicao Unitaria'!B:B,0))=0,"-",INDEX('Composicao Unitaria'!H:H,MATCH(BASE!B176,'Composicao Unitaria'!B:B,0)))</f>
        <v>#N/A</v>
      </c>
      <c r="I176" s="34" t="str">
        <f t="shared" si="5"/>
        <v>-</v>
      </c>
      <c r="J176" s="34" t="str">
        <f t="shared" si="4"/>
        <v>-</v>
      </c>
      <c r="L176" s="50"/>
      <c r="Q176" s="50"/>
    </row>
    <row r="177" spans="2:17" x14ac:dyDescent="0.25">
      <c r="B177" s="30" t="s">
        <v>223</v>
      </c>
      <c r="C177" s="31" t="e">
        <f>INDEX('Composicao Unitaria'!D:D,MATCH(BASE!B177,'Composicao Unitaria'!B:B,0))</f>
        <v>#N/A</v>
      </c>
      <c r="D177" s="31" t="e">
        <f>INDEX('Composicao Unitaria'!C:C,MATCH(BASE!B177,'Composicao Unitaria'!B:B,0))</f>
        <v>#N/A</v>
      </c>
      <c r="E177" s="32" t="e">
        <f>INDEX('Composicao Unitaria'!E:E,MATCH(BASE!B177,'Composicao Unitaria'!B:B,0))</f>
        <v>#N/A</v>
      </c>
      <c r="F177" s="31" t="e">
        <f>INDEX('Composicao Unitaria'!F:F,MATCH(BASE!B177,'Composicao Unitaria'!B:B,0))</f>
        <v>#N/A</v>
      </c>
      <c r="G177" s="33">
        <v>5</v>
      </c>
      <c r="H177" s="34" t="e">
        <f>IF(INDEX('Composicao Unitaria'!H:H,MATCH(BASE!B177,'Composicao Unitaria'!B:B,0))=0,"-",INDEX('Composicao Unitaria'!H:H,MATCH(BASE!B177,'Composicao Unitaria'!B:B,0)))</f>
        <v>#N/A</v>
      </c>
      <c r="I177" s="34" t="str">
        <f t="shared" si="5"/>
        <v>-</v>
      </c>
      <c r="J177" s="34" t="str">
        <f t="shared" si="4"/>
        <v>-</v>
      </c>
      <c r="L177" s="50"/>
      <c r="Q177" s="50"/>
    </row>
    <row r="178" spans="2:17" x14ac:dyDescent="0.25">
      <c r="B178" s="30" t="s">
        <v>224</v>
      </c>
      <c r="C178" s="31" t="e">
        <f>INDEX('Composicao Unitaria'!D:D,MATCH(BASE!B178,'Composicao Unitaria'!B:B,0))</f>
        <v>#N/A</v>
      </c>
      <c r="D178" s="31" t="e">
        <f>INDEX('Composicao Unitaria'!C:C,MATCH(BASE!B178,'Composicao Unitaria'!B:B,0))</f>
        <v>#N/A</v>
      </c>
      <c r="E178" s="32" t="e">
        <f>INDEX('Composicao Unitaria'!E:E,MATCH(BASE!B178,'Composicao Unitaria'!B:B,0))</f>
        <v>#N/A</v>
      </c>
      <c r="F178" s="31" t="e">
        <f>INDEX('Composicao Unitaria'!F:F,MATCH(BASE!B178,'Composicao Unitaria'!B:B,0))</f>
        <v>#N/A</v>
      </c>
      <c r="G178" s="33">
        <v>10</v>
      </c>
      <c r="H178" s="34" t="e">
        <f>IF(INDEX('Composicao Unitaria'!H:H,MATCH(BASE!B178,'Composicao Unitaria'!B:B,0))=0,"-",INDEX('Composicao Unitaria'!H:H,MATCH(BASE!B178,'Composicao Unitaria'!B:B,0)))</f>
        <v>#N/A</v>
      </c>
      <c r="I178" s="34" t="str">
        <f t="shared" si="5"/>
        <v>-</v>
      </c>
      <c r="J178" s="34" t="str">
        <f t="shared" ref="J178" si="6">IFERROR(I178*G178,"-")</f>
        <v>-</v>
      </c>
      <c r="L178" s="50"/>
      <c r="Q178" s="50"/>
    </row>
    <row r="179" spans="2:17" x14ac:dyDescent="0.25">
      <c r="B179" s="25">
        <v>3</v>
      </c>
      <c r="C179" s="26" t="s">
        <v>225</v>
      </c>
      <c r="D179" s="25"/>
      <c r="E179" s="25"/>
      <c r="F179" s="25"/>
      <c r="G179" s="27"/>
      <c r="H179" s="28"/>
      <c r="I179" s="27"/>
      <c r="J179" s="29"/>
      <c r="L179" s="50"/>
      <c r="Q179" s="50"/>
    </row>
    <row r="180" spans="2:17" ht="38.25" x14ac:dyDescent="0.25">
      <c r="B180" s="30" t="s">
        <v>226</v>
      </c>
      <c r="C180" s="31" t="str">
        <f>INDEX('Composicao Unitaria'!D:D,MATCH(BASE!B180,'Composicao Unitaria'!B:B,0))</f>
        <v>COTAÇÃO</v>
      </c>
      <c r="D180" s="31" t="str">
        <f>INDEX('Composicao Unitaria'!C:C,MATCH(BASE!B180,'Composicao Unitaria'!B:B,0))</f>
        <v>C-012</v>
      </c>
      <c r="E180" s="32" t="str">
        <f>INDEX('Composicao Unitaria'!E:E,MATCH(BASE!B180,'Composicao Unitaria'!B:B,0))</f>
        <v>QUADRO DE COMANDO 1500X1200X350MM COM PLACA LARANJA COM BARRAMENTO 1600A E BARRAMENTOS NEUTRO E TERRA, FORNECIMENTO E INSTALAÇÃO</v>
      </c>
      <c r="F180" s="31" t="str">
        <f>INDEX('Composicao Unitaria'!F:F,MATCH(BASE!B180,'Composicao Unitaria'!B:B,0))</f>
        <v>UN</v>
      </c>
      <c r="G180" s="33">
        <v>9</v>
      </c>
      <c r="H180" s="34">
        <f>IF(INDEX('Composicao Unitaria'!H:H,MATCH(BASE!B180,'Composicao Unitaria'!B:B,0))=0,"-",INDEX('Composicao Unitaria'!H:H,MATCH(BASE!B180,'Composicao Unitaria'!B:B,0)))</f>
        <v>9098.1766666666699</v>
      </c>
      <c r="I180" s="34">
        <f t="shared" si="5"/>
        <v>11372.720833333336</v>
      </c>
      <c r="J180" s="34">
        <f t="shared" ref="J180:J189" si="7">IFERROR(I180*G180,"-")</f>
        <v>102354.48750000003</v>
      </c>
      <c r="L180" s="50"/>
      <c r="Q180" s="50"/>
    </row>
    <row r="181" spans="2:17" ht="38.25" x14ac:dyDescent="0.25">
      <c r="B181" s="30" t="s">
        <v>227</v>
      </c>
      <c r="C181" s="31" t="str">
        <f>INDEX('Composicao Unitaria'!D:D,MATCH(BASE!B181,'Composicao Unitaria'!B:B,0))</f>
        <v>SINAPI</v>
      </c>
      <c r="D181" s="31">
        <f>INDEX('Composicao Unitaria'!C:C,MATCH(BASE!B181,'Composicao Unitaria'!B:B,0))</f>
        <v>97608</v>
      </c>
      <c r="E181" s="32" t="str">
        <f>INDEX('Composicao Unitaria'!E:E,MATCH(BASE!B181,'Composicao Unitaria'!B:B,0))</f>
        <v>LUMINÁRIA ARANDELA TIPO TARTARUGA, COM GRADE, DE SOBREPOR, COM 1 LÂMPADA FLUORESCENTE DE 15 W, SEM REATOR - FORNECIMENTO E INSTALAÇÃO. AF_02/2020</v>
      </c>
      <c r="F181" s="31" t="str">
        <f>INDEX('Composicao Unitaria'!F:F,MATCH(BASE!B181,'Composicao Unitaria'!B:B,0))</f>
        <v>UN</v>
      </c>
      <c r="G181" s="33">
        <v>10</v>
      </c>
      <c r="H181" s="34">
        <f>IF(INDEX('Composicao Unitaria'!H:H,MATCH(BASE!B181,'Composicao Unitaria'!B:B,0))=0,"-",INDEX('Composicao Unitaria'!H:H,MATCH(BASE!B181,'Composicao Unitaria'!B:B,0)))</f>
        <v>122.765192</v>
      </c>
      <c r="I181" s="34">
        <f t="shared" si="5"/>
        <v>153.45649</v>
      </c>
      <c r="J181" s="34">
        <f t="shared" si="7"/>
        <v>1534.5649000000001</v>
      </c>
      <c r="L181" s="50"/>
      <c r="Q181" s="50"/>
    </row>
    <row r="182" spans="2:17" x14ac:dyDescent="0.25">
      <c r="B182" s="30" t="s">
        <v>228</v>
      </c>
      <c r="C182" s="31" t="str">
        <f>INDEX('Composicao Unitaria'!D:D,MATCH(BASE!B182,'Composicao Unitaria'!B:B,0))</f>
        <v>PRÓPRIA</v>
      </c>
      <c r="D182" s="31" t="str">
        <f>INDEX('Composicao Unitaria'!C:C,MATCH(BASE!B182,'Composicao Unitaria'!B:B,0))</f>
        <v>P-041</v>
      </c>
      <c r="E182" s="32" t="str">
        <f>INDEX('Composicao Unitaria'!E:E,MATCH(BASE!B182,'Composicao Unitaria'!B:B,0))</f>
        <v>LUMINÁRIA HERMÉTICA, LÂMPADA LED 2X32W, 220V</v>
      </c>
      <c r="F182" s="31" t="str">
        <f>INDEX('Composicao Unitaria'!F:F,MATCH(BASE!B182,'Composicao Unitaria'!B:B,0))</f>
        <v>UN</v>
      </c>
      <c r="G182" s="33">
        <v>1</v>
      </c>
      <c r="H182" s="34">
        <f>IF(INDEX('Composicao Unitaria'!H:H,MATCH(BASE!B182,'Composicao Unitaria'!B:B,0))=0,"-",INDEX('Composicao Unitaria'!H:H,MATCH(BASE!B182,'Composicao Unitaria'!B:B,0)))</f>
        <v>454.24</v>
      </c>
      <c r="I182" s="34">
        <f t="shared" si="5"/>
        <v>567.79999999999995</v>
      </c>
      <c r="J182" s="34">
        <f t="shared" si="7"/>
        <v>567.79999999999995</v>
      </c>
      <c r="L182" s="50"/>
      <c r="Q182" s="50"/>
    </row>
    <row r="183" spans="2:17" ht="38.25" x14ac:dyDescent="0.25">
      <c r="B183" s="30" t="s">
        <v>229</v>
      </c>
      <c r="C183" s="31" t="str">
        <f>INDEX('Composicao Unitaria'!D:D,MATCH(BASE!B183,'Composicao Unitaria'!B:B,0))</f>
        <v>SINAPI</v>
      </c>
      <c r="D183" s="31">
        <f>INDEX('Composicao Unitaria'!C:C,MATCH(BASE!B183,'Composicao Unitaria'!B:B,0))</f>
        <v>95801</v>
      </c>
      <c r="E183" s="32" t="str">
        <f>INDEX('Composicao Unitaria'!E:E,MATCH(BASE!B183,'Composicao Unitaria'!B:B,0))</f>
        <v xml:space="preserve">CONDULETE DE ALUMÍNIO, TIPO X, PARA ELETRODUTO DE AÇO GALVANIZADO DN 20 MM (3/4''), APARENTE - FORNECIMENTO E INSTALAÇÃO. AF_10/2022  </v>
      </c>
      <c r="F183" s="31" t="str">
        <f>INDEX('Composicao Unitaria'!F:F,MATCH(BASE!B183,'Composicao Unitaria'!B:B,0))</f>
        <v>UN</v>
      </c>
      <c r="G183" s="33">
        <v>1</v>
      </c>
      <c r="H183" s="34">
        <f>IF(INDEX('Composicao Unitaria'!H:H,MATCH(BASE!B183,'Composicao Unitaria'!B:B,0))=0,"-",INDEX('Composicao Unitaria'!H:H,MATCH(BASE!B183,'Composicao Unitaria'!B:B,0)))</f>
        <v>30.570735999999997</v>
      </c>
      <c r="I183" s="34">
        <f t="shared" si="5"/>
        <v>38.213419999999999</v>
      </c>
      <c r="J183" s="34">
        <f t="shared" si="7"/>
        <v>38.213419999999999</v>
      </c>
      <c r="L183" s="50"/>
      <c r="Q183" s="50"/>
    </row>
    <row r="184" spans="2:17" ht="38.25" x14ac:dyDescent="0.25">
      <c r="B184" s="30" t="s">
        <v>230</v>
      </c>
      <c r="C184" s="31" t="str">
        <f>INDEX('Composicao Unitaria'!D:D,MATCH(BASE!B184,'Composicao Unitaria'!B:B,0))</f>
        <v>PRÓPRIA</v>
      </c>
      <c r="D184" s="31" t="str">
        <f>INDEX('Composicao Unitaria'!C:C,MATCH(BASE!B184,'Composicao Unitaria'!B:B,0))</f>
        <v>P-042</v>
      </c>
      <c r="E184" s="32" t="str">
        <f>INDEX('Composicao Unitaria'!E:E,MATCH(BASE!B184,'Composicao Unitaria'!B:B,0))</f>
        <v>CONDULETE DE ALUMÍNIO, TIPO X, PARA ELETRODUTO DE AÇO GALVANIZADO DN 20 MM (3/4''), APARENTE - 1 MÓDULO - INTERRUPTOR SIMPLES</v>
      </c>
      <c r="F184" s="31" t="str">
        <f>INDEX('Composicao Unitaria'!F:F,MATCH(BASE!B184,'Composicao Unitaria'!B:B,0))</f>
        <v>UN</v>
      </c>
      <c r="G184" s="33">
        <v>30</v>
      </c>
      <c r="H184" s="34">
        <f>IF(INDEX('Composicao Unitaria'!H:H,MATCH(BASE!B184,'Composicao Unitaria'!B:B,0))=0,"-",INDEX('Composicao Unitaria'!H:H,MATCH(BASE!B184,'Composicao Unitaria'!B:B,0)))</f>
        <v>54.990736000000005</v>
      </c>
      <c r="I184" s="34">
        <f t="shared" si="5"/>
        <v>68.738420000000005</v>
      </c>
      <c r="J184" s="34">
        <f t="shared" si="7"/>
        <v>2062.1526000000003</v>
      </c>
      <c r="L184" s="50"/>
      <c r="Q184" s="50"/>
    </row>
    <row r="185" spans="2:17" ht="38.25" x14ac:dyDescent="0.25">
      <c r="B185" s="30" t="s">
        <v>231</v>
      </c>
      <c r="C185" s="31" t="str">
        <f>INDEX('Composicao Unitaria'!D:D,MATCH(BASE!B185,'Composicao Unitaria'!B:B,0))</f>
        <v>PRÓPRIA</v>
      </c>
      <c r="D185" s="31" t="str">
        <f>INDEX('Composicao Unitaria'!C:C,MATCH(BASE!B185,'Composicao Unitaria'!B:B,0))</f>
        <v>P-043</v>
      </c>
      <c r="E185" s="32" t="str">
        <f>INDEX('Composicao Unitaria'!E:E,MATCH(BASE!B185,'Composicao Unitaria'!B:B,0))</f>
        <v>CONDULETE DE ALUMÍNIO, TIPO X, PARA ELETRODUTO DE AÇO GALVANIZADO DN 20 MM (3/4''), APARENTE - 2 MÓDULOS - INTERRUPTOR SIMPLES E 1 TOMADA DE EMBUTIR 2P+T 10A</v>
      </c>
      <c r="F185" s="31" t="str">
        <f>INDEX('Composicao Unitaria'!F:F,MATCH(BASE!B185,'Composicao Unitaria'!B:B,0))</f>
        <v>UN</v>
      </c>
      <c r="G185" s="33">
        <v>1</v>
      </c>
      <c r="H185" s="34">
        <f>IF(INDEX('Composicao Unitaria'!H:H,MATCH(BASE!B185,'Composicao Unitaria'!B:B,0))=0,"-",INDEX('Composicao Unitaria'!H:H,MATCH(BASE!B185,'Composicao Unitaria'!B:B,0)))</f>
        <v>61.710736000000004</v>
      </c>
      <c r="I185" s="34">
        <f t="shared" si="5"/>
        <v>77.138420000000011</v>
      </c>
      <c r="J185" s="34">
        <f t="shared" si="7"/>
        <v>77.138420000000011</v>
      </c>
      <c r="L185" s="50">
        <v>2</v>
      </c>
      <c r="Q185" s="50">
        <v>2</v>
      </c>
    </row>
    <row r="186" spans="2:17" ht="25.5" x14ac:dyDescent="0.25">
      <c r="B186" s="30" t="s">
        <v>232</v>
      </c>
      <c r="C186" s="31" t="str">
        <f>INDEX('Composicao Unitaria'!D:D,MATCH(BASE!B186,'Composicao Unitaria'!B:B,0))</f>
        <v>PRÓPRIA</v>
      </c>
      <c r="D186" s="31" t="str">
        <f>INDEX('Composicao Unitaria'!C:C,MATCH(BASE!B186,'Composicao Unitaria'!B:B,0))</f>
        <v>P-044</v>
      </c>
      <c r="E186" s="32" t="str">
        <f>INDEX('Composicao Unitaria'!E:E,MATCH(BASE!B186,'Composicao Unitaria'!B:B,0))</f>
        <v>ELETRODUTO GALVANIZADO A FOGO PESADO Ø3/4", COM ACESSÓRIOS E CONEXÕES</v>
      </c>
      <c r="F186" s="31" t="str">
        <f>INDEX('Composicao Unitaria'!F:F,MATCH(BASE!B186,'Composicao Unitaria'!B:B,0))</f>
        <v>M</v>
      </c>
      <c r="G186" s="33">
        <v>1</v>
      </c>
      <c r="H186" s="34">
        <f>IF(INDEX('Composicao Unitaria'!H:H,MATCH(BASE!B186,'Composicao Unitaria'!B:B,0))=0,"-",INDEX('Composicao Unitaria'!H:H,MATCH(BASE!B186,'Composicao Unitaria'!B:B,0)))</f>
        <v>33.359000000000002</v>
      </c>
      <c r="I186" s="34">
        <f t="shared" si="5"/>
        <v>41.698750000000004</v>
      </c>
      <c r="J186" s="34">
        <f t="shared" si="7"/>
        <v>41.698750000000004</v>
      </c>
      <c r="L186" s="50"/>
      <c r="Q186" s="50"/>
    </row>
    <row r="187" spans="2:17" ht="38.25" x14ac:dyDescent="0.25">
      <c r="B187" s="30" t="s">
        <v>233</v>
      </c>
      <c r="C187" s="31" t="str">
        <f>INDEX('Composicao Unitaria'!D:D,MATCH(BASE!B187,'Composicao Unitaria'!B:B,0))</f>
        <v>SINAPI</v>
      </c>
      <c r="D187" s="31">
        <f>INDEX('Composicao Unitaria'!C:C,MATCH(BASE!B187,'Composicao Unitaria'!B:B,0))</f>
        <v>91926</v>
      </c>
      <c r="E187" s="32" t="str">
        <f>INDEX('Composicao Unitaria'!E:E,MATCH(BASE!B187,'Composicao Unitaria'!B:B,0))</f>
        <v>CABO DE COBRE FLEXÍVEL ISOLADO, 2,5 MM², ANTI-CHAMA 450/750 V, PARA CIRCUITOS TERMINAIS - FORNECIMENTO E INSTALAÇÃO. AF_12/2015</v>
      </c>
      <c r="F187" s="31" t="str">
        <f>INDEX('Composicao Unitaria'!F:F,MATCH(BASE!B187,'Composicao Unitaria'!B:B,0))</f>
        <v>M</v>
      </c>
      <c r="G187" s="33">
        <v>1</v>
      </c>
      <c r="H187" s="34">
        <f>IF(INDEX('Composicao Unitaria'!H:H,MATCH(BASE!B187,'Composicao Unitaria'!B:B,0))=0,"-",INDEX('Composicao Unitaria'!H:H,MATCH(BASE!B187,'Composicao Unitaria'!B:B,0)))</f>
        <v>3.8005499999999999</v>
      </c>
      <c r="I187" s="34">
        <f t="shared" si="5"/>
        <v>4.7506874999999997</v>
      </c>
      <c r="J187" s="34">
        <f t="shared" si="7"/>
        <v>4.7506874999999997</v>
      </c>
      <c r="L187" s="50"/>
      <c r="Q187" s="50"/>
    </row>
    <row r="188" spans="2:17" ht="25.5" x14ac:dyDescent="0.25">
      <c r="B188" s="30" t="s">
        <v>234</v>
      </c>
      <c r="C188" s="31" t="str">
        <f>INDEX('Composicao Unitaria'!D:D,MATCH(BASE!B188,'Composicao Unitaria'!B:B,0))</f>
        <v>SINAPI</v>
      </c>
      <c r="D188" s="31">
        <f>INDEX('Composicao Unitaria'!C:C,MATCH(BASE!B188,'Composicao Unitaria'!B:B,0))</f>
        <v>93653</v>
      </c>
      <c r="E188" s="32" t="str">
        <f>INDEX('Composicao Unitaria'!E:E,MATCH(BASE!B188,'Composicao Unitaria'!B:B,0))</f>
        <v>DISJUNTOR MONOPOLAR TIPO DIN, CORRENTE NOMINAL DE 20A - FORNECIMENTO E INSTALAÇÃO. AF_10/2020</v>
      </c>
      <c r="F188" s="31" t="str">
        <f>INDEX('Composicao Unitaria'!F:F,MATCH(BASE!B188,'Composicao Unitaria'!B:B,0))</f>
        <v>UN</v>
      </c>
      <c r="G188" s="33">
        <v>1</v>
      </c>
      <c r="H188" s="34">
        <f>IF(INDEX('Composicao Unitaria'!H:H,MATCH(BASE!B188,'Composicao Unitaria'!B:B,0))=0,"-",INDEX('Composicao Unitaria'!H:H,MATCH(BASE!B188,'Composicao Unitaria'!B:B,0)))</f>
        <v>13.132995999999999</v>
      </c>
      <c r="I188" s="34">
        <f t="shared" si="5"/>
        <v>16.416244999999996</v>
      </c>
      <c r="J188" s="34">
        <f t="shared" si="7"/>
        <v>16.416244999999996</v>
      </c>
      <c r="L188" s="50"/>
      <c r="Q188" s="50"/>
    </row>
    <row r="189" spans="2:17" ht="25.5" x14ac:dyDescent="0.25">
      <c r="B189" s="30" t="s">
        <v>235</v>
      </c>
      <c r="C189" s="31" t="str">
        <f>INDEX('Composicao Unitaria'!D:D,MATCH(BASE!B189,'Composicao Unitaria'!B:B,0))</f>
        <v>PRÓPRIA</v>
      </c>
      <c r="D189" s="31" t="str">
        <f>INDEX('Composicao Unitaria'!C:C,MATCH(BASE!B189,'Composicao Unitaria'!B:B,0))</f>
        <v>P-045</v>
      </c>
      <c r="E189" s="32" t="str">
        <f>INDEX('Composicao Unitaria'!E:E,MATCH(BASE!B189,'Composicao Unitaria'!B:B,0))</f>
        <v>DISJUNTOR TERMOMAGNETICO TRIPOLAR 175 A, PADRÃO DIN (EUROPEU - LINHA BRANCA), 10KA</v>
      </c>
      <c r="F189" s="31" t="str">
        <f>INDEX('Composicao Unitaria'!F:F,MATCH(BASE!B189,'Composicao Unitaria'!B:B,0))</f>
        <v>UN</v>
      </c>
      <c r="G189" s="33">
        <v>1</v>
      </c>
      <c r="H189" s="34">
        <f>IF(INDEX('Composicao Unitaria'!H:H,MATCH(BASE!B189,'Composicao Unitaria'!B:B,0))=0,"-",INDEX('Composicao Unitaria'!H:H,MATCH(BASE!B189,'Composicao Unitaria'!B:B,0)))</f>
        <v>1092.1799999999998</v>
      </c>
      <c r="I189" s="34">
        <f t="shared" si="5"/>
        <v>1365.2249999999999</v>
      </c>
      <c r="J189" s="34">
        <f t="shared" si="7"/>
        <v>1365.2249999999999</v>
      </c>
      <c r="L189" s="50"/>
      <c r="Q189" s="50"/>
    </row>
    <row r="190" spans="2:17" x14ac:dyDescent="0.25">
      <c r="B190" s="25">
        <v>4</v>
      </c>
      <c r="C190" s="26" t="s">
        <v>236</v>
      </c>
      <c r="D190" s="25"/>
      <c r="E190" s="25"/>
      <c r="F190" s="25"/>
      <c r="G190" s="27"/>
      <c r="H190" s="28"/>
      <c r="I190" s="27"/>
      <c r="J190" s="29"/>
      <c r="L190" s="50"/>
      <c r="Q190" s="50"/>
    </row>
    <row r="191" spans="2:17" ht="25.5" x14ac:dyDescent="0.25">
      <c r="B191" s="52" t="s">
        <v>237</v>
      </c>
      <c r="C191" s="53" t="str">
        <f>INDEX('Composicao Unitaria'!D:D,MATCH(BASE!B191,'Composicao Unitaria'!B:B,0))</f>
        <v>EMOP</v>
      </c>
      <c r="D191" s="53" t="str">
        <f>INDEX('Composicao Unitaria'!C:C,MATCH(BASE!B191,'Composicao Unitaria'!B:B,0))</f>
        <v>18.037.0100-A</v>
      </c>
      <c r="E191" s="54" t="str">
        <f>INDEX('Composicao Unitaria'!E:E,MATCH(BASE!B191,'Composicao Unitaria'!B:B,0))</f>
        <v>CENTRAL DE GRAVACAO DIGITAL DE CFTV PARA 16 CANAIS.FORNECIME NTO</v>
      </c>
      <c r="F191" s="53" t="str">
        <f>INDEX('Composicao Unitaria'!F:F,MATCH(BASE!B191,'Composicao Unitaria'!B:B,0))</f>
        <v>UN</v>
      </c>
      <c r="G191" s="55">
        <v>26</v>
      </c>
      <c r="H191" s="56">
        <f>IF(INDEX('Composicao Unitaria'!H:H,MATCH(BASE!B191,'Composicao Unitaria'!B:B,0))=0,"-",INDEX('Composicao Unitaria'!H:H,MATCH(BASE!B191,'Composicao Unitaria'!B:B,0)))</f>
        <v>787.81</v>
      </c>
      <c r="I191" s="56">
        <f t="shared" si="5"/>
        <v>984.76249999999993</v>
      </c>
      <c r="J191" s="56">
        <f t="shared" ref="J191:J202" si="8">IFERROR(I191*G191,"-")</f>
        <v>25603.824999999997</v>
      </c>
      <c r="L191" s="50"/>
      <c r="Q191" s="50"/>
    </row>
    <row r="192" spans="2:17" x14ac:dyDescent="0.25">
      <c r="B192" s="52" t="s">
        <v>238</v>
      </c>
      <c r="C192" s="53" t="str">
        <f>INDEX('Composicao Unitaria'!D:D,MATCH(BASE!B192,'Composicao Unitaria'!B:B,0))</f>
        <v>PRÓPRIA</v>
      </c>
      <c r="D192" s="53" t="str">
        <f>INDEX('Composicao Unitaria'!C:C,MATCH(BASE!B192,'Composicao Unitaria'!B:B,0))</f>
        <v>P-048</v>
      </c>
      <c r="E192" s="54" t="str">
        <f>INDEX('Composicao Unitaria'!E:E,MATCH(BASE!B192,'Composicao Unitaria'!B:B,0))</f>
        <v>ARMÁRIO DE SUPORTE DE PAREDE PARA SERVIDOR – RACK 12U</v>
      </c>
      <c r="F192" s="53" t="str">
        <f>INDEX('Composicao Unitaria'!F:F,MATCH(BASE!B192,'Composicao Unitaria'!B:B,0))</f>
        <v>UN</v>
      </c>
      <c r="G192" s="55">
        <v>7</v>
      </c>
      <c r="H192" s="56">
        <f>IF(INDEX('Composicao Unitaria'!H:H,MATCH(BASE!B192,'Composicao Unitaria'!B:B,0))=0,"-",INDEX('Composicao Unitaria'!H:H,MATCH(BASE!B192,'Composicao Unitaria'!B:B,0)))</f>
        <v>796.36364000000003</v>
      </c>
      <c r="I192" s="56">
        <f t="shared" si="5"/>
        <v>995.45455000000004</v>
      </c>
      <c r="J192" s="56">
        <f t="shared" si="8"/>
        <v>6968.1818499999999</v>
      </c>
      <c r="L192" s="50"/>
      <c r="Q192" s="50"/>
    </row>
    <row r="193" spans="2:17" ht="25.5" x14ac:dyDescent="0.25">
      <c r="B193" s="52" t="s">
        <v>239</v>
      </c>
      <c r="C193" s="53" t="str">
        <f>INDEX('Composicao Unitaria'!D:D,MATCH(BASE!B193,'Composicao Unitaria'!B:B,0))</f>
        <v>SEINFRA</v>
      </c>
      <c r="D193" s="53" t="str">
        <f>INDEX('Composicao Unitaria'!C:C,MATCH(BASE!B193,'Composicao Unitaria'!B:B,0))</f>
        <v>C4181</v>
      </c>
      <c r="E193" s="54" t="str">
        <f>INDEX('Composicao Unitaria'!E:E,MATCH(BASE!B193,'Composicao Unitaria'!B:B,0))</f>
        <v>MÓDULO PARA COMUNICAÇÃO EM REDE RS 485 PROTOCOLO MODBUS RTU</v>
      </c>
      <c r="F193" s="53" t="str">
        <f>INDEX('Composicao Unitaria'!F:F,MATCH(BASE!B193,'Composicao Unitaria'!B:B,0))</f>
        <v>UN</v>
      </c>
      <c r="G193" s="55">
        <v>30</v>
      </c>
      <c r="H193" s="56">
        <f>IF(INDEX('Composicao Unitaria'!H:H,MATCH(BASE!B193,'Composicao Unitaria'!B:B,0))=0,"-",INDEX('Composicao Unitaria'!H:H,MATCH(BASE!B193,'Composicao Unitaria'!B:B,0)))</f>
        <v>2868.24</v>
      </c>
      <c r="I193" s="56">
        <f t="shared" si="5"/>
        <v>3585.2999999999997</v>
      </c>
      <c r="J193" s="56">
        <f t="shared" si="8"/>
        <v>107558.99999999999</v>
      </c>
      <c r="L193" s="50"/>
      <c r="Q193" s="50"/>
    </row>
    <row r="194" spans="2:17" x14ac:dyDescent="0.25">
      <c r="B194" s="52" t="s">
        <v>240</v>
      </c>
      <c r="C194" s="53" t="str">
        <f>INDEX('Composicao Unitaria'!D:D,MATCH(BASE!B194,'Composicao Unitaria'!B:B,0))</f>
        <v>COTAÇÃO</v>
      </c>
      <c r="D194" s="53" t="str">
        <f>INDEX('Composicao Unitaria'!C:C,MATCH(BASE!B194,'Composicao Unitaria'!B:B,0))</f>
        <v>C-013</v>
      </c>
      <c r="E194" s="54" t="str">
        <f>INDEX('Composicao Unitaria'!E:E,MATCH(BASE!B194,'Composicao Unitaria'!B:B,0))</f>
        <v>RELÉ WIFI MINI INTERRUPTOR, FORNECIMENTO E INSTALAÇÃO</v>
      </c>
      <c r="F194" s="53" t="str">
        <f>INDEX('Composicao Unitaria'!F:F,MATCH(BASE!B194,'Composicao Unitaria'!B:B,0))</f>
        <v>UN</v>
      </c>
      <c r="G194" s="55">
        <v>678</v>
      </c>
      <c r="H194" s="56">
        <f>IF(INDEX('Composicao Unitaria'!H:H,MATCH(BASE!B194,'Composicao Unitaria'!B:B,0))=0,"-",INDEX('Composicao Unitaria'!H:H,MATCH(BASE!B194,'Composicao Unitaria'!B:B,0)))</f>
        <v>234.803333333333</v>
      </c>
      <c r="I194" s="56">
        <f t="shared" si="5"/>
        <v>293.50416666666626</v>
      </c>
      <c r="J194" s="56">
        <f t="shared" si="8"/>
        <v>198995.82499999972</v>
      </c>
      <c r="L194" s="50"/>
      <c r="Q194" s="50"/>
    </row>
    <row r="195" spans="2:17" ht="25.5" x14ac:dyDescent="0.25">
      <c r="B195" s="52" t="s">
        <v>241</v>
      </c>
      <c r="C195" s="53" t="str">
        <f>INDEX('Composicao Unitaria'!D:D,MATCH(BASE!B195,'Composicao Unitaria'!B:B,0))</f>
        <v>PRÓPRIA</v>
      </c>
      <c r="D195" s="53" t="str">
        <f>INDEX('Composicao Unitaria'!C:C,MATCH(BASE!B195,'Composicao Unitaria'!B:B,0))</f>
        <v>P-049</v>
      </c>
      <c r="E195" s="54" t="str">
        <f>INDEX('Composicao Unitaria'!E:E,MATCH(BASE!B195,'Composicao Unitaria'!B:B,0))</f>
        <v>NOBREAK COMPACT SENOIDAL 1.2KVA PROTEÇÃO CONTRA SOBRECARGA, CURTO-CIRCUITO E SURTOS DE TENSÃO</v>
      </c>
      <c r="F195" s="53" t="str">
        <f>INDEX('Composicao Unitaria'!F:F,MATCH(BASE!B195,'Composicao Unitaria'!B:B,0))</f>
        <v>UN</v>
      </c>
      <c r="G195" s="55">
        <v>730</v>
      </c>
      <c r="H195" s="56">
        <f>IF(INDEX('Composicao Unitaria'!H:H,MATCH(BASE!B195,'Composicao Unitaria'!B:B,0))=0,"-",INDEX('Composicao Unitaria'!H:H,MATCH(BASE!B195,'Composicao Unitaria'!B:B,0)))</f>
        <v>900.5859999999999</v>
      </c>
      <c r="I195" s="56">
        <f t="shared" si="5"/>
        <v>1125.7324999999998</v>
      </c>
      <c r="J195" s="56">
        <f t="shared" si="8"/>
        <v>821784.72499999986</v>
      </c>
      <c r="L195" s="50"/>
      <c r="Q195" s="50"/>
    </row>
    <row r="196" spans="2:17" x14ac:dyDescent="0.25">
      <c r="B196" s="52" t="s">
        <v>242</v>
      </c>
      <c r="C196" s="53" t="str">
        <f>INDEX('Composicao Unitaria'!D:D,MATCH(BASE!B196,'Composicao Unitaria'!B:B,0))</f>
        <v>ORSE</v>
      </c>
      <c r="D196" s="53">
        <f>INDEX('Composicao Unitaria'!C:C,MATCH(BASE!B196,'Composicao Unitaria'!B:B,0))</f>
        <v>7866</v>
      </c>
      <c r="E196" s="54" t="str">
        <f>INDEX('Composicao Unitaria'!E:E,MATCH(BASE!B196,'Composicao Unitaria'!B:B,0))</f>
        <v>SWITCH 16 PORTAS 10/100 MBPS - FORNECIMENTO</v>
      </c>
      <c r="F196" s="53" t="str">
        <f>INDEX('Composicao Unitaria'!F:F,MATCH(BASE!B196,'Composicao Unitaria'!B:B,0))</f>
        <v>UN</v>
      </c>
      <c r="G196" s="55">
        <v>30</v>
      </c>
      <c r="H196" s="56">
        <f>IF(INDEX('Composicao Unitaria'!H:H,MATCH(BASE!B196,'Composicao Unitaria'!B:B,0))=0,"-",INDEX('Composicao Unitaria'!H:H,MATCH(BASE!B196,'Composicao Unitaria'!B:B,0)))</f>
        <v>250.46</v>
      </c>
      <c r="I196" s="56">
        <f t="shared" si="5"/>
        <v>313.07499999999999</v>
      </c>
      <c r="J196" s="56">
        <f t="shared" si="8"/>
        <v>9392.25</v>
      </c>
      <c r="L196" s="50"/>
      <c r="Q196" s="50"/>
    </row>
    <row r="197" spans="2:17" x14ac:dyDescent="0.25">
      <c r="B197" s="52" t="s">
        <v>243</v>
      </c>
      <c r="C197" s="53" t="str">
        <f>INDEX('Composicao Unitaria'!D:D,MATCH(BASE!B197,'Composicao Unitaria'!B:B,0))</f>
        <v>PRÓPRIA</v>
      </c>
      <c r="D197" s="53" t="str">
        <f>INDEX('Composicao Unitaria'!C:C,MATCH(BASE!B197,'Composicao Unitaria'!B:B,0))</f>
        <v>P-050</v>
      </c>
      <c r="E197" s="54" t="str">
        <f>INDEX('Composicao Unitaria'!E:E,MATCH(BASE!B197,'Composicao Unitaria'!B:B,0))</f>
        <v>CABO DE COBRE ISOLADO HEPR(XLPE), RIGIDO, 16MM², 1KV / 90°C</v>
      </c>
      <c r="F197" s="53" t="str">
        <f>INDEX('Composicao Unitaria'!F:F,MATCH(BASE!B197,'Composicao Unitaria'!B:B,0))</f>
        <v>M</v>
      </c>
      <c r="G197" s="55">
        <v>15</v>
      </c>
      <c r="H197" s="56">
        <f>IF(INDEX('Composicao Unitaria'!H:H,MATCH(BASE!B197,'Composicao Unitaria'!B:B,0))=0,"-",INDEX('Composicao Unitaria'!H:H,MATCH(BASE!B197,'Composicao Unitaria'!B:B,0)))</f>
        <v>18.561</v>
      </c>
      <c r="I197" s="56">
        <f t="shared" si="5"/>
        <v>23.201250000000002</v>
      </c>
      <c r="J197" s="56">
        <f t="shared" si="8"/>
        <v>348.01875000000001</v>
      </c>
      <c r="L197" s="50"/>
      <c r="Q197" s="50"/>
    </row>
    <row r="198" spans="2:17" ht="25.5" x14ac:dyDescent="0.25">
      <c r="B198" s="52" t="s">
        <v>244</v>
      </c>
      <c r="C198" s="53" t="str">
        <f>INDEX('Composicao Unitaria'!D:D,MATCH(BASE!B198,'Composicao Unitaria'!B:B,0))</f>
        <v>PRÓPRIA</v>
      </c>
      <c r="D198" s="53" t="str">
        <f>INDEX('Composicao Unitaria'!C:C,MATCH(BASE!B198,'Composicao Unitaria'!B:B,0))</f>
        <v>P-051</v>
      </c>
      <c r="E198" s="54" t="str">
        <f>INDEX('Composicao Unitaria'!E:E,MATCH(BASE!B198,'Composicao Unitaria'!B:B,0))</f>
        <v>CABO ELÉTRICO TRANÇADO PARA CFTV - FORNECIMENTO E INSTALAÇÃO</v>
      </c>
      <c r="F198" s="53" t="str">
        <f>INDEX('Composicao Unitaria'!F:F,MATCH(BASE!B198,'Composicao Unitaria'!B:B,0))</f>
        <v>M</v>
      </c>
      <c r="G198" s="55">
        <v>1</v>
      </c>
      <c r="H198" s="56">
        <f>IF(INDEX('Composicao Unitaria'!H:H,MATCH(BASE!B198,'Composicao Unitaria'!B:B,0))=0,"-",INDEX('Composicao Unitaria'!H:H,MATCH(BASE!B198,'Composicao Unitaria'!B:B,0)))</f>
        <v>8.2460000000000004</v>
      </c>
      <c r="I198" s="56">
        <f t="shared" si="5"/>
        <v>10.307500000000001</v>
      </c>
      <c r="J198" s="56">
        <f t="shared" si="8"/>
        <v>10.307500000000001</v>
      </c>
      <c r="L198" s="50"/>
      <c r="Q198" s="50"/>
    </row>
    <row r="199" spans="2:17" ht="38.25" x14ac:dyDescent="0.25">
      <c r="B199" s="52" t="s">
        <v>245</v>
      </c>
      <c r="C199" s="53" t="str">
        <f>INDEX('Composicao Unitaria'!D:D,MATCH(BASE!B199,'Composicao Unitaria'!B:B,0))</f>
        <v>SINAPI</v>
      </c>
      <c r="D199" s="53">
        <f>INDEX('Composicao Unitaria'!C:C,MATCH(BASE!B199,'Composicao Unitaria'!B:B,0))</f>
        <v>91860</v>
      </c>
      <c r="E199" s="54" t="str">
        <f>INDEX('Composicao Unitaria'!E:E,MATCH(BASE!B199,'Composicao Unitaria'!B:B,0))</f>
        <v>ELETRODUTO FLEXÍVEL CORRUGADO, PEAD, DN 40 MM (1 1/4"), PARA CIRCUITOS TERMINAIS, INSTALADO EM PAREDE - FORNECIMENTO E INSTALAÇÃO. AF_03/2023</v>
      </c>
      <c r="F199" s="53" t="str">
        <f>INDEX('Composicao Unitaria'!F:F,MATCH(BASE!B199,'Composicao Unitaria'!B:B,0))</f>
        <v>M</v>
      </c>
      <c r="G199" s="55">
        <v>13</v>
      </c>
      <c r="H199" s="56">
        <f>IF(INDEX('Composicao Unitaria'!H:H,MATCH(BASE!B199,'Composicao Unitaria'!B:B,0))=0,"-",INDEX('Composicao Unitaria'!H:H,MATCH(BASE!B199,'Composicao Unitaria'!B:B,0)))</f>
        <v>11.48109</v>
      </c>
      <c r="I199" s="56">
        <f t="shared" si="5"/>
        <v>14.3513625</v>
      </c>
      <c r="J199" s="56">
        <f t="shared" si="8"/>
        <v>186.5677125</v>
      </c>
      <c r="L199" s="50"/>
      <c r="Q199" s="50"/>
    </row>
    <row r="200" spans="2:17" ht="25.5" x14ac:dyDescent="0.25">
      <c r="B200" s="52" t="s">
        <v>246</v>
      </c>
      <c r="C200" s="53" t="str">
        <f>INDEX('Composicao Unitaria'!D:D,MATCH(BASE!B200,'Composicao Unitaria'!B:B,0))</f>
        <v>PRÓPRIA</v>
      </c>
      <c r="D200" s="53" t="str">
        <f>INDEX('Composicao Unitaria'!C:C,MATCH(BASE!B200,'Composicao Unitaria'!B:B,0))</f>
        <v>P-052</v>
      </c>
      <c r="E200" s="54" t="str">
        <f>INDEX('Composicao Unitaria'!E:E,MATCH(BASE!B200,'Composicao Unitaria'!B:B,0))</f>
        <v>POSTE GALVANIZADO COM 5M PARA INSTALAÇÃO DE CÂMERA DE SEGURANÇA</v>
      </c>
      <c r="F200" s="53" t="str">
        <f>INDEX('Composicao Unitaria'!F:F,MATCH(BASE!B200,'Composicao Unitaria'!B:B,0))</f>
        <v>UN</v>
      </c>
      <c r="G200" s="55">
        <v>26</v>
      </c>
      <c r="H200" s="56">
        <f>IF(INDEX('Composicao Unitaria'!H:H,MATCH(BASE!B200,'Composicao Unitaria'!B:B,0))=0,"-",INDEX('Composicao Unitaria'!H:H,MATCH(BASE!B200,'Composicao Unitaria'!B:B,0)))</f>
        <v>471.15200000000004</v>
      </c>
      <c r="I200" s="56">
        <f t="shared" si="5"/>
        <v>588.94000000000005</v>
      </c>
      <c r="J200" s="56">
        <f t="shared" si="8"/>
        <v>15312.440000000002</v>
      </c>
      <c r="L200" s="50"/>
      <c r="Q200" s="50"/>
    </row>
    <row r="201" spans="2:17" x14ac:dyDescent="0.25">
      <c r="B201" s="52" t="s">
        <v>247</v>
      </c>
      <c r="C201" s="53" t="str">
        <f>INDEX('Composicao Unitaria'!D:D,MATCH(BASE!B201,'Composicao Unitaria'!B:B,0))</f>
        <v>PRÓPRIA</v>
      </c>
      <c r="D201" s="53" t="str">
        <f>INDEX('Composicao Unitaria'!C:C,MATCH(BASE!B201,'Composicao Unitaria'!B:B,0))</f>
        <v>P-053</v>
      </c>
      <c r="E201" s="54" t="str">
        <f>INDEX('Composicao Unitaria'!E:E,MATCH(BASE!B201,'Composicao Unitaria'!B:B,0))</f>
        <v xml:space="preserve">TOMADA 2P+T 10A SOBREPOR, 250V INCLUSO CONDULETE TIPO X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201" s="53" t="str">
        <f>INDEX('Composicao Unitaria'!F:F,MATCH(BASE!B201,'Composicao Unitaria'!B:B,0))</f>
        <v>UN</v>
      </c>
      <c r="G201" s="55">
        <v>26</v>
      </c>
      <c r="H201" s="56">
        <f>IF(INDEX('Composicao Unitaria'!H:H,MATCH(BASE!B201,'Composicao Unitaria'!B:B,0))=0,"-",INDEX('Composicao Unitaria'!H:H,MATCH(BASE!B201,'Composicao Unitaria'!B:B,0)))</f>
        <v>74.181767999999991</v>
      </c>
      <c r="I201" s="56">
        <f t="shared" si="5"/>
        <v>92.727209999999985</v>
      </c>
      <c r="J201" s="56">
        <f t="shared" si="8"/>
        <v>2410.9074599999994</v>
      </c>
      <c r="L201" s="50"/>
      <c r="Q201" s="50"/>
    </row>
    <row r="202" spans="2:17" x14ac:dyDescent="0.25">
      <c r="B202" s="52" t="s">
        <v>248</v>
      </c>
      <c r="C202" s="53" t="str">
        <f>INDEX('Composicao Unitaria'!D:D,MATCH(BASE!B202,'Composicao Unitaria'!B:B,0))</f>
        <v>PRÓPRIA</v>
      </c>
      <c r="D202" s="53" t="str">
        <f>INDEX('Composicao Unitaria'!C:C,MATCH(BASE!B202,'Composicao Unitaria'!B:B,0))</f>
        <v>P-054</v>
      </c>
      <c r="E202" s="54" t="str">
        <f>INDEX('Composicao Unitaria'!E:E,MATCH(BASE!B202,'Composicao Unitaria'!B:B,0))</f>
        <v>CAMERA EXTERNA</v>
      </c>
      <c r="F202" s="53" t="str">
        <f>INDEX('Composicao Unitaria'!F:F,MATCH(BASE!B202,'Composicao Unitaria'!B:B,0))</f>
        <v>UN</v>
      </c>
      <c r="G202" s="55">
        <v>1505</v>
      </c>
      <c r="H202" s="56">
        <f>IF(INDEX('Composicao Unitaria'!H:H,MATCH(BASE!B202,'Composicao Unitaria'!B:B,0))=0,"-",INDEX('Composicao Unitaria'!H:H,MATCH(BASE!B202,'Composicao Unitaria'!B:B,0)))</f>
        <v>501.36</v>
      </c>
      <c r="I202" s="56">
        <f t="shared" si="5"/>
        <v>626.70000000000005</v>
      </c>
      <c r="J202" s="56">
        <f t="shared" si="8"/>
        <v>943183.50000000012</v>
      </c>
      <c r="K202">
        <v>760</v>
      </c>
      <c r="L202" s="50"/>
      <c r="Q202" s="50"/>
    </row>
    <row r="203" spans="2:17" x14ac:dyDescent="0.25">
      <c r="B203" s="25"/>
      <c r="C203" s="26" t="s">
        <v>249</v>
      </c>
      <c r="D203" s="25"/>
      <c r="E203" s="25"/>
      <c r="F203" s="27"/>
      <c r="G203" s="27"/>
      <c r="H203" s="28"/>
      <c r="I203" s="28"/>
      <c r="J203" s="28">
        <f ca="1">SUMIF(J7:J202,"&lt;&gt;"&amp;"-",J7:J201)</f>
        <v>14843535.498589413</v>
      </c>
      <c r="K203">
        <v>125</v>
      </c>
      <c r="L203" s="50"/>
      <c r="Q203" s="50"/>
    </row>
    <row r="204" spans="2:17" x14ac:dyDescent="0.25">
      <c r="C204" s="39"/>
      <c r="D204" s="39"/>
      <c r="E204" s="39"/>
      <c r="G204" s="40"/>
      <c r="I204" s="37"/>
      <c r="J204" s="37"/>
      <c r="K204">
        <v>550</v>
      </c>
      <c r="L204" s="50"/>
      <c r="Q204" s="50"/>
    </row>
    <row r="205" spans="2:17" x14ac:dyDescent="0.25">
      <c r="B205" s="25">
        <v>5</v>
      </c>
      <c r="C205" s="26" t="s">
        <v>250</v>
      </c>
      <c r="D205" s="25"/>
      <c r="E205" s="25"/>
      <c r="F205" s="25"/>
      <c r="G205" s="27"/>
      <c r="H205" s="28"/>
      <c r="I205" s="27"/>
      <c r="J205" s="29"/>
      <c r="K205">
        <v>70</v>
      </c>
      <c r="L205" s="50"/>
      <c r="Q205" s="50"/>
    </row>
    <row r="206" spans="2:17" ht="38.25" x14ac:dyDescent="0.25">
      <c r="B206" s="30" t="s">
        <v>251</v>
      </c>
      <c r="C206" s="31" t="s">
        <v>95</v>
      </c>
      <c r="D206" s="31" t="s">
        <v>252</v>
      </c>
      <c r="E206" s="32" t="str">
        <f>INDEX('Composicao Unitaria'!E:E,MATCH(BASE!B206,'Composicao Unitaria'!B:B,0))</f>
        <v>LASTRO COM MATERIAL GRANULAR (PEDRA BRITADA N.2), APLICADO EM PISOS OU LAJES SOBRE SOLO, ESPESSURA DE *10 CM*. AF_08/2017</v>
      </c>
      <c r="F206" s="31" t="str">
        <f>INDEX('Composicao Unitaria'!F:F,MATCH(BASE!B206,'Composicao Unitaria'!B:B,0))</f>
        <v>M3</v>
      </c>
      <c r="G206" s="33">
        <v>1</v>
      </c>
      <c r="H206" s="34">
        <f>IF(INDEX('Composicao Unitaria'!H:H,MATCH(BASE!B206,'Composicao Unitaria'!B:B,0))=0,"-",INDEX('Composicao Unitaria'!H:H,MATCH(BASE!B206,'Composicao Unitaria'!B:B,0)))</f>
        <v>142.16451999999998</v>
      </c>
      <c r="I206" s="34">
        <f t="shared" ref="I206:I209" si="9">IFERROR(H206*(1+$L$2),"-")</f>
        <v>177.70564999999999</v>
      </c>
      <c r="J206" s="34">
        <f>IFERROR(I206*G206,"-")</f>
        <v>177.70564999999999</v>
      </c>
      <c r="L206" s="110" t="s">
        <v>253</v>
      </c>
      <c r="M206" s="110"/>
      <c r="N206" s="110"/>
      <c r="O206" s="110"/>
      <c r="P206" s="110"/>
      <c r="Q206" s="110"/>
    </row>
    <row r="207" spans="2:17" ht="25.5" x14ac:dyDescent="0.25">
      <c r="B207" s="30" t="s">
        <v>254</v>
      </c>
      <c r="C207" s="31" t="s">
        <v>95</v>
      </c>
      <c r="D207" s="31" t="s">
        <v>255</v>
      </c>
      <c r="E207" s="32" t="str">
        <f>INDEX('Composicao Unitaria'!E:E,MATCH(BASE!B207,'Composicao Unitaria'!B:B,0))</f>
        <v>PORTÃO EM FERRO, EM TUBO DE AÇO GALVANIZADO 2" E TELA, COM UMA OU DUAS FOLHAS DE ABRIR.</v>
      </c>
      <c r="F207" s="31" t="str">
        <f>INDEX('Composicao Unitaria'!F:F,MATCH(BASE!B207,'Composicao Unitaria'!B:B,0))</f>
        <v>M2</v>
      </c>
      <c r="G207" s="33">
        <v>1</v>
      </c>
      <c r="H207" s="34">
        <f>IF(INDEX('Composicao Unitaria'!H:H,MATCH(BASE!B207,'Composicao Unitaria'!B:B,0))=0,"-",INDEX('Composicao Unitaria'!H:H,MATCH(BASE!B207,'Composicao Unitaria'!B:B,0)))</f>
        <v>735.30737199999999</v>
      </c>
      <c r="I207" s="34">
        <f t="shared" si="9"/>
        <v>919.13421500000004</v>
      </c>
      <c r="J207" s="34">
        <f t="shared" ref="J207:J209" si="10">IFERROR(I207*G207,"-")</f>
        <v>919.13421500000004</v>
      </c>
      <c r="K207" t="s">
        <v>256</v>
      </c>
      <c r="L207" s="50"/>
      <c r="Q207" s="50"/>
    </row>
    <row r="208" spans="2:17" ht="25.5" x14ac:dyDescent="0.25">
      <c r="B208" s="30" t="s">
        <v>257</v>
      </c>
      <c r="C208" s="31" t="s">
        <v>95</v>
      </c>
      <c r="D208" s="31" t="s">
        <v>258</v>
      </c>
      <c r="E208" s="32" t="str">
        <f>INDEX('Composicao Unitaria'!E:E,MATCH(BASE!B208,'Composicao Unitaria'!B:B,0))</f>
        <v>PORTA CADEADO ZINCADO OXIDADO PRETO COM CADEADO DE AÇO INOX, LARGURA DE *50* MM. AF_12/2019</v>
      </c>
      <c r="F208" s="31" t="str">
        <f>INDEX('Composicao Unitaria'!F:F,MATCH(BASE!B208,'Composicao Unitaria'!B:B,0))</f>
        <v>UN</v>
      </c>
      <c r="G208" s="33">
        <v>1</v>
      </c>
      <c r="H208" s="34">
        <f>IF(INDEX('Composicao Unitaria'!H:H,MATCH(BASE!B208,'Composicao Unitaria'!B:B,0))=0,"-",INDEX('Composicao Unitaria'!H:H,MATCH(BASE!B208,'Composicao Unitaria'!B:B,0)))</f>
        <v>71.152450000000002</v>
      </c>
      <c r="I208" s="34">
        <f t="shared" si="9"/>
        <v>88.940562499999999</v>
      </c>
      <c r="J208" s="34">
        <f t="shared" si="10"/>
        <v>88.940562499999999</v>
      </c>
      <c r="K208">
        <f>35000*0.05</f>
        <v>1750</v>
      </c>
      <c r="L208" s="50"/>
      <c r="Q208" s="50"/>
    </row>
    <row r="209" spans="2:17" ht="25.5" x14ac:dyDescent="0.25">
      <c r="B209" s="30" t="s">
        <v>259</v>
      </c>
      <c r="C209" s="31" t="s">
        <v>95</v>
      </c>
      <c r="D209" s="31" t="s">
        <v>260</v>
      </c>
      <c r="E209" s="32" t="str">
        <f>INDEX('Composicao Unitaria'!E:E,MATCH(BASE!B209,'Composicao Unitaria'!B:B,0))</f>
        <v>CERCA COM MOURAO CONCRETO INCL.BALDRAME,ALTURA 2,8M TELA 12</v>
      </c>
      <c r="F209" s="31" t="str">
        <f>INDEX('Composicao Unitaria'!F:F,MATCH(BASE!B209,'Composicao Unitaria'!B:B,0))</f>
        <v>M</v>
      </c>
      <c r="G209" s="33">
        <v>1</v>
      </c>
      <c r="H209" s="34">
        <f>IF(INDEX('Composicao Unitaria'!H:H,MATCH(BASE!B209,'Composicao Unitaria'!B:B,0))=0,"-",INDEX('Composicao Unitaria'!H:H,MATCH(BASE!B209,'Composicao Unitaria'!B:B,0)))</f>
        <v>324.55261999999999</v>
      </c>
      <c r="I209" s="34">
        <f t="shared" si="9"/>
        <v>405.69077499999997</v>
      </c>
      <c r="J209" s="34">
        <f t="shared" si="10"/>
        <v>405.69077499999997</v>
      </c>
      <c r="L209" s="50"/>
      <c r="Q209" s="50"/>
    </row>
    <row r="210" spans="2:17" x14ac:dyDescent="0.25">
      <c r="B210" s="25"/>
      <c r="C210" s="26" t="s">
        <v>261</v>
      </c>
      <c r="D210" s="25"/>
      <c r="E210" s="25"/>
      <c r="F210" s="27"/>
      <c r="G210" s="27"/>
      <c r="H210" s="28"/>
      <c r="I210" s="28"/>
      <c r="J210" s="28">
        <f>SUM(J206:J209)</f>
        <v>1591.4712024999999</v>
      </c>
      <c r="L210" s="50"/>
      <c r="Q210" s="50"/>
    </row>
    <row r="211" spans="2:17" x14ac:dyDescent="0.25">
      <c r="I211" s="37"/>
      <c r="L211" s="50"/>
      <c r="Q211" s="50"/>
    </row>
    <row r="212" spans="2:17" x14ac:dyDescent="0.25">
      <c r="B212" s="25"/>
      <c r="C212" s="26" t="s">
        <v>262</v>
      </c>
      <c r="D212" s="25"/>
      <c r="E212" s="25"/>
      <c r="F212" s="27"/>
      <c r="G212" s="27"/>
      <c r="H212" s="28"/>
      <c r="I212" s="28"/>
      <c r="J212" s="28">
        <f ca="1">SUM(J203,J210)</f>
        <v>14845126.969791913</v>
      </c>
      <c r="K212" s="37"/>
      <c r="L212" s="50"/>
      <c r="Q212" s="50"/>
    </row>
  </sheetData>
  <autoFilter ref="B4:J203" xr:uid="{00000000-0009-0000-0000-000000000000}"/>
  <mergeCells count="18">
    <mergeCell ref="G3:G4"/>
    <mergeCell ref="H3:H4"/>
    <mergeCell ref="I3:I4"/>
    <mergeCell ref="J3:J4"/>
    <mergeCell ref="B2:G2"/>
    <mergeCell ref="I2:J2"/>
    <mergeCell ref="B3:B4"/>
    <mergeCell ref="C3:C4"/>
    <mergeCell ref="D3:D4"/>
    <mergeCell ref="E3:E4"/>
    <mergeCell ref="F3:F4"/>
    <mergeCell ref="L206:Q206"/>
    <mergeCell ref="B81:J83"/>
    <mergeCell ref="B106:J106"/>
    <mergeCell ref="L80:L83"/>
    <mergeCell ref="Q80:Q83"/>
    <mergeCell ref="L135:L136"/>
    <mergeCell ref="Q135:Q136"/>
  </mergeCells>
  <printOptions horizontalCentered="1"/>
  <pageMargins left="0.19685039370078741" right="0.19685039370078741" top="0.39370078740157483" bottom="0.19685039370078741" header="0.31496062992125984" footer="0.31496062992125984"/>
  <pageSetup paperSize="9" scale="6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46"/>
  <sheetViews>
    <sheetView showGridLines="0" tabSelected="1" zoomScale="85" zoomScaleNormal="85" workbookViewId="0">
      <selection activeCell="E22" sqref="E22"/>
    </sheetView>
  </sheetViews>
  <sheetFormatPr defaultColWidth="8.85546875" defaultRowHeight="15" x14ac:dyDescent="0.25"/>
  <cols>
    <col min="1" max="1" width="3.7109375" style="62" customWidth="1"/>
    <col min="2" max="2" width="8.42578125" style="4" customWidth="1"/>
    <col min="3" max="3" width="14.42578125" style="4" customWidth="1"/>
    <col min="4" max="4" width="20.42578125" style="4" customWidth="1"/>
    <col min="5" max="5" width="70.42578125" style="3" customWidth="1"/>
    <col min="6" max="6" width="4.140625" style="4" bestFit="1" customWidth="1"/>
    <col min="7" max="7" width="10.140625" style="4" customWidth="1"/>
    <col min="8" max="8" width="16.28515625" style="64" customWidth="1"/>
    <col min="9" max="10" width="16.28515625" style="4" customWidth="1"/>
    <col min="11" max="11" width="18.5703125" style="4" bestFit="1" customWidth="1"/>
    <col min="12" max="12" width="6.140625" style="4" customWidth="1"/>
    <col min="13" max="13" width="15.7109375" style="4" customWidth="1"/>
    <col min="14" max="16384" width="8.85546875" style="4"/>
  </cols>
  <sheetData>
    <row r="1" spans="2:13" x14ac:dyDescent="0.25">
      <c r="L1" s="65" t="s">
        <v>0</v>
      </c>
    </row>
    <row r="2" spans="2:13" ht="21" x14ac:dyDescent="0.25">
      <c r="B2" s="127" t="s">
        <v>263</v>
      </c>
      <c r="C2" s="128"/>
      <c r="D2" s="128"/>
      <c r="E2" s="128"/>
      <c r="F2" s="128"/>
      <c r="G2" s="128"/>
      <c r="H2" s="128"/>
      <c r="I2" s="128"/>
      <c r="J2" s="129"/>
      <c r="K2" s="79" t="s">
        <v>4</v>
      </c>
      <c r="M2" s="62"/>
    </row>
    <row r="3" spans="2:13" ht="21" x14ac:dyDescent="0.25">
      <c r="B3" s="132" t="s">
        <v>2</v>
      </c>
      <c r="C3" s="133"/>
      <c r="D3" s="80" t="s">
        <v>265</v>
      </c>
      <c r="E3" s="101"/>
      <c r="F3" s="80"/>
      <c r="G3" s="80"/>
      <c r="H3" s="80"/>
      <c r="I3" s="80"/>
      <c r="J3" s="81"/>
      <c r="K3" s="82">
        <v>0.28820000000000001</v>
      </c>
      <c r="M3" s="62"/>
    </row>
    <row r="4" spans="2:13" x14ac:dyDescent="0.25">
      <c r="B4" s="125" t="s">
        <v>5</v>
      </c>
      <c r="C4" s="125" t="s">
        <v>6</v>
      </c>
      <c r="D4" s="125" t="s">
        <v>7</v>
      </c>
      <c r="E4" s="134" t="s">
        <v>8</v>
      </c>
      <c r="F4" s="125" t="s">
        <v>9</v>
      </c>
      <c r="G4" s="136" t="s">
        <v>10</v>
      </c>
      <c r="H4" s="125" t="s">
        <v>11</v>
      </c>
      <c r="I4" s="125" t="s">
        <v>12</v>
      </c>
      <c r="J4" s="125" t="s">
        <v>266</v>
      </c>
      <c r="K4" s="125" t="s">
        <v>13</v>
      </c>
      <c r="M4" s="23"/>
    </row>
    <row r="5" spans="2:13" x14ac:dyDescent="0.25">
      <c r="B5" s="126"/>
      <c r="C5" s="126"/>
      <c r="D5" s="126"/>
      <c r="E5" s="135"/>
      <c r="F5" s="126"/>
      <c r="G5" s="137"/>
      <c r="H5" s="126"/>
      <c r="I5" s="126"/>
      <c r="J5" s="126"/>
      <c r="K5" s="126"/>
      <c r="M5" s="61"/>
    </row>
    <row r="6" spans="2:13" x14ac:dyDescent="0.25">
      <c r="B6" s="25">
        <v>1</v>
      </c>
      <c r="C6" s="26" t="s">
        <v>271</v>
      </c>
      <c r="D6" s="25"/>
      <c r="E6" s="102"/>
      <c r="F6" s="25"/>
      <c r="G6" s="91"/>
      <c r="H6" s="28"/>
      <c r="I6" s="29"/>
      <c r="J6" s="29"/>
      <c r="K6" s="29">
        <f>SUM(K7:K28)</f>
        <v>43262.18</v>
      </c>
      <c r="L6" s="62"/>
      <c r="M6" s="63"/>
    </row>
    <row r="7" spans="2:13" x14ac:dyDescent="0.25">
      <c r="B7" s="30" t="s">
        <v>16</v>
      </c>
      <c r="C7" s="31" t="str">
        <f>INDEX('Composicao Unitaria'!D:D,MATCH('Orcamento Sintetico'!$B7,'Composicao Unitaria'!$B:$B,0))</f>
        <v>PRÓPRIA</v>
      </c>
      <c r="D7" s="31" t="str">
        <f>INDEX('Composicao Unitaria'!C:C,MATCH('Orcamento Sintetico'!$B7,'Composicao Unitaria'!$B:$B,0))</f>
        <v>P-001</v>
      </c>
      <c r="E7" s="103" t="str">
        <f>INDEX('Composicao Unitaria'!E:E,MATCH('Orcamento Sintetico'!$B7,'Composicao Unitaria'!$B:$B,0))</f>
        <v>POSTE DE CONCRETO DT, 11 METROS, CARGA NOMINAL 600 DAN</v>
      </c>
      <c r="F7" s="31" t="str">
        <f>INDEX('Composicao Unitaria'!F:F,MATCH('Orcamento Sintetico'!$B7,'Composicao Unitaria'!$B:$B,0))</f>
        <v>UN</v>
      </c>
      <c r="G7" s="92">
        <v>1</v>
      </c>
      <c r="H7" s="34">
        <f>VLOOKUP(B7,'Composicao Unitaria'!B:I,8,0)</f>
        <v>3027.8569400000001</v>
      </c>
      <c r="I7" s="34">
        <f>ROUND(H7*(1+$K$3),2)</f>
        <v>3900.49</v>
      </c>
      <c r="J7" s="34">
        <f>ROUND(G7*H7,2)</f>
        <v>3027.86</v>
      </c>
      <c r="K7" s="34">
        <f>ROUND(G7*I7,2)</f>
        <v>3900.49</v>
      </c>
      <c r="L7" s="62"/>
      <c r="M7" s="63"/>
    </row>
    <row r="8" spans="2:13" x14ac:dyDescent="0.25">
      <c r="B8" s="30" t="s">
        <v>17</v>
      </c>
      <c r="C8" s="31" t="str">
        <f>INDEX('Composicao Unitaria'!D:D,MATCH('Orcamento Sintetico'!$B8,'Composicao Unitaria'!$B:$B,0))</f>
        <v>PRÓPRIA</v>
      </c>
      <c r="D8" s="31" t="str">
        <f>INDEX('Composicao Unitaria'!C:C,MATCH('Orcamento Sintetico'!$B8,'Composicao Unitaria'!$B:$B,0))</f>
        <v>P-002</v>
      </c>
      <c r="E8" s="103" t="str">
        <f>INDEX('Composicao Unitaria'!E:E,MATCH('Orcamento Sintetico'!$B8,'Composicao Unitaria'!$B:$B,0))</f>
        <v>BRAÇO SUPORTE TIPO C COM CANTONEIRA AUXILIAR, FORNECIMENTO E INSTALAÇÃO</v>
      </c>
      <c r="F8" s="31" t="str">
        <f>INDEX('Composicao Unitaria'!F:F,MATCH('Orcamento Sintetico'!$B8,'Composicao Unitaria'!$B:$B,0))</f>
        <v>UN</v>
      </c>
      <c r="G8" s="92">
        <v>1</v>
      </c>
      <c r="H8" s="34">
        <f>VLOOKUP(B8,'Composicao Unitaria'!B:I,8,0)</f>
        <v>363.73312800000002</v>
      </c>
      <c r="I8" s="34">
        <f t="shared" ref="I8:I22" si="0">ROUND(H8*(1+$K$3),2)</f>
        <v>468.56</v>
      </c>
      <c r="J8" s="34">
        <f t="shared" ref="J8" si="1">ROUND(G8*H8,2)</f>
        <v>363.73</v>
      </c>
      <c r="K8" s="34">
        <f t="shared" ref="K8" si="2">ROUND(G8*I8,2)</f>
        <v>468.56</v>
      </c>
      <c r="L8" s="62"/>
      <c r="M8" s="63"/>
    </row>
    <row r="9" spans="2:13" x14ac:dyDescent="0.25">
      <c r="B9" s="30" t="s">
        <v>18</v>
      </c>
      <c r="C9" s="31" t="str">
        <f>INDEX('Composicao Unitaria'!D:D,MATCH('Orcamento Sintetico'!$B9,'Composicao Unitaria'!$B:$B,0))</f>
        <v>PRÓPRIA</v>
      </c>
      <c r="D9" s="31" t="str">
        <f>INDEX('Composicao Unitaria'!C:C,MATCH('Orcamento Sintetico'!$B9,'Composicao Unitaria'!$B:$B,0))</f>
        <v>P-003</v>
      </c>
      <c r="E9" s="103" t="str">
        <f>INDEX('Composicao Unitaria'!E:E,MATCH('Orcamento Sintetico'!$B9,'Composicao Unitaria'!$B:$B,0))</f>
        <v>ISOLADOR  TIPO BASTÃO DE ANCORAGEM POLIMÉRICO 15KV</v>
      </c>
      <c r="F9" s="31" t="str">
        <f>INDEX('Composicao Unitaria'!F:F,MATCH('Orcamento Sintetico'!$B9,'Composicao Unitaria'!$B:$B,0))</f>
        <v>UN</v>
      </c>
      <c r="G9" s="92">
        <v>3</v>
      </c>
      <c r="H9" s="34">
        <f>VLOOKUP(B9,'Composicao Unitaria'!B:I,8,0)</f>
        <v>168.82</v>
      </c>
      <c r="I9" s="34">
        <f t="shared" si="0"/>
        <v>217.47</v>
      </c>
      <c r="J9" s="34">
        <f t="shared" ref="J9:J22" si="3">ROUND(G9*H9,2)</f>
        <v>506.46</v>
      </c>
      <c r="K9" s="34">
        <f t="shared" ref="K9:K96" si="4">ROUND(G9*I9,2)</f>
        <v>652.41</v>
      </c>
      <c r="L9" s="62"/>
      <c r="M9" s="63"/>
    </row>
    <row r="10" spans="2:13" x14ac:dyDescent="0.25">
      <c r="B10" s="30" t="s">
        <v>19</v>
      </c>
      <c r="C10" s="31" t="str">
        <f>INDEX('Composicao Unitaria'!D:D,MATCH('Orcamento Sintetico'!$B10,'Composicao Unitaria'!$B:$B,0))</f>
        <v>PRÓPRIA</v>
      </c>
      <c r="D10" s="31" t="str">
        <f>INDEX('Composicao Unitaria'!C:C,MATCH('Orcamento Sintetico'!$B10,'Composicao Unitaria'!$B:$B,0))</f>
        <v>P-004</v>
      </c>
      <c r="E10" s="103" t="str">
        <f>INDEX('Composicao Unitaria'!E:E,MATCH('Orcamento Sintetico'!$B10,'Composicao Unitaria'!$B:$B,0))</f>
        <v>SAPATILHA P/ CABO DE AÇO ATÉ 9,5MM</v>
      </c>
      <c r="F10" s="31" t="str">
        <f>INDEX('Composicao Unitaria'!F:F,MATCH('Orcamento Sintetico'!$B10,'Composicao Unitaria'!$B:$B,0))</f>
        <v>UN</v>
      </c>
      <c r="G10" s="92">
        <v>1</v>
      </c>
      <c r="H10" s="34">
        <f>VLOOKUP(B10,'Composicao Unitaria'!B:I,8,0)</f>
        <v>3.7684000000000002</v>
      </c>
      <c r="I10" s="34">
        <f t="shared" si="0"/>
        <v>4.8499999999999996</v>
      </c>
      <c r="J10" s="34">
        <f t="shared" si="3"/>
        <v>3.77</v>
      </c>
      <c r="K10" s="34">
        <f t="shared" si="4"/>
        <v>4.8499999999999996</v>
      </c>
      <c r="L10" s="62"/>
      <c r="M10" s="63"/>
    </row>
    <row r="11" spans="2:13" x14ac:dyDescent="0.25">
      <c r="B11" s="30" t="s">
        <v>20</v>
      </c>
      <c r="C11" s="31" t="str">
        <f>INDEX('Composicao Unitaria'!D:D,MATCH('Orcamento Sintetico'!$B11,'Composicao Unitaria'!$B:$B,0))</f>
        <v>PRÓPRIA</v>
      </c>
      <c r="D11" s="31" t="str">
        <f>INDEX('Composicao Unitaria'!C:C,MATCH('Orcamento Sintetico'!$B11,'Composicao Unitaria'!$B:$B,0))</f>
        <v>P-005</v>
      </c>
      <c r="E11" s="103" t="str">
        <f>INDEX('Composicao Unitaria'!E:E,MATCH('Orcamento Sintetico'!$B11,'Composicao Unitaria'!$B:$B,0))</f>
        <v>ALÇA PREFORMADA PARA ESTAI 9,5MM MR</v>
      </c>
      <c r="F11" s="31" t="str">
        <f>INDEX('Composicao Unitaria'!F:F,MATCH('Orcamento Sintetico'!$B11,'Composicao Unitaria'!$B:$B,0))</f>
        <v>UN</v>
      </c>
      <c r="G11" s="92">
        <v>1</v>
      </c>
      <c r="H11" s="34">
        <f>VLOOKUP(B11,'Composicao Unitaria'!B:I,8,0)</f>
        <v>14.8184</v>
      </c>
      <c r="I11" s="34">
        <f t="shared" si="0"/>
        <v>19.09</v>
      </c>
      <c r="J11" s="34">
        <f t="shared" si="3"/>
        <v>14.82</v>
      </c>
      <c r="K11" s="34">
        <f t="shared" si="4"/>
        <v>19.09</v>
      </c>
      <c r="L11" s="62"/>
      <c r="M11" s="63"/>
    </row>
    <row r="12" spans="2:13" x14ac:dyDescent="0.25">
      <c r="B12" s="30" t="s">
        <v>21</v>
      </c>
      <c r="C12" s="31" t="str">
        <f>INDEX('Composicao Unitaria'!D:D,MATCH('Orcamento Sintetico'!$B12,'Composicao Unitaria'!$B:$B,0))</f>
        <v>PRÓPRIA</v>
      </c>
      <c r="D12" s="31" t="str">
        <f>INDEX('Composicao Unitaria'!C:C,MATCH('Orcamento Sintetico'!$B12,'Composicao Unitaria'!$B:$B,0))</f>
        <v>P-006</v>
      </c>
      <c r="E12" s="103" t="str">
        <f>INDEX('Composicao Unitaria'!E:E,MATCH('Orcamento Sintetico'!$B12,'Composicao Unitaria'!$B:$B,0))</f>
        <v>MANILHA SAPATILHA</v>
      </c>
      <c r="F12" s="31" t="str">
        <f>INDEX('Composicao Unitaria'!F:F,MATCH('Orcamento Sintetico'!$B12,'Composicao Unitaria'!$B:$B,0))</f>
        <v>UN</v>
      </c>
      <c r="G12" s="92">
        <v>3</v>
      </c>
      <c r="H12" s="34">
        <f>VLOOKUP(B12,'Composicao Unitaria'!B:I,8,0)</f>
        <v>29.9084</v>
      </c>
      <c r="I12" s="34">
        <f t="shared" si="0"/>
        <v>38.53</v>
      </c>
      <c r="J12" s="34">
        <f t="shared" si="3"/>
        <v>89.73</v>
      </c>
      <c r="K12" s="34">
        <f t="shared" si="4"/>
        <v>115.59</v>
      </c>
      <c r="L12" s="62"/>
      <c r="M12" s="63"/>
    </row>
    <row r="13" spans="2:13" x14ac:dyDescent="0.25">
      <c r="B13" s="30" t="s">
        <v>22</v>
      </c>
      <c r="C13" s="31" t="str">
        <f>INDEX('Composicao Unitaria'!D:D,MATCH('Orcamento Sintetico'!$B13,'Composicao Unitaria'!$B:$B,0))</f>
        <v>PRÓPRIA</v>
      </c>
      <c r="D13" s="31" t="str">
        <f>INDEX('Composicao Unitaria'!C:C,MATCH('Orcamento Sintetico'!$B13,'Composicao Unitaria'!$B:$B,0))</f>
        <v>P-007</v>
      </c>
      <c r="E13" s="103" t="str">
        <f>INDEX('Composicao Unitaria'!E:E,MATCH('Orcamento Sintetico'!$B13,'Composicao Unitaria'!$B:$B,0))</f>
        <v xml:space="preserve">GRAMPO DE ANCORAGEM PARA CABO COBERTO </v>
      </c>
      <c r="F13" s="31" t="str">
        <f>INDEX('Composicao Unitaria'!F:F,MATCH('Orcamento Sintetico'!$B13,'Composicao Unitaria'!$B:$B,0))</f>
        <v>UN</v>
      </c>
      <c r="G13" s="92">
        <v>3</v>
      </c>
      <c r="H13" s="34">
        <f>VLOOKUP(B13,'Composicao Unitaria'!B:I,8,0)</f>
        <v>52.508000000000003</v>
      </c>
      <c r="I13" s="34">
        <f t="shared" si="0"/>
        <v>67.64</v>
      </c>
      <c r="J13" s="34">
        <f t="shared" si="3"/>
        <v>157.52000000000001</v>
      </c>
      <c r="K13" s="34">
        <f t="shared" si="4"/>
        <v>202.92</v>
      </c>
      <c r="L13" s="62"/>
      <c r="M13" s="63"/>
    </row>
    <row r="14" spans="2:13" x14ac:dyDescent="0.25">
      <c r="B14" s="30" t="s">
        <v>23</v>
      </c>
      <c r="C14" s="31" t="str">
        <f>INDEX('Composicao Unitaria'!D:D,MATCH('Orcamento Sintetico'!$B14,'Composicao Unitaria'!$B:$B,0))</f>
        <v>SINAPI</v>
      </c>
      <c r="D14" s="31">
        <f>INDEX('Composicao Unitaria'!C:C,MATCH('Orcamento Sintetico'!$B14,'Composicao Unitaria'!$B:$B,0))</f>
        <v>12362</v>
      </c>
      <c r="E14" s="103" t="str">
        <f>INDEX('Composicao Unitaria'!E:E,MATCH('Orcamento Sintetico'!$B14,'Composicao Unitaria'!$B:$B,0))</f>
        <v xml:space="preserve">PORCA OLHAL EM ACO GALVANIZADO, ESPESSURA 16MM, ABERTURA 21MM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4" s="31" t="str">
        <f>INDEX('Composicao Unitaria'!F:F,MATCH('Orcamento Sintetico'!$B14,'Composicao Unitaria'!$B:$B,0))</f>
        <v>UN</v>
      </c>
      <c r="G14" s="92">
        <v>4</v>
      </c>
      <c r="H14" s="34">
        <f>VLOOKUP(B14,'Composicao Unitaria'!B:I,8,0)</f>
        <v>24.07</v>
      </c>
      <c r="I14" s="34">
        <f t="shared" si="0"/>
        <v>31.01</v>
      </c>
      <c r="J14" s="34">
        <f t="shared" si="3"/>
        <v>96.28</v>
      </c>
      <c r="K14" s="34">
        <f t="shared" si="4"/>
        <v>124.04</v>
      </c>
      <c r="L14" s="62"/>
      <c r="M14" s="63"/>
    </row>
    <row r="15" spans="2:13" x14ac:dyDescent="0.25">
      <c r="B15" s="30" t="s">
        <v>24</v>
      </c>
      <c r="C15" s="31" t="str">
        <f>INDEX('Composicao Unitaria'!D:D,MATCH('Orcamento Sintetico'!$B15,'Composicao Unitaria'!$B:$B,0))</f>
        <v>SINAPI</v>
      </c>
      <c r="D15" s="31">
        <f>INDEX('Composicao Unitaria'!C:C,MATCH('Orcamento Sintetico'!$B15,'Composicao Unitaria'!$B:$B,0))</f>
        <v>402</v>
      </c>
      <c r="E15" s="103" t="str">
        <f>INDEX('Composicao Unitaria'!E:E,MATCH('Orcamento Sintetico'!$B15,'Composicao Unitaria'!$B:$B,0))</f>
        <v xml:space="preserve">GANCHO OLHAL EM ACO GALVANIZADO, ESPESSURA 16MM, ABERTURA 21MM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5" s="31" t="str">
        <f>INDEX('Composicao Unitaria'!F:F,MATCH('Orcamento Sintetico'!$B15,'Composicao Unitaria'!$B:$B,0))</f>
        <v>UN</v>
      </c>
      <c r="G15" s="92">
        <v>3</v>
      </c>
      <c r="H15" s="34">
        <f>VLOOKUP(B15,'Composicao Unitaria'!B:I,8,0)</f>
        <v>22.36</v>
      </c>
      <c r="I15" s="34">
        <f t="shared" si="0"/>
        <v>28.8</v>
      </c>
      <c r="J15" s="34">
        <f t="shared" si="3"/>
        <v>67.08</v>
      </c>
      <c r="K15" s="34">
        <f t="shared" si="4"/>
        <v>86.4</v>
      </c>
      <c r="L15" s="62"/>
      <c r="M15" s="63"/>
    </row>
    <row r="16" spans="2:13" x14ac:dyDescent="0.25">
      <c r="B16" s="30" t="s">
        <v>25</v>
      </c>
      <c r="C16" s="31" t="str">
        <f>INDEX('Composicao Unitaria'!D:D,MATCH('Orcamento Sintetico'!$B16,'Composicao Unitaria'!$B:$B,0))</f>
        <v>PRÓPRIA</v>
      </c>
      <c r="D16" s="31" t="str">
        <f>INDEX('Composicao Unitaria'!C:C,MATCH('Orcamento Sintetico'!$B16,'Composicao Unitaria'!$B:$B,0))</f>
        <v>P-008</v>
      </c>
      <c r="E16" s="103" t="str">
        <f>INDEX('Composicao Unitaria'!E:E,MATCH('Orcamento Sintetico'!$B16,'Composicao Unitaria'!$B:$B,0))</f>
        <v>OLHAL PARA PARAFUSO</v>
      </c>
      <c r="F16" s="31" t="str">
        <f>INDEX('Composicao Unitaria'!F:F,MATCH('Orcamento Sintetico'!$B16,'Composicao Unitaria'!$B:$B,0))</f>
        <v>UN</v>
      </c>
      <c r="G16" s="92">
        <v>1</v>
      </c>
      <c r="H16" s="34">
        <f>VLOOKUP(B16,'Composicao Unitaria'!B:I,8,0)</f>
        <v>26.055999999999997</v>
      </c>
      <c r="I16" s="34">
        <f t="shared" si="0"/>
        <v>33.57</v>
      </c>
      <c r="J16" s="34">
        <f t="shared" si="3"/>
        <v>26.06</v>
      </c>
      <c r="K16" s="34">
        <f t="shared" si="4"/>
        <v>33.57</v>
      </c>
      <c r="L16" s="62"/>
      <c r="M16" s="63"/>
    </row>
    <row r="17" spans="2:13" x14ac:dyDescent="0.25">
      <c r="B17" s="30" t="s">
        <v>26</v>
      </c>
      <c r="C17" s="31" t="str">
        <f>INDEX('Composicao Unitaria'!D:D,MATCH('Orcamento Sintetico'!$B17,'Composicao Unitaria'!$B:$B,0))</f>
        <v>PRÓPRIA</v>
      </c>
      <c r="D17" s="31" t="str">
        <f>INDEX('Composicao Unitaria'!C:C,MATCH('Orcamento Sintetico'!$B17,'Composicao Unitaria'!$B:$B,0))</f>
        <v>P-009</v>
      </c>
      <c r="E17" s="103" t="str">
        <f>INDEX('Composicao Unitaria'!E:E,MATCH('Orcamento Sintetico'!$B17,'Composicao Unitaria'!$B:$B,0))</f>
        <v>MASSA DE CALAFETAR, 200G</v>
      </c>
      <c r="F17" s="31" t="str">
        <f>INDEX('Composicao Unitaria'!F:F,MATCH('Orcamento Sintetico'!$B17,'Composicao Unitaria'!$B:$B,0))</f>
        <v>UN</v>
      </c>
      <c r="G17" s="92">
        <v>5</v>
      </c>
      <c r="H17" s="34">
        <f>VLOOKUP(B17,'Composicao Unitaria'!B:I,8,0)</f>
        <v>15.9802</v>
      </c>
      <c r="I17" s="34">
        <f t="shared" si="0"/>
        <v>20.59</v>
      </c>
      <c r="J17" s="34">
        <f t="shared" si="3"/>
        <v>79.900000000000006</v>
      </c>
      <c r="K17" s="34">
        <f t="shared" si="4"/>
        <v>102.95</v>
      </c>
      <c r="L17" s="62"/>
      <c r="M17" s="63"/>
    </row>
    <row r="18" spans="2:13" ht="25.5" x14ac:dyDescent="0.25">
      <c r="B18" s="30" t="s">
        <v>27</v>
      </c>
      <c r="C18" s="31" t="str">
        <f>INDEX('Composicao Unitaria'!D:D,MATCH('Orcamento Sintetico'!$B18,'Composicao Unitaria'!$B:$B,0))</f>
        <v>PRÓPRIA</v>
      </c>
      <c r="D18" s="31" t="str">
        <f>INDEX('Composicao Unitaria'!C:C,MATCH('Orcamento Sintetico'!$B18,'Composicao Unitaria'!$B:$B,0))</f>
        <v>P-010</v>
      </c>
      <c r="E18" s="103" t="str">
        <f>INDEX('Composicao Unitaria'!E:E,MATCH('Orcamento Sintetico'!$B18,'Composicao Unitaria'!$B:$B,0))</f>
        <v>CABO DE ALUMÍNIO 50MM², PROTEGIDO PARA 8,7/15KV, XLPE 90°C, CLASSE DE ENCORDOAMENTO 2</v>
      </c>
      <c r="F18" s="31" t="str">
        <f>INDEX('Composicao Unitaria'!F:F,MATCH('Orcamento Sintetico'!$B18,'Composicao Unitaria'!$B:$B,0))</f>
        <v>M</v>
      </c>
      <c r="G18" s="92">
        <v>36</v>
      </c>
      <c r="H18" s="34">
        <f>VLOOKUP(B18,'Composicao Unitaria'!B:I,8,0)</f>
        <v>42.491399999999999</v>
      </c>
      <c r="I18" s="34">
        <f t="shared" si="0"/>
        <v>54.74</v>
      </c>
      <c r="J18" s="34">
        <f t="shared" si="3"/>
        <v>1529.69</v>
      </c>
      <c r="K18" s="34">
        <f t="shared" si="4"/>
        <v>1970.64</v>
      </c>
      <c r="L18" s="62"/>
      <c r="M18" s="63"/>
    </row>
    <row r="19" spans="2:13" x14ac:dyDescent="0.25">
      <c r="B19" s="30" t="s">
        <v>28</v>
      </c>
      <c r="C19" s="31" t="str">
        <f>INDEX('Composicao Unitaria'!D:D,MATCH('Orcamento Sintetico'!$B19,'Composicao Unitaria'!$B:$B,0))</f>
        <v>PRÓPRIA</v>
      </c>
      <c r="D19" s="31" t="str">
        <f>INDEX('Composicao Unitaria'!C:C,MATCH('Orcamento Sintetico'!$B19,'Composicao Unitaria'!$B:$B,0))</f>
        <v>P-011</v>
      </c>
      <c r="E19" s="103" t="str">
        <f>INDEX('Composicao Unitaria'!E:E,MATCH('Orcamento Sintetico'!$B19,'Composicao Unitaria'!$B:$B,0))</f>
        <v>TERMINAÇÃO PARA CABO 25MM², 12/20KV, USO EXTERNO</v>
      </c>
      <c r="F19" s="31" t="str">
        <f>INDEX('Composicao Unitaria'!F:F,MATCH('Orcamento Sintetico'!$B19,'Composicao Unitaria'!$B:$B,0))</f>
        <v>UN</v>
      </c>
      <c r="G19" s="92">
        <v>4</v>
      </c>
      <c r="H19" s="34">
        <f>VLOOKUP(B19,'Composicao Unitaria'!B:I,8,0)</f>
        <v>295.57</v>
      </c>
      <c r="I19" s="34">
        <f t="shared" si="0"/>
        <v>380.75</v>
      </c>
      <c r="J19" s="34">
        <f t="shared" si="3"/>
        <v>1182.28</v>
      </c>
      <c r="K19" s="34">
        <f t="shared" si="4"/>
        <v>1523</v>
      </c>
      <c r="L19" s="62"/>
      <c r="M19" s="63"/>
    </row>
    <row r="20" spans="2:13" x14ac:dyDescent="0.25">
      <c r="B20" s="30" t="s">
        <v>29</v>
      </c>
      <c r="C20" s="31" t="str">
        <f>INDEX('Composicao Unitaria'!D:D,MATCH('Orcamento Sintetico'!$B20,'Composicao Unitaria'!$B:$B,0))</f>
        <v>PRÓPRIA</v>
      </c>
      <c r="D20" s="31" t="str">
        <f>INDEX('Composicao Unitaria'!C:C,MATCH('Orcamento Sintetico'!$B20,'Composicao Unitaria'!$B:$B,0))</f>
        <v>P-012</v>
      </c>
      <c r="E20" s="103" t="str">
        <f>INDEX('Composicao Unitaria'!E:E,MATCH('Orcamento Sintetico'!$B20,'Composicao Unitaria'!$B:$B,0))</f>
        <v>ELETRODUTO GALVANIZADO A FOGO PESADO 4"</v>
      </c>
      <c r="F20" s="31" t="str">
        <f>INDEX('Composicao Unitaria'!F:F,MATCH('Orcamento Sintetico'!$B20,'Composicao Unitaria'!$B:$B,0))</f>
        <v>M</v>
      </c>
      <c r="G20" s="92">
        <v>25</v>
      </c>
      <c r="H20" s="34">
        <f>VLOOKUP(B20,'Composicao Unitaria'!B:I,8,0)</f>
        <v>273.77199999999999</v>
      </c>
      <c r="I20" s="34">
        <f t="shared" si="0"/>
        <v>352.67</v>
      </c>
      <c r="J20" s="34">
        <f t="shared" si="3"/>
        <v>6844.3</v>
      </c>
      <c r="K20" s="34">
        <f t="shared" si="4"/>
        <v>8816.75</v>
      </c>
      <c r="L20" s="62"/>
      <c r="M20" s="63"/>
    </row>
    <row r="21" spans="2:13" x14ac:dyDescent="0.25">
      <c r="B21" s="30" t="s">
        <v>30</v>
      </c>
      <c r="C21" s="31" t="str">
        <f>INDEX('Composicao Unitaria'!D:D,MATCH('Orcamento Sintetico'!$B21,'Composicao Unitaria'!$B:$B,0))</f>
        <v>PRÓPRIA</v>
      </c>
      <c r="D21" s="31" t="str">
        <f>INDEX('Composicao Unitaria'!C:C,MATCH('Orcamento Sintetico'!$B21,'Composicao Unitaria'!$B:$B,0))</f>
        <v>P-013</v>
      </c>
      <c r="E21" s="103" t="str">
        <f>INDEX('Composicao Unitaria'!E:E,MATCH('Orcamento Sintetico'!$B21,'Composicao Unitaria'!$B:$B,0))</f>
        <v>ARAME DE AÇO GALVANIZADO 12BWG</v>
      </c>
      <c r="F21" s="31" t="str">
        <f>INDEX('Composicao Unitaria'!F:F,MATCH('Orcamento Sintetico'!$B21,'Composicao Unitaria'!$B:$B,0))</f>
        <v>KG</v>
      </c>
      <c r="G21" s="92">
        <v>1</v>
      </c>
      <c r="H21" s="34">
        <f>VLOOKUP(B21,'Composicao Unitaria'!B:I,8,0)</f>
        <v>59.102164000000002</v>
      </c>
      <c r="I21" s="34">
        <f t="shared" si="0"/>
        <v>76.14</v>
      </c>
      <c r="J21" s="34">
        <f t="shared" si="3"/>
        <v>59.1</v>
      </c>
      <c r="K21" s="34">
        <f t="shared" si="4"/>
        <v>76.14</v>
      </c>
      <c r="L21" s="62"/>
      <c r="M21" s="63"/>
    </row>
    <row r="22" spans="2:13" ht="25.5" x14ac:dyDescent="0.25">
      <c r="B22" s="30" t="s">
        <v>31</v>
      </c>
      <c r="C22" s="31" t="str">
        <f>INDEX('Composicao Unitaria'!D:D,MATCH('Orcamento Sintetico'!$B22,'Composicao Unitaria'!$B:$B,0))</f>
        <v>PRÓPRIA</v>
      </c>
      <c r="D22" s="31" t="str">
        <f>INDEX('Composicao Unitaria'!C:C,MATCH('Orcamento Sintetico'!$B22,'Composicao Unitaria'!$B:$B,0))</f>
        <v>P-014</v>
      </c>
      <c r="E22" s="103" t="str">
        <f>INDEX('Composicao Unitaria'!E:E,MATCH('Orcamento Sintetico'!$B22,'Composicao Unitaria'!$B:$B,0))</f>
        <v>CAIXA DE PASSAGEM EM ALVENARIA DE TIJOLOS MACIÇOS ESP. = 0,17M, DIM. INT. = 1.20 X 1.20 X 1.20M</v>
      </c>
      <c r="F22" s="31" t="str">
        <f>INDEX('Composicao Unitaria'!F:F,MATCH('Orcamento Sintetico'!$B22,'Composicao Unitaria'!$B:$B,0))</f>
        <v>UN</v>
      </c>
      <c r="G22" s="33">
        <v>1</v>
      </c>
      <c r="H22" s="34">
        <f>VLOOKUP(B22,'Composicao Unitaria'!B:I,8,0)</f>
        <v>3735.7742941999995</v>
      </c>
      <c r="I22" s="34">
        <f t="shared" si="0"/>
        <v>4812.42</v>
      </c>
      <c r="J22" s="34">
        <f t="shared" si="3"/>
        <v>3735.77</v>
      </c>
      <c r="K22" s="34">
        <f t="shared" si="4"/>
        <v>4812.42</v>
      </c>
      <c r="L22" s="62"/>
      <c r="M22" s="63"/>
    </row>
    <row r="23" spans="2:13" ht="25.5" x14ac:dyDescent="0.25">
      <c r="B23" s="30" t="s">
        <v>32</v>
      </c>
      <c r="C23" s="31" t="str">
        <f>INDEX('Composicao Unitaria'!D:D,MATCH('Orcamento Sintetico'!$B23,'Composicao Unitaria'!$B:$B,0))</f>
        <v>SINAPI</v>
      </c>
      <c r="D23" s="31">
        <f>INDEX('Composicao Unitaria'!C:C,MATCH('Orcamento Sintetico'!$B23,'Composicao Unitaria'!$B:$B,0))</f>
        <v>97881</v>
      </c>
      <c r="E23" s="103" t="str">
        <f>INDEX('Composicao Unitaria'!E:E,MATCH('Orcamento Sintetico'!$B23,'Composicao Unitaria'!$B:$B,0))</f>
        <v>CAIXA ENTERRADA ELÉTRICA RETANGULAR, EM CONCRETO PRÉ-MOLDADO, FUNDO COM BRITA, DIMENSÕES INTERNAS: 0,3X0,3X0,3 M. AF_12/2020</v>
      </c>
      <c r="F23" s="31" t="str">
        <f>INDEX('Composicao Unitaria'!F:F,MATCH('Orcamento Sintetico'!$B23,'Composicao Unitaria'!$B:$B,0))</f>
        <v xml:space="preserve">UN </v>
      </c>
      <c r="G23" s="92">
        <v>3</v>
      </c>
      <c r="H23" s="34">
        <f>VLOOKUP(B23,'Composicao Unitaria'!B:I,8,0)</f>
        <v>136.10342900000001</v>
      </c>
      <c r="I23" s="34">
        <f t="shared" ref="I23:I27" si="5">ROUND(H23*(1+$K$3),2)</f>
        <v>175.33</v>
      </c>
      <c r="J23" s="34">
        <f t="shared" ref="J23:J27" si="6">ROUND(G23*H23,2)</f>
        <v>408.31</v>
      </c>
      <c r="K23" s="34">
        <f t="shared" ref="K23:K27" si="7">ROUND(G23*I23,2)</f>
        <v>525.99</v>
      </c>
      <c r="L23" s="62"/>
      <c r="M23" s="63"/>
    </row>
    <row r="24" spans="2:13" x14ac:dyDescent="0.25">
      <c r="B24" s="30" t="s">
        <v>33</v>
      </c>
      <c r="C24" s="31" t="str">
        <f>INDEX('Composicao Unitaria'!D:D,MATCH('Orcamento Sintetico'!$B24,'Composicao Unitaria'!$B:$B,0))</f>
        <v>SINAPI</v>
      </c>
      <c r="D24" s="31">
        <f>INDEX('Composicao Unitaria'!C:C,MATCH('Orcamento Sintetico'!$B24,'Composicao Unitaria'!$B:$B,0))</f>
        <v>96985</v>
      </c>
      <c r="E24" s="103" t="str">
        <f>INDEX('Composicao Unitaria'!E:E,MATCH('Orcamento Sintetico'!$B24,'Composicao Unitaria'!$B:$B,0))</f>
        <v>HASTE DE ATERRAMENTO 5/8  PARA SPDA - FORNECIMENTO E INSTALAÇÃO. AF_12/2017</v>
      </c>
      <c r="F24" s="31" t="str">
        <f>INDEX('Composicao Unitaria'!F:F,MATCH('Orcamento Sintetico'!$B24,'Composicao Unitaria'!$B:$B,0))</f>
        <v xml:space="preserve">UN </v>
      </c>
      <c r="G24" s="92">
        <v>3</v>
      </c>
      <c r="H24" s="34">
        <f>VLOOKUP(B24,'Composicao Unitaria'!B:I,8,0)</f>
        <v>82.666852000000006</v>
      </c>
      <c r="I24" s="34">
        <f t="shared" si="5"/>
        <v>106.49</v>
      </c>
      <c r="J24" s="34">
        <f t="shared" si="6"/>
        <v>248</v>
      </c>
      <c r="K24" s="34">
        <f t="shared" si="7"/>
        <v>319.47000000000003</v>
      </c>
      <c r="L24" s="62"/>
      <c r="M24" s="63"/>
    </row>
    <row r="25" spans="2:13" ht="25.5" x14ac:dyDescent="0.25">
      <c r="B25" s="30" t="s">
        <v>34</v>
      </c>
      <c r="C25" s="31" t="str">
        <f>INDEX('Composicao Unitaria'!D:D,MATCH('Orcamento Sintetico'!$B25,'Composicao Unitaria'!$B:$B,0))</f>
        <v>PRÓPRIA</v>
      </c>
      <c r="D25" s="31" t="str">
        <f>INDEX('Composicao Unitaria'!C:C,MATCH('Orcamento Sintetico'!$B25,'Composicao Unitaria'!$B:$B,0))</f>
        <v>P-015</v>
      </c>
      <c r="E25" s="103" t="str">
        <f>INDEX('Composicao Unitaria'!E:E,MATCH('Orcamento Sintetico'!$B25,'Composicao Unitaria'!$B:$B,0))</f>
        <v>(ADEQUADO 1201006008 - AGESUL) CONECTOR GTDU, CABO X HASTE PARA CABO DE 50MM2</v>
      </c>
      <c r="F25" s="31" t="str">
        <f>INDEX('Composicao Unitaria'!F:F,MATCH('Orcamento Sintetico'!$B25,'Composicao Unitaria'!$B:$B,0))</f>
        <v xml:space="preserve">UN </v>
      </c>
      <c r="G25" s="92">
        <v>3</v>
      </c>
      <c r="H25" s="34">
        <f>VLOOKUP(B25,'Composicao Unitaria'!B:I,8,0)</f>
        <v>42.164000000000001</v>
      </c>
      <c r="I25" s="34">
        <f t="shared" si="5"/>
        <v>54.32</v>
      </c>
      <c r="J25" s="34">
        <f t="shared" si="6"/>
        <v>126.49</v>
      </c>
      <c r="K25" s="34">
        <f t="shared" si="7"/>
        <v>162.96</v>
      </c>
      <c r="L25" s="62"/>
      <c r="M25" s="63"/>
    </row>
    <row r="26" spans="2:13" ht="25.5" x14ac:dyDescent="0.25">
      <c r="B26" s="30" t="s">
        <v>35</v>
      </c>
      <c r="C26" s="31" t="str">
        <f>INDEX('Composicao Unitaria'!D:D,MATCH('Orcamento Sintetico'!$B26,'Composicao Unitaria'!$B:$B,0))</f>
        <v>SINAPI</v>
      </c>
      <c r="D26" s="31">
        <f>INDEX('Composicao Unitaria'!C:C,MATCH('Orcamento Sintetico'!$B26,'Composicao Unitaria'!$B:$B,0))</f>
        <v>96977</v>
      </c>
      <c r="E26" s="103" t="str">
        <f>INDEX('Composicao Unitaria'!E:E,MATCH('Orcamento Sintetico'!$B26,'Composicao Unitaria'!$B:$B,0))</f>
        <v>CORDOALHA DE COBRE NU 50 MM², ENTERRADA, SEM ISOLADOR - FORNECIMENTO E INSTALAÇÃO. AF_12/2017</v>
      </c>
      <c r="F26" s="31" t="str">
        <f>INDEX('Composicao Unitaria'!F:F,MATCH('Orcamento Sintetico'!$B26,'Composicao Unitaria'!$B:$B,0))</f>
        <v>M</v>
      </c>
      <c r="G26" s="92">
        <v>9</v>
      </c>
      <c r="H26" s="34">
        <f>VLOOKUP(B26,'Composicao Unitaria'!B:I,8,0)</f>
        <v>56.555004000000004</v>
      </c>
      <c r="I26" s="34">
        <f t="shared" si="5"/>
        <v>72.849999999999994</v>
      </c>
      <c r="J26" s="34">
        <f t="shared" si="6"/>
        <v>509</v>
      </c>
      <c r="K26" s="34">
        <f t="shared" si="7"/>
        <v>655.65</v>
      </c>
      <c r="L26" s="62"/>
      <c r="M26" s="63"/>
    </row>
    <row r="27" spans="2:13" ht="25.5" x14ac:dyDescent="0.25">
      <c r="B27" s="30" t="s">
        <v>36</v>
      </c>
      <c r="C27" s="31" t="str">
        <f>INDEX('Composicao Unitaria'!D:D,MATCH('Orcamento Sintetico'!$B27,'Composicao Unitaria'!$B:$B,0))</f>
        <v>PRÓPRIA</v>
      </c>
      <c r="D27" s="31" t="str">
        <f>INDEX('Composicao Unitaria'!C:C,MATCH('Orcamento Sintetico'!$B27,'Composicao Unitaria'!$B:$B,0))</f>
        <v>P-016</v>
      </c>
      <c r="E27" s="103" t="str">
        <f>INDEX('Composicao Unitaria'!E:E,MATCH('Orcamento Sintetico'!$B27,'Composicao Unitaria'!$B:$B,0))</f>
        <v>CABO DE COBRE 25MM², ISOLADO PARA 8,7/15KV, EPR 105, CLASSE DE ENCORDOAMENTO 2, TÊMPERA MOLE</v>
      </c>
      <c r="F27" s="31" t="str">
        <f>INDEX('Composicao Unitaria'!F:F,MATCH('Orcamento Sintetico'!$B27,'Composicao Unitaria'!$B:$B,0))</f>
        <v>M</v>
      </c>
      <c r="G27" s="92">
        <v>100</v>
      </c>
      <c r="H27" s="34">
        <f>VLOOKUP(B27,'Composicao Unitaria'!B:I,8,0)</f>
        <v>96.537000000000006</v>
      </c>
      <c r="I27" s="34">
        <f t="shared" si="5"/>
        <v>124.36</v>
      </c>
      <c r="J27" s="34">
        <f t="shared" si="6"/>
        <v>9653.7000000000007</v>
      </c>
      <c r="K27" s="34">
        <f t="shared" si="7"/>
        <v>12436</v>
      </c>
      <c r="L27" s="62"/>
      <c r="M27" s="63"/>
    </row>
    <row r="28" spans="2:13" ht="25.5" x14ac:dyDescent="0.25">
      <c r="B28" s="30" t="s">
        <v>37</v>
      </c>
      <c r="C28" s="31" t="str">
        <f>INDEX('Composicao Unitaria'!D:D,MATCH('Orcamento Sintetico'!$B28,'Composicao Unitaria'!$B:$B,0))</f>
        <v>PRÓPRIA</v>
      </c>
      <c r="D28" s="31" t="str">
        <f>INDEX('Composicao Unitaria'!C:C,MATCH('Orcamento Sintetico'!$B28,'Composicao Unitaria'!$B:$B,0))</f>
        <v>P-017</v>
      </c>
      <c r="E28" s="103" t="str">
        <f>INDEX('Composicao Unitaria'!E:E,MATCH('Orcamento Sintetico'!$B28,'Composicao Unitaria'!$B:$B,0))</f>
        <v>IMPLANTAÇÃO DE ESTRUTURA DE MUFLA PARA REDE DE DISTRIBUIÇÃO AÉREA, INCLUSIVE MUFLA TERMINAL CONTRATIL À FRIO 12 / 20 KV</v>
      </c>
      <c r="F28" s="31" t="str">
        <f>INDEX('Composicao Unitaria'!F:F,MATCH('Orcamento Sintetico'!$B28,'Composicao Unitaria'!$B:$B,0))</f>
        <v>UN</v>
      </c>
      <c r="G28" s="92">
        <v>1</v>
      </c>
      <c r="H28" s="34">
        <f>VLOOKUP(B28,'Composicao Unitaria'!B:I,8,0)</f>
        <v>4853.5053999999991</v>
      </c>
      <c r="I28" s="34">
        <f t="shared" ref="I28" si="8">ROUND(H28*(1+$K$3),2)</f>
        <v>6252.29</v>
      </c>
      <c r="J28" s="34">
        <f t="shared" ref="J28" si="9">ROUND(G28*H28,2)</f>
        <v>4853.51</v>
      </c>
      <c r="K28" s="34">
        <f t="shared" ref="K28" si="10">ROUND(G28*I28,2)</f>
        <v>6252.29</v>
      </c>
      <c r="L28" s="62"/>
      <c r="M28" s="63"/>
    </row>
    <row r="29" spans="2:13" x14ac:dyDescent="0.25">
      <c r="B29" s="25">
        <v>2</v>
      </c>
      <c r="C29" s="26" t="s">
        <v>281</v>
      </c>
      <c r="D29" s="25"/>
      <c r="E29" s="102"/>
      <c r="F29" s="25"/>
      <c r="G29" s="91"/>
      <c r="H29" s="28"/>
      <c r="I29" s="29"/>
      <c r="J29" s="29"/>
      <c r="K29" s="29">
        <f>SUM(K30:K74)</f>
        <v>361060.46999999991</v>
      </c>
      <c r="L29" s="62"/>
      <c r="M29" s="63"/>
    </row>
    <row r="30" spans="2:13" s="99" customFormat="1" ht="25.5" x14ac:dyDescent="0.25">
      <c r="B30" s="30" t="s">
        <v>143</v>
      </c>
      <c r="C30" s="31" t="str">
        <f>INDEX('Composicao Unitaria'!D:D,MATCH('Orcamento Sintetico'!$B30,'Composicao Unitaria'!$B:$B,0))</f>
        <v>PRÓPRIA</v>
      </c>
      <c r="D30" s="31" t="str">
        <f>INDEX('Composicao Unitaria'!C:C,MATCH('Orcamento Sintetico'!$B30,'Composicao Unitaria'!$B:$B,0))</f>
        <v>P-017</v>
      </c>
      <c r="E30" s="103" t="str">
        <f>INDEX('Composicao Unitaria'!E:E,MATCH('Orcamento Sintetico'!$B30,'Composicao Unitaria'!$B:$B,0))</f>
        <v>IMPLANTAÇÃO DE ESTRUTURA DE MUFLA PARA REDE DE DISTRIBUIÇÃO AÉREA, INCLUSIVE MUFLA TERMINAL CONTRATIL À FRIO 12 / 20 KV</v>
      </c>
      <c r="F30" s="31" t="str">
        <f>INDEX('Composicao Unitaria'!F:F,MATCH('Orcamento Sintetico'!$B30,'Composicao Unitaria'!$B:$B,0))</f>
        <v>UN</v>
      </c>
      <c r="G30" s="33">
        <v>1</v>
      </c>
      <c r="H30" s="34">
        <f>VLOOKUP(B30,'Composicao Unitaria'!B:I,8,0)</f>
        <v>4853.5053999999991</v>
      </c>
      <c r="I30" s="34">
        <f t="shared" ref="I30" si="11">ROUND(H30*(1+$K$3),2)</f>
        <v>6252.29</v>
      </c>
      <c r="J30" s="34">
        <f t="shared" ref="J30" si="12">ROUND(G30*H30,2)</f>
        <v>4853.51</v>
      </c>
      <c r="K30" s="34">
        <f t="shared" ref="K30" si="13">ROUND(G30*I30,2)</f>
        <v>6252.29</v>
      </c>
      <c r="M30" s="100"/>
    </row>
    <row r="31" spans="2:13" ht="25.5" x14ac:dyDescent="0.25">
      <c r="B31" s="30" t="s">
        <v>144</v>
      </c>
      <c r="C31" s="31" t="str">
        <f>INDEX('Composicao Unitaria'!D:D,MATCH('Orcamento Sintetico'!$B31,'Composicao Unitaria'!$B:$B,0))</f>
        <v>PRÓPRIA</v>
      </c>
      <c r="D31" s="31" t="str">
        <f>INDEX('Composicao Unitaria'!C:C,MATCH('Orcamento Sintetico'!$B31,'Composicao Unitaria'!$B:$B,0))</f>
        <v>P-018</v>
      </c>
      <c r="E31" s="103" t="str">
        <f>INDEX('Composicao Unitaria'!E:E,MATCH('Orcamento Sintetico'!$B31,'Composicao Unitaria'!$B:$B,0))</f>
        <v>SUPORTE PARA MUFLA EM CANTONEIRA 2"X 3/16" COM 4 FUROS 5/8", INCLUSIVE FUNDO ANTICORROSIVO 2 DEMAOS</v>
      </c>
      <c r="F31" s="31" t="str">
        <f>INDEX('Composicao Unitaria'!F:F,MATCH('Orcamento Sintetico'!$B31,'Composicao Unitaria'!$B:$B,0))</f>
        <v xml:space="preserve">UN </v>
      </c>
      <c r="G31" s="92">
        <v>1</v>
      </c>
      <c r="H31" s="34">
        <f>VLOOKUP(B31,'Composicao Unitaria'!B:I,8,0)</f>
        <v>208.829117</v>
      </c>
      <c r="I31" s="34">
        <f t="shared" ref="I31:I74" si="14">ROUND(H31*(1+$K$3),2)</f>
        <v>269.01</v>
      </c>
      <c r="J31" s="34">
        <f t="shared" ref="J31:J74" si="15">ROUND(G31*H31,2)</f>
        <v>208.83</v>
      </c>
      <c r="K31" s="34">
        <f t="shared" ref="K31:K74" si="16">ROUND(G31*I31,2)</f>
        <v>269.01</v>
      </c>
      <c r="L31" s="62"/>
      <c r="M31" s="63"/>
    </row>
    <row r="32" spans="2:13" ht="25.5" x14ac:dyDescent="0.25">
      <c r="B32" s="30" t="s">
        <v>145</v>
      </c>
      <c r="C32" s="31" t="str">
        <f>INDEX('Composicao Unitaria'!D:D,MATCH('Orcamento Sintetico'!$B32,'Composicao Unitaria'!$B:$B,0))</f>
        <v>PRÓPRIA</v>
      </c>
      <c r="D32" s="31" t="str">
        <f>INDEX('Composicao Unitaria'!C:C,MATCH('Orcamento Sintetico'!$B32,'Composicao Unitaria'!$B:$B,0))</f>
        <v>P-019</v>
      </c>
      <c r="E32" s="103" t="str">
        <f>INDEX('Composicao Unitaria'!E:E,MATCH('Orcamento Sintetico'!$B32,'Composicao Unitaria'!$B:$B,0))</f>
        <v>CHAVE SECCIONADORA TRIPOLAR PARA USO INTERIOR (INSTALAÇÃO ABRIGADA), TENSÃO MÁXIMA 15KV, NBI 95KV, CORRENTE MÁXIMA 400A, MANOBRAS SEM CARGA</v>
      </c>
      <c r="F32" s="31" t="str">
        <f>INDEX('Composicao Unitaria'!F:F,MATCH('Orcamento Sintetico'!$B32,'Composicao Unitaria'!$B:$B,0))</f>
        <v>UN</v>
      </c>
      <c r="G32" s="92">
        <v>3</v>
      </c>
      <c r="H32" s="34">
        <f>VLOOKUP(B32,'Composicao Unitaria'!B:I,8,0)</f>
        <v>1091.02</v>
      </c>
      <c r="I32" s="34">
        <f t="shared" si="14"/>
        <v>1405.45</v>
      </c>
      <c r="J32" s="34">
        <f t="shared" si="15"/>
        <v>3273.06</v>
      </c>
      <c r="K32" s="34">
        <f t="shared" si="16"/>
        <v>4216.3500000000004</v>
      </c>
      <c r="L32" s="62"/>
      <c r="M32" s="63"/>
    </row>
    <row r="33" spans="2:13" ht="25.5" x14ac:dyDescent="0.25">
      <c r="B33" s="30" t="s">
        <v>146</v>
      </c>
      <c r="C33" s="31" t="str">
        <f>INDEX('Composicao Unitaria'!D:D,MATCH('Orcamento Sintetico'!$B33,'Composicao Unitaria'!$B:$B,0))</f>
        <v>PRÓPRIA</v>
      </c>
      <c r="D33" s="31" t="str">
        <f>INDEX('Composicao Unitaria'!C:C,MATCH('Orcamento Sintetico'!$B33,'Composicao Unitaria'!$B:$B,0))</f>
        <v>P-020</v>
      </c>
      <c r="E33" s="103" t="str">
        <f>INDEX('Composicao Unitaria'!E:E,MATCH('Orcamento Sintetico'!$B33,'Composicao Unitaria'!$B:$B,0))</f>
        <v>PUNHO DE MANOBRA PARA CHAVE SECCIONADORA COM DISPOSITIVO TIPO "KIRK" PARA BLOQUEIO</v>
      </c>
      <c r="F33" s="31" t="str">
        <f>INDEX('Composicao Unitaria'!F:F,MATCH('Orcamento Sintetico'!$B33,'Composicao Unitaria'!$B:$B,0))</f>
        <v>UN</v>
      </c>
      <c r="G33" s="92">
        <v>3</v>
      </c>
      <c r="H33" s="34">
        <f>VLOOKUP(B33,'Composicao Unitaria'!B:I,8,0)</f>
        <v>1308.51</v>
      </c>
      <c r="I33" s="34">
        <f t="shared" si="14"/>
        <v>1685.62</v>
      </c>
      <c r="J33" s="34">
        <f t="shared" si="15"/>
        <v>3925.53</v>
      </c>
      <c r="K33" s="34">
        <f t="shared" si="16"/>
        <v>5056.8599999999997</v>
      </c>
      <c r="L33" s="62"/>
      <c r="M33" s="63"/>
    </row>
    <row r="34" spans="2:13" x14ac:dyDescent="0.25">
      <c r="B34" s="30" t="s">
        <v>147</v>
      </c>
      <c r="C34" s="31" t="str">
        <f>INDEX('Composicao Unitaria'!D:D,MATCH('Orcamento Sintetico'!$B34,'Composicao Unitaria'!$B:$B,0))</f>
        <v>PRÓPRIA</v>
      </c>
      <c r="D34" s="31" t="str">
        <f>INDEX('Composicao Unitaria'!C:C,MATCH('Orcamento Sintetico'!$B34,'Composicao Unitaria'!$B:$B,0))</f>
        <v>P-021</v>
      </c>
      <c r="E34" s="103" t="str">
        <f>INDEX('Composicao Unitaria'!E:E,MATCH('Orcamento Sintetico'!$B34,'Composicao Unitaria'!$B:$B,0))</f>
        <v>PROLONGADOR DE EIXO COM MANCAL PARA CHAVE SECCIONADORA</v>
      </c>
      <c r="F34" s="31" t="str">
        <f>INDEX('Composicao Unitaria'!F:F,MATCH('Orcamento Sintetico'!$B34,'Composicao Unitaria'!$B:$B,0))</f>
        <v>UN</v>
      </c>
      <c r="G34" s="92">
        <v>3</v>
      </c>
      <c r="H34" s="34">
        <f>VLOOKUP(B34,'Composicao Unitaria'!B:I,8,0)</f>
        <v>161.89999999999998</v>
      </c>
      <c r="I34" s="34">
        <f t="shared" si="14"/>
        <v>208.56</v>
      </c>
      <c r="J34" s="34">
        <f t="shared" si="15"/>
        <v>485.7</v>
      </c>
      <c r="K34" s="34">
        <f t="shared" si="16"/>
        <v>625.67999999999995</v>
      </c>
      <c r="L34" s="62"/>
      <c r="M34" s="63"/>
    </row>
    <row r="35" spans="2:13" x14ac:dyDescent="0.25">
      <c r="B35" s="30" t="s">
        <v>148</v>
      </c>
      <c r="C35" s="31" t="str">
        <f>INDEX('Composicao Unitaria'!D:D,MATCH('Orcamento Sintetico'!$B35,'Composicao Unitaria'!$B:$B,0))</f>
        <v>COTAÇÃO</v>
      </c>
      <c r="D35" s="31" t="str">
        <f>INDEX('Composicao Unitaria'!C:C,MATCH('Orcamento Sintetico'!$B35,'Composicao Unitaria'!$B:$B,0))</f>
        <v>C-001</v>
      </c>
      <c r="E35" s="103" t="str">
        <f>INDEX('Composicao Unitaria'!E:E,MATCH('Orcamento Sintetico'!$B35,'Composicao Unitaria'!$B:$B,0))</f>
        <v>HASTE DE INTERLIGAÇÃO DE PUNHO A SECCIONADORA, FORNECIMENTO E INSTALAÇÃO</v>
      </c>
      <c r="F35" s="31" t="str">
        <f>INDEX('Composicao Unitaria'!F:F,MATCH('Orcamento Sintetico'!$B35,'Composicao Unitaria'!$B:$B,0))</f>
        <v>UN</v>
      </c>
      <c r="G35" s="92">
        <v>3</v>
      </c>
      <c r="H35" s="34">
        <f>VLOOKUP(B35,'Composicao Unitaria'!B:I,8,0)</f>
        <v>169.68333333333334</v>
      </c>
      <c r="I35" s="34">
        <f t="shared" si="14"/>
        <v>218.59</v>
      </c>
      <c r="J35" s="34">
        <f t="shared" si="15"/>
        <v>509.05</v>
      </c>
      <c r="K35" s="34">
        <f t="shared" si="16"/>
        <v>655.77</v>
      </c>
      <c r="L35" s="62"/>
      <c r="M35" s="63"/>
    </row>
    <row r="36" spans="2:13" x14ac:dyDescent="0.25">
      <c r="B36" s="30" t="s">
        <v>149</v>
      </c>
      <c r="C36" s="31" t="str">
        <f>INDEX('Composicao Unitaria'!D:D,MATCH('Orcamento Sintetico'!$B36,'Composicao Unitaria'!$B:$B,0))</f>
        <v>PRÓPRIA</v>
      </c>
      <c r="D36" s="31" t="str">
        <f>INDEX('Composicao Unitaria'!C:C,MATCH('Orcamento Sintetico'!$B36,'Composicao Unitaria'!$B:$B,0))</f>
        <v>P-022</v>
      </c>
      <c r="E36" s="103" t="str">
        <f>INDEX('Composicao Unitaria'!E:E,MATCH('Orcamento Sintetico'!$B36,'Composicao Unitaria'!$B:$B,0))</f>
        <v>CAIXA DE MEDIÇÃO PARA MEDIÇÃO MÉDIA TENSÃO 600X710MM PADRÃO ENERGISA</v>
      </c>
      <c r="F36" s="31" t="str">
        <f>INDEX('Composicao Unitaria'!F:F,MATCH('Orcamento Sintetico'!$B36,'Composicao Unitaria'!$B:$B,0))</f>
        <v>UN</v>
      </c>
      <c r="G36" s="92">
        <v>1</v>
      </c>
      <c r="H36" s="34">
        <f>VLOOKUP(B36,'Composicao Unitaria'!B:I,8,0)</f>
        <v>855.34400000000005</v>
      </c>
      <c r="I36" s="34">
        <f t="shared" si="14"/>
        <v>1101.8499999999999</v>
      </c>
      <c r="J36" s="34">
        <f t="shared" si="15"/>
        <v>855.34</v>
      </c>
      <c r="K36" s="34">
        <f t="shared" si="16"/>
        <v>1101.8499999999999</v>
      </c>
      <c r="L36" s="62"/>
      <c r="M36" s="63"/>
    </row>
    <row r="37" spans="2:13" ht="38.25" x14ac:dyDescent="0.25">
      <c r="B37" s="30" t="s">
        <v>150</v>
      </c>
      <c r="C37" s="31" t="str">
        <f>INDEX('Composicao Unitaria'!D:D,MATCH('Orcamento Sintetico'!$B37,'Composicao Unitaria'!$B:$B,0))</f>
        <v>PRÓPRIA</v>
      </c>
      <c r="D37" s="31" t="str">
        <f>INDEX('Composicao Unitaria'!C:C,MATCH('Orcamento Sintetico'!$B37,'Composicao Unitaria'!$B:$B,0))</f>
        <v>P-023</v>
      </c>
      <c r="E37" s="103" t="str">
        <f>INDEX('Composicao Unitaria'!E:E,MATCH('Orcamento Sintetico'!$B37,'Composicao Unitaria'!$B:$B,0))</f>
        <v>TRANSFORMADOR DE POTENCIAL, POTÊNCIA TÉRMICA 1000VA, CLASSE 15KV, 60HZ, GRUPO DE LIGAÇÃO 1,PRIMÁRIO 13,8KV, SECUNDÁRIO 110X220V , CLASSE DE EXTIDÃO 0,3P75, USO INTERNO, EM RESINA EPOXI, NBI 95KV, FABRICADO CONFORME NBR 6855</v>
      </c>
      <c r="F37" s="31" t="str">
        <f>INDEX('Composicao Unitaria'!F:F,MATCH('Orcamento Sintetico'!$B37,'Composicao Unitaria'!$B:$B,0))</f>
        <v>UN</v>
      </c>
      <c r="G37" s="92">
        <v>3</v>
      </c>
      <c r="H37" s="34">
        <f>VLOOKUP(B37,'Composicao Unitaria'!B:I,8,0)</f>
        <v>2997.4079999999999</v>
      </c>
      <c r="I37" s="34">
        <f t="shared" si="14"/>
        <v>3861.26</v>
      </c>
      <c r="J37" s="34">
        <f t="shared" si="15"/>
        <v>8992.2199999999993</v>
      </c>
      <c r="K37" s="34">
        <f t="shared" si="16"/>
        <v>11583.78</v>
      </c>
      <c r="L37" s="62"/>
      <c r="M37" s="63"/>
    </row>
    <row r="38" spans="2:13" ht="51" x14ac:dyDescent="0.25">
      <c r="B38" s="30" t="s">
        <v>151</v>
      </c>
      <c r="C38" s="31" t="str">
        <f>INDEX('Composicao Unitaria'!D:D,MATCH('Orcamento Sintetico'!$B38,'Composicao Unitaria'!$B:$B,0))</f>
        <v>PRÓPRIA</v>
      </c>
      <c r="D38" s="31" t="str">
        <f>INDEX('Composicao Unitaria'!C:C,MATCH('Orcamento Sintetico'!$B38,'Composicao Unitaria'!$B:$B,0))</f>
        <v>P-024</v>
      </c>
      <c r="E38" s="103" t="str">
        <f>INDEX('Composicao Unitaria'!E:E,MATCH('Orcamento Sintetico'!$B38,'Composicao Unitaria'!$B:$B,0))</f>
        <v>DISJUNTOR A VÁCUO, FABRICAÇÃO BEGHIM, MODELO MAF 15.6, COM BOBINA DE ABERTURA, BOBINA DE FECHAMENTO, MOTORIZADO, MONTADO SOBRE CARRO, TENSÃO DOS COMPONENTES 115VCA, BOTÃO DE ABERTURA E FECHAMENTO LOCAL,  COM BORNES PARA CONEXÃO DE  OPERAÇÃO REMOTA</v>
      </c>
      <c r="F38" s="31" t="str">
        <f>INDEX('Composicao Unitaria'!F:F,MATCH('Orcamento Sintetico'!$B38,'Composicao Unitaria'!$B:$B,0))</f>
        <v>UN</v>
      </c>
      <c r="G38" s="92">
        <v>1</v>
      </c>
      <c r="H38" s="34">
        <f>VLOOKUP(B38,'Composicao Unitaria'!B:I,8,0)</f>
        <v>36633.120000000003</v>
      </c>
      <c r="I38" s="34">
        <f t="shared" si="14"/>
        <v>47190.79</v>
      </c>
      <c r="J38" s="34">
        <f t="shared" si="15"/>
        <v>36633.120000000003</v>
      </c>
      <c r="K38" s="34">
        <f t="shared" si="16"/>
        <v>47190.79</v>
      </c>
      <c r="L38" s="62"/>
      <c r="M38" s="63"/>
    </row>
    <row r="39" spans="2:13" ht="89.25" x14ac:dyDescent="0.25">
      <c r="B39" s="30" t="s">
        <v>152</v>
      </c>
      <c r="C39" s="31" t="str">
        <f>INDEX('Composicao Unitaria'!D:D,MATCH('Orcamento Sintetico'!$B39,'Composicao Unitaria'!$B:$B,0))</f>
        <v>COTAÇÃO</v>
      </c>
      <c r="D39" s="31" t="str">
        <f>INDEX('Composicao Unitaria'!C:C,MATCH('Orcamento Sintetico'!$B39,'Composicao Unitaria'!$B:$B,0))</f>
        <v>C-002</v>
      </c>
      <c r="E39" s="103" t="str">
        <f>INDEX('Composicao Unitaria'!E:E,MATCH('Orcamento Sintetico'!$B39,'Composicao Unitaria'!$B:$B,0))</f>
        <v>RELÉ DE PROTEÇÃO SECUNDÁRIA, FABRICAÇÃO PEXTRON, MODELO URP 6000, MONTADO EM CAIXA METÁLICA DE DIMENSÃO DE 600X500X350(AXLXP) COM PINTURA ELETROSTÁTICA, LIGADO EM TENSÃO DE 115V, COM SINALIZAÇÃO DE LIGADO, DESLIGADO E MOLA CARREGADA, BOTÃO DE LIGA, DESLIGA E REGISTRO, NO-BREAK DE 1000VA, COM DPS 10KA(MÍNIMO), ENTRADA BIVOLT E SAÍDA BIVOLT, COM FONTE CAPACITIVA, COM DIPOSITIVO PARA SELO NA PORTA DO PAINEL, FORNECIMENTO E INSTALAÇÃO</v>
      </c>
      <c r="F39" s="31" t="str">
        <f>INDEX('Composicao Unitaria'!F:F,MATCH('Orcamento Sintetico'!$B39,'Composicao Unitaria'!$B:$B,0))</f>
        <v>UN</v>
      </c>
      <c r="G39" s="92">
        <v>1</v>
      </c>
      <c r="H39" s="34">
        <f>VLOOKUP(B39,'Composicao Unitaria'!B:I,8,0)</f>
        <v>24357.069999999996</v>
      </c>
      <c r="I39" s="34">
        <f t="shared" si="14"/>
        <v>31376.78</v>
      </c>
      <c r="J39" s="34">
        <f t="shared" si="15"/>
        <v>24357.07</v>
      </c>
      <c r="K39" s="34">
        <f t="shared" si="16"/>
        <v>31376.78</v>
      </c>
      <c r="L39" s="62"/>
      <c r="M39" s="63"/>
    </row>
    <row r="40" spans="2:13" ht="25.5" x14ac:dyDescent="0.25">
      <c r="B40" s="30" t="s">
        <v>153</v>
      </c>
      <c r="C40" s="31" t="str">
        <f>INDEX('Composicao Unitaria'!D:D,MATCH('Orcamento Sintetico'!$B40,'Composicao Unitaria'!$B:$B,0))</f>
        <v>CPOS</v>
      </c>
      <c r="D40" s="31" t="str">
        <f>INDEX('Composicao Unitaria'!C:C,MATCH('Orcamento Sintetico'!$B40,'Composicao Unitaria'!$B:$B,0))</f>
        <v>P.19.000.090409</v>
      </c>
      <c r="E40" s="103" t="str">
        <f>INDEX('Composicao Unitaria'!E:E,MATCH('Orcamento Sintetico'!$B40,'Composicao Unitaria'!$B:$B,0))</f>
        <v>ISOLADOR SUPORTE PEDESTAL DE EPÓXI E/OU PORCELANA COM GUIA BARRA 15KV, COMPLETO - USO INTERNO</v>
      </c>
      <c r="F40" s="31" t="str">
        <f>INDEX('Composicao Unitaria'!F:F,MATCH('Orcamento Sintetico'!$B40,'Composicao Unitaria'!$B:$B,0))</f>
        <v>UN</v>
      </c>
      <c r="G40" s="92">
        <v>9</v>
      </c>
      <c r="H40" s="34">
        <f>VLOOKUP(B40,'Composicao Unitaria'!B:I,8,0)</f>
        <v>112.17</v>
      </c>
      <c r="I40" s="34">
        <f t="shared" si="14"/>
        <v>144.5</v>
      </c>
      <c r="J40" s="34">
        <f t="shared" si="15"/>
        <v>1009.53</v>
      </c>
      <c r="K40" s="34">
        <f t="shared" si="16"/>
        <v>1300.5</v>
      </c>
      <c r="L40" s="62"/>
      <c r="M40" s="63"/>
    </row>
    <row r="41" spans="2:13" x14ac:dyDescent="0.25">
      <c r="B41" s="30" t="s">
        <v>154</v>
      </c>
      <c r="C41" s="31" t="str">
        <f>INDEX('Composicao Unitaria'!D:D,MATCH('Orcamento Sintetico'!$B41,'Composicao Unitaria'!$B:$B,0))</f>
        <v>PRÓPRIA</v>
      </c>
      <c r="D41" s="31" t="str">
        <f>INDEX('Composicao Unitaria'!C:C,MATCH('Orcamento Sintetico'!$B41,'Composicao Unitaria'!$B:$B,0))</f>
        <v>P-025</v>
      </c>
      <c r="E41" s="103" t="str">
        <f>INDEX('Composicao Unitaria'!E:E,MATCH('Orcamento Sintetico'!$B41,'Composicao Unitaria'!$B:$B,0))</f>
        <v>TRANSFORMADOR DE 500 KVA, 15 KV, 60 HZ, AT 13,8KV, BT 380/220V</v>
      </c>
      <c r="F41" s="31" t="str">
        <f>INDEX('Composicao Unitaria'!F:F,MATCH('Orcamento Sintetico'!$B41,'Composicao Unitaria'!$B:$B,0))</f>
        <v>UN</v>
      </c>
      <c r="G41" s="92">
        <v>1</v>
      </c>
      <c r="H41" s="34">
        <f>VLOOKUP(B41,'Composicao Unitaria'!B:I,8,0)</f>
        <v>74921.188888000004</v>
      </c>
      <c r="I41" s="34">
        <f t="shared" si="14"/>
        <v>96513.48</v>
      </c>
      <c r="J41" s="34">
        <f t="shared" si="15"/>
        <v>74921.19</v>
      </c>
      <c r="K41" s="34">
        <f t="shared" si="16"/>
        <v>96513.48</v>
      </c>
      <c r="L41" s="62"/>
      <c r="M41" s="63"/>
    </row>
    <row r="42" spans="2:13" ht="38.25" x14ac:dyDescent="0.25">
      <c r="B42" s="30" t="s">
        <v>155</v>
      </c>
      <c r="C42" s="31" t="str">
        <f>INDEX('Composicao Unitaria'!D:D,MATCH('Orcamento Sintetico'!$B42,'Composicao Unitaria'!$B:$B,0))</f>
        <v>PRÓPRIA</v>
      </c>
      <c r="D42" s="31" t="str">
        <f>INDEX('Composicao Unitaria'!C:C,MATCH('Orcamento Sintetico'!$B42,'Composicao Unitaria'!$B:$B,0))</f>
        <v>P-026</v>
      </c>
      <c r="E42" s="103" t="str">
        <f>INDEX('Composicao Unitaria'!E:E,MATCH('Orcamento Sintetico'!$B42,'Composicao Unitaria'!$B:$B,0))</f>
        <v>TRANSFORMADOR DE CORRENTE, RELAÇÃO 50:5A, FATOR TÉRMICO 1,2XIN, CLASSE 15KV, 60HZ, CLASSE DE EXTIDÃO 10B100, USO INTERNO, EM RESINA EPOXI, NBI 95KV, FABRICADO CONFORME NBR  6856</v>
      </c>
      <c r="F42" s="31" t="str">
        <f>INDEX('Composicao Unitaria'!F:F,MATCH('Orcamento Sintetico'!$B42,'Composicao Unitaria'!$B:$B,0))</f>
        <v>UN</v>
      </c>
      <c r="G42" s="92">
        <v>3</v>
      </c>
      <c r="H42" s="34">
        <f>VLOOKUP(B42,'Composicao Unitaria'!B:I,8,0)</f>
        <v>259.69799999999998</v>
      </c>
      <c r="I42" s="34">
        <f t="shared" si="14"/>
        <v>334.54</v>
      </c>
      <c r="J42" s="34">
        <f t="shared" si="15"/>
        <v>779.09</v>
      </c>
      <c r="K42" s="34">
        <f t="shared" si="16"/>
        <v>1003.62</v>
      </c>
      <c r="L42" s="62"/>
      <c r="M42" s="63"/>
    </row>
    <row r="43" spans="2:13" ht="25.5" x14ac:dyDescent="0.25">
      <c r="B43" s="30" t="s">
        <v>156</v>
      </c>
      <c r="C43" s="31" t="str">
        <f>INDEX('Composicao Unitaria'!D:D,MATCH('Orcamento Sintetico'!$B43,'Composicao Unitaria'!$B:$B,0))</f>
        <v>PRÓPRIA</v>
      </c>
      <c r="D43" s="31" t="str">
        <f>INDEX('Composicao Unitaria'!C:C,MATCH('Orcamento Sintetico'!$B43,'Composicao Unitaria'!$B:$B,0))</f>
        <v>P-027</v>
      </c>
      <c r="E43" s="103" t="str">
        <f>INDEX('Composicao Unitaria'!E:E,MATCH('Orcamento Sintetico'!$B43,'Composicao Unitaria'!$B:$B,0))</f>
        <v>BUCHA DE PASSAGEM, TIPO INTERNO/INTERNO, 200A, 15KV, COM VERGALHÃO DE LATÃO DE 7/16"</v>
      </c>
      <c r="F43" s="31" t="str">
        <f>INDEX('Composicao Unitaria'!F:F,MATCH('Orcamento Sintetico'!$B43,'Composicao Unitaria'!$B:$B,0))</f>
        <v>UN</v>
      </c>
      <c r="G43" s="92">
        <v>3</v>
      </c>
      <c r="H43" s="34">
        <f>VLOOKUP(B43,'Composicao Unitaria'!B:I,8,0)</f>
        <v>995.98</v>
      </c>
      <c r="I43" s="34">
        <f t="shared" si="14"/>
        <v>1283.02</v>
      </c>
      <c r="J43" s="34">
        <f t="shared" si="15"/>
        <v>2987.94</v>
      </c>
      <c r="K43" s="34">
        <f t="shared" si="16"/>
        <v>3849.06</v>
      </c>
      <c r="L43" s="62"/>
      <c r="M43" s="63"/>
    </row>
    <row r="44" spans="2:13" ht="38.25" x14ac:dyDescent="0.25">
      <c r="B44" s="30" t="s">
        <v>157</v>
      </c>
      <c r="C44" s="31" t="str">
        <f>INDEX('Composicao Unitaria'!D:D,MATCH('Orcamento Sintetico'!$B44,'Composicao Unitaria'!$B:$B,0))</f>
        <v>COTAÇÃO</v>
      </c>
      <c r="D44" s="31" t="str">
        <f>INDEX('Composicao Unitaria'!C:C,MATCH('Orcamento Sintetico'!$B44,'Composicao Unitaria'!$B:$B,0))</f>
        <v>C-003</v>
      </c>
      <c r="E44" s="103" t="str">
        <f>INDEX('Composicao Unitaria'!E:E,MATCH('Orcamento Sintetico'!$B44,'Composicao Unitaria'!$B:$B,0))</f>
        <v>CHAPA PARA FIXAÇÃO DE BUCHAS DE PASSAGEM, CHAPA 3/16 DIMENSÃO 1100X500MM, COM FURAÇÃO DE ENCAIXE E DE FIXAÇÃO, FORNECIMENTO E INSTALAÇÃO</v>
      </c>
      <c r="F44" s="31" t="str">
        <f>INDEX('Composicao Unitaria'!F:F,MATCH('Orcamento Sintetico'!$B44,'Composicao Unitaria'!$B:$B,0))</f>
        <v>UN</v>
      </c>
      <c r="G44" s="92">
        <v>1</v>
      </c>
      <c r="H44" s="34">
        <f>VLOOKUP(B44,'Composicao Unitaria'!B:I,8,0)</f>
        <v>412.91666666666669</v>
      </c>
      <c r="I44" s="34">
        <f t="shared" si="14"/>
        <v>531.91999999999996</v>
      </c>
      <c r="J44" s="34">
        <f t="shared" si="15"/>
        <v>412.92</v>
      </c>
      <c r="K44" s="34">
        <f t="shared" si="16"/>
        <v>531.91999999999996</v>
      </c>
      <c r="L44" s="62"/>
      <c r="M44" s="63"/>
    </row>
    <row r="45" spans="2:13" ht="25.5" x14ac:dyDescent="0.25">
      <c r="B45" s="30" t="s">
        <v>158</v>
      </c>
      <c r="C45" s="31" t="str">
        <f>INDEX('Composicao Unitaria'!D:D,MATCH('Orcamento Sintetico'!$B45,'Composicao Unitaria'!$B:$B,0))</f>
        <v>PRÓPRIA</v>
      </c>
      <c r="D45" s="31" t="str">
        <f>INDEX('Composicao Unitaria'!C:C,MATCH('Orcamento Sintetico'!$B45,'Composicao Unitaria'!$B:$B,0))</f>
        <v>P-028</v>
      </c>
      <c r="E45" s="103" t="str">
        <f>INDEX('Composicao Unitaria'!E:E,MATCH('Orcamento Sintetico'!$B45,'Composicao Unitaria'!$B:$B,0))</f>
        <v>CAVALETE DE MEDIÇÃO MONTADO EM CANTONEIRA 38X38X4,76MM E CHAPAS DE FERRO 38X4,76MM, COM TODOS OS PARAFUSOS DE FIXAÇÃO E COMPONENTES</v>
      </c>
      <c r="F45" s="31" t="str">
        <f>INDEX('Composicao Unitaria'!F:F,MATCH('Orcamento Sintetico'!$B45,'Composicao Unitaria'!$B:$B,0))</f>
        <v>UN</v>
      </c>
      <c r="G45" s="92">
        <v>1</v>
      </c>
      <c r="H45" s="34">
        <f>VLOOKUP(B45,'Composicao Unitaria'!B:I,8,0)</f>
        <v>1741.42</v>
      </c>
      <c r="I45" s="34">
        <f t="shared" si="14"/>
        <v>2243.3000000000002</v>
      </c>
      <c r="J45" s="34">
        <f t="shared" si="15"/>
        <v>1741.42</v>
      </c>
      <c r="K45" s="34">
        <f t="shared" si="16"/>
        <v>2243.3000000000002</v>
      </c>
      <c r="L45" s="62"/>
      <c r="M45" s="63"/>
    </row>
    <row r="46" spans="2:13" x14ac:dyDescent="0.25">
      <c r="B46" s="30" t="s">
        <v>159</v>
      </c>
      <c r="C46" s="31" t="str">
        <f>INDEX('Composicao Unitaria'!D:D,MATCH('Orcamento Sintetico'!$B46,'Composicao Unitaria'!$B:$B,0))</f>
        <v>PRÓPRIA</v>
      </c>
      <c r="D46" s="31" t="str">
        <f>INDEX('Composicao Unitaria'!C:C,MATCH('Orcamento Sintetico'!$B46,'Composicao Unitaria'!$B:$B,0))</f>
        <v>P-029</v>
      </c>
      <c r="E46" s="103" t="str">
        <f>INDEX('Composicao Unitaria'!E:E,MATCH('Orcamento Sintetico'!$B46,'Composicao Unitaria'!$B:$B,0))</f>
        <v>PARA-RAIO POLIMÉRICO, 10KA, 15KV</v>
      </c>
      <c r="F46" s="31" t="str">
        <f>INDEX('Composicao Unitaria'!F:F,MATCH('Orcamento Sintetico'!$B46,'Composicao Unitaria'!$B:$B,0))</f>
        <v>UN</v>
      </c>
      <c r="G46" s="92">
        <v>6</v>
      </c>
      <c r="H46" s="34">
        <f>VLOOKUP(B46,'Composicao Unitaria'!B:I,8,0)</f>
        <v>287.21000000000004</v>
      </c>
      <c r="I46" s="34">
        <f t="shared" si="14"/>
        <v>369.98</v>
      </c>
      <c r="J46" s="34">
        <f t="shared" si="15"/>
        <v>1723.26</v>
      </c>
      <c r="K46" s="34">
        <f t="shared" si="16"/>
        <v>2219.88</v>
      </c>
      <c r="L46" s="62"/>
      <c r="M46" s="63"/>
    </row>
    <row r="47" spans="2:13" x14ac:dyDescent="0.25">
      <c r="B47" s="30" t="s">
        <v>160</v>
      </c>
      <c r="C47" s="31" t="str">
        <f>INDEX('Composicao Unitaria'!D:D,MATCH('Orcamento Sintetico'!$B47,'Composicao Unitaria'!$B:$B,0))</f>
        <v>PRÓPRIA</v>
      </c>
      <c r="D47" s="31" t="str">
        <f>INDEX('Composicao Unitaria'!C:C,MATCH('Orcamento Sintetico'!$B47,'Composicao Unitaria'!$B:$B,0))</f>
        <v>P-030</v>
      </c>
      <c r="E47" s="103" t="str">
        <f>INDEX('Composicao Unitaria'!E:E,MATCH('Orcamento Sintetico'!$B47,'Composicao Unitaria'!$B:$B,0))</f>
        <v>VERGALHÃO DE COBRE ELETROLÍTICO, Ø1/4", 3M, COM ACESSÓRIOS E CONEXÕES</v>
      </c>
      <c r="F47" s="31" t="str">
        <f>INDEX('Composicao Unitaria'!F:F,MATCH('Orcamento Sintetico'!$B47,'Composicao Unitaria'!$B:$B,0))</f>
        <v>UN</v>
      </c>
      <c r="G47" s="92">
        <v>10</v>
      </c>
      <c r="H47" s="34">
        <f>VLOOKUP(B47,'Composicao Unitaria'!B:I,8,0)</f>
        <v>274.23699999999997</v>
      </c>
      <c r="I47" s="34">
        <f t="shared" si="14"/>
        <v>353.27</v>
      </c>
      <c r="J47" s="34">
        <f t="shared" si="15"/>
        <v>2742.37</v>
      </c>
      <c r="K47" s="34">
        <f t="shared" si="16"/>
        <v>3532.7</v>
      </c>
      <c r="L47" s="62"/>
      <c r="M47" s="63"/>
    </row>
    <row r="48" spans="2:13" ht="25.5" x14ac:dyDescent="0.25">
      <c r="B48" s="30" t="s">
        <v>161</v>
      </c>
      <c r="C48" s="31" t="str">
        <f>INDEX('Composicao Unitaria'!D:D,MATCH('Orcamento Sintetico'!$B48,'Composicao Unitaria'!$B:$B,0))</f>
        <v>PRÓPRIA</v>
      </c>
      <c r="D48" s="31" t="str">
        <f>INDEX('Composicao Unitaria'!C:C,MATCH('Orcamento Sintetico'!$B48,'Composicao Unitaria'!$B:$B,0))</f>
        <v>P-031</v>
      </c>
      <c r="E48" s="103" t="str">
        <f>INDEX('Composicao Unitaria'!E:E,MATCH('Orcamento Sintetico'!$B48,'Composicao Unitaria'!$B:$B,0))</f>
        <v>QUADRO DE PROTEÇÃO COM TELA DE ARAME GALVANIZADO, ONDULADA, FIO 12 BWG, 1", FIXADA COM CANTONEIRAS EM AÇO</v>
      </c>
      <c r="F48" s="31" t="str">
        <f>INDEX('Composicao Unitaria'!F:F,MATCH('Orcamento Sintetico'!$B48,'Composicao Unitaria'!$B:$B,0))</f>
        <v>M2</v>
      </c>
      <c r="G48" s="33">
        <v>10</v>
      </c>
      <c r="H48" s="34">
        <f>VLOOKUP(B48,'Composicao Unitaria'!B:I,8,0)</f>
        <v>306.065</v>
      </c>
      <c r="I48" s="34">
        <f t="shared" si="14"/>
        <v>394.27</v>
      </c>
      <c r="J48" s="34">
        <f t="shared" si="15"/>
        <v>3060.65</v>
      </c>
      <c r="K48" s="34">
        <f t="shared" si="16"/>
        <v>3942.7</v>
      </c>
      <c r="L48" s="62"/>
      <c r="M48" s="63"/>
    </row>
    <row r="49" spans="2:13" ht="25.5" x14ac:dyDescent="0.25">
      <c r="B49" s="30" t="s">
        <v>162</v>
      </c>
      <c r="C49" s="31" t="str">
        <f>INDEX('Composicao Unitaria'!D:D,MATCH('Orcamento Sintetico'!$B49,'Composicao Unitaria'!$B:$B,0))</f>
        <v>PRÓPRIA</v>
      </c>
      <c r="D49" s="31" t="str">
        <f>INDEX('Composicao Unitaria'!C:C,MATCH('Orcamento Sintetico'!$B49,'Composicao Unitaria'!$B:$B,0))</f>
        <v>P-032</v>
      </c>
      <c r="E49" s="103" t="str">
        <f>INDEX('Composicao Unitaria'!E:E,MATCH('Orcamento Sintetico'!$B49,'Composicao Unitaria'!$B:$B,0))</f>
        <v>PERFILADO 38X38MM, GALVANIZADO A FOGO, PERFURADO, 3M, COM ACESSÓRIOS E CONEXÕES</v>
      </c>
      <c r="F49" s="31" t="str">
        <f>INDEX('Composicao Unitaria'!F:F,MATCH('Orcamento Sintetico'!$B49,'Composicao Unitaria'!$B:$B,0))</f>
        <v>UN</v>
      </c>
      <c r="G49" s="92">
        <v>1</v>
      </c>
      <c r="H49" s="34">
        <f>VLOOKUP(B49,'Composicao Unitaria'!B:I,8,0)</f>
        <v>56.900000000000006</v>
      </c>
      <c r="I49" s="34">
        <f t="shared" si="14"/>
        <v>73.3</v>
      </c>
      <c r="J49" s="34">
        <f t="shared" si="15"/>
        <v>56.9</v>
      </c>
      <c r="K49" s="34">
        <f t="shared" si="16"/>
        <v>73.3</v>
      </c>
      <c r="L49" s="62"/>
      <c r="M49" s="63"/>
    </row>
    <row r="50" spans="2:13" ht="25.5" x14ac:dyDescent="0.25">
      <c r="B50" s="30" t="s">
        <v>163</v>
      </c>
      <c r="C50" s="31" t="str">
        <f>INDEX('Composicao Unitaria'!D:D,MATCH('Orcamento Sintetico'!$B50,'Composicao Unitaria'!$B:$B,0))</f>
        <v>AGESUL</v>
      </c>
      <c r="D50" s="31">
        <f>INDEX('Composicao Unitaria'!C:C,MATCH('Orcamento Sintetico'!$B50,'Composicao Unitaria'!$B:$B,0))</f>
        <v>1201008360</v>
      </c>
      <c r="E50" s="103" t="str">
        <f>INDEX('Composicao Unitaria'!E:E,MATCH('Orcamento Sintetico'!$B50,'Composicao Unitaria'!$B:$B,0))</f>
        <v>CANALETA EM ALVENARIA (40X40)CM COM TAMPA ANTIDERRAPANTE, INCLUSIVE FUNDO ANTICORROSIVO</v>
      </c>
      <c r="F50" s="31" t="str">
        <f>INDEX('Composicao Unitaria'!F:F,MATCH('Orcamento Sintetico'!$B50,'Composicao Unitaria'!$B:$B,0))</f>
        <v>M</v>
      </c>
      <c r="G50" s="92">
        <v>13.8</v>
      </c>
      <c r="H50" s="34">
        <f>VLOOKUP(B50,'Composicao Unitaria'!B:I,8,0)</f>
        <v>466.76216599999992</v>
      </c>
      <c r="I50" s="34">
        <f t="shared" si="14"/>
        <v>601.28</v>
      </c>
      <c r="J50" s="34">
        <f t="shared" si="15"/>
        <v>6441.32</v>
      </c>
      <c r="K50" s="34">
        <f t="shared" si="16"/>
        <v>8297.66</v>
      </c>
      <c r="L50" s="62"/>
      <c r="M50" s="63"/>
    </row>
    <row r="51" spans="2:13" x14ac:dyDescent="0.25">
      <c r="B51" s="30" t="s">
        <v>164</v>
      </c>
      <c r="C51" s="31" t="str">
        <f>INDEX('Composicao Unitaria'!D:D,MATCH('Orcamento Sintetico'!$B51,'Composicao Unitaria'!$B:$B,0))</f>
        <v>PRÓPRIA</v>
      </c>
      <c r="D51" s="31" t="str">
        <f>INDEX('Composicao Unitaria'!C:C,MATCH('Orcamento Sintetico'!$B51,'Composicao Unitaria'!$B:$B,0))</f>
        <v>P-033</v>
      </c>
      <c r="E51" s="103" t="str">
        <f>INDEX('Composicao Unitaria'!E:E,MATCH('Orcamento Sintetico'!$B51,'Composicao Unitaria'!$B:$B,0))</f>
        <v>CONSTRUÇÃO DE ABRIGO PARA MEDIÇÃO, EM ALVENARIA</v>
      </c>
      <c r="F51" s="31" t="str">
        <f>INDEX('Composicao Unitaria'!F:F,MATCH('Orcamento Sintetico'!$B51,'Composicao Unitaria'!$B:$B,0))</f>
        <v>UN</v>
      </c>
      <c r="G51" s="92">
        <v>1</v>
      </c>
      <c r="H51" s="34">
        <f>VLOOKUP(B51,'Composicao Unitaria'!B:I,8,0)</f>
        <v>53289.786800000002</v>
      </c>
      <c r="I51" s="34">
        <f t="shared" si="14"/>
        <v>68647.899999999994</v>
      </c>
      <c r="J51" s="34">
        <f t="shared" si="15"/>
        <v>53289.79</v>
      </c>
      <c r="K51" s="34">
        <f t="shared" si="16"/>
        <v>68647.899999999994</v>
      </c>
      <c r="L51" s="62"/>
      <c r="M51" s="63"/>
    </row>
    <row r="52" spans="2:13" ht="25.5" x14ac:dyDescent="0.25">
      <c r="B52" s="30" t="s">
        <v>165</v>
      </c>
      <c r="C52" s="31" t="str">
        <f>INDEX('Composicao Unitaria'!D:D,MATCH('Orcamento Sintetico'!$B52,'Composicao Unitaria'!$B:$B,0))</f>
        <v>SINAPI</v>
      </c>
      <c r="D52" s="31">
        <f>INDEX('Composicao Unitaria'!C:C,MATCH('Orcamento Sintetico'!$B52,'Composicao Unitaria'!$B:$B,0))</f>
        <v>94216</v>
      </c>
      <c r="E52" s="103" t="str">
        <f>INDEX('Composicao Unitaria'!E:E,MATCH('Orcamento Sintetico'!$B52,'Composicao Unitaria'!$B:$B,0))</f>
        <v>TELHAMENTO COM TELHA METÁLICA TERMOACÚSTICA E = 30 MM, COM ATÉ 2 ÁGUAS, INCLUSO IÇAMENTO. AF_07/2019</v>
      </c>
      <c r="F52" s="31" t="str">
        <f>INDEX('Composicao Unitaria'!F:F,MATCH('Orcamento Sintetico'!$B52,'Composicao Unitaria'!$B:$B,0))</f>
        <v>M2</v>
      </c>
      <c r="G52" s="92">
        <v>69.539999999999992</v>
      </c>
      <c r="H52" s="34">
        <f>VLOOKUP(B52,'Composicao Unitaria'!B:I,8,0)</f>
        <v>213.54063500000001</v>
      </c>
      <c r="I52" s="34">
        <f t="shared" si="14"/>
        <v>275.08</v>
      </c>
      <c r="J52" s="34">
        <f t="shared" si="15"/>
        <v>14849.62</v>
      </c>
      <c r="K52" s="34">
        <f t="shared" si="16"/>
        <v>19129.060000000001</v>
      </c>
      <c r="L52" s="62"/>
      <c r="M52" s="63"/>
    </row>
    <row r="53" spans="2:13" ht="38.25" x14ac:dyDescent="0.25">
      <c r="B53" s="30" t="s">
        <v>166</v>
      </c>
      <c r="C53" s="31" t="str">
        <f>INDEX('Composicao Unitaria'!D:D,MATCH('Orcamento Sintetico'!$B53,'Composicao Unitaria'!$B:$B,0))</f>
        <v>SINAPI</v>
      </c>
      <c r="D53" s="31">
        <f>INDEX('Composicao Unitaria'!C:C,MATCH('Orcamento Sintetico'!$B53,'Composicao Unitaria'!$B:$B,0))</f>
        <v>87620</v>
      </c>
      <c r="E53" s="103" t="str">
        <f>INDEX('Composicao Unitaria'!E:E,MATCH('Orcamento Sintetico'!$B53,'Composicao Unitaria'!$B:$B,0))</f>
        <v>CONTRAPISO EM ARGAMASSA TRAÇO 1:4 (CIMENTO E AREIA), PREPARO MECÂNICO COM BETONEIRA 400 L, APLICADO EM ÁREAS SECAS SOBRE LAJE, ADERIDO, ACABAMENTO NÃO REFORÇADO, ESPESSURA 2CM. AF_07/2021</v>
      </c>
      <c r="F53" s="31" t="str">
        <f>INDEX('Composicao Unitaria'!F:F,MATCH('Orcamento Sintetico'!$B53,'Composicao Unitaria'!$B:$B,0))</f>
        <v>M2</v>
      </c>
      <c r="G53" s="92">
        <v>59</v>
      </c>
      <c r="H53" s="34">
        <f>VLOOKUP(B53,'Composicao Unitaria'!B:I,8,0)</f>
        <v>29.739560000000001</v>
      </c>
      <c r="I53" s="34">
        <f t="shared" si="14"/>
        <v>38.31</v>
      </c>
      <c r="J53" s="34">
        <f t="shared" si="15"/>
        <v>1754.63</v>
      </c>
      <c r="K53" s="34">
        <f t="shared" si="16"/>
        <v>2260.29</v>
      </c>
      <c r="L53" s="62"/>
      <c r="M53" s="63"/>
    </row>
    <row r="54" spans="2:13" ht="38.25" x14ac:dyDescent="0.25">
      <c r="B54" s="30" t="s">
        <v>169</v>
      </c>
      <c r="C54" s="31" t="str">
        <f>INDEX('Composicao Unitaria'!D:D,MATCH('Orcamento Sintetico'!$B54,'Composicao Unitaria'!$B:$B,0))</f>
        <v>SINAPI</v>
      </c>
      <c r="D54" s="31">
        <f>INDEX('Composicao Unitaria'!C:C,MATCH('Orcamento Sintetico'!$B54,'Composicao Unitaria'!$B:$B,0))</f>
        <v>94994</v>
      </c>
      <c r="E54" s="103" t="str">
        <f>INDEX('Composicao Unitaria'!E:E,MATCH('Orcamento Sintetico'!$B54,'Composicao Unitaria'!$B:$B,0))</f>
        <v>EXECUÇÃO DE PASSEIO (CALÇADA) OU PISO DE CONCRETO COM CONCRETO MOLDADO IN LOCO, FEITO EM OBRA, ACABAMENTO CONVENCIONAL, ESPESSURA 8 CM, ARMADO. AF_08/2022</v>
      </c>
      <c r="F54" s="31" t="str">
        <f>INDEX('Composicao Unitaria'!F:F,MATCH('Orcamento Sintetico'!$B54,'Composicao Unitaria'!$B:$B,0))</f>
        <v>M2</v>
      </c>
      <c r="G54" s="92">
        <v>59</v>
      </c>
      <c r="H54" s="34">
        <f>VLOOKUP(B54,'Composicao Unitaria'!B:I,8,0)</f>
        <v>88.779991999999993</v>
      </c>
      <c r="I54" s="34">
        <f t="shared" si="14"/>
        <v>114.37</v>
      </c>
      <c r="J54" s="34">
        <f t="shared" si="15"/>
        <v>5238.0200000000004</v>
      </c>
      <c r="K54" s="34">
        <f t="shared" si="16"/>
        <v>6747.83</v>
      </c>
      <c r="L54" s="62"/>
      <c r="M54" s="63"/>
    </row>
    <row r="55" spans="2:13" x14ac:dyDescent="0.25">
      <c r="B55" s="30" t="s">
        <v>172</v>
      </c>
      <c r="C55" s="31" t="str">
        <f>INDEX('Composicao Unitaria'!D:D,MATCH('Orcamento Sintetico'!$B55,'Composicao Unitaria'!$B:$B,0))</f>
        <v>COTAÇÃO</v>
      </c>
      <c r="D55" s="31" t="str">
        <f>INDEX('Composicao Unitaria'!C:C,MATCH('Orcamento Sintetico'!$B55,'Composicao Unitaria'!$B:$B,0))</f>
        <v>C-004</v>
      </c>
      <c r="E55" s="103" t="str">
        <f>INDEX('Composicao Unitaria'!E:E,MATCH('Orcamento Sintetico'!$B55,'Composicao Unitaria'!$B:$B,0))</f>
        <v>JANELA DE FERRO COM VENEZIANA, DIMENSÃO 0,80X0,50M, COM TELA DE PROTEÇÃO</v>
      </c>
      <c r="F55" s="31" t="str">
        <f>INDEX('Composicao Unitaria'!F:F,MATCH('Orcamento Sintetico'!$B55,'Composicao Unitaria'!$B:$B,0))</f>
        <v>UN</v>
      </c>
      <c r="G55" s="92">
        <v>1</v>
      </c>
      <c r="H55" s="34">
        <f>VLOOKUP(B55,'Composicao Unitaria'!B:I,8,0)</f>
        <v>888.93</v>
      </c>
      <c r="I55" s="34">
        <f t="shared" si="14"/>
        <v>1145.1199999999999</v>
      </c>
      <c r="J55" s="34">
        <f t="shared" si="15"/>
        <v>888.93</v>
      </c>
      <c r="K55" s="34">
        <f t="shared" si="16"/>
        <v>1145.1199999999999</v>
      </c>
      <c r="L55" s="62"/>
      <c r="M55" s="63"/>
    </row>
    <row r="56" spans="2:13" x14ac:dyDescent="0.25">
      <c r="B56" s="30" t="s">
        <v>173</v>
      </c>
      <c r="C56" s="31" t="str">
        <f>INDEX('Composicao Unitaria'!D:D,MATCH('Orcamento Sintetico'!$B56,'Composicao Unitaria'!$B:$B,0))</f>
        <v>COTAÇÃO</v>
      </c>
      <c r="D56" s="31" t="str">
        <f>INDEX('Composicao Unitaria'!C:C,MATCH('Orcamento Sintetico'!$B56,'Composicao Unitaria'!$B:$B,0))</f>
        <v>C-005</v>
      </c>
      <c r="E56" s="103" t="str">
        <f>INDEX('Composicao Unitaria'!E:E,MATCH('Orcamento Sintetico'!$B56,'Composicao Unitaria'!$B:$B,0))</f>
        <v>JANELA DE FERRO COM VENEZIANA, DIMENSÃO 1,50X0,50M, COM TELA DE PROTEÇÃO.</v>
      </c>
      <c r="F56" s="31" t="str">
        <f>INDEX('Composicao Unitaria'!F:F,MATCH('Orcamento Sintetico'!$B56,'Composicao Unitaria'!$B:$B,0))</f>
        <v>UN</v>
      </c>
      <c r="G56" s="92">
        <v>5</v>
      </c>
      <c r="H56" s="34">
        <f>VLOOKUP(B56,'Composicao Unitaria'!B:I,8,0)</f>
        <v>785.86</v>
      </c>
      <c r="I56" s="34">
        <f t="shared" si="14"/>
        <v>1012.34</v>
      </c>
      <c r="J56" s="34">
        <f t="shared" si="15"/>
        <v>3929.3</v>
      </c>
      <c r="K56" s="34">
        <f t="shared" si="16"/>
        <v>5061.7</v>
      </c>
      <c r="L56" s="62"/>
      <c r="M56" s="63"/>
    </row>
    <row r="57" spans="2:13" ht="25.5" x14ac:dyDescent="0.25">
      <c r="B57" s="30" t="s">
        <v>174</v>
      </c>
      <c r="C57" s="31" t="str">
        <f>INDEX('Composicao Unitaria'!D:D,MATCH('Orcamento Sintetico'!$B57,'Composicao Unitaria'!$B:$B,0))</f>
        <v>COTAÇÃO</v>
      </c>
      <c r="D57" s="31" t="str">
        <f>INDEX('Composicao Unitaria'!C:C,MATCH('Orcamento Sintetico'!$B57,'Composicao Unitaria'!$B:$B,0))</f>
        <v>C-006</v>
      </c>
      <c r="E57" s="103" t="str">
        <f>INDEX('Composicao Unitaria'!E:E,MATCH('Orcamento Sintetico'!$B57,'Composicao Unitaria'!$B:$B,0))</f>
        <v>JANELA DE FERRO COM VENEZIANA E VIDRO FIXO DE 5MM,DIMENSÃO 1,50X0,80M, COM TELA DE PROTEÇÃO</v>
      </c>
      <c r="F57" s="31" t="str">
        <f>INDEX('Composicao Unitaria'!F:F,MATCH('Orcamento Sintetico'!$B57,'Composicao Unitaria'!$B:$B,0))</f>
        <v>UN</v>
      </c>
      <c r="G57" s="92">
        <v>5</v>
      </c>
      <c r="H57" s="34">
        <f>VLOOKUP(B57,'Composicao Unitaria'!B:I,8,0)</f>
        <v>573.41999999999996</v>
      </c>
      <c r="I57" s="34">
        <f t="shared" si="14"/>
        <v>738.68</v>
      </c>
      <c r="J57" s="34">
        <f t="shared" si="15"/>
        <v>2867.1</v>
      </c>
      <c r="K57" s="34">
        <f t="shared" si="16"/>
        <v>3693.4</v>
      </c>
      <c r="L57" s="62"/>
      <c r="M57" s="63"/>
    </row>
    <row r="58" spans="2:13" x14ac:dyDescent="0.25">
      <c r="B58" s="30" t="s">
        <v>175</v>
      </c>
      <c r="C58" s="31" t="str">
        <f>INDEX('Composicao Unitaria'!D:D,MATCH('Orcamento Sintetico'!$B58,'Composicao Unitaria'!$B:$B,0))</f>
        <v>COTAÇÃO</v>
      </c>
      <c r="D58" s="31" t="str">
        <f>INDEX('Composicao Unitaria'!C:C,MATCH('Orcamento Sintetico'!$B58,'Composicao Unitaria'!$B:$B,0))</f>
        <v>C-007</v>
      </c>
      <c r="E58" s="103" t="str">
        <f>INDEX('Composicao Unitaria'!E:E,MATCH('Orcamento Sintetico'!$B58,'Composicao Unitaria'!$B:$B,0))</f>
        <v>JANELA DE FERRO COM VENEZIANA, DIMENSÃO 2,00X0,50M, COM TELA DE PROTEÇÃO</v>
      </c>
      <c r="F58" s="31" t="str">
        <f>INDEX('Composicao Unitaria'!F:F,MATCH('Orcamento Sintetico'!$B58,'Composicao Unitaria'!$B:$B,0))</f>
        <v>UN</v>
      </c>
      <c r="G58" s="92">
        <v>1</v>
      </c>
      <c r="H58" s="34">
        <f>VLOOKUP(B58,'Composicao Unitaria'!B:I,8,0)</f>
        <v>637.55999999999995</v>
      </c>
      <c r="I58" s="34">
        <f t="shared" si="14"/>
        <v>821.3</v>
      </c>
      <c r="J58" s="34">
        <f t="shared" si="15"/>
        <v>637.55999999999995</v>
      </c>
      <c r="K58" s="34">
        <f t="shared" si="16"/>
        <v>821.3</v>
      </c>
      <c r="L58" s="62"/>
      <c r="M58" s="63"/>
    </row>
    <row r="59" spans="2:13" ht="25.5" x14ac:dyDescent="0.25">
      <c r="B59" s="30" t="s">
        <v>176</v>
      </c>
      <c r="C59" s="31" t="str">
        <f>INDEX('Composicao Unitaria'!D:D,MATCH('Orcamento Sintetico'!$B59,'Composicao Unitaria'!$B:$B,0))</f>
        <v>COTAÇÃO</v>
      </c>
      <c r="D59" s="31" t="str">
        <f>INDEX('Composicao Unitaria'!C:C,MATCH('Orcamento Sintetico'!$B59,'Composicao Unitaria'!$B:$B,0))</f>
        <v>C-008</v>
      </c>
      <c r="E59" s="103" t="str">
        <f>INDEX('Composicao Unitaria'!E:E,MATCH('Orcamento Sintetico'!$B59,'Composicao Unitaria'!$B:$B,0))</f>
        <v>JANELA DE FERRO COM VENEZIANA E VIDRO FIXO DE 5MM, DIMENSÃO 2,00X0,80M, COM TELA DE PROTEÇÃO</v>
      </c>
      <c r="F59" s="31" t="str">
        <f>INDEX('Composicao Unitaria'!F:F,MATCH('Orcamento Sintetico'!$B59,'Composicao Unitaria'!$B:$B,0))</f>
        <v>UN</v>
      </c>
      <c r="G59" s="92">
        <v>1</v>
      </c>
      <c r="H59" s="34">
        <f>VLOOKUP(B59,'Composicao Unitaria'!B:I,8,0)</f>
        <v>758.44</v>
      </c>
      <c r="I59" s="34">
        <f t="shared" si="14"/>
        <v>977.02</v>
      </c>
      <c r="J59" s="34">
        <f t="shared" si="15"/>
        <v>758.44</v>
      </c>
      <c r="K59" s="34">
        <f t="shared" si="16"/>
        <v>977.02</v>
      </c>
      <c r="L59" s="62"/>
      <c r="M59" s="63"/>
    </row>
    <row r="60" spans="2:13" ht="25.5" x14ac:dyDescent="0.25">
      <c r="B60" s="30" t="s">
        <v>179</v>
      </c>
      <c r="C60" s="31" t="str">
        <f>INDEX('Composicao Unitaria'!D:D,MATCH('Orcamento Sintetico'!$B60,'Composicao Unitaria'!$B:$B,0))</f>
        <v>SINAPI</v>
      </c>
      <c r="D60" s="31">
        <f>INDEX('Composicao Unitaria'!C:C,MATCH('Orcamento Sintetico'!$B60,'Composicao Unitaria'!$B:$B,0))</f>
        <v>94807</v>
      </c>
      <c r="E60" s="103" t="str">
        <f>INDEX('Composicao Unitaria'!E:E,MATCH('Orcamento Sintetico'!$B60,'Composicao Unitaria'!$B:$B,0))</f>
        <v>PORTA EM AÇO DE ABRIR TIPO VENEZIANA SEM GUARNIÇÃO, 87X210CM, FIXAÇÃO COM PARAFUSOS - FORNECIMENTO E INSTALAÇÃO. AF_12/2019</v>
      </c>
      <c r="F60" s="31" t="str">
        <f>INDEX('Composicao Unitaria'!F:F,MATCH('Orcamento Sintetico'!$B60,'Composicao Unitaria'!$B:$B,0))</f>
        <v>UN</v>
      </c>
      <c r="G60" s="92">
        <v>3</v>
      </c>
      <c r="H60" s="34">
        <f>VLOOKUP(B60,'Composicao Unitaria'!B:I,8,0)</f>
        <v>792.93124999999998</v>
      </c>
      <c r="I60" s="34">
        <f t="shared" si="14"/>
        <v>1021.45</v>
      </c>
      <c r="J60" s="34">
        <f t="shared" si="15"/>
        <v>2378.79</v>
      </c>
      <c r="K60" s="34">
        <f t="shared" si="16"/>
        <v>3064.35</v>
      </c>
      <c r="L60" s="62"/>
      <c r="M60" s="63"/>
    </row>
    <row r="61" spans="2:13" ht="25.5" x14ac:dyDescent="0.25">
      <c r="B61" s="30" t="s">
        <v>180</v>
      </c>
      <c r="C61" s="31" t="str">
        <f>INDEX('Composicao Unitaria'!D:D,MATCH('Orcamento Sintetico'!$B61,'Composicao Unitaria'!$B:$B,0))</f>
        <v>PRÓPRIA</v>
      </c>
      <c r="D61" s="31" t="str">
        <f>INDEX('Composicao Unitaria'!C:C,MATCH('Orcamento Sintetico'!$B61,'Composicao Unitaria'!$B:$B,0))</f>
        <v>P-034</v>
      </c>
      <c r="E61" s="103" t="str">
        <f>INDEX('Composicao Unitaria'!E:E,MATCH('Orcamento Sintetico'!$B61,'Composicao Unitaria'!$B:$B,0))</f>
        <v>CAIXA DE PASSAGEM EM ALVENARIA DE TIJOLOS MACIÇOS ESP. = 0,12M, DIM. INT. = 1.00 X 1.00 X 0,80M</v>
      </c>
      <c r="F61" s="31" t="str">
        <f>INDEX('Composicao Unitaria'!F:F,MATCH('Orcamento Sintetico'!$B61,'Composicao Unitaria'!$B:$B,0))</f>
        <v>UN</v>
      </c>
      <c r="G61" s="33">
        <v>1</v>
      </c>
      <c r="H61" s="34">
        <f>VLOOKUP(B61,'Composicao Unitaria'!B:I,8,0)</f>
        <v>1710.1770899600001</v>
      </c>
      <c r="I61" s="34">
        <f t="shared" si="14"/>
        <v>2203.0500000000002</v>
      </c>
      <c r="J61" s="34">
        <f t="shared" si="15"/>
        <v>1710.18</v>
      </c>
      <c r="K61" s="34">
        <f t="shared" si="16"/>
        <v>2203.0500000000002</v>
      </c>
      <c r="L61" s="62"/>
      <c r="M61" s="63"/>
    </row>
    <row r="62" spans="2:13" ht="25.5" x14ac:dyDescent="0.25">
      <c r="B62" s="30" t="s">
        <v>183</v>
      </c>
      <c r="C62" s="31" t="str">
        <f>INDEX('Composicao Unitaria'!D:D,MATCH('Orcamento Sintetico'!$B62,'Composicao Unitaria'!$B:$B,0))</f>
        <v>PRÓPRIA</v>
      </c>
      <c r="D62" s="31" t="str">
        <f>INDEX('Composicao Unitaria'!C:C,MATCH('Orcamento Sintetico'!$B62,'Composicao Unitaria'!$B:$B,0))</f>
        <v>P-014</v>
      </c>
      <c r="E62" s="103" t="str">
        <f>INDEX('Composicao Unitaria'!E:E,MATCH('Orcamento Sintetico'!$B62,'Composicao Unitaria'!$B:$B,0))</f>
        <v>CAIXA DE PASSAGEM EM ALVENARIA DE TIJOLOS MACIÇOS ESP. = 0,17M, DIM. INT. = 1.20 X 1.20 X 1.20M</v>
      </c>
      <c r="F62" s="31" t="str">
        <f>INDEX('Composicao Unitaria'!F:F,MATCH('Orcamento Sintetico'!$B62,'Composicao Unitaria'!$B:$B,0))</f>
        <v>UN</v>
      </c>
      <c r="G62" s="33">
        <v>1</v>
      </c>
      <c r="H62" s="34">
        <f>VLOOKUP(B62,'Composicao Unitaria'!B:I,8,0)</f>
        <v>3735.7742941999995</v>
      </c>
      <c r="I62" s="34">
        <f t="shared" si="14"/>
        <v>4812.42</v>
      </c>
      <c r="J62" s="34">
        <f t="shared" si="15"/>
        <v>3735.77</v>
      </c>
      <c r="K62" s="34">
        <f t="shared" si="16"/>
        <v>4812.42</v>
      </c>
      <c r="L62" s="62"/>
      <c r="M62" s="63"/>
    </row>
    <row r="63" spans="2:13" ht="25.5" x14ac:dyDescent="0.25">
      <c r="B63" s="30" t="s">
        <v>186</v>
      </c>
      <c r="C63" s="31" t="str">
        <f>INDEX('Composicao Unitaria'!D:D,MATCH('Orcamento Sintetico'!$B63,'Composicao Unitaria'!$B:$B,0))</f>
        <v>COTAÇÃO</v>
      </c>
      <c r="D63" s="31" t="str">
        <f>INDEX('Composicao Unitaria'!C:C,MATCH('Orcamento Sintetico'!$B63,'Composicao Unitaria'!$B:$B,0))</f>
        <v>C-009</v>
      </c>
      <c r="E63" s="103" t="str">
        <f>INDEX('Composicao Unitaria'!E:E,MATCH('Orcamento Sintetico'!$B63,'Composicao Unitaria'!$B:$B,0))</f>
        <v>TAMPA EM FERRO FUNDIDO, COM DISPOSITIVO DE SELO EM 4 PONTOS, PADRÃO DA CONCESSIONÁRIA ENERGISA,1070X870MM, FORNECIMENTO E INSTALAÇÃO</v>
      </c>
      <c r="F63" s="31" t="str">
        <f>INDEX('Composicao Unitaria'!F:F,MATCH('Orcamento Sintetico'!$B63,'Composicao Unitaria'!$B:$B,0))</f>
        <v>UN</v>
      </c>
      <c r="G63" s="33">
        <v>3</v>
      </c>
      <c r="H63" s="34">
        <f>VLOOKUP(B63,'Composicao Unitaria'!B:I,8,0)</f>
        <v>345.17666666666668</v>
      </c>
      <c r="I63" s="34">
        <f t="shared" si="14"/>
        <v>444.66</v>
      </c>
      <c r="J63" s="34">
        <f t="shared" si="15"/>
        <v>1035.53</v>
      </c>
      <c r="K63" s="34">
        <f t="shared" si="16"/>
        <v>1333.98</v>
      </c>
      <c r="L63" s="62"/>
      <c r="M63" s="63"/>
    </row>
    <row r="64" spans="2:13" ht="25.5" x14ac:dyDescent="0.25">
      <c r="B64" s="30" t="s">
        <v>187</v>
      </c>
      <c r="C64" s="31" t="str">
        <f>INDEX('Composicao Unitaria'!D:D,MATCH('Orcamento Sintetico'!$B64,'Composicao Unitaria'!$B:$B,0))</f>
        <v>COTAÇÃO</v>
      </c>
      <c r="D64" s="31" t="str">
        <f>INDEX('Composicao Unitaria'!C:C,MATCH('Orcamento Sintetico'!$B64,'Composicao Unitaria'!$B:$B,0))</f>
        <v>C-010</v>
      </c>
      <c r="E64" s="103" t="str">
        <f>INDEX('Composicao Unitaria'!E:E,MATCH('Orcamento Sintetico'!$B64,'Composicao Unitaria'!$B:$B,0))</f>
        <v>SUBTAMPA GALVANIZADA CHAPA N° 12 COM DISPOSITIVO LACRE COM ALÇAS, 1070X870MM, FORNECIMENTO E INSTALAÇÃO</v>
      </c>
      <c r="F64" s="31" t="str">
        <f>INDEX('Composicao Unitaria'!F:F,MATCH('Orcamento Sintetico'!$B64,'Composicao Unitaria'!$B:$B,0))</f>
        <v>UN</v>
      </c>
      <c r="G64" s="92">
        <v>3</v>
      </c>
      <c r="H64" s="34">
        <f>VLOOKUP(B64,'Composicao Unitaria'!B:I,8,0)</f>
        <v>449.30333333333328</v>
      </c>
      <c r="I64" s="34">
        <f t="shared" si="14"/>
        <v>578.79</v>
      </c>
      <c r="J64" s="34">
        <f t="shared" si="15"/>
        <v>1347.91</v>
      </c>
      <c r="K64" s="34">
        <f t="shared" si="16"/>
        <v>1736.37</v>
      </c>
      <c r="L64" s="62"/>
      <c r="M64" s="63"/>
    </row>
    <row r="65" spans="2:13" ht="25.5" x14ac:dyDescent="0.25">
      <c r="B65" s="30" t="s">
        <v>189</v>
      </c>
      <c r="C65" s="31" t="str">
        <f>INDEX('Composicao Unitaria'!D:D,MATCH('Orcamento Sintetico'!$B65,'Composicao Unitaria'!$B:$B,0))</f>
        <v>COTAÇÃO</v>
      </c>
      <c r="D65" s="31" t="str">
        <f>INDEX('Composicao Unitaria'!C:C,MATCH('Orcamento Sintetico'!$B65,'Composicao Unitaria'!$B:$B,0))</f>
        <v>C-011</v>
      </c>
      <c r="E65" s="103" t="str">
        <f>INDEX('Composicao Unitaria'!E:E,MATCH('Orcamento Sintetico'!$B65,'Composicao Unitaria'!$B:$B,0))</f>
        <v>FAIXA DE ADVERTÊNCIA AMARELA COM DIZERES "CUIDADO CABO ELÉTRICO ABAIXO" LARGURA 150MM , FORNECIMENTO E INSTALAÇÃO</v>
      </c>
      <c r="F65" s="31" t="str">
        <f>INDEX('Composicao Unitaria'!F:F,MATCH('Orcamento Sintetico'!$B65,'Composicao Unitaria'!$B:$B,0))</f>
        <v>M</v>
      </c>
      <c r="G65" s="92">
        <v>12</v>
      </c>
      <c r="H65" s="34">
        <f>VLOOKUP(B65,'Composicao Unitaria'!B:I,8,0)</f>
        <v>22.689999999999998</v>
      </c>
      <c r="I65" s="34">
        <f t="shared" si="14"/>
        <v>29.23</v>
      </c>
      <c r="J65" s="34">
        <f t="shared" si="15"/>
        <v>272.27999999999997</v>
      </c>
      <c r="K65" s="34">
        <f t="shared" si="16"/>
        <v>350.76</v>
      </c>
      <c r="L65" s="62"/>
      <c r="M65" s="63"/>
    </row>
    <row r="66" spans="2:13" x14ac:dyDescent="0.25">
      <c r="B66" s="30" t="s">
        <v>191</v>
      </c>
      <c r="C66" s="31" t="str">
        <f>INDEX('Composicao Unitaria'!D:D,MATCH('Orcamento Sintetico'!$B66,'Composicao Unitaria'!$B:$B,0))</f>
        <v>PRÓPRIA</v>
      </c>
      <c r="D66" s="31" t="str">
        <f>INDEX('Composicao Unitaria'!C:C,MATCH('Orcamento Sintetico'!$B66,'Composicao Unitaria'!$B:$B,0))</f>
        <v>P-035</v>
      </c>
      <c r="E66" s="103" t="str">
        <f>INDEX('Composicao Unitaria'!E:E,MATCH('Orcamento Sintetico'!$B66,'Composicao Unitaria'!$B:$B,0))</f>
        <v>PLACA DE ADVERTÊNCIA "NÃO MANOBRAR ESTA CHAVE COM CARGA"</v>
      </c>
      <c r="F66" s="31" t="str">
        <f>INDEX('Composicao Unitaria'!F:F,MATCH('Orcamento Sintetico'!$B66,'Composicao Unitaria'!$B:$B,0))</f>
        <v>UN</v>
      </c>
      <c r="G66" s="92">
        <v>3</v>
      </c>
      <c r="H66" s="34">
        <f>VLOOKUP(B66,'Composicao Unitaria'!B:I,8,0)</f>
        <v>34.525599999999997</v>
      </c>
      <c r="I66" s="34">
        <f t="shared" si="14"/>
        <v>44.48</v>
      </c>
      <c r="J66" s="34">
        <f t="shared" si="15"/>
        <v>103.58</v>
      </c>
      <c r="K66" s="34">
        <f t="shared" si="16"/>
        <v>133.44</v>
      </c>
      <c r="L66" s="62"/>
      <c r="M66" s="63"/>
    </row>
    <row r="67" spans="2:13" x14ac:dyDescent="0.25">
      <c r="B67" s="30" t="s">
        <v>194</v>
      </c>
      <c r="C67" s="31" t="str">
        <f>INDEX('Composicao Unitaria'!D:D,MATCH('Orcamento Sintetico'!$B67,'Composicao Unitaria'!$B:$B,0))</f>
        <v>PRÓPRIA</v>
      </c>
      <c r="D67" s="31" t="str">
        <f>INDEX('Composicao Unitaria'!C:C,MATCH('Orcamento Sintetico'!$B67,'Composicao Unitaria'!$B:$B,0))</f>
        <v>P-036</v>
      </c>
      <c r="E67" s="103" t="str">
        <f>INDEX('Composicao Unitaria'!E:E,MATCH('Orcamento Sintetico'!$B67,'Composicao Unitaria'!$B:$B,0))</f>
        <v>PLACA DE ADVERTÊNCIA "PERIGO DE MORTE ALTA TENSÃO"</v>
      </c>
      <c r="F67" s="31" t="str">
        <f>INDEX('Composicao Unitaria'!F:F,MATCH('Orcamento Sintetico'!$B67,'Composicao Unitaria'!$B:$B,0))</f>
        <v>UN</v>
      </c>
      <c r="G67" s="92">
        <v>4</v>
      </c>
      <c r="H67" s="34">
        <f>VLOOKUP(B67,'Composicao Unitaria'!B:I,8,0)</f>
        <v>34.525599999999997</v>
      </c>
      <c r="I67" s="34">
        <f t="shared" si="14"/>
        <v>44.48</v>
      </c>
      <c r="J67" s="34">
        <f t="shared" si="15"/>
        <v>138.1</v>
      </c>
      <c r="K67" s="34">
        <f t="shared" si="16"/>
        <v>177.92</v>
      </c>
      <c r="L67" s="62"/>
      <c r="M67" s="63"/>
    </row>
    <row r="68" spans="2:13" ht="25.5" x14ac:dyDescent="0.25">
      <c r="B68" s="30" t="s">
        <v>198</v>
      </c>
      <c r="C68" s="31" t="str">
        <f>INDEX('Composicao Unitaria'!D:D,MATCH('Orcamento Sintetico'!$B68,'Composicao Unitaria'!$B:$B,0))</f>
        <v>PRÓPRIA</v>
      </c>
      <c r="D68" s="31" t="str">
        <f>INDEX('Composicao Unitaria'!C:C,MATCH('Orcamento Sintetico'!$B68,'Composicao Unitaria'!$B:$B,0))</f>
        <v>P-037</v>
      </c>
      <c r="E68" s="103" t="str">
        <f>INDEX('Composicao Unitaria'!E:E,MATCH('Orcamento Sintetico'!$B68,'Composicao Unitaria'!$B:$B,0))</f>
        <v>PLACA DE ADVERTENCIA EM PVC (20X30)CM, COM OS DIZERES: "RISCO DE CHOQUE ELÉTRICO GERAÇÃO PRÓPRIA"</v>
      </c>
      <c r="F68" s="31" t="str">
        <f>INDEX('Composicao Unitaria'!F:F,MATCH('Orcamento Sintetico'!$B68,'Composicao Unitaria'!$B:$B,0))</f>
        <v>UN</v>
      </c>
      <c r="G68" s="33">
        <v>1</v>
      </c>
      <c r="H68" s="34">
        <f>VLOOKUP(B68,'Composicao Unitaria'!B:I,8,0)</f>
        <v>34.525599999999997</v>
      </c>
      <c r="I68" s="34">
        <f t="shared" si="14"/>
        <v>44.48</v>
      </c>
      <c r="J68" s="34">
        <f t="shared" si="15"/>
        <v>34.53</v>
      </c>
      <c r="K68" s="34">
        <f t="shared" si="16"/>
        <v>44.48</v>
      </c>
      <c r="L68" s="62"/>
      <c r="M68" s="63"/>
    </row>
    <row r="69" spans="2:13" x14ac:dyDescent="0.25">
      <c r="B69" s="30" t="s">
        <v>199</v>
      </c>
      <c r="C69" s="31" t="str">
        <f>INDEX('Composicao Unitaria'!D:D,MATCH('Orcamento Sintetico'!$B69,'Composicao Unitaria'!$B:$B,0))</f>
        <v>PRÓPRIA</v>
      </c>
      <c r="D69" s="31" t="str">
        <f>INDEX('Composicao Unitaria'!C:C,MATCH('Orcamento Sintetico'!$B69,'Composicao Unitaria'!$B:$B,0))</f>
        <v>P-038</v>
      </c>
      <c r="E69" s="103" t="str">
        <f>INDEX('Composicao Unitaria'!E:E,MATCH('Orcamento Sintetico'!$B69,'Composicao Unitaria'!$B:$B,0))</f>
        <v>LUMINÁRIA DE EMERGÊNCIA 20W, FORNECIMENTO E INSTALAÇÃO</v>
      </c>
      <c r="F69" s="31" t="str">
        <f>INDEX('Composicao Unitaria'!F:F,MATCH('Orcamento Sintetico'!$B69,'Composicao Unitaria'!$B:$B,0))</f>
        <v>UN</v>
      </c>
      <c r="G69" s="92">
        <v>3</v>
      </c>
      <c r="H69" s="34">
        <f>VLOOKUP(B69,'Composicao Unitaria'!B:I,8,0)</f>
        <v>295.06200000000001</v>
      </c>
      <c r="I69" s="34">
        <f t="shared" si="14"/>
        <v>380.1</v>
      </c>
      <c r="J69" s="34">
        <f t="shared" si="15"/>
        <v>885.19</v>
      </c>
      <c r="K69" s="34">
        <f t="shared" si="16"/>
        <v>1140.3</v>
      </c>
      <c r="L69" s="62"/>
      <c r="M69" s="63"/>
    </row>
    <row r="70" spans="2:13" x14ac:dyDescent="0.25">
      <c r="B70" s="30" t="s">
        <v>200</v>
      </c>
      <c r="C70" s="31" t="str">
        <f>INDEX('Composicao Unitaria'!D:D,MATCH('Orcamento Sintetico'!$B70,'Composicao Unitaria'!$B:$B,0))</f>
        <v>PRÓPRIA</v>
      </c>
      <c r="D70" s="31" t="str">
        <f>INDEX('Composicao Unitaria'!C:C,MATCH('Orcamento Sintetico'!$B70,'Composicao Unitaria'!$B:$B,0))</f>
        <v>P-039</v>
      </c>
      <c r="E70" s="103" t="str">
        <f>INDEX('Composicao Unitaria'!E:E,MATCH('Orcamento Sintetico'!$B70,'Composicao Unitaria'!$B:$B,0))</f>
        <v>(ADEQUADO 8691 - ORSE) SIRENE DE ALCANCE - 1.500M, 100A/220V, COM ESTROBO</v>
      </c>
      <c r="F70" s="31" t="str">
        <f>INDEX('Composicao Unitaria'!F:F,MATCH('Orcamento Sintetico'!$B70,'Composicao Unitaria'!$B:$B,0))</f>
        <v>UN</v>
      </c>
      <c r="G70" s="92">
        <v>1</v>
      </c>
      <c r="H70" s="34">
        <f>VLOOKUP(B70,'Composicao Unitaria'!B:I,8,0)</f>
        <v>673.07</v>
      </c>
      <c r="I70" s="34">
        <f t="shared" si="14"/>
        <v>867.05</v>
      </c>
      <c r="J70" s="34">
        <f t="shared" si="15"/>
        <v>673.07</v>
      </c>
      <c r="K70" s="34">
        <f t="shared" si="16"/>
        <v>867.05</v>
      </c>
      <c r="L70" s="62"/>
      <c r="M70" s="63"/>
    </row>
    <row r="71" spans="2:13" ht="25.5" x14ac:dyDescent="0.25">
      <c r="B71" s="30" t="s">
        <v>201</v>
      </c>
      <c r="C71" s="31" t="str">
        <f>INDEX('Composicao Unitaria'!D:D,MATCH('Orcamento Sintetico'!$B71,'Composicao Unitaria'!$B:$B,0))</f>
        <v>SINAPI</v>
      </c>
      <c r="D71" s="31" t="str">
        <f>INDEX('Composicao Unitaria'!C:C,MATCH('Orcamento Sintetico'!$B71,'Composicao Unitaria'!$B:$B,0))</f>
        <v>101907</v>
      </c>
      <c r="E71" s="103" t="str">
        <f>INDEX('Composicao Unitaria'!E:E,MATCH('Orcamento Sintetico'!$B71,'Composicao Unitaria'!$B:$B,0))</f>
        <v>EXTINTOR DE INCÊNDIO PORTÁTIL COM CARGA DE CO2 DE 6 KG, CLASSE BC - FORNECIMENTO E INSTALAÇÃO. AF_10/2020_PE</v>
      </c>
      <c r="F71" s="31" t="str">
        <f>INDEX('Composicao Unitaria'!F:F,MATCH('Orcamento Sintetico'!$B71,'Composicao Unitaria'!$B:$B,0))</f>
        <v>UN</v>
      </c>
      <c r="G71" s="92">
        <v>1</v>
      </c>
      <c r="H71" s="34">
        <f>VLOOKUP(B71,'Composicao Unitaria'!B:I,8,0)</f>
        <v>844.51859999999999</v>
      </c>
      <c r="I71" s="34">
        <f t="shared" si="14"/>
        <v>1087.9100000000001</v>
      </c>
      <c r="J71" s="34">
        <f t="shared" si="15"/>
        <v>844.52</v>
      </c>
      <c r="K71" s="34">
        <f t="shared" si="16"/>
        <v>1087.9100000000001</v>
      </c>
      <c r="L71" s="62"/>
      <c r="M71" s="63"/>
    </row>
    <row r="72" spans="2:13" x14ac:dyDescent="0.25">
      <c r="B72" s="30" t="s">
        <v>202</v>
      </c>
      <c r="C72" s="31" t="str">
        <f>INDEX('Composicao Unitaria'!D:D,MATCH('Orcamento Sintetico'!$B72,'Composicao Unitaria'!$B:$B,0))</f>
        <v>SBC</v>
      </c>
      <c r="D72" s="31">
        <f>INDEX('Composicao Unitaria'!C:C,MATCH('Orcamento Sintetico'!$B72,'Composicao Unitaria'!$B:$B,0))</f>
        <v>5012</v>
      </c>
      <c r="E72" s="103" t="str">
        <f>INDEX('Composicao Unitaria'!E:E,MATCH('Orcamento Sintetico'!$B72,'Composicao Unitaria'!$B:$B,0))</f>
        <v>TAPETE ISOLANTE 20KV 1,00X1,00M COM LAUDO</v>
      </c>
      <c r="F72" s="31" t="str">
        <f>INDEX('Composicao Unitaria'!F:F,MATCH('Orcamento Sintetico'!$B72,'Composicao Unitaria'!$B:$B,0))</f>
        <v>UN</v>
      </c>
      <c r="G72" s="92">
        <v>3</v>
      </c>
      <c r="H72" s="34">
        <f>VLOOKUP(B72,'Composicao Unitaria'!B:I,8,0)</f>
        <v>604.55999999999995</v>
      </c>
      <c r="I72" s="34">
        <f t="shared" si="14"/>
        <v>778.79</v>
      </c>
      <c r="J72" s="34">
        <f t="shared" si="15"/>
        <v>1813.68</v>
      </c>
      <c r="K72" s="34">
        <f t="shared" si="16"/>
        <v>2336.37</v>
      </c>
      <c r="L72" s="62"/>
      <c r="M72" s="63"/>
    </row>
    <row r="73" spans="2:13" x14ac:dyDescent="0.25">
      <c r="B73" s="30" t="s">
        <v>203</v>
      </c>
      <c r="C73" s="31" t="str">
        <f>INDEX('Composicao Unitaria'!D:D,MATCH('Orcamento Sintetico'!$B73,'Composicao Unitaria'!$B:$B,0))</f>
        <v>SIURB</v>
      </c>
      <c r="D73" s="31">
        <f>INDEX('Composicao Unitaria'!C:C,MATCH('Orcamento Sintetico'!$B73,'Composicao Unitaria'!$B:$B,0))</f>
        <v>56138</v>
      </c>
      <c r="E73" s="103" t="str">
        <f>INDEX('Composicao Unitaria'!E:E,MATCH('Orcamento Sintetico'!$B73,'Composicao Unitaria'!$B:$B,0))</f>
        <v>LUVA DE BORRACHA ISOLAÇÃO 20KV</v>
      </c>
      <c r="F73" s="31" t="str">
        <f>INDEX('Composicao Unitaria'!F:F,MATCH('Orcamento Sintetico'!$B73,'Composicao Unitaria'!$B:$B,0))</f>
        <v>PAR</v>
      </c>
      <c r="G73" s="92">
        <v>2</v>
      </c>
      <c r="H73" s="34">
        <f>VLOOKUP(B73,'Composicao Unitaria'!B:I,8,0)</f>
        <v>527.09</v>
      </c>
      <c r="I73" s="34">
        <f t="shared" si="14"/>
        <v>679</v>
      </c>
      <c r="J73" s="34">
        <f t="shared" si="15"/>
        <v>1054.18</v>
      </c>
      <c r="K73" s="34">
        <f t="shared" si="16"/>
        <v>1358</v>
      </c>
      <c r="L73" s="62"/>
      <c r="M73" s="63"/>
    </row>
    <row r="74" spans="2:13" x14ac:dyDescent="0.25">
      <c r="B74" s="30" t="s">
        <v>204</v>
      </c>
      <c r="C74" s="31" t="str">
        <f>INDEX('Composicao Unitaria'!D:D,MATCH('Orcamento Sintetico'!$B74,'Composicao Unitaria'!$B:$B,0))</f>
        <v>PRÓPRIA</v>
      </c>
      <c r="D74" s="31" t="str">
        <f>INDEX('Composicao Unitaria'!C:C,MATCH('Orcamento Sintetico'!$B74,'Composicao Unitaria'!$B:$B,0))</f>
        <v>P-040</v>
      </c>
      <c r="E74" s="103" t="str">
        <f>INDEX('Composicao Unitaria'!E:E,MATCH('Orcamento Sintetico'!$B74,'Composicao Unitaria'!$B:$B,0))</f>
        <v>CAIXA DE MADEIRA TIPO PORTA-LUVAS PARA ABRIGO DE LUVAS ISOLANTES</v>
      </c>
      <c r="F74" s="31" t="str">
        <f>INDEX('Composicao Unitaria'!F:F,MATCH('Orcamento Sintetico'!$B74,'Composicao Unitaria'!$B:$B,0))</f>
        <v>UN</v>
      </c>
      <c r="G74" s="92">
        <v>1</v>
      </c>
      <c r="H74" s="34">
        <f>VLOOKUP(B74,'Composicao Unitaria'!B:I,8,0)</f>
        <v>72.32350000000001</v>
      </c>
      <c r="I74" s="34">
        <f t="shared" si="14"/>
        <v>93.17</v>
      </c>
      <c r="J74" s="34">
        <f t="shared" si="15"/>
        <v>72.319999999999993</v>
      </c>
      <c r="K74" s="34">
        <f t="shared" si="16"/>
        <v>93.17</v>
      </c>
      <c r="L74" s="62"/>
      <c r="M74" s="63"/>
    </row>
    <row r="75" spans="2:13" x14ac:dyDescent="0.25">
      <c r="B75" s="25">
        <v>3</v>
      </c>
      <c r="C75" s="26" t="s">
        <v>377</v>
      </c>
      <c r="D75" s="25"/>
      <c r="E75" s="102"/>
      <c r="F75" s="25"/>
      <c r="G75" s="91"/>
      <c r="H75" s="28"/>
      <c r="I75" s="29"/>
      <c r="J75" s="29"/>
      <c r="K75" s="29">
        <f>SUM(K76:K94)</f>
        <v>43525.02</v>
      </c>
      <c r="L75" s="62"/>
      <c r="M75" s="63"/>
    </row>
    <row r="76" spans="2:13" ht="25.5" x14ac:dyDescent="0.25">
      <c r="B76" s="30" t="s">
        <v>226</v>
      </c>
      <c r="C76" s="31" t="str">
        <f>INDEX('Composicao Unitaria'!D:D,MATCH('Orcamento Sintetico'!$B76,'Composicao Unitaria'!$B:$B,0))</f>
        <v>COTAÇÃO</v>
      </c>
      <c r="D76" s="31" t="str">
        <f>INDEX('Composicao Unitaria'!C:C,MATCH('Orcamento Sintetico'!$B76,'Composicao Unitaria'!$B:$B,0))</f>
        <v>C-012</v>
      </c>
      <c r="E76" s="103" t="str">
        <f>INDEX('Composicao Unitaria'!E:E,MATCH('Orcamento Sintetico'!$B76,'Composicao Unitaria'!$B:$B,0))</f>
        <v>QUADRO DE COMANDO 1500X1200X350MM COM PLACA LARANJA COM BARRAMENTO 1600A E BARRAMENTOS NEUTRO E TERRA, FORNECIMENTO E INSTALAÇÃO</v>
      </c>
      <c r="F76" s="31" t="str">
        <f>INDEX('Composicao Unitaria'!F:F,MATCH('Orcamento Sintetico'!$B76,'Composicao Unitaria'!$B:$B,0))</f>
        <v>UN</v>
      </c>
      <c r="G76" s="33">
        <v>1</v>
      </c>
      <c r="H76" s="34">
        <f>VLOOKUP(B76,'Composicao Unitaria'!B:I,8,0)</f>
        <v>9098.1766666666699</v>
      </c>
      <c r="I76" s="34">
        <f t="shared" ref="I76" si="17">ROUND(H76*(1+$K$3),2)</f>
        <v>11720.27</v>
      </c>
      <c r="J76" s="34">
        <f t="shared" ref="J76" si="18">ROUND(G76*H76,2)</f>
        <v>9098.18</v>
      </c>
      <c r="K76" s="34">
        <f t="shared" ref="K76" si="19">ROUND(G76*I76,2)</f>
        <v>11720.27</v>
      </c>
      <c r="L76" s="62"/>
      <c r="M76" s="63"/>
    </row>
    <row r="77" spans="2:13" ht="25.5" x14ac:dyDescent="0.25">
      <c r="B77" s="30" t="s">
        <v>227</v>
      </c>
      <c r="C77" s="31" t="str">
        <f>INDEX('Composicao Unitaria'!D:D,MATCH('Orcamento Sintetico'!$B77,'Composicao Unitaria'!$B:$B,0))</f>
        <v>SINAPI</v>
      </c>
      <c r="D77" s="31">
        <f>INDEX('Composicao Unitaria'!C:C,MATCH('Orcamento Sintetico'!$B77,'Composicao Unitaria'!$B:$B,0))</f>
        <v>97608</v>
      </c>
      <c r="E77" s="103" t="str">
        <f>INDEX('Composicao Unitaria'!E:E,MATCH('Orcamento Sintetico'!$B77,'Composicao Unitaria'!$B:$B,0))</f>
        <v>LUMINÁRIA ARANDELA TIPO TARTARUGA, COM GRADE, DE SOBREPOR, COM 1 LÂMPADA FLUORESCENTE DE 15 W, SEM REATOR - FORNECIMENTO E INSTALAÇÃO. AF_02/2020</v>
      </c>
      <c r="F77" s="31" t="str">
        <f>INDEX('Composicao Unitaria'!F:F,MATCH('Orcamento Sintetico'!$B77,'Composicao Unitaria'!$B:$B,0))</f>
        <v>UN</v>
      </c>
      <c r="G77" s="33">
        <v>1</v>
      </c>
      <c r="H77" s="34">
        <f>VLOOKUP(B77,'Composicao Unitaria'!B:I,8,0)</f>
        <v>122.765192</v>
      </c>
      <c r="I77" s="34">
        <f t="shared" ref="I77:I94" si="20">ROUND(H77*(1+$K$3),2)</f>
        <v>158.15</v>
      </c>
      <c r="J77" s="34">
        <f t="shared" ref="J77:J94" si="21">ROUND(G77*H77,2)</f>
        <v>122.77</v>
      </c>
      <c r="K77" s="34">
        <f t="shared" ref="K77:K94" si="22">ROUND(G77*I77,2)</f>
        <v>158.15</v>
      </c>
      <c r="L77" s="62"/>
      <c r="M77" s="63"/>
    </row>
    <row r="78" spans="2:13" x14ac:dyDescent="0.25">
      <c r="B78" s="30" t="s">
        <v>228</v>
      </c>
      <c r="C78" s="31" t="str">
        <f>INDEX('Composicao Unitaria'!D:D,MATCH('Orcamento Sintetico'!$B78,'Composicao Unitaria'!$B:$B,0))</f>
        <v>PRÓPRIA</v>
      </c>
      <c r="D78" s="31" t="str">
        <f>INDEX('Composicao Unitaria'!C:C,MATCH('Orcamento Sintetico'!$B78,'Composicao Unitaria'!$B:$B,0))</f>
        <v>P-041</v>
      </c>
      <c r="E78" s="103" t="str">
        <f>INDEX('Composicao Unitaria'!E:E,MATCH('Orcamento Sintetico'!$B78,'Composicao Unitaria'!$B:$B,0))</f>
        <v>LUMINÁRIA HERMÉTICA, LÂMPADA LED 2X32W, 220V</v>
      </c>
      <c r="F78" s="31" t="str">
        <f>INDEX('Composicao Unitaria'!F:F,MATCH('Orcamento Sintetico'!$B78,'Composicao Unitaria'!$B:$B,0))</f>
        <v>UN</v>
      </c>
      <c r="G78" s="33">
        <v>4</v>
      </c>
      <c r="H78" s="34">
        <f>VLOOKUP(B78,'Composicao Unitaria'!B:I,8,0)</f>
        <v>454.24</v>
      </c>
      <c r="I78" s="34">
        <f t="shared" si="20"/>
        <v>585.15</v>
      </c>
      <c r="J78" s="34">
        <f t="shared" si="21"/>
        <v>1816.96</v>
      </c>
      <c r="K78" s="34">
        <f t="shared" si="22"/>
        <v>2340.6</v>
      </c>
      <c r="L78" s="62"/>
      <c r="M78" s="63"/>
    </row>
    <row r="79" spans="2:13" ht="25.5" x14ac:dyDescent="0.25">
      <c r="B79" s="30" t="s">
        <v>229</v>
      </c>
      <c r="C79" s="31" t="str">
        <f>INDEX('Composicao Unitaria'!D:D,MATCH('Orcamento Sintetico'!$B79,'Composicao Unitaria'!$B:$B,0))</f>
        <v>SINAPI</v>
      </c>
      <c r="D79" s="31">
        <f>INDEX('Composicao Unitaria'!C:C,MATCH('Orcamento Sintetico'!$B79,'Composicao Unitaria'!$B:$B,0))</f>
        <v>95801</v>
      </c>
      <c r="E79" s="103" t="str">
        <f>INDEX('Composicao Unitaria'!E:E,MATCH('Orcamento Sintetico'!$B79,'Composicao Unitaria'!$B:$B,0))</f>
        <v xml:space="preserve">CONDULETE DE ALUMÍNIO, TIPO X, PARA ELETRODUTO DE AÇO GALVANIZADO DN 20 MM (3/4''), APARENTE - FORNECIMENTO E INSTALAÇÃO. AF_10/2022  </v>
      </c>
      <c r="F79" s="31" t="str">
        <f>INDEX('Composicao Unitaria'!F:F,MATCH('Orcamento Sintetico'!$B79,'Composicao Unitaria'!$B:$B,0))</f>
        <v>UN</v>
      </c>
      <c r="G79" s="33">
        <v>9</v>
      </c>
      <c r="H79" s="34">
        <f>VLOOKUP(B79,'Composicao Unitaria'!B:I,8,0)</f>
        <v>30.570735999999997</v>
      </c>
      <c r="I79" s="34">
        <f t="shared" si="20"/>
        <v>39.380000000000003</v>
      </c>
      <c r="J79" s="34">
        <f t="shared" si="21"/>
        <v>275.14</v>
      </c>
      <c r="K79" s="34">
        <f t="shared" si="22"/>
        <v>354.42</v>
      </c>
      <c r="L79" s="62"/>
      <c r="M79" s="63"/>
    </row>
    <row r="80" spans="2:13" ht="25.5" x14ac:dyDescent="0.25">
      <c r="B80" s="30" t="s">
        <v>230</v>
      </c>
      <c r="C80" s="31" t="str">
        <f>INDEX('Composicao Unitaria'!D:D,MATCH('Orcamento Sintetico'!$B80,'Composicao Unitaria'!$B:$B,0))</f>
        <v>PRÓPRIA</v>
      </c>
      <c r="D80" s="31" t="str">
        <f>INDEX('Composicao Unitaria'!C:C,MATCH('Orcamento Sintetico'!$B80,'Composicao Unitaria'!$B:$B,0))</f>
        <v>P-042</v>
      </c>
      <c r="E80" s="103" t="str">
        <f>INDEX('Composicao Unitaria'!E:E,MATCH('Orcamento Sintetico'!$B80,'Composicao Unitaria'!$B:$B,0))</f>
        <v>CONDULETE DE ALUMÍNIO, TIPO X, PARA ELETRODUTO DE AÇO GALVANIZADO DN 20 MM (3/4''), APARENTE - 1 MÓDULO - INTERRUPTOR SIMPLES</v>
      </c>
      <c r="F80" s="31" t="str">
        <f>INDEX('Composicao Unitaria'!F:F,MATCH('Orcamento Sintetico'!$B80,'Composicao Unitaria'!$B:$B,0))</f>
        <v>UN</v>
      </c>
      <c r="G80" s="33">
        <v>1</v>
      </c>
      <c r="H80" s="34">
        <f>VLOOKUP(B80,'Composicao Unitaria'!B:I,8,0)</f>
        <v>54.990736000000005</v>
      </c>
      <c r="I80" s="34">
        <f t="shared" si="20"/>
        <v>70.84</v>
      </c>
      <c r="J80" s="34">
        <f t="shared" si="21"/>
        <v>54.99</v>
      </c>
      <c r="K80" s="34">
        <f t="shared" si="22"/>
        <v>70.84</v>
      </c>
      <c r="L80" s="62"/>
      <c r="M80" s="63"/>
    </row>
    <row r="81" spans="2:13" ht="38.25" x14ac:dyDescent="0.25">
      <c r="B81" s="30" t="s">
        <v>231</v>
      </c>
      <c r="C81" s="31" t="str">
        <f>INDEX('Composicao Unitaria'!D:D,MATCH('Orcamento Sintetico'!$B81,'Composicao Unitaria'!$B:$B,0))</f>
        <v>PRÓPRIA</v>
      </c>
      <c r="D81" s="31" t="str">
        <f>INDEX('Composicao Unitaria'!C:C,MATCH('Orcamento Sintetico'!$B81,'Composicao Unitaria'!$B:$B,0))</f>
        <v>P-043</v>
      </c>
      <c r="E81" s="103" t="str">
        <f>INDEX('Composicao Unitaria'!E:E,MATCH('Orcamento Sintetico'!$B81,'Composicao Unitaria'!$B:$B,0))</f>
        <v>CONDULETE DE ALUMÍNIO, TIPO X, PARA ELETRODUTO DE AÇO GALVANIZADO DN 20 MM (3/4''), APARENTE - 2 MÓDULOS - INTERRUPTOR SIMPLES E 1 TOMADA DE EMBUTIR 2P+T 10A</v>
      </c>
      <c r="F81" s="31" t="str">
        <f>INDEX('Composicao Unitaria'!F:F,MATCH('Orcamento Sintetico'!$B81,'Composicao Unitaria'!$B:$B,0))</f>
        <v>UN</v>
      </c>
      <c r="G81" s="33">
        <v>2</v>
      </c>
      <c r="H81" s="34">
        <f>VLOOKUP(B81,'Composicao Unitaria'!B:I,8,0)</f>
        <v>61.710736000000004</v>
      </c>
      <c r="I81" s="34">
        <f t="shared" si="20"/>
        <v>79.5</v>
      </c>
      <c r="J81" s="34">
        <f t="shared" si="21"/>
        <v>123.42</v>
      </c>
      <c r="K81" s="34">
        <f t="shared" si="22"/>
        <v>159</v>
      </c>
      <c r="L81" s="62"/>
      <c r="M81" s="63"/>
    </row>
    <row r="82" spans="2:13" x14ac:dyDescent="0.25">
      <c r="B82" s="30" t="s">
        <v>232</v>
      </c>
      <c r="C82" s="31" t="str">
        <f>INDEX('Composicao Unitaria'!D:D,MATCH('Orcamento Sintetico'!$B82,'Composicao Unitaria'!$B:$B,0))</f>
        <v>PRÓPRIA</v>
      </c>
      <c r="D82" s="31" t="str">
        <f>INDEX('Composicao Unitaria'!C:C,MATCH('Orcamento Sintetico'!$B82,'Composicao Unitaria'!$B:$B,0))</f>
        <v>P-044</v>
      </c>
      <c r="E82" s="103" t="str">
        <f>INDEX('Composicao Unitaria'!E:E,MATCH('Orcamento Sintetico'!$B82,'Composicao Unitaria'!$B:$B,0))</f>
        <v>ELETRODUTO GALVANIZADO A FOGO PESADO Ø3/4", COM ACESSÓRIOS E CONEXÕES</v>
      </c>
      <c r="F82" s="31" t="str">
        <f>INDEX('Composicao Unitaria'!F:F,MATCH('Orcamento Sintetico'!$B82,'Composicao Unitaria'!$B:$B,0))</f>
        <v>M</v>
      </c>
      <c r="G82" s="33">
        <v>28</v>
      </c>
      <c r="H82" s="34">
        <f>VLOOKUP(B82,'Composicao Unitaria'!B:I,8,0)</f>
        <v>33.359000000000002</v>
      </c>
      <c r="I82" s="34">
        <f t="shared" si="20"/>
        <v>42.97</v>
      </c>
      <c r="J82" s="34">
        <f t="shared" si="21"/>
        <v>934.05</v>
      </c>
      <c r="K82" s="34">
        <f t="shared" si="22"/>
        <v>1203.1600000000001</v>
      </c>
      <c r="L82" s="62"/>
      <c r="M82" s="63"/>
    </row>
    <row r="83" spans="2:13" ht="25.5" x14ac:dyDescent="0.25">
      <c r="B83" s="30" t="s">
        <v>233</v>
      </c>
      <c r="C83" s="31" t="str">
        <f>INDEX('Composicao Unitaria'!D:D,MATCH('Orcamento Sintetico'!$B83,'Composicao Unitaria'!$B:$B,0))</f>
        <v>SINAPI</v>
      </c>
      <c r="D83" s="31">
        <f>INDEX('Composicao Unitaria'!C:C,MATCH('Orcamento Sintetico'!$B83,'Composicao Unitaria'!$B:$B,0))</f>
        <v>91926</v>
      </c>
      <c r="E83" s="103" t="str">
        <f>INDEX('Composicao Unitaria'!E:E,MATCH('Orcamento Sintetico'!$B83,'Composicao Unitaria'!$B:$B,0))</f>
        <v>CABO DE COBRE FLEXÍVEL ISOLADO, 2,5 MM², ANTI-CHAMA 450/750 V, PARA CIRCUITOS TERMINAIS - FORNECIMENTO E INSTALAÇÃO. AF_12/2015</v>
      </c>
      <c r="F83" s="31" t="str">
        <f>INDEX('Composicao Unitaria'!F:F,MATCH('Orcamento Sintetico'!$B83,'Composicao Unitaria'!$B:$B,0))</f>
        <v>M</v>
      </c>
      <c r="G83" s="33">
        <v>90</v>
      </c>
      <c r="H83" s="34">
        <f>VLOOKUP(B83,'Composicao Unitaria'!B:I,8,0)</f>
        <v>3.8005499999999999</v>
      </c>
      <c r="I83" s="34">
        <f t="shared" si="20"/>
        <v>4.9000000000000004</v>
      </c>
      <c r="J83" s="34">
        <f t="shared" si="21"/>
        <v>342.05</v>
      </c>
      <c r="K83" s="34">
        <f t="shared" si="22"/>
        <v>441</v>
      </c>
      <c r="L83" s="62"/>
      <c r="M83" s="63"/>
    </row>
    <row r="84" spans="2:13" ht="25.5" x14ac:dyDescent="0.25">
      <c r="B84" s="30" t="s">
        <v>234</v>
      </c>
      <c r="C84" s="31" t="str">
        <f>INDEX('Composicao Unitaria'!D:D,MATCH('Orcamento Sintetico'!$B84,'Composicao Unitaria'!$B:$B,0))</f>
        <v>SINAPI</v>
      </c>
      <c r="D84" s="31">
        <f>INDEX('Composicao Unitaria'!C:C,MATCH('Orcamento Sintetico'!$B84,'Composicao Unitaria'!$B:$B,0))</f>
        <v>93653</v>
      </c>
      <c r="E84" s="103" t="str">
        <f>INDEX('Composicao Unitaria'!E:E,MATCH('Orcamento Sintetico'!$B84,'Composicao Unitaria'!$B:$B,0))</f>
        <v>DISJUNTOR MONOPOLAR TIPO DIN, CORRENTE NOMINAL DE 20A - FORNECIMENTO E INSTALAÇÃO. AF_10/2020</v>
      </c>
      <c r="F84" s="31" t="str">
        <f>INDEX('Composicao Unitaria'!F:F,MATCH('Orcamento Sintetico'!$B84,'Composicao Unitaria'!$B:$B,0))</f>
        <v>UN</v>
      </c>
      <c r="G84" s="33">
        <v>1</v>
      </c>
      <c r="H84" s="34">
        <f>VLOOKUP(B84,'Composicao Unitaria'!B:I,8,0)</f>
        <v>13.132995999999999</v>
      </c>
      <c r="I84" s="34">
        <f t="shared" si="20"/>
        <v>16.920000000000002</v>
      </c>
      <c r="J84" s="34">
        <f t="shared" si="21"/>
        <v>13.13</v>
      </c>
      <c r="K84" s="34">
        <f t="shared" si="22"/>
        <v>16.920000000000002</v>
      </c>
      <c r="L84" s="62"/>
      <c r="M84" s="63"/>
    </row>
    <row r="85" spans="2:13" ht="25.5" x14ac:dyDescent="0.25">
      <c r="B85" s="30" t="s">
        <v>235</v>
      </c>
      <c r="C85" s="31" t="str">
        <f>INDEX('Composicao Unitaria'!D:D,MATCH('Orcamento Sintetico'!$B85,'Composicao Unitaria'!$B:$B,0))</f>
        <v>PRÓPRIA</v>
      </c>
      <c r="D85" s="31" t="str">
        <f>INDEX('Composicao Unitaria'!C:C,MATCH('Orcamento Sintetico'!$B85,'Composicao Unitaria'!$B:$B,0))</f>
        <v>P-045</v>
      </c>
      <c r="E85" s="103" t="str">
        <f>INDEX('Composicao Unitaria'!E:E,MATCH('Orcamento Sintetico'!$B85,'Composicao Unitaria'!$B:$B,0))</f>
        <v>DISJUNTOR TERMOMAGNETICO TRIPOLAR 175 A, PADRÃO DIN (EUROPEU - LINHA BRANCA), 10KA</v>
      </c>
      <c r="F85" s="31" t="str">
        <f>INDEX('Composicao Unitaria'!F:F,MATCH('Orcamento Sintetico'!$B85,'Composicao Unitaria'!$B:$B,0))</f>
        <v>UN</v>
      </c>
      <c r="G85" s="33">
        <v>4</v>
      </c>
      <c r="H85" s="34">
        <f>VLOOKUP(B85,'Composicao Unitaria'!B:I,8,0)</f>
        <v>1092.1799999999998</v>
      </c>
      <c r="I85" s="34">
        <f t="shared" si="20"/>
        <v>1406.95</v>
      </c>
      <c r="J85" s="34">
        <f t="shared" si="21"/>
        <v>4368.72</v>
      </c>
      <c r="K85" s="34">
        <f t="shared" si="22"/>
        <v>5627.8</v>
      </c>
      <c r="L85" s="62"/>
      <c r="M85" s="63"/>
    </row>
    <row r="86" spans="2:13" ht="25.5" x14ac:dyDescent="0.25">
      <c r="B86" s="30" t="s">
        <v>296</v>
      </c>
      <c r="C86" s="31" t="str">
        <f>INDEX('Composicao Unitaria'!D:D,MATCH('Orcamento Sintetico'!$B86,'Composicao Unitaria'!$B:$B,0))</f>
        <v>PRÓPRIA</v>
      </c>
      <c r="D86" s="31" t="str">
        <f>INDEX('Composicao Unitaria'!C:C,MATCH('Orcamento Sintetico'!$B86,'Composicao Unitaria'!$B:$B,0))</f>
        <v>P-046</v>
      </c>
      <c r="E86" s="103" t="str">
        <f>INDEX('Composicao Unitaria'!E:E,MATCH('Orcamento Sintetico'!$B86,'Composicao Unitaria'!$B:$B,0))</f>
        <v>DISJUNTOR EM CAIXA MOLDADA, TÉRMICO E MAGNÉTICO AJUSTÁVEIS, TRIPOLAR 1250/690 V, FAIXA DE AJUSTE DE 800 ATÉ 1250 A</v>
      </c>
      <c r="F86" s="31" t="str">
        <f>INDEX('Composicao Unitaria'!F:F,MATCH('Orcamento Sintetico'!$B86,'Composicao Unitaria'!$B:$B,0))</f>
        <v>UN</v>
      </c>
      <c r="G86" s="33">
        <v>1</v>
      </c>
      <c r="H86" s="34">
        <f>VLOOKUP(B86,'Composicao Unitaria'!B:I,8,0)</f>
        <v>2764.79</v>
      </c>
      <c r="I86" s="34">
        <f t="shared" si="20"/>
        <v>3561.6</v>
      </c>
      <c r="J86" s="34">
        <f t="shared" si="21"/>
        <v>2764.79</v>
      </c>
      <c r="K86" s="34">
        <f t="shared" si="22"/>
        <v>3561.6</v>
      </c>
      <c r="L86" s="62"/>
      <c r="M86" s="63"/>
    </row>
    <row r="87" spans="2:13" x14ac:dyDescent="0.25">
      <c r="B87" s="30" t="s">
        <v>300</v>
      </c>
      <c r="C87" s="31" t="str">
        <f>INDEX('Composicao Unitaria'!D:D,MATCH('Orcamento Sintetico'!$B87,'Composicao Unitaria'!$B:$B,0))</f>
        <v>PRÓPRIA</v>
      </c>
      <c r="D87" s="31" t="str">
        <f>INDEX('Composicao Unitaria'!C:C,MATCH('Orcamento Sintetico'!$B87,'Composicao Unitaria'!$B:$B,0))</f>
        <v>P-047</v>
      </c>
      <c r="E87" s="103" t="str">
        <f>INDEX('Composicao Unitaria'!E:E,MATCH('Orcamento Sintetico'!$B87,'Composicao Unitaria'!$B:$B,0))</f>
        <v>DISPOSITIVO DE PROTEÇÃO CONTRA SURTO DE TENSÃO DPS 40/20KA - 175V CLASSE II</v>
      </c>
      <c r="F87" s="31" t="str">
        <f>INDEX('Composicao Unitaria'!F:F,MATCH('Orcamento Sintetico'!$B87,'Composicao Unitaria'!$B:$B,0))</f>
        <v>UN</v>
      </c>
      <c r="G87" s="33">
        <v>4</v>
      </c>
      <c r="H87" s="34">
        <f>VLOOKUP(B87,'Composicao Unitaria'!B:I,8,0)</f>
        <v>81.010000000000005</v>
      </c>
      <c r="I87" s="34">
        <f t="shared" si="20"/>
        <v>104.36</v>
      </c>
      <c r="J87" s="34">
        <f t="shared" si="21"/>
        <v>324.04000000000002</v>
      </c>
      <c r="K87" s="34">
        <f t="shared" si="22"/>
        <v>417.44</v>
      </c>
      <c r="L87" s="62"/>
      <c r="M87" s="63"/>
    </row>
    <row r="88" spans="2:13" ht="38.25" x14ac:dyDescent="0.25">
      <c r="B88" s="30" t="s">
        <v>303</v>
      </c>
      <c r="C88" s="31" t="str">
        <f>INDEX('Composicao Unitaria'!D:D,MATCH('Orcamento Sintetico'!$B88,'Composicao Unitaria'!$B:$B,0))</f>
        <v>SINAPI</v>
      </c>
      <c r="D88" s="31">
        <f>INDEX('Composicao Unitaria'!C:C,MATCH('Orcamento Sintetico'!$B88,'Composicao Unitaria'!$B:$B,0))</f>
        <v>92988</v>
      </c>
      <c r="E88" s="103" t="str">
        <f>INDEX('Composicao Unitaria'!E:E,MATCH('Orcamento Sintetico'!$B88,'Composicao Unitaria'!$B:$B,0))</f>
        <v>CABO DE COBRE FLEXÍVEL ISOLADO, 50 MM², ANTI-CHAMA 0,6/1,0 KV, PARA REDE ENTERRADA DE DISTRIBUIÇÃO DE ENERGIA ELÉTRICA - FORNECIMENTO E INSTALAÇÃO. AF_12/2021</v>
      </c>
      <c r="F88" s="31" t="str">
        <f>INDEX('Composicao Unitaria'!F:F,MATCH('Orcamento Sintetico'!$B88,'Composicao Unitaria'!$B:$B,0))</f>
        <v>M</v>
      </c>
      <c r="G88" s="33">
        <v>20</v>
      </c>
      <c r="H88" s="34">
        <f>VLOOKUP(B88,'Composicao Unitaria'!B:I,8,0)</f>
        <v>51.860259999999997</v>
      </c>
      <c r="I88" s="34">
        <f t="shared" si="20"/>
        <v>66.81</v>
      </c>
      <c r="J88" s="34">
        <f t="shared" si="21"/>
        <v>1037.21</v>
      </c>
      <c r="K88" s="34">
        <f t="shared" si="22"/>
        <v>1336.2</v>
      </c>
      <c r="L88" s="62"/>
      <c r="M88" s="63"/>
    </row>
    <row r="89" spans="2:13" ht="38.25" x14ac:dyDescent="0.25">
      <c r="B89" s="30" t="s">
        <v>306</v>
      </c>
      <c r="C89" s="31" t="str">
        <f>INDEX('Composicao Unitaria'!D:D,MATCH('Orcamento Sintetico'!$B89,'Composicao Unitaria'!$B:$B,0))</f>
        <v>SINAPI</v>
      </c>
      <c r="D89" s="31">
        <f>INDEX('Composicao Unitaria'!C:C,MATCH('Orcamento Sintetico'!$B89,'Composicao Unitaria'!$B:$B,0))</f>
        <v>92992</v>
      </c>
      <c r="E89" s="103" t="str">
        <f>INDEX('Composicao Unitaria'!E:E,MATCH('Orcamento Sintetico'!$B89,'Composicao Unitaria'!$B:$B,0))</f>
        <v>CABO DE COBRE FLEXÍVEL ISOLADO, 95 MM², ANTI-CHAMA 0,6/1,0 KV, PARA REDE ENTERRADA DE DISTRIBUIÇÃO DE ENERGIA ELÉTRICA - FORNECIMENTO E INSTALAÇÃO. AF_12/2021</v>
      </c>
      <c r="F89" s="31" t="str">
        <f>INDEX('Composicao Unitaria'!F:F,MATCH('Orcamento Sintetico'!$B89,'Composicao Unitaria'!$B:$B,0))</f>
        <v>M</v>
      </c>
      <c r="G89" s="33">
        <v>60</v>
      </c>
      <c r="H89" s="34">
        <f>VLOOKUP(B89,'Composicao Unitaria'!B:I,8,0)</f>
        <v>93.023125999999991</v>
      </c>
      <c r="I89" s="34">
        <f t="shared" si="20"/>
        <v>119.83</v>
      </c>
      <c r="J89" s="34">
        <f t="shared" si="21"/>
        <v>5581.39</v>
      </c>
      <c r="K89" s="34">
        <f t="shared" si="22"/>
        <v>7189.8</v>
      </c>
      <c r="L89" s="62"/>
      <c r="M89" s="63"/>
    </row>
    <row r="90" spans="2:13" ht="38.25" x14ac:dyDescent="0.25">
      <c r="B90" s="30" t="s">
        <v>308</v>
      </c>
      <c r="C90" s="31" t="str">
        <f>INDEX('Composicao Unitaria'!D:D,MATCH('Orcamento Sintetico'!$B90,'Composicao Unitaria'!$B:$B,0))</f>
        <v>SINAPI</v>
      </c>
      <c r="D90" s="31">
        <f>INDEX('Composicao Unitaria'!C:C,MATCH('Orcamento Sintetico'!$B90,'Composicao Unitaria'!$B:$B,0))</f>
        <v>93000</v>
      </c>
      <c r="E90" s="103" t="str">
        <f>INDEX('Composicao Unitaria'!E:E,MATCH('Orcamento Sintetico'!$B90,'Composicao Unitaria'!$B:$B,0))</f>
        <v>CABO DE COBRE FLEXÍVEL ISOLADO, 240 MM², ANTI-CHAMA 0,6/1,0 KV, PARA REDE ENTERRADA DE DISTRIBUIÇÃO DE ENERGIA ELÉTRICA - FORNECIMENTO E INSTALAÇÃO. AF_12/2021</v>
      </c>
      <c r="F90" s="31" t="str">
        <f>INDEX('Composicao Unitaria'!F:F,MATCH('Orcamento Sintetico'!$B90,'Composicao Unitaria'!$B:$B,0))</f>
        <v>M</v>
      </c>
      <c r="G90" s="33">
        <v>12</v>
      </c>
      <c r="H90" s="34">
        <f>VLOOKUP(B90,'Composicao Unitaria'!B:I,8,0)</f>
        <v>237.77885399999997</v>
      </c>
      <c r="I90" s="34">
        <f t="shared" si="20"/>
        <v>306.31</v>
      </c>
      <c r="J90" s="34">
        <f t="shared" si="21"/>
        <v>2853.35</v>
      </c>
      <c r="K90" s="34">
        <f t="shared" si="22"/>
        <v>3675.72</v>
      </c>
      <c r="L90" s="62"/>
      <c r="M90" s="63"/>
    </row>
    <row r="91" spans="2:13" ht="25.5" x14ac:dyDescent="0.25">
      <c r="B91" s="30" t="s">
        <v>311</v>
      </c>
      <c r="C91" s="31" t="str">
        <f>INDEX('Composicao Unitaria'!D:D,MATCH('Orcamento Sintetico'!$B91,'Composicao Unitaria'!$B:$B,0))</f>
        <v>SINAPI</v>
      </c>
      <c r="D91" s="31">
        <f>INDEX('Composicao Unitaria'!C:C,MATCH('Orcamento Sintetico'!$B91,'Composicao Unitaria'!$B:$B,0))</f>
        <v>97881</v>
      </c>
      <c r="E91" s="103" t="str">
        <f>INDEX('Composicao Unitaria'!E:E,MATCH('Orcamento Sintetico'!$B91,'Composicao Unitaria'!$B:$B,0))</f>
        <v>CAIXA ENTERRADA ELÉTRICA RETANGULAR, EM CONCRETO PRÉ-MOLDADO, FUNDO COM BRITA, DIMENSÕES INTERNAS: 0,3X0,3X0,3 M. AF_12/2020</v>
      </c>
      <c r="F91" s="31" t="str">
        <f>INDEX('Composicao Unitaria'!F:F,MATCH('Orcamento Sintetico'!$B91,'Composicao Unitaria'!$B:$B,0))</f>
        <v xml:space="preserve">UN </v>
      </c>
      <c r="G91" s="33">
        <v>6</v>
      </c>
      <c r="H91" s="34">
        <f>VLOOKUP(B91,'Composicao Unitaria'!B:I,8,0)</f>
        <v>135.90342899999999</v>
      </c>
      <c r="I91" s="34">
        <f t="shared" si="20"/>
        <v>175.07</v>
      </c>
      <c r="J91" s="34">
        <f t="shared" si="21"/>
        <v>815.42</v>
      </c>
      <c r="K91" s="34">
        <f t="shared" si="22"/>
        <v>1050.42</v>
      </c>
      <c r="L91" s="62"/>
      <c r="M91" s="63"/>
    </row>
    <row r="92" spans="2:13" x14ac:dyDescent="0.25">
      <c r="B92" s="30" t="s">
        <v>313</v>
      </c>
      <c r="C92" s="31" t="str">
        <f>INDEX('Composicao Unitaria'!D:D,MATCH('Orcamento Sintetico'!$B92,'Composicao Unitaria'!$B:$B,0))</f>
        <v>SINAPI</v>
      </c>
      <c r="D92" s="31">
        <f>INDEX('Composicao Unitaria'!C:C,MATCH('Orcamento Sintetico'!$B92,'Composicao Unitaria'!$B:$B,0))</f>
        <v>96985</v>
      </c>
      <c r="E92" s="103" t="str">
        <f>INDEX('Composicao Unitaria'!E:E,MATCH('Orcamento Sintetico'!$B92,'Composicao Unitaria'!$B:$B,0))</f>
        <v>HASTE DE ATERRAMENTO 5/8  PARA SPDA - FORNECIMENTO E INSTALAÇÃO. AF_12/2017</v>
      </c>
      <c r="F92" s="31" t="str">
        <f>INDEX('Composicao Unitaria'!F:F,MATCH('Orcamento Sintetico'!$B92,'Composicao Unitaria'!$B:$B,0))</f>
        <v xml:space="preserve">UN </v>
      </c>
      <c r="G92" s="33">
        <v>8</v>
      </c>
      <c r="H92" s="34">
        <f>VLOOKUP(B92,'Composicao Unitaria'!B:I,8,0)</f>
        <v>82.666852000000006</v>
      </c>
      <c r="I92" s="34">
        <f t="shared" si="20"/>
        <v>106.49</v>
      </c>
      <c r="J92" s="34">
        <f t="shared" si="21"/>
        <v>661.33</v>
      </c>
      <c r="K92" s="34">
        <f t="shared" si="22"/>
        <v>851.92</v>
      </c>
      <c r="L92" s="62"/>
      <c r="M92" s="63"/>
    </row>
    <row r="93" spans="2:13" x14ac:dyDescent="0.25">
      <c r="B93" s="30" t="s">
        <v>316</v>
      </c>
      <c r="C93" s="31" t="str">
        <f>INDEX('Composicao Unitaria'!D:D,MATCH('Orcamento Sintetico'!$B93,'Composicao Unitaria'!$B:$B,0))</f>
        <v>AGESUL</v>
      </c>
      <c r="D93" s="31">
        <f>INDEX('Composicao Unitaria'!C:C,MATCH('Orcamento Sintetico'!$B93,'Composicao Unitaria'!$B:$B,0))</f>
        <v>1201006008</v>
      </c>
      <c r="E93" s="103" t="str">
        <f>INDEX('Composicao Unitaria'!E:E,MATCH('Orcamento Sintetico'!$B93,'Composicao Unitaria'!$B:$B,0))</f>
        <v>CONECTOR GTDU, CABO X HASTE PARA CABO DE 50MM2</v>
      </c>
      <c r="F93" s="31" t="str">
        <f>INDEX('Composicao Unitaria'!F:F,MATCH('Orcamento Sintetico'!$B93,'Composicao Unitaria'!$B:$B,0))</f>
        <v xml:space="preserve">UN </v>
      </c>
      <c r="G93" s="33">
        <v>8</v>
      </c>
      <c r="H93" s="34">
        <f>VLOOKUP(B93,'Composicao Unitaria'!B:I,8,0)</f>
        <v>42.28</v>
      </c>
      <c r="I93" s="34">
        <f t="shared" si="20"/>
        <v>54.47</v>
      </c>
      <c r="J93" s="34">
        <f t="shared" si="21"/>
        <v>338.24</v>
      </c>
      <c r="K93" s="34">
        <f t="shared" si="22"/>
        <v>435.76</v>
      </c>
      <c r="L93" s="62"/>
      <c r="M93" s="63"/>
    </row>
    <row r="94" spans="2:13" ht="25.5" x14ac:dyDescent="0.25">
      <c r="B94" s="30" t="s">
        <v>319</v>
      </c>
      <c r="C94" s="31" t="str">
        <f>INDEX('Composicao Unitaria'!D:D,MATCH('Orcamento Sintetico'!$B94,'Composicao Unitaria'!$B:$B,0))</f>
        <v>SINAPI</v>
      </c>
      <c r="D94" s="31">
        <f>INDEX('Composicao Unitaria'!C:C,MATCH('Orcamento Sintetico'!$B94,'Composicao Unitaria'!$B:$B,0))</f>
        <v>96977</v>
      </c>
      <c r="E94" s="103" t="str">
        <f>INDEX('Composicao Unitaria'!E:E,MATCH('Orcamento Sintetico'!$B94,'Composicao Unitaria'!$B:$B,0))</f>
        <v>CORDOALHA DE COBRE NU 50 MM², ENTERRADA, SEM ISOLADOR - FORNECIMENTO E INSTALAÇÃO. AF_12/2017</v>
      </c>
      <c r="F94" s="31" t="str">
        <f>INDEX('Composicao Unitaria'!F:F,MATCH('Orcamento Sintetico'!$B94,'Composicao Unitaria'!$B:$B,0))</f>
        <v>M</v>
      </c>
      <c r="G94" s="33">
        <v>40</v>
      </c>
      <c r="H94" s="34">
        <f>VLOOKUP(B94,'Composicao Unitaria'!B:I,8,0)</f>
        <v>56.555004000000004</v>
      </c>
      <c r="I94" s="34">
        <f t="shared" si="20"/>
        <v>72.849999999999994</v>
      </c>
      <c r="J94" s="34">
        <f t="shared" si="21"/>
        <v>2262.1999999999998</v>
      </c>
      <c r="K94" s="34">
        <f t="shared" si="22"/>
        <v>2914</v>
      </c>
      <c r="L94" s="62"/>
      <c r="M94" s="63"/>
    </row>
    <row r="95" spans="2:13" x14ac:dyDescent="0.25">
      <c r="B95" s="25">
        <v>4</v>
      </c>
      <c r="C95" s="26" t="s">
        <v>225</v>
      </c>
      <c r="D95" s="25"/>
      <c r="E95" s="102"/>
      <c r="F95" s="25"/>
      <c r="G95" s="91"/>
      <c r="H95" s="28"/>
      <c r="I95" s="29"/>
      <c r="J95" s="29"/>
      <c r="K95" s="29">
        <f>SUM(K96:K111)</f>
        <v>72890.66</v>
      </c>
      <c r="L95" s="62"/>
      <c r="M95" s="63"/>
    </row>
    <row r="96" spans="2:13" x14ac:dyDescent="0.25">
      <c r="B96" s="30" t="s">
        <v>237</v>
      </c>
      <c r="C96" s="31" t="str">
        <f>INDEX('Composicao Unitaria'!D:D,MATCH('Orcamento Sintetico'!$B96,'Composicao Unitaria'!$B:$B,0))</f>
        <v>EMOP</v>
      </c>
      <c r="D96" s="31" t="str">
        <f>INDEX('Composicao Unitaria'!C:C,MATCH('Orcamento Sintetico'!$B96,'Composicao Unitaria'!$B:$B,0))</f>
        <v>18.037.0100-A</v>
      </c>
      <c r="E96" s="103" t="str">
        <f>INDEX('Composicao Unitaria'!E:E,MATCH('Orcamento Sintetico'!$B96,'Composicao Unitaria'!$B:$B,0))</f>
        <v>CENTRAL DE GRAVACAO DIGITAL DE CFTV PARA 16 CANAIS.FORNECIME NTO</v>
      </c>
      <c r="F96" s="31" t="str">
        <f>INDEX('Composicao Unitaria'!F:F,MATCH('Orcamento Sintetico'!$B96,'Composicao Unitaria'!$B:$B,0))</f>
        <v>UN</v>
      </c>
      <c r="G96" s="33">
        <v>1</v>
      </c>
      <c r="H96" s="34">
        <f>VLOOKUP(B96,'Composicao Unitaria'!B:I,8,0)</f>
        <v>787.81</v>
      </c>
      <c r="I96" s="34">
        <f t="shared" ref="I96" si="23">ROUND(H96*(1+$K$3),2)</f>
        <v>1014.86</v>
      </c>
      <c r="J96" s="34">
        <f t="shared" ref="J96" si="24">ROUND(G96*H96,2)</f>
        <v>787.81</v>
      </c>
      <c r="K96" s="34">
        <f t="shared" si="4"/>
        <v>1014.86</v>
      </c>
      <c r="L96" s="62"/>
      <c r="M96" s="63"/>
    </row>
    <row r="97" spans="2:13" x14ac:dyDescent="0.25">
      <c r="B97" s="30" t="s">
        <v>238</v>
      </c>
      <c r="C97" s="31" t="str">
        <f>INDEX('Composicao Unitaria'!D:D,MATCH('Orcamento Sintetico'!$B97,'Composicao Unitaria'!$B:$B,0))</f>
        <v>PRÓPRIA</v>
      </c>
      <c r="D97" s="31" t="str">
        <f>INDEX('Composicao Unitaria'!C:C,MATCH('Orcamento Sintetico'!$B97,'Composicao Unitaria'!$B:$B,0))</f>
        <v>P-048</v>
      </c>
      <c r="E97" s="103" t="str">
        <f>INDEX('Composicao Unitaria'!E:E,MATCH('Orcamento Sintetico'!$B97,'Composicao Unitaria'!$B:$B,0))</f>
        <v>ARMÁRIO DE SUPORTE DE PAREDE PARA SERVIDOR – RACK 12U</v>
      </c>
      <c r="F97" s="31" t="str">
        <f>INDEX('Composicao Unitaria'!F:F,MATCH('Orcamento Sintetico'!$B97,'Composicao Unitaria'!$B:$B,0))</f>
        <v>UN</v>
      </c>
      <c r="G97" s="33">
        <v>1</v>
      </c>
      <c r="H97" s="34">
        <f>VLOOKUP(B97,'Composicao Unitaria'!B:I,8,0)</f>
        <v>796.36364000000003</v>
      </c>
      <c r="I97" s="34">
        <f t="shared" ref="I97:I111" si="25">ROUND(H97*(1+$K$3),2)</f>
        <v>1025.8800000000001</v>
      </c>
      <c r="J97" s="34">
        <f t="shared" ref="J97:J111" si="26">ROUND(G97*H97,2)</f>
        <v>796.36</v>
      </c>
      <c r="K97" s="34">
        <f t="shared" ref="K97:K111" si="27">ROUND(G97*I97,2)</f>
        <v>1025.8800000000001</v>
      </c>
      <c r="L97" s="62"/>
      <c r="M97" s="63"/>
    </row>
    <row r="98" spans="2:13" x14ac:dyDescent="0.25">
      <c r="B98" s="30" t="s">
        <v>239</v>
      </c>
      <c r="C98" s="31" t="str">
        <f>INDEX('Composicao Unitaria'!D:D,MATCH('Orcamento Sintetico'!$B98,'Composicao Unitaria'!$B:$B,0))</f>
        <v>SEINFRA</v>
      </c>
      <c r="D98" s="31" t="str">
        <f>INDEX('Composicao Unitaria'!C:C,MATCH('Orcamento Sintetico'!$B98,'Composicao Unitaria'!$B:$B,0))</f>
        <v>C4181</v>
      </c>
      <c r="E98" s="103" t="str">
        <f>INDEX('Composicao Unitaria'!E:E,MATCH('Orcamento Sintetico'!$B98,'Composicao Unitaria'!$B:$B,0))</f>
        <v>MÓDULO PARA COMUNICAÇÃO EM REDE RS 485 PROTOCOLO MODBUS RTU</v>
      </c>
      <c r="F98" s="31" t="str">
        <f>INDEX('Composicao Unitaria'!F:F,MATCH('Orcamento Sintetico'!$B98,'Composicao Unitaria'!$B:$B,0))</f>
        <v>UN</v>
      </c>
      <c r="G98" s="33">
        <v>1</v>
      </c>
      <c r="H98" s="34">
        <f>VLOOKUP(B98,'Composicao Unitaria'!B:I,8,0)</f>
        <v>2868.24</v>
      </c>
      <c r="I98" s="34">
        <f t="shared" si="25"/>
        <v>3694.87</v>
      </c>
      <c r="J98" s="34">
        <f t="shared" si="26"/>
        <v>2868.24</v>
      </c>
      <c r="K98" s="34">
        <f t="shared" si="27"/>
        <v>3694.87</v>
      </c>
      <c r="L98" s="62"/>
      <c r="M98" s="63"/>
    </row>
    <row r="99" spans="2:13" x14ac:dyDescent="0.25">
      <c r="B99" s="30" t="s">
        <v>240</v>
      </c>
      <c r="C99" s="31" t="str">
        <f>INDEX('Composicao Unitaria'!D:D,MATCH('Orcamento Sintetico'!$B99,'Composicao Unitaria'!$B:$B,0))</f>
        <v>COTAÇÃO</v>
      </c>
      <c r="D99" s="31" t="str">
        <f>INDEX('Composicao Unitaria'!C:C,MATCH('Orcamento Sintetico'!$B99,'Composicao Unitaria'!$B:$B,0))</f>
        <v>C-013</v>
      </c>
      <c r="E99" s="103" t="str">
        <f>INDEX('Composicao Unitaria'!E:E,MATCH('Orcamento Sintetico'!$B99,'Composicao Unitaria'!$B:$B,0))</f>
        <v>RELÉ WIFI MINI INTERRUPTOR, FORNECIMENTO E INSTALAÇÃO</v>
      </c>
      <c r="F99" s="31" t="str">
        <f>INDEX('Composicao Unitaria'!F:F,MATCH('Orcamento Sintetico'!$B99,'Composicao Unitaria'!$B:$B,0))</f>
        <v>UN</v>
      </c>
      <c r="G99" s="33">
        <v>1</v>
      </c>
      <c r="H99" s="34">
        <f>VLOOKUP(B99,'Composicao Unitaria'!B:I,8,0)</f>
        <v>234.803333333333</v>
      </c>
      <c r="I99" s="34">
        <f t="shared" si="25"/>
        <v>302.47000000000003</v>
      </c>
      <c r="J99" s="34">
        <f t="shared" si="26"/>
        <v>234.8</v>
      </c>
      <c r="K99" s="34">
        <f t="shared" si="27"/>
        <v>302.47000000000003</v>
      </c>
      <c r="L99" s="62"/>
      <c r="M99" s="63"/>
    </row>
    <row r="100" spans="2:13" ht="25.5" x14ac:dyDescent="0.25">
      <c r="B100" s="30" t="s">
        <v>241</v>
      </c>
      <c r="C100" s="31" t="str">
        <f>INDEX('Composicao Unitaria'!D:D,MATCH('Orcamento Sintetico'!$B100,'Composicao Unitaria'!$B:$B,0))</f>
        <v>PRÓPRIA</v>
      </c>
      <c r="D100" s="31" t="str">
        <f>INDEX('Composicao Unitaria'!C:C,MATCH('Orcamento Sintetico'!$B100,'Composicao Unitaria'!$B:$B,0))</f>
        <v>P-049</v>
      </c>
      <c r="E100" s="103" t="str">
        <f>INDEX('Composicao Unitaria'!E:E,MATCH('Orcamento Sintetico'!$B100,'Composicao Unitaria'!$B:$B,0))</f>
        <v>NOBREAK COMPACT SENOIDAL 1.2KVA PROTEÇÃO CONTRA SOBRECARGA, CURTO-CIRCUITO E SURTOS DE TENSÃO</v>
      </c>
      <c r="F100" s="31" t="str">
        <f>INDEX('Composicao Unitaria'!F:F,MATCH('Orcamento Sintetico'!$B100,'Composicao Unitaria'!$B:$B,0))</f>
        <v>UN</v>
      </c>
      <c r="G100" s="33">
        <v>1</v>
      </c>
      <c r="H100" s="34">
        <f>VLOOKUP(B100,'Composicao Unitaria'!B:I,8,0)</f>
        <v>900.5859999999999</v>
      </c>
      <c r="I100" s="34">
        <f t="shared" si="25"/>
        <v>1160.1300000000001</v>
      </c>
      <c r="J100" s="34">
        <f t="shared" si="26"/>
        <v>900.59</v>
      </c>
      <c r="K100" s="34">
        <f t="shared" si="27"/>
        <v>1160.1300000000001</v>
      </c>
      <c r="L100" s="62"/>
      <c r="M100" s="63"/>
    </row>
    <row r="101" spans="2:13" x14ac:dyDescent="0.25">
      <c r="B101" s="30" t="s">
        <v>242</v>
      </c>
      <c r="C101" s="31" t="str">
        <f>INDEX('Composicao Unitaria'!D:D,MATCH('Orcamento Sintetico'!$B101,'Composicao Unitaria'!$B:$B,0))</f>
        <v>ORSE</v>
      </c>
      <c r="D101" s="31">
        <f>INDEX('Composicao Unitaria'!C:C,MATCH('Orcamento Sintetico'!$B101,'Composicao Unitaria'!$B:$B,0))</f>
        <v>7866</v>
      </c>
      <c r="E101" s="103" t="str">
        <f>INDEX('Composicao Unitaria'!E:E,MATCH('Orcamento Sintetico'!$B101,'Composicao Unitaria'!$B:$B,0))</f>
        <v>SWITCH 16 PORTAS 10/100 MBPS - FORNECIMENTO</v>
      </c>
      <c r="F101" s="31" t="str">
        <f>INDEX('Composicao Unitaria'!F:F,MATCH('Orcamento Sintetico'!$B101,'Composicao Unitaria'!$B:$B,0))</f>
        <v>UN</v>
      </c>
      <c r="G101" s="33">
        <v>1</v>
      </c>
      <c r="H101" s="34">
        <f>VLOOKUP(B101,'Composicao Unitaria'!B:I,8,0)</f>
        <v>250.46</v>
      </c>
      <c r="I101" s="34">
        <f t="shared" si="25"/>
        <v>322.64</v>
      </c>
      <c r="J101" s="34">
        <f t="shared" si="26"/>
        <v>250.46</v>
      </c>
      <c r="K101" s="34">
        <f t="shared" si="27"/>
        <v>322.64</v>
      </c>
      <c r="L101" s="62"/>
      <c r="M101" s="63"/>
    </row>
    <row r="102" spans="2:13" x14ac:dyDescent="0.25">
      <c r="B102" s="30" t="s">
        <v>243</v>
      </c>
      <c r="C102" s="31" t="str">
        <f>INDEX('Composicao Unitaria'!D:D,MATCH('Orcamento Sintetico'!$B102,'Composicao Unitaria'!$B:$B,0))</f>
        <v>PRÓPRIA</v>
      </c>
      <c r="D102" s="31" t="str">
        <f>INDEX('Composicao Unitaria'!C:C,MATCH('Orcamento Sintetico'!$B102,'Composicao Unitaria'!$B:$B,0))</f>
        <v>P-050</v>
      </c>
      <c r="E102" s="103" t="str">
        <f>INDEX('Composicao Unitaria'!E:E,MATCH('Orcamento Sintetico'!$B102,'Composicao Unitaria'!$B:$B,0))</f>
        <v>CABO DE COBRE ISOLADO HEPR(XLPE), RIGIDO, 16MM², 1KV / 90°C</v>
      </c>
      <c r="F102" s="31" t="str">
        <f>INDEX('Composicao Unitaria'!F:F,MATCH('Orcamento Sintetico'!$B102,'Composicao Unitaria'!$B:$B,0))</f>
        <v>M</v>
      </c>
      <c r="G102" s="33">
        <v>800</v>
      </c>
      <c r="H102" s="34">
        <f>VLOOKUP(B102,'Composicao Unitaria'!B:I,8,0)</f>
        <v>18.561</v>
      </c>
      <c r="I102" s="34">
        <f t="shared" si="25"/>
        <v>23.91</v>
      </c>
      <c r="J102" s="34">
        <f t="shared" si="26"/>
        <v>14848.8</v>
      </c>
      <c r="K102" s="34">
        <f t="shared" si="27"/>
        <v>19128</v>
      </c>
      <c r="L102" s="62"/>
      <c r="M102" s="63"/>
    </row>
    <row r="103" spans="2:13" x14ac:dyDescent="0.25">
      <c r="B103" s="30" t="s">
        <v>244</v>
      </c>
      <c r="C103" s="31" t="str">
        <f>INDEX('Composicao Unitaria'!D:D,MATCH('Orcamento Sintetico'!$B103,'Composicao Unitaria'!$B:$B,0))</f>
        <v>PRÓPRIA</v>
      </c>
      <c r="D103" s="31" t="str">
        <f>INDEX('Composicao Unitaria'!C:C,MATCH('Orcamento Sintetico'!$B103,'Composicao Unitaria'!$B:$B,0))</f>
        <v>P-051</v>
      </c>
      <c r="E103" s="103" t="str">
        <f>INDEX('Composicao Unitaria'!E:E,MATCH('Orcamento Sintetico'!$B103,'Composicao Unitaria'!$B:$B,0))</f>
        <v>CABO ELÉTRICO TRANÇADO PARA CFTV - FORNECIMENTO E INSTALAÇÃO</v>
      </c>
      <c r="F103" s="31" t="str">
        <f>INDEX('Composicao Unitaria'!F:F,MATCH('Orcamento Sintetico'!$B103,'Composicao Unitaria'!$B:$B,0))</f>
        <v>M</v>
      </c>
      <c r="G103" s="33">
        <v>800</v>
      </c>
      <c r="H103" s="34">
        <f>VLOOKUP(B103,'Composicao Unitaria'!B:I,8,0)</f>
        <v>8.2460000000000004</v>
      </c>
      <c r="I103" s="34">
        <f t="shared" si="25"/>
        <v>10.62</v>
      </c>
      <c r="J103" s="34">
        <f t="shared" si="26"/>
        <v>6596.8</v>
      </c>
      <c r="K103" s="34">
        <f t="shared" si="27"/>
        <v>8496</v>
      </c>
      <c r="L103" s="62"/>
      <c r="M103" s="63"/>
    </row>
    <row r="104" spans="2:13" ht="25.5" x14ac:dyDescent="0.25">
      <c r="B104" s="30" t="s">
        <v>245</v>
      </c>
      <c r="C104" s="31" t="str">
        <f>INDEX('Composicao Unitaria'!D:D,MATCH('Orcamento Sintetico'!$B104,'Composicao Unitaria'!$B:$B,0))</f>
        <v>SINAPI</v>
      </c>
      <c r="D104" s="31">
        <f>INDEX('Composicao Unitaria'!C:C,MATCH('Orcamento Sintetico'!$B104,'Composicao Unitaria'!$B:$B,0))</f>
        <v>91860</v>
      </c>
      <c r="E104" s="103" t="str">
        <f>INDEX('Composicao Unitaria'!E:E,MATCH('Orcamento Sintetico'!$B104,'Composicao Unitaria'!$B:$B,0))</f>
        <v>ELETRODUTO FLEXÍVEL CORRUGADO, PEAD, DN 40 MM (1 1/4"), PARA CIRCUITOS TERMINAIS, INSTALADO EM PAREDE - FORNECIMENTO E INSTALAÇÃO. AF_03/2023</v>
      </c>
      <c r="F104" s="31" t="str">
        <f>INDEX('Composicao Unitaria'!F:F,MATCH('Orcamento Sintetico'!$B104,'Composicao Unitaria'!$B:$B,0))</f>
        <v>M</v>
      </c>
      <c r="G104" s="33">
        <v>800</v>
      </c>
      <c r="H104" s="34">
        <f>VLOOKUP(B104,'Composicao Unitaria'!B:I,8,0)</f>
        <v>11.48109</v>
      </c>
      <c r="I104" s="34">
        <f t="shared" si="25"/>
        <v>14.79</v>
      </c>
      <c r="J104" s="34">
        <f t="shared" si="26"/>
        <v>9184.8700000000008</v>
      </c>
      <c r="K104" s="34">
        <f t="shared" si="27"/>
        <v>11832</v>
      </c>
      <c r="L104" s="62"/>
      <c r="M104" s="63"/>
    </row>
    <row r="105" spans="2:13" x14ac:dyDescent="0.25">
      <c r="B105" s="30" t="s">
        <v>246</v>
      </c>
      <c r="C105" s="31" t="str">
        <f>INDEX('Composicao Unitaria'!D:D,MATCH('Orcamento Sintetico'!$B105,'Composicao Unitaria'!$B:$B,0))</f>
        <v>PRÓPRIA</v>
      </c>
      <c r="D105" s="31" t="str">
        <f>INDEX('Composicao Unitaria'!C:C,MATCH('Orcamento Sintetico'!$B105,'Composicao Unitaria'!$B:$B,0))</f>
        <v>P-052</v>
      </c>
      <c r="E105" s="103" t="str">
        <f>INDEX('Composicao Unitaria'!E:E,MATCH('Orcamento Sintetico'!$B105,'Composicao Unitaria'!$B:$B,0))</f>
        <v>POSTE GALVANIZADO COM 5M PARA INSTALAÇÃO DE CÂMERA DE SEGURANÇA</v>
      </c>
      <c r="F105" s="31" t="str">
        <f>INDEX('Composicao Unitaria'!F:F,MATCH('Orcamento Sintetico'!$B105,'Composicao Unitaria'!$B:$B,0))</f>
        <v>UN</v>
      </c>
      <c r="G105" s="33">
        <v>13</v>
      </c>
      <c r="H105" s="34">
        <f>VLOOKUP(B105,'Composicao Unitaria'!B:I,8,0)</f>
        <v>471.15200000000004</v>
      </c>
      <c r="I105" s="34">
        <f t="shared" si="25"/>
        <v>606.94000000000005</v>
      </c>
      <c r="J105" s="34">
        <f t="shared" si="26"/>
        <v>6124.98</v>
      </c>
      <c r="K105" s="34">
        <f t="shared" si="27"/>
        <v>7890.22</v>
      </c>
      <c r="L105" s="62"/>
      <c r="M105" s="63"/>
    </row>
    <row r="106" spans="2:13" s="62" customFormat="1" x14ac:dyDescent="0.25">
      <c r="B106" s="30" t="s">
        <v>247</v>
      </c>
      <c r="C106" s="31" t="str">
        <f>INDEX('Composicao Unitaria'!D:D,MATCH('Orcamento Sintetico'!$B106,'Composicao Unitaria'!$B:$B,0))</f>
        <v>PRÓPRIA</v>
      </c>
      <c r="D106" s="31" t="str">
        <f>INDEX('Composicao Unitaria'!C:C,MATCH('Orcamento Sintetico'!$B106,'Composicao Unitaria'!$B:$B,0))</f>
        <v>P-053</v>
      </c>
      <c r="E106" s="103" t="str">
        <f>INDEX('Composicao Unitaria'!E:E,MATCH('Orcamento Sintetico'!$B106,'Composicao Unitaria'!$B:$B,0))</f>
        <v xml:space="preserve">TOMADA 2P+T 10A SOBREPOR, 250V INCLUSO CONDULETE TIPO X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06" s="31" t="str">
        <f>INDEX('Composicao Unitaria'!F:F,MATCH('Orcamento Sintetico'!$B106,'Composicao Unitaria'!$B:$B,0))</f>
        <v>UN</v>
      </c>
      <c r="G106" s="33">
        <v>13</v>
      </c>
      <c r="H106" s="34">
        <f>VLOOKUP(B106,'Composicao Unitaria'!B:I,8,0)</f>
        <v>74.181767999999991</v>
      </c>
      <c r="I106" s="34">
        <f t="shared" si="25"/>
        <v>95.56</v>
      </c>
      <c r="J106" s="34">
        <f t="shared" si="26"/>
        <v>964.36</v>
      </c>
      <c r="K106" s="34">
        <f t="shared" si="27"/>
        <v>1242.28</v>
      </c>
      <c r="M106" s="63"/>
    </row>
    <row r="107" spans="2:13" x14ac:dyDescent="0.25">
      <c r="B107" s="30" t="s">
        <v>248</v>
      </c>
      <c r="C107" s="31" t="str">
        <f>INDEX('Composicao Unitaria'!D:D,MATCH('Orcamento Sintetico'!$B107,'Composicao Unitaria'!$B:$B,0))</f>
        <v>PRÓPRIA</v>
      </c>
      <c r="D107" s="31" t="str">
        <f>INDEX('Composicao Unitaria'!C:C,MATCH('Orcamento Sintetico'!$B107,'Composicao Unitaria'!$B:$B,0))</f>
        <v>P-054</v>
      </c>
      <c r="E107" s="103" t="str">
        <f>INDEX('Composicao Unitaria'!E:E,MATCH('Orcamento Sintetico'!$B107,'Composicao Unitaria'!$B:$B,0))</f>
        <v>CAMERA EXTERNA</v>
      </c>
      <c r="F107" s="31" t="str">
        <f>INDEX('Composicao Unitaria'!F:F,MATCH('Orcamento Sintetico'!$B107,'Composicao Unitaria'!$B:$B,0))</f>
        <v>UN</v>
      </c>
      <c r="G107" s="33">
        <v>13</v>
      </c>
      <c r="H107" s="34">
        <f>VLOOKUP(B107,'Composicao Unitaria'!B:I,8,0)</f>
        <v>501.36</v>
      </c>
      <c r="I107" s="34">
        <f t="shared" si="25"/>
        <v>645.85</v>
      </c>
      <c r="J107" s="34">
        <f t="shared" si="26"/>
        <v>6517.68</v>
      </c>
      <c r="K107" s="34">
        <f t="shared" si="27"/>
        <v>8396.0499999999993</v>
      </c>
      <c r="L107" s="62"/>
      <c r="M107" s="63"/>
    </row>
    <row r="108" spans="2:13" x14ac:dyDescent="0.25">
      <c r="B108" s="30" t="s">
        <v>393</v>
      </c>
      <c r="C108" s="31" t="str">
        <f>INDEX('Composicao Unitaria'!D:D,MATCH('Orcamento Sintetico'!$B108,'Composicao Unitaria'!$B:$B,0))</f>
        <v>PRÓPRIA</v>
      </c>
      <c r="D108" s="31" t="str">
        <f>INDEX('Composicao Unitaria'!C:C,MATCH('Orcamento Sintetico'!$B108,'Composicao Unitaria'!$B:$B,0))</f>
        <v>P-055</v>
      </c>
      <c r="E108" s="103" t="str">
        <f>INDEX('Composicao Unitaria'!E:E,MATCH('Orcamento Sintetico'!$B108,'Composicao Unitaria'!$B:$B,0))</f>
        <v>REFLETOR SLIM LED 200W DE POTÊNCIA, BRANCO FRIO, 6500K, AUTOVOLT</v>
      </c>
      <c r="F108" s="31" t="str">
        <f>INDEX('Composicao Unitaria'!F:F,MATCH('Orcamento Sintetico'!$B108,'Composicao Unitaria'!$B:$B,0))</f>
        <v>UN</v>
      </c>
      <c r="G108" s="33">
        <v>13</v>
      </c>
      <c r="H108" s="34">
        <f>VLOOKUP(B108,'Composicao Unitaria'!B:I,8,0)</f>
        <v>266.988</v>
      </c>
      <c r="I108" s="34">
        <f t="shared" si="25"/>
        <v>343.93</v>
      </c>
      <c r="J108" s="34">
        <f t="shared" si="26"/>
        <v>3470.84</v>
      </c>
      <c r="K108" s="34">
        <f t="shared" si="27"/>
        <v>4471.09</v>
      </c>
      <c r="L108" s="62"/>
      <c r="M108" s="63"/>
    </row>
    <row r="109" spans="2:13" ht="25.5" x14ac:dyDescent="0.25">
      <c r="B109" s="30" t="s">
        <v>395</v>
      </c>
      <c r="C109" s="31" t="str">
        <f>INDEX('Composicao Unitaria'!D:D,MATCH('Orcamento Sintetico'!$B109,'Composicao Unitaria'!$B:$B,0))</f>
        <v>PRÓPRIA</v>
      </c>
      <c r="D109" s="31" t="str">
        <f>INDEX('Composicao Unitaria'!C:C,MATCH('Orcamento Sintetico'!$B109,'Composicao Unitaria'!$B:$B,0))</f>
        <v>P-056</v>
      </c>
      <c r="E109" s="103" t="str">
        <f>INDEX('Composicao Unitaria'!E:E,MATCH('Orcamento Sintetico'!$B109,'Composicao Unitaria'!$B:$B,0))</f>
        <v>RELÉ FOTOELÉTRICO PARA COMANDO DE ILUMINAÇÃO EXTERNA 1000 W - FORNECIMENTO E INSTALAÇÃO. AF_08/2020</v>
      </c>
      <c r="F109" s="31" t="str">
        <f>INDEX('Composicao Unitaria'!F:F,MATCH('Orcamento Sintetico'!$B109,'Composicao Unitaria'!$B:$B,0))</f>
        <v>UN</v>
      </c>
      <c r="G109" s="33">
        <v>13</v>
      </c>
      <c r="H109" s="34">
        <f>VLOOKUP(B109,'Composicao Unitaria'!B:I,8,0)</f>
        <v>115.44999999999999</v>
      </c>
      <c r="I109" s="34">
        <f t="shared" si="25"/>
        <v>148.72</v>
      </c>
      <c r="J109" s="34">
        <f t="shared" si="26"/>
        <v>1500.85</v>
      </c>
      <c r="K109" s="34">
        <f t="shared" si="27"/>
        <v>1933.36</v>
      </c>
      <c r="L109" s="62"/>
      <c r="M109" s="63"/>
    </row>
    <row r="110" spans="2:13" x14ac:dyDescent="0.25">
      <c r="B110" s="30" t="s">
        <v>397</v>
      </c>
      <c r="C110" s="31" t="str">
        <f>INDEX('Composicao Unitaria'!D:D,MATCH('Orcamento Sintetico'!$B110,'Composicao Unitaria'!$B:$B,0))</f>
        <v>PRÓPRIA</v>
      </c>
      <c r="D110" s="31" t="str">
        <f>INDEX('Composicao Unitaria'!C:C,MATCH('Orcamento Sintetico'!$B110,'Composicao Unitaria'!$B:$B,0))</f>
        <v>P-057</v>
      </c>
      <c r="E110" s="103" t="str">
        <f>INDEX('Composicao Unitaria'!E:E,MATCH('Orcamento Sintetico'!$B110,'Composicao Unitaria'!$B:$B,0))</f>
        <v xml:space="preserve">TOMADA 2P+T 10A SOBREPOR, 250V INCLUSO CONDULETE TIPO X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10" s="31" t="str">
        <f>INDEX('Composicao Unitaria'!F:F,MATCH('Orcamento Sintetico'!$B110,'Composicao Unitaria'!$B:$B,0))</f>
        <v>UN</v>
      </c>
      <c r="G110" s="33">
        <v>13</v>
      </c>
      <c r="H110" s="34">
        <f>VLOOKUP(B110,'Composicao Unitaria'!B:I,8,0)</f>
        <v>74.181767999999991</v>
      </c>
      <c r="I110" s="34">
        <f t="shared" si="25"/>
        <v>95.56</v>
      </c>
      <c r="J110" s="34">
        <f t="shared" si="26"/>
        <v>964.36</v>
      </c>
      <c r="K110" s="34">
        <f t="shared" si="27"/>
        <v>1242.28</v>
      </c>
      <c r="L110" s="62"/>
      <c r="M110" s="63"/>
    </row>
    <row r="111" spans="2:13" ht="25.5" x14ac:dyDescent="0.25">
      <c r="B111" s="30" t="s">
        <v>399</v>
      </c>
      <c r="C111" s="31" t="str">
        <f>INDEX('Composicao Unitaria'!D:D,MATCH('Orcamento Sintetico'!$B111,'Composicao Unitaria'!$B:$B,0))</f>
        <v>PRÓPRIA</v>
      </c>
      <c r="D111" s="31" t="str">
        <f>INDEX('Composicao Unitaria'!C:C,MATCH('Orcamento Sintetico'!$B111,'Composicao Unitaria'!$B:$B,0))</f>
        <v>P-058</v>
      </c>
      <c r="E111" s="103" t="str">
        <f>INDEX('Composicao Unitaria'!E:E,MATCH('Orcamento Sintetico'!$B111,'Composicao Unitaria'!$B:$B,0))</f>
        <v>CAIXA DE PASSAGEM HERMÉTICA 20X20X15CM E ACESSÓRIOS, FORNECIMENTO E INSTALAÇÃO</v>
      </c>
      <c r="F111" s="31" t="str">
        <f>INDEX('Composicao Unitaria'!F:F,MATCH('Orcamento Sintetico'!$B111,'Composicao Unitaria'!$B:$B,0))</f>
        <v>UN</v>
      </c>
      <c r="G111" s="33">
        <v>13</v>
      </c>
      <c r="H111" s="34">
        <f>VLOOKUP(B111,'Composicao Unitaria'!B:I,8,0)</f>
        <v>44.102000000000004</v>
      </c>
      <c r="I111" s="34">
        <f t="shared" si="25"/>
        <v>56.81</v>
      </c>
      <c r="J111" s="34">
        <f t="shared" si="26"/>
        <v>573.33000000000004</v>
      </c>
      <c r="K111" s="34">
        <f t="shared" si="27"/>
        <v>738.53</v>
      </c>
      <c r="L111" s="62"/>
      <c r="M111" s="63"/>
    </row>
    <row r="112" spans="2:13" x14ac:dyDescent="0.25">
      <c r="B112" s="25">
        <v>5</v>
      </c>
      <c r="C112" s="26" t="s">
        <v>236</v>
      </c>
      <c r="D112" s="25"/>
      <c r="E112" s="102"/>
      <c r="F112" s="25"/>
      <c r="G112" s="91"/>
      <c r="H112" s="28"/>
      <c r="I112" s="29"/>
      <c r="J112" s="29"/>
      <c r="K112" s="29">
        <f>SUM(K113:K128)</f>
        <v>502851.56</v>
      </c>
      <c r="L112" s="62"/>
      <c r="M112" s="63"/>
    </row>
    <row r="113" spans="2:13" ht="25.5" x14ac:dyDescent="0.25">
      <c r="B113" s="58" t="s">
        <v>251</v>
      </c>
      <c r="C113" s="31" t="str">
        <f>INDEX('Composicao Unitaria'!D:D,MATCH('Orcamento Sintetico'!$B113,'Composicao Unitaria'!$B:$B,0))</f>
        <v>SINAPI</v>
      </c>
      <c r="D113" s="31">
        <f>INDEX('Composicao Unitaria'!C:C,MATCH('Orcamento Sintetico'!$B113,'Composicao Unitaria'!$B:$B,0))</f>
        <v>96624</v>
      </c>
      <c r="E113" s="103" t="str">
        <f>INDEX('Composicao Unitaria'!E:E,MATCH('Orcamento Sintetico'!$B113,'Composicao Unitaria'!$B:$B,0))</f>
        <v>LASTRO COM MATERIAL GRANULAR (PEDRA BRITADA N.2), APLICADO EM PISOS OU LAJES SOBRE SOLO, ESPESSURA DE *10 CM*. AF_08/2017</v>
      </c>
      <c r="F113" s="31" t="str">
        <f>INDEX('Composicao Unitaria'!F:F,MATCH('Orcamento Sintetico'!$B113,'Composicao Unitaria'!$B:$B,0))</f>
        <v>M3</v>
      </c>
      <c r="G113" s="92">
        <v>1000</v>
      </c>
      <c r="H113" s="34">
        <f>VLOOKUP(B113,'Composicao Unitaria'!B:I,8,0)</f>
        <v>142.16451999999998</v>
      </c>
      <c r="I113" s="34">
        <f t="shared" ref="I113" si="28">ROUND(H113*(1+$K$3),2)</f>
        <v>183.14</v>
      </c>
      <c r="J113" s="34">
        <f t="shared" ref="J113" si="29">ROUND(G113*H113,2)</f>
        <v>142164.51999999999</v>
      </c>
      <c r="K113" s="34">
        <f t="shared" ref="K113" si="30">ROUND(G113*I113,2)</f>
        <v>183140</v>
      </c>
      <c r="L113" s="62"/>
      <c r="M113" s="63"/>
    </row>
    <row r="114" spans="2:13" ht="25.5" x14ac:dyDescent="0.25">
      <c r="B114" s="58" t="s">
        <v>254</v>
      </c>
      <c r="C114" s="31" t="str">
        <f>INDEX('Composicao Unitaria'!D:D,MATCH('Orcamento Sintetico'!$B114,'Composicao Unitaria'!$B:$B,0))</f>
        <v>PRÓPRIA</v>
      </c>
      <c r="D114" s="31" t="str">
        <f>INDEX('Composicao Unitaria'!C:C,MATCH('Orcamento Sintetico'!$B114,'Composicao Unitaria'!$B:$B,0))</f>
        <v>P-059</v>
      </c>
      <c r="E114" s="103" t="str">
        <f>INDEX('Composicao Unitaria'!E:E,MATCH('Orcamento Sintetico'!$B114,'Composicao Unitaria'!$B:$B,0))</f>
        <v>PORTÃO EM FERRO, EM TUBO DE AÇO GALVANIZADO 2" E TELA, COM UMA OU DUAS FOLHAS DE ABRIR.</v>
      </c>
      <c r="F114" s="31" t="str">
        <f>INDEX('Composicao Unitaria'!F:F,MATCH('Orcamento Sintetico'!$B114,'Composicao Unitaria'!$B:$B,0))</f>
        <v>M2</v>
      </c>
      <c r="G114" s="33">
        <v>9</v>
      </c>
      <c r="H114" s="34">
        <f>VLOOKUP(B114,'Composicao Unitaria'!B:I,8,0)</f>
        <v>735.30737199999999</v>
      </c>
      <c r="I114" s="34">
        <f t="shared" ref="I114:I128" si="31">ROUND(H114*(1+$K$3),2)</f>
        <v>947.22</v>
      </c>
      <c r="J114" s="34">
        <f t="shared" ref="J114:J128" si="32">ROUND(G114*H114,2)</f>
        <v>6617.77</v>
      </c>
      <c r="K114" s="34">
        <f t="shared" ref="K114:K128" si="33">ROUND(G114*I114,2)</f>
        <v>8524.98</v>
      </c>
      <c r="L114" s="62"/>
      <c r="M114" s="63"/>
    </row>
    <row r="115" spans="2:13" ht="25.5" x14ac:dyDescent="0.25">
      <c r="B115" s="58" t="s">
        <v>257</v>
      </c>
      <c r="C115" s="31" t="str">
        <f>INDEX('Composicao Unitaria'!D:D,MATCH('Orcamento Sintetico'!$B115,'Composicao Unitaria'!$B:$B,0))</f>
        <v>SINAPI</v>
      </c>
      <c r="D115" s="31">
        <f>INDEX('Composicao Unitaria'!C:C,MATCH('Orcamento Sintetico'!$B115,'Composicao Unitaria'!$B:$B,0))</f>
        <v>100704</v>
      </c>
      <c r="E115" s="103" t="str">
        <f>INDEX('Composicao Unitaria'!E:E,MATCH('Orcamento Sintetico'!$B115,'Composicao Unitaria'!$B:$B,0))</f>
        <v>PORTA CADEADO ZINCADO OXIDADO PRETO COM CADEADO DE AÇO INOX, LARGURA DE *50* MM. AF_12/2019</v>
      </c>
      <c r="F115" s="31" t="str">
        <f>INDEX('Composicao Unitaria'!F:F,MATCH('Orcamento Sintetico'!$B115,'Composicao Unitaria'!$B:$B,0))</f>
        <v>UN</v>
      </c>
      <c r="G115" s="33">
        <v>6</v>
      </c>
      <c r="H115" s="34">
        <f>VLOOKUP(B115,'Composicao Unitaria'!B:I,8,0)</f>
        <v>71.152450000000002</v>
      </c>
      <c r="I115" s="34">
        <f t="shared" si="31"/>
        <v>91.66</v>
      </c>
      <c r="J115" s="34">
        <f t="shared" si="32"/>
        <v>426.91</v>
      </c>
      <c r="K115" s="34">
        <f t="shared" si="33"/>
        <v>549.96</v>
      </c>
      <c r="L115" s="62"/>
      <c r="M115" s="63"/>
    </row>
    <row r="116" spans="2:13" x14ac:dyDescent="0.25">
      <c r="B116" s="58" t="s">
        <v>259</v>
      </c>
      <c r="C116" s="31" t="str">
        <f>INDEX('Composicao Unitaria'!D:D,MATCH('Orcamento Sintetico'!$B116,'Composicao Unitaria'!$B:$B,0))</f>
        <v>SBC</v>
      </c>
      <c r="D116" s="31">
        <f>INDEX('Composicao Unitaria'!C:C,MATCH('Orcamento Sintetico'!$B116,'Composicao Unitaria'!$B:$B,0))</f>
        <v>90432</v>
      </c>
      <c r="E116" s="103" t="str">
        <f>INDEX('Composicao Unitaria'!E:E,MATCH('Orcamento Sintetico'!$B116,'Composicao Unitaria'!$B:$B,0))</f>
        <v>CERCA COM MOURAO CONCRETO INCL.BALDRAME,ALTURA 2,8M TELA 12</v>
      </c>
      <c r="F116" s="31" t="str">
        <f>INDEX('Composicao Unitaria'!F:F,MATCH('Orcamento Sintetico'!$B116,'Composicao Unitaria'!$B:$B,0))</f>
        <v>M</v>
      </c>
      <c r="G116" s="33">
        <v>455</v>
      </c>
      <c r="H116" s="34">
        <f>VLOOKUP(B116,'Composicao Unitaria'!B:I,8,0)</f>
        <v>324.55261999999999</v>
      </c>
      <c r="I116" s="34">
        <f t="shared" si="31"/>
        <v>418.09</v>
      </c>
      <c r="J116" s="34">
        <f t="shared" si="32"/>
        <v>147671.44</v>
      </c>
      <c r="K116" s="34">
        <f t="shared" si="33"/>
        <v>190230.95</v>
      </c>
      <c r="L116" s="62"/>
      <c r="M116" s="63"/>
    </row>
    <row r="117" spans="2:13" ht="25.5" x14ac:dyDescent="0.25">
      <c r="B117" s="58" t="s">
        <v>410</v>
      </c>
      <c r="C117" s="31" t="str">
        <f>INDEX('Composicao Unitaria'!D:D,MATCH('Orcamento Sintetico'!$B117,'Composicao Unitaria'!$B:$B,0))</f>
        <v>SINAPI</v>
      </c>
      <c r="D117" s="31">
        <f>INDEX('Composicao Unitaria'!C:C,MATCH('Orcamento Sintetico'!$B117,'Composicao Unitaria'!$B:$B,0))</f>
        <v>34348</v>
      </c>
      <c r="E117" s="103" t="str">
        <f>INDEX('Composicao Unitaria'!E:E,MATCH('Orcamento Sintetico'!$B117,'Composicao Unitaria'!$B:$B,0))</f>
        <v xml:space="preserve">CONCERTINA CLIPADA (DUPLA) EM ACO GALVANIZADO DE ALTA RESISTENCIA, COM ESPIRAL DE 300 MM, D = 2,76 MM   </v>
      </c>
      <c r="F117" s="31" t="str">
        <f>INDEX('Composicao Unitaria'!F:F,MATCH('Orcamento Sintetico'!$B117,'Composicao Unitaria'!$B:$B,0))</f>
        <v>M</v>
      </c>
      <c r="G117" s="33">
        <v>455</v>
      </c>
      <c r="H117" s="34">
        <f>VLOOKUP(B117,'Composicao Unitaria'!B:I,8,0)</f>
        <v>20.95</v>
      </c>
      <c r="I117" s="34">
        <f t="shared" si="31"/>
        <v>26.99</v>
      </c>
      <c r="J117" s="34">
        <f t="shared" si="32"/>
        <v>9532.25</v>
      </c>
      <c r="K117" s="34">
        <f t="shared" si="33"/>
        <v>12280.45</v>
      </c>
      <c r="L117" s="62"/>
      <c r="M117" s="63"/>
    </row>
    <row r="118" spans="2:13" x14ac:dyDescent="0.25">
      <c r="B118" s="58" t="s">
        <v>413</v>
      </c>
      <c r="C118" s="31" t="str">
        <f>INDEX('Composicao Unitaria'!D:D,MATCH('Orcamento Sintetico'!$B118,'Composicao Unitaria'!$B:$B,0))</f>
        <v>PRÓPRIA</v>
      </c>
      <c r="D118" s="31" t="str">
        <f>INDEX('Composicao Unitaria'!C:C,MATCH('Orcamento Sintetico'!$B118,'Composicao Unitaria'!$B:$B,0))</f>
        <v>P-060</v>
      </c>
      <c r="E118" s="103" t="str">
        <f>INDEX('Composicao Unitaria'!E:E,MATCH('Orcamento Sintetico'!$B118,'Composicao Unitaria'!$B:$B,0))</f>
        <v>ELETRODUTO GALVANIZADO A FOGO PESADO Ø1", COM ACESSÓRIOS E CONEXÕES</v>
      </c>
      <c r="F118" s="31" t="str">
        <f>INDEX('Composicao Unitaria'!F:F,MATCH('Orcamento Sintetico'!$B118,'Composicao Unitaria'!$B:$B,0))</f>
        <v>M</v>
      </c>
      <c r="G118" s="33">
        <v>60</v>
      </c>
      <c r="H118" s="34">
        <f>VLOOKUP(B118,'Composicao Unitaria'!B:I,8,0)</f>
        <v>59.736000000000004</v>
      </c>
      <c r="I118" s="34">
        <f t="shared" si="31"/>
        <v>76.95</v>
      </c>
      <c r="J118" s="34">
        <f t="shared" si="32"/>
        <v>3584.16</v>
      </c>
      <c r="K118" s="34">
        <f t="shared" si="33"/>
        <v>4617</v>
      </c>
      <c r="L118" s="62"/>
      <c r="M118" s="63"/>
    </row>
    <row r="119" spans="2:13" ht="25.5" x14ac:dyDescent="0.25">
      <c r="B119" s="58" t="s">
        <v>415</v>
      </c>
      <c r="C119" s="31" t="str">
        <f>INDEX('Composicao Unitaria'!D:D,MATCH('Orcamento Sintetico'!$B119,'Composicao Unitaria'!$B:$B,0))</f>
        <v>SINAPI</v>
      </c>
      <c r="D119" s="31">
        <f>INDEX('Composicao Unitaria'!C:C,MATCH('Orcamento Sintetico'!$B119,'Composicao Unitaria'!$B:$B,0))</f>
        <v>97881</v>
      </c>
      <c r="E119" s="103" t="str">
        <f>INDEX('Composicao Unitaria'!E:E,MATCH('Orcamento Sintetico'!$B119,'Composicao Unitaria'!$B:$B,0))</f>
        <v>CAIXA ENTERRADA ELÉTRICA RETANGULAR, EM CONCRETO PRÉ-MOLDADO, FUNDO COM BRITA, DIMENSÕES INTERNAS: 0,3X0,3X0,3 M. AF_12/2020</v>
      </c>
      <c r="F119" s="31" t="str">
        <f>INDEX('Composicao Unitaria'!F:F,MATCH('Orcamento Sintetico'!$B119,'Composicao Unitaria'!$B:$B,0))</f>
        <v xml:space="preserve">UN </v>
      </c>
      <c r="G119" s="33">
        <v>52</v>
      </c>
      <c r="H119" s="34">
        <f>VLOOKUP(B119,'Composicao Unitaria'!B:I,8,0)</f>
        <v>135.90342899999999</v>
      </c>
      <c r="I119" s="34">
        <f t="shared" si="31"/>
        <v>175.07</v>
      </c>
      <c r="J119" s="34">
        <f t="shared" si="32"/>
        <v>7066.98</v>
      </c>
      <c r="K119" s="34">
        <f t="shared" si="33"/>
        <v>9103.64</v>
      </c>
      <c r="L119" s="62"/>
      <c r="M119" s="63"/>
    </row>
    <row r="120" spans="2:13" x14ac:dyDescent="0.25">
      <c r="B120" s="58" t="s">
        <v>418</v>
      </c>
      <c r="C120" s="31" t="str">
        <f>INDEX('Composicao Unitaria'!D:D,MATCH('Orcamento Sintetico'!$B120,'Composicao Unitaria'!$B:$B,0))</f>
        <v>SINAPI</v>
      </c>
      <c r="D120" s="31">
        <f>INDEX('Composicao Unitaria'!C:C,MATCH('Orcamento Sintetico'!$B120,'Composicao Unitaria'!$B:$B,0))</f>
        <v>96985</v>
      </c>
      <c r="E120" s="103" t="str">
        <f>INDEX('Composicao Unitaria'!E:E,MATCH('Orcamento Sintetico'!$B120,'Composicao Unitaria'!$B:$B,0))</f>
        <v>HASTE DE ATERRAMENTO 5/8  PARA SPDA - FORNECIMENTO E INSTALAÇÃO. AF_12/2017</v>
      </c>
      <c r="F120" s="31" t="str">
        <f>INDEX('Composicao Unitaria'!F:F,MATCH('Orcamento Sintetico'!$B120,'Composicao Unitaria'!$B:$B,0))</f>
        <v xml:space="preserve">UN </v>
      </c>
      <c r="G120" s="33">
        <v>52</v>
      </c>
      <c r="H120" s="34">
        <f>VLOOKUP(B120,'Composicao Unitaria'!B:I,8,0)</f>
        <v>82.666852000000006</v>
      </c>
      <c r="I120" s="34">
        <f t="shared" si="31"/>
        <v>106.49</v>
      </c>
      <c r="J120" s="34">
        <f t="shared" si="32"/>
        <v>4298.68</v>
      </c>
      <c r="K120" s="34">
        <f t="shared" si="33"/>
        <v>5537.48</v>
      </c>
      <c r="L120" s="62"/>
      <c r="M120" s="63"/>
    </row>
    <row r="121" spans="2:13" x14ac:dyDescent="0.25">
      <c r="B121" s="58" t="s">
        <v>421</v>
      </c>
      <c r="C121" s="31" t="str">
        <f>INDEX('Composicao Unitaria'!D:D,MATCH('Orcamento Sintetico'!$B121,'Composicao Unitaria'!$B:$B,0))</f>
        <v>AGESUL</v>
      </c>
      <c r="D121" s="31">
        <f>INDEX('Composicao Unitaria'!C:C,MATCH('Orcamento Sintetico'!$B121,'Composicao Unitaria'!$B:$B,0))</f>
        <v>1201006008</v>
      </c>
      <c r="E121" s="103" t="str">
        <f>INDEX('Composicao Unitaria'!E:E,MATCH('Orcamento Sintetico'!$B121,'Composicao Unitaria'!$B:$B,0))</f>
        <v>CONECTOR GTDU, CABO X HASTE PARA CABO DE 50MM2</v>
      </c>
      <c r="F121" s="31" t="str">
        <f>INDEX('Composicao Unitaria'!F:F,MATCH('Orcamento Sintetico'!$B121,'Composicao Unitaria'!$B:$B,0))</f>
        <v xml:space="preserve">UN </v>
      </c>
      <c r="G121" s="33">
        <v>52</v>
      </c>
      <c r="H121" s="34">
        <f>VLOOKUP(B121,'Composicao Unitaria'!B:I,8,0)</f>
        <v>42.28</v>
      </c>
      <c r="I121" s="34">
        <f t="shared" si="31"/>
        <v>54.47</v>
      </c>
      <c r="J121" s="34">
        <f t="shared" si="32"/>
        <v>2198.56</v>
      </c>
      <c r="K121" s="34">
        <f t="shared" si="33"/>
        <v>2832.44</v>
      </c>
      <c r="L121" s="62"/>
      <c r="M121" s="63"/>
    </row>
    <row r="122" spans="2:13" ht="25.5" x14ac:dyDescent="0.25">
      <c r="B122" s="58" t="s">
        <v>423</v>
      </c>
      <c r="C122" s="31" t="str">
        <f>INDEX('Composicao Unitaria'!D:D,MATCH('Orcamento Sintetico'!$B122,'Composicao Unitaria'!$B:$B,0))</f>
        <v>SINAPI</v>
      </c>
      <c r="D122" s="31">
        <f>INDEX('Composicao Unitaria'!C:C,MATCH('Orcamento Sintetico'!$B122,'Composicao Unitaria'!$B:$B,0))</f>
        <v>96977</v>
      </c>
      <c r="E122" s="103" t="str">
        <f>INDEX('Composicao Unitaria'!E:E,MATCH('Orcamento Sintetico'!$B122,'Composicao Unitaria'!$B:$B,0))</f>
        <v>CORDOALHA DE COBRE NU 50 MM², ENTERRADA, SEM ISOLADOR - FORNECIMENTO E INSTALAÇÃO. AF_12/2017</v>
      </c>
      <c r="F122" s="31" t="str">
        <f>INDEX('Composicao Unitaria'!F:F,MATCH('Orcamento Sintetico'!$B122,'Composicao Unitaria'!$B:$B,0))</f>
        <v>M</v>
      </c>
      <c r="G122" s="33">
        <v>760</v>
      </c>
      <c r="H122" s="34">
        <f>VLOOKUP(B122,'Composicao Unitaria'!B:I,8,0)</f>
        <v>56.555004000000004</v>
      </c>
      <c r="I122" s="34">
        <f t="shared" si="31"/>
        <v>72.849999999999994</v>
      </c>
      <c r="J122" s="34">
        <f t="shared" si="32"/>
        <v>42981.8</v>
      </c>
      <c r="K122" s="34">
        <f t="shared" si="33"/>
        <v>55366</v>
      </c>
      <c r="L122" s="62"/>
      <c r="M122" s="63"/>
    </row>
    <row r="123" spans="2:13" x14ac:dyDescent="0.25">
      <c r="B123" s="58" t="s">
        <v>426</v>
      </c>
      <c r="C123" s="31" t="str">
        <f>INDEX('Composicao Unitaria'!D:D,MATCH('Orcamento Sintetico'!$B123,'Composicao Unitaria'!$B:$B,0))</f>
        <v>PRÓPRIA</v>
      </c>
      <c r="D123" s="31" t="str">
        <f>INDEX('Composicao Unitaria'!C:C,MATCH('Orcamento Sintetico'!$B123,'Composicao Unitaria'!$B:$B,0))</f>
        <v>P-061</v>
      </c>
      <c r="E123" s="103" t="str">
        <f>INDEX('Composicao Unitaria'!E:E,MATCH('Orcamento Sintetico'!$B123,'Composicao Unitaria'!$B:$B,0))</f>
        <v>(ADEQUADO 98463 - SINAPI) TERMINAL MINICAPTOR AÉREO, ALTURA DE 300MM</v>
      </c>
      <c r="F123" s="31" t="str">
        <f>INDEX('Composicao Unitaria'!F:F,MATCH('Orcamento Sintetico'!$B123,'Composicao Unitaria'!$B:$B,0))</f>
        <v xml:space="preserve">UN </v>
      </c>
      <c r="G123" s="33">
        <v>13</v>
      </c>
      <c r="H123" s="34">
        <f>VLOOKUP(B123,'Composicao Unitaria'!B:I,8,0)</f>
        <v>39.417087999999993</v>
      </c>
      <c r="I123" s="34">
        <f t="shared" si="31"/>
        <v>50.78</v>
      </c>
      <c r="J123" s="34">
        <f t="shared" si="32"/>
        <v>512.41999999999996</v>
      </c>
      <c r="K123" s="34">
        <f t="shared" si="33"/>
        <v>660.14</v>
      </c>
      <c r="L123" s="62"/>
      <c r="M123" s="63"/>
    </row>
    <row r="124" spans="2:13" ht="25.5" x14ac:dyDescent="0.25">
      <c r="B124" s="58" t="s">
        <v>429</v>
      </c>
      <c r="C124" s="31" t="str">
        <f>INDEX('Composicao Unitaria'!D:D,MATCH('Orcamento Sintetico'!$B124,'Composicao Unitaria'!$B:$B,0))</f>
        <v>SINAPI</v>
      </c>
      <c r="D124" s="31">
        <f>INDEX('Composicao Unitaria'!C:C,MATCH('Orcamento Sintetico'!$B124,'Composicao Unitaria'!$B:$B,0))</f>
        <v>93358</v>
      </c>
      <c r="E124" s="103" t="str">
        <f>INDEX('Composicao Unitaria'!E:E,MATCH('Orcamento Sintetico'!$B124,'Composicao Unitaria'!$B:$B,0))</f>
        <v>ESCAVAÇÃO MANUAL DE VALA COM PROFUNDIDADE MENOR OU IGUAL A 1,30 M. AF_02/2021</v>
      </c>
      <c r="F124" s="31" t="str">
        <f>INDEX('Composicao Unitaria'!F:F,MATCH('Orcamento Sintetico'!$B124,'Composicao Unitaria'!$B:$B,0))</f>
        <v>M3</v>
      </c>
      <c r="G124" s="33">
        <f>0.5*0.3*G122</f>
        <v>114</v>
      </c>
      <c r="H124" s="34">
        <f>VLOOKUP(B124,'Composicao Unitaria'!B:I,8,0)</f>
        <v>70.17944</v>
      </c>
      <c r="I124" s="34">
        <f t="shared" si="31"/>
        <v>90.41</v>
      </c>
      <c r="J124" s="34">
        <f t="shared" si="32"/>
        <v>8000.46</v>
      </c>
      <c r="K124" s="34">
        <f t="shared" si="33"/>
        <v>10306.74</v>
      </c>
      <c r="L124" s="62"/>
      <c r="M124" s="63"/>
    </row>
    <row r="125" spans="2:13" ht="25.5" x14ac:dyDescent="0.25">
      <c r="B125" s="58" t="s">
        <v>432</v>
      </c>
      <c r="C125" s="31" t="str">
        <f>INDEX('Composicao Unitaria'!D:D,MATCH('Orcamento Sintetico'!$B125,'Composicao Unitaria'!$B:$B,0))</f>
        <v>PRÓPRIA</v>
      </c>
      <c r="D125" s="31" t="str">
        <f>INDEX('Composicao Unitaria'!C:C,MATCH('Orcamento Sintetico'!$B125,'Composicao Unitaria'!$B:$B,0))</f>
        <v>P-062</v>
      </c>
      <c r="E125" s="103" t="str">
        <f>INDEX('Composicao Unitaria'!E:E,MATCH('Orcamento Sintetico'!$B125,'Composicao Unitaria'!$B:$B,0))</f>
        <v>CAIXA DE PASSAGEM EM ALVENARIA DE TIJOLOS MACIÇOS ESP. = 0,12M, DIM. INT. = 0,80 X 0,80 X 0,60M</v>
      </c>
      <c r="F125" s="31" t="str">
        <f>INDEX('Composicao Unitaria'!F:F,MATCH('Orcamento Sintetico'!$B125,'Composicao Unitaria'!$B:$B,0))</f>
        <v>UN</v>
      </c>
      <c r="G125" s="33">
        <v>9</v>
      </c>
      <c r="H125" s="34">
        <f>VLOOKUP(B125,'Composicao Unitaria'!B:I,8,0)</f>
        <v>1004.8551625832374</v>
      </c>
      <c r="I125" s="34">
        <f t="shared" si="31"/>
        <v>1294.45</v>
      </c>
      <c r="J125" s="34">
        <f t="shared" si="32"/>
        <v>9043.7000000000007</v>
      </c>
      <c r="K125" s="34">
        <f t="shared" si="33"/>
        <v>11650.05</v>
      </c>
      <c r="L125" s="62"/>
      <c r="M125" s="63"/>
    </row>
    <row r="126" spans="2:13" ht="25.5" x14ac:dyDescent="0.25">
      <c r="B126" s="58" t="s">
        <v>434</v>
      </c>
      <c r="C126" s="31" t="str">
        <f>INDEX('Composicao Unitaria'!D:D,MATCH('Orcamento Sintetico'!$B126,'Composicao Unitaria'!$B:$B,0))</f>
        <v>PRÓPRIA</v>
      </c>
      <c r="D126" s="31" t="str">
        <f>INDEX('Composicao Unitaria'!C:C,MATCH('Orcamento Sintetico'!$B126,'Composicao Unitaria'!$B:$B,0))</f>
        <v>P-034</v>
      </c>
      <c r="E126" s="103" t="str">
        <f>INDEX('Composicao Unitaria'!E:E,MATCH('Orcamento Sintetico'!$B126,'Composicao Unitaria'!$B:$B,0))</f>
        <v>CAIXA DE PASSAGEM EM ALVENARIA DE TIJOLOS MACIÇOS ESP. = 0,12M, DIM. INT. = 1.00 X 1.00 X 0,80M</v>
      </c>
      <c r="F126" s="31" t="str">
        <f>INDEX('Composicao Unitaria'!F:F,MATCH('Orcamento Sintetico'!$B126,'Composicao Unitaria'!$B:$B,0))</f>
        <v>UN</v>
      </c>
      <c r="G126" s="33">
        <v>2</v>
      </c>
      <c r="H126" s="34">
        <f>VLOOKUP(B126,'Composicao Unitaria'!B:I,8,0)</f>
        <v>1710.1770899600001</v>
      </c>
      <c r="I126" s="34">
        <f t="shared" si="31"/>
        <v>2203.0500000000002</v>
      </c>
      <c r="J126" s="34">
        <f t="shared" si="32"/>
        <v>3420.35</v>
      </c>
      <c r="K126" s="34">
        <f t="shared" si="33"/>
        <v>4406.1000000000004</v>
      </c>
      <c r="L126" s="62"/>
      <c r="M126" s="63"/>
    </row>
    <row r="127" spans="2:13" ht="25.5" x14ac:dyDescent="0.25">
      <c r="B127" s="58" t="s">
        <v>437</v>
      </c>
      <c r="C127" s="31" t="str">
        <f>INDEX('Composicao Unitaria'!D:D,MATCH('Orcamento Sintetico'!$B127,'Composicao Unitaria'!$B:$B,0))</f>
        <v>SINAPI</v>
      </c>
      <c r="D127" s="31">
        <f>INDEX('Composicao Unitaria'!C:C,MATCH('Orcamento Sintetico'!$B127,'Composicao Unitaria'!$B:$B,0))</f>
        <v>97668</v>
      </c>
      <c r="E127" s="103" t="str">
        <f>INDEX('Composicao Unitaria'!E:E,MATCH('Orcamento Sintetico'!$B127,'Composicao Unitaria'!$B:$B,0))</f>
        <v>ELETRODUTO FLEXÍVEL CORRUGADO, PEAD, DN 63 (2"), PARA REDE ENTERRADA DE DISTRIBUIÇÃO DE ENERGIA ELÉTRICA - FORNECIMENTO E INSTALAÇÃO. AF_12/2021</v>
      </c>
      <c r="F127" s="31" t="str">
        <f>INDEX('Composicao Unitaria'!F:F,MATCH('Orcamento Sintetico'!$B127,'Composicao Unitaria'!$B:$B,0))</f>
        <v>M</v>
      </c>
      <c r="G127" s="104">
        <v>181</v>
      </c>
      <c r="H127" s="34">
        <f>VLOOKUP(B127,'Composicao Unitaria'!B:I,8,0)</f>
        <v>12.226940000000001</v>
      </c>
      <c r="I127" s="34">
        <f t="shared" si="31"/>
        <v>15.75</v>
      </c>
      <c r="J127" s="34">
        <f t="shared" si="32"/>
        <v>2213.08</v>
      </c>
      <c r="K127" s="34">
        <f t="shared" si="33"/>
        <v>2850.75</v>
      </c>
      <c r="L127" s="62"/>
      <c r="M127" s="63"/>
    </row>
    <row r="128" spans="2:13" ht="25.5" x14ac:dyDescent="0.25">
      <c r="B128" s="58" t="s">
        <v>438</v>
      </c>
      <c r="C128" s="31" t="str">
        <f>INDEX('Composicao Unitaria'!D:D,MATCH('Orcamento Sintetico'!$B128,'Composicao Unitaria'!$B:$B,0))</f>
        <v>SINAPI</v>
      </c>
      <c r="D128" s="31" t="str">
        <f>INDEX('Composicao Unitaria'!C:C,MATCH('Orcamento Sintetico'!$B128,'Composicao Unitaria'!$B:$B,0))</f>
        <v>93008</v>
      </c>
      <c r="E128" s="103" t="str">
        <f>INDEX('Composicao Unitaria'!E:E,MATCH('Orcamento Sintetico'!$B128,'Composicao Unitaria'!$B:$B,0))</f>
        <v>ELETRODUTO RÍGIDO ROSCÁVEL, PVC, DN 50 MM (1 1/2"), PARA REDE ENTERRADA DE DISTRIBUIÇÃO DE ENERGIA ELÉTRICA - FORNECIMENTO E INSTALAÇÃO. AF_12/2021</v>
      </c>
      <c r="F128" s="31" t="str">
        <f>INDEX('Composicao Unitaria'!F:F,MATCH('Orcamento Sintetico'!$B128,'Composicao Unitaria'!$B:$B,0))</f>
        <v>M</v>
      </c>
      <c r="G128" s="104">
        <v>72</v>
      </c>
      <c r="H128" s="34">
        <f>VLOOKUP(B128,'Composicao Unitaria'!B:I,8,0)</f>
        <v>8.5688240000000011</v>
      </c>
      <c r="I128" s="34">
        <f t="shared" si="31"/>
        <v>11.04</v>
      </c>
      <c r="J128" s="34">
        <f t="shared" si="32"/>
        <v>616.96</v>
      </c>
      <c r="K128" s="34">
        <f t="shared" si="33"/>
        <v>794.88</v>
      </c>
      <c r="L128" s="62"/>
      <c r="M128" s="63"/>
    </row>
    <row r="129" spans="2:13" x14ac:dyDescent="0.25">
      <c r="B129" s="25">
        <v>6</v>
      </c>
      <c r="C129" s="26" t="s">
        <v>250</v>
      </c>
      <c r="D129" s="25"/>
      <c r="E129" s="102"/>
      <c r="F129" s="25"/>
      <c r="G129" s="91"/>
      <c r="H129" s="28"/>
      <c r="I129" s="29"/>
      <c r="J129" s="29"/>
      <c r="K129" s="29">
        <f>SUM(K130:K137)</f>
        <v>2706476.34</v>
      </c>
      <c r="L129" s="62"/>
      <c r="M129" s="63"/>
    </row>
    <row r="130" spans="2:13" ht="38.25" x14ac:dyDescent="0.25">
      <c r="B130" s="30" t="s">
        <v>441</v>
      </c>
      <c r="C130" s="31" t="str">
        <f>INDEX('Composicao Unitaria'!D:D,MATCH('Orcamento Sintetico'!$B130,'Composicao Unitaria'!$B:$B,0))</f>
        <v>COTAÇÃO</v>
      </c>
      <c r="D130" s="31" t="str">
        <f>INDEX('Composicao Unitaria'!C:C,MATCH('Orcamento Sintetico'!$B130,'Composicao Unitaria'!$B:$B,0))</f>
        <v>C-015</v>
      </c>
      <c r="E130" s="103" t="str">
        <f>INDEX('Composicao Unitaria'!E:E,MATCH('Orcamento Sintetico'!$B130,'Composicao Unitaria'!$B:$B,0))</f>
        <v>MATERIAL PARA INSTALAÇÃO DE MÓDULOS FOTOVOLTAICOS, INCLUINDO: CABOS DE LIGAÇÃO E ACESSÓRIOS, ESTRUTURA DE SUPORTE E FIXAÇÃO (FUNDAÇÃO, DRENAGEM E NIVELAMENTO DO TERRENO).</v>
      </c>
      <c r="F130" s="31" t="str">
        <f>INDEX('Composicao Unitaria'!F:F,MATCH('Orcamento Sintetico'!$B130,'Composicao Unitaria'!$B:$B,0))</f>
        <v>KIT</v>
      </c>
      <c r="G130" s="33">
        <v>1</v>
      </c>
      <c r="H130" s="34">
        <f>VLOOKUP(B130,'Composicao Unitaria'!B:I,8,0)</f>
        <v>1191988.8312387101</v>
      </c>
      <c r="I130" s="34">
        <f t="shared" ref="I130:I131" si="34">ROUND(H130*(1+$K$3),2)</f>
        <v>1535520.01</v>
      </c>
      <c r="J130" s="34">
        <f t="shared" ref="J130:J131" si="35">ROUND(G130*H130,2)</f>
        <v>1191988.83</v>
      </c>
      <c r="K130" s="34">
        <f t="shared" ref="K130:K131" si="36">ROUND(G130*I130,2)</f>
        <v>1535520.01</v>
      </c>
      <c r="L130" s="62"/>
      <c r="M130" s="63"/>
    </row>
    <row r="131" spans="2:13" ht="38.25" x14ac:dyDescent="0.25">
      <c r="B131" s="30" t="s">
        <v>1004</v>
      </c>
      <c r="C131" s="31" t="str">
        <f>INDEX('Composicao Unitaria'!D:D,MATCH('Orcamento Sintetico'!$B131,'Composicao Unitaria'!$B:$B,0))</f>
        <v>COTAÇÃO</v>
      </c>
      <c r="D131" s="31" t="str">
        <f>INDEX('Composicao Unitaria'!C:C,MATCH('Orcamento Sintetico'!$B131,'Composicao Unitaria'!$B:$B,0))</f>
        <v>C-016</v>
      </c>
      <c r="E131" s="103" t="str">
        <f>INDEX('Composicao Unitaria'!E:E,MATCH('Orcamento Sintetico'!$B131,'Composicao Unitaria'!$B:$B,0))</f>
        <v>MÃO DE OBRA PARA INSTALAÇÃO DE MÓDULOS FOTOVOLTAICOS, INCLUINDO: CABOS DE LIGAÇÃO E ACESSÓRIOS, ESTRUTURA DE SUPORTE E FIXAÇÃO (FUNDAÇÃO, DRENAGEM E NIVELAMENTO DO TERRENO).</v>
      </c>
      <c r="F131" s="31" t="str">
        <f>INDEX('Composicao Unitaria'!F:F,MATCH('Orcamento Sintetico'!$B131,'Composicao Unitaria'!$B:$B,0))</f>
        <v>KIT</v>
      </c>
      <c r="G131" s="33">
        <v>1</v>
      </c>
      <c r="H131" s="34">
        <f>VLOOKUP(B131,'Composicao Unitaria'!B:I,8,0)</f>
        <v>297957.20780967799</v>
      </c>
      <c r="I131" s="34">
        <f t="shared" si="34"/>
        <v>383828.47999999998</v>
      </c>
      <c r="J131" s="34">
        <f t="shared" si="35"/>
        <v>297957.21000000002</v>
      </c>
      <c r="K131" s="34">
        <f t="shared" si="36"/>
        <v>383828.47999999998</v>
      </c>
      <c r="L131" s="62"/>
      <c r="M131" s="63"/>
    </row>
    <row r="132" spans="2:13" ht="38.25" x14ac:dyDescent="0.25">
      <c r="B132" s="30" t="s">
        <v>1005</v>
      </c>
      <c r="C132" s="31" t="str">
        <f>INDEX('Composicao Unitaria'!D:D,MATCH('Orcamento Sintetico'!$B132,'Composicao Unitaria'!$B:$B,0))</f>
        <v>COTAÇÃO</v>
      </c>
      <c r="D132" s="31" t="str">
        <f>INDEX('Composicao Unitaria'!C:C,MATCH('Orcamento Sintetico'!$B132,'Composicao Unitaria'!$B:$B,0))</f>
        <v>C-017</v>
      </c>
      <c r="E132" s="103" t="str">
        <f>INDEX('Composicao Unitaria'!E:E,MATCH('Orcamento Sintetico'!$B132,'Composicao Unitaria'!$B:$B,0))</f>
        <v>MATERIAL PARA INSTALAÇÃO DE CAIXAS DE JUNÇÕES E SUA INTERLIGAÇÃO AO QGBT DAS INSTALAÇÕES, INCLUINDO: CABOS DE LIGAÇÃO; CHAVES DE MANOBRA; CONECTORES; DPS; FUSÍVEIS; DISJUNTORES; TUBULAÇÕES; ELETRODUTOS E ELETROCALHAS.</v>
      </c>
      <c r="F132" s="31" t="str">
        <f>INDEX('Composicao Unitaria'!F:F,MATCH('Orcamento Sintetico'!$B132,'Composicao Unitaria'!$B:$B,0))</f>
        <v>KIT</v>
      </c>
      <c r="G132" s="33">
        <v>1</v>
      </c>
      <c r="H132" s="34">
        <f>VLOOKUP(B132,'Composicao Unitaria'!B:I,8,0)</f>
        <v>46670.104379930301</v>
      </c>
      <c r="I132" s="34">
        <f t="shared" ref="I132:I133" si="37">ROUND(H132*(1+$K$3),2)</f>
        <v>60120.43</v>
      </c>
      <c r="J132" s="34">
        <f t="shared" ref="J132:J133" si="38">ROUND(G132*H132,2)</f>
        <v>46670.1</v>
      </c>
      <c r="K132" s="34">
        <f t="shared" ref="K132:K133" si="39">ROUND(G132*I132,2)</f>
        <v>60120.43</v>
      </c>
      <c r="L132" s="62"/>
      <c r="M132" s="63"/>
    </row>
    <row r="133" spans="2:13" ht="51" x14ac:dyDescent="0.25">
      <c r="B133" s="30" t="s">
        <v>1006</v>
      </c>
      <c r="C133" s="31" t="str">
        <f>INDEX('Composicao Unitaria'!D:D,MATCH('Orcamento Sintetico'!$B133,'Composicao Unitaria'!$B:$B,0))</f>
        <v>COTAÇÃO</v>
      </c>
      <c r="D133" s="31" t="str">
        <f>INDEX('Composicao Unitaria'!C:C,MATCH('Orcamento Sintetico'!$B133,'Composicao Unitaria'!$B:$B,0))</f>
        <v>C-018</v>
      </c>
      <c r="E133" s="103" t="str">
        <f>INDEX('Composicao Unitaria'!E:E,MATCH('Orcamento Sintetico'!$B133,'Composicao Unitaria'!$B:$B,0))</f>
        <v>MÃO DE OBRA PARA INSTALAÇÃO DE CAIXAS DE JUNÇÕES E SUA INTERLIGAÇÃO AO QGBT DAS INSTALAÇÕES, INCLUINDO: CABOS DE LIGAÇÃO; CHAVES DE MANOBRA; CONECTORES; DPS; FUSÍVEIS; DISJUNTORES; TUBULAÇÕES; ELETRODUTOS E ELETROCALHAS.</v>
      </c>
      <c r="F133" s="31" t="str">
        <f>INDEX('Composicao Unitaria'!F:F,MATCH('Orcamento Sintetico'!$B133,'Composicao Unitaria'!$B:$B,0))</f>
        <v>KIT</v>
      </c>
      <c r="G133" s="33">
        <v>1</v>
      </c>
      <c r="H133" s="34">
        <f>VLOOKUP(B133,'Composicao Unitaria'!B:I,8,0)</f>
        <v>11699.026094982601</v>
      </c>
      <c r="I133" s="34">
        <f t="shared" si="37"/>
        <v>15070.69</v>
      </c>
      <c r="J133" s="34">
        <f t="shared" si="38"/>
        <v>11699.03</v>
      </c>
      <c r="K133" s="34">
        <f t="shared" si="39"/>
        <v>15070.69</v>
      </c>
      <c r="L133" s="62"/>
      <c r="M133" s="63"/>
    </row>
    <row r="134" spans="2:13" ht="51" x14ac:dyDescent="0.25">
      <c r="B134" s="30" t="s">
        <v>1007</v>
      </c>
      <c r="C134" s="31" t="str">
        <f>INDEX('Composicao Unitaria'!D:D,MATCH('Orcamento Sintetico'!$B134,'Composicao Unitaria'!$B:$B,0))</f>
        <v>COTAÇÃO</v>
      </c>
      <c r="D134" s="31" t="str">
        <f>INDEX('Composicao Unitaria'!C:C,MATCH('Orcamento Sintetico'!$B134,'Composicao Unitaria'!$B:$B,0))</f>
        <v>C-019</v>
      </c>
      <c r="E134" s="103" t="str">
        <f>INDEX('Composicao Unitaria'!E:E,MATCH('Orcamento Sintetico'!$B134,'Composicao Unitaria'!$B:$B,0))</f>
        <v>MATERIAL PARA INSTALAÇÃO DE INVERSORES DE TENSÃO CC/CA, INCLUINDO: ABRIGO PARA INVERSORES; AUTO TRANSFORMADORES PARA COMPATIBILIZAR A TENSÃO DE SAÍDA DOS INVERSORES COM A TENSÃO DA DISTRIBUIDORA LOCAL; CABOS DE LIGAÇÃO; CONECTORES; TUBULAÇÕES; E ELETROCALHAS.</v>
      </c>
      <c r="F134" s="31" t="str">
        <f>INDEX('Composicao Unitaria'!F:F,MATCH('Orcamento Sintetico'!$B134,'Composicao Unitaria'!$B:$B,0))</f>
        <v>KIT</v>
      </c>
      <c r="G134" s="33">
        <v>1</v>
      </c>
      <c r="H134" s="34">
        <f>VLOOKUP(B134,'Composicao Unitaria'!B:I,8,0)</f>
        <v>373233.80568019499</v>
      </c>
      <c r="I134" s="34">
        <f t="shared" ref="I134:I135" si="40">ROUND(H134*(1+$K$3),2)</f>
        <v>480799.79</v>
      </c>
      <c r="J134" s="34">
        <f t="shared" ref="J134:J135" si="41">ROUND(G134*H134,2)</f>
        <v>373233.81</v>
      </c>
      <c r="K134" s="34">
        <f t="shared" ref="K134:K135" si="42">ROUND(G134*I134,2)</f>
        <v>480799.79</v>
      </c>
      <c r="L134" s="62"/>
      <c r="M134" s="63"/>
    </row>
    <row r="135" spans="2:13" ht="51" x14ac:dyDescent="0.25">
      <c r="B135" s="30" t="s">
        <v>1008</v>
      </c>
      <c r="C135" s="31" t="str">
        <f>INDEX('Composicao Unitaria'!D:D,MATCH('Orcamento Sintetico'!$B135,'Composicao Unitaria'!$B:$B,0))</f>
        <v>COTAÇÃO</v>
      </c>
      <c r="D135" s="31" t="str">
        <f>INDEX('Composicao Unitaria'!C:C,MATCH('Orcamento Sintetico'!$B135,'Composicao Unitaria'!$B:$B,0))</f>
        <v>C-020</v>
      </c>
      <c r="E135" s="103" t="str">
        <f>INDEX('Composicao Unitaria'!E:E,MATCH('Orcamento Sintetico'!$B135,'Composicao Unitaria'!$B:$B,0))</f>
        <v>MÃO DE OBRA PARA INSTALAÇÃO DE INVERSORES DE TENSÃO CC/CA, INCLUINDO: ABRIGO PARA INVERSORES; AUTO TRANSFORMADORES PARA COMPATIBILIZAR A TENSÃO DE SAÍDA DOS INVERSORES COM A TENSÃO DA DISTRIBUIDORA LOCAL; CABOS DE LIGAÇÃO; CONECTORES; TUBULAÇÕES; E ELETROCALHAS.</v>
      </c>
      <c r="F135" s="31" t="str">
        <f>INDEX('Composicao Unitaria'!F:F,MATCH('Orcamento Sintetico'!$B135,'Composicao Unitaria'!$B:$B,0))</f>
        <v>KIT</v>
      </c>
      <c r="G135" s="33">
        <v>1</v>
      </c>
      <c r="H135" s="34">
        <f>VLOOKUP(B135,'Composicao Unitaria'!B:I,8,0)</f>
        <v>93282.451420048805</v>
      </c>
      <c r="I135" s="34">
        <f t="shared" si="40"/>
        <v>120166.45</v>
      </c>
      <c r="J135" s="34">
        <f t="shared" si="41"/>
        <v>93282.45</v>
      </c>
      <c r="K135" s="34">
        <f t="shared" si="42"/>
        <v>120166.45</v>
      </c>
      <c r="L135" s="62"/>
      <c r="M135" s="63"/>
    </row>
    <row r="136" spans="2:13" ht="25.5" x14ac:dyDescent="0.25">
      <c r="B136" s="30" t="s">
        <v>1009</v>
      </c>
      <c r="C136" s="31" t="str">
        <f>INDEX('Composicao Unitaria'!D:D,MATCH('Orcamento Sintetico'!$B136,'Composicao Unitaria'!$B:$B,0))</f>
        <v>COTAÇÃO</v>
      </c>
      <c r="D136" s="31" t="str">
        <f>INDEX('Composicao Unitaria'!C:C,MATCH('Orcamento Sintetico'!$B136,'Composicao Unitaria'!$B:$B,0))</f>
        <v>C-021</v>
      </c>
      <c r="E136" s="103" t="str">
        <f>INDEX('Composicao Unitaria'!E:E,MATCH('Orcamento Sintetico'!$B136,'Composicao Unitaria'!$B:$B,0))</f>
        <v>MATERIAL PARA INSTALAÇÃO DE SISTEMA DE MONITORAMENTO E CONTROLE DA USINA, INCLUINDO SISTEMA DE DETECÇÃO DE INTRUSÃO.</v>
      </c>
      <c r="F136" s="31" t="str">
        <f>INDEX('Composicao Unitaria'!F:F,MATCH('Orcamento Sintetico'!$B136,'Composicao Unitaria'!$B:$B,0))</f>
        <v>KIT</v>
      </c>
      <c r="G136" s="33">
        <v>1</v>
      </c>
      <c r="H136" s="34">
        <f>VLOOKUP(B136,'Composicao Unitaria'!B:I,8,0)</f>
        <v>68757.069763239895</v>
      </c>
      <c r="I136" s="34">
        <f t="shared" ref="I136" si="43">ROUND(H136*(1+$K$3),2)</f>
        <v>88572.86</v>
      </c>
      <c r="J136" s="34">
        <f t="shared" ref="J136" si="44">ROUND(G136*H136,2)</f>
        <v>68757.070000000007</v>
      </c>
      <c r="K136" s="34">
        <f t="shared" ref="K136" si="45">ROUND(G136*I136,2)</f>
        <v>88572.86</v>
      </c>
      <c r="L136" s="62"/>
      <c r="M136" s="63"/>
    </row>
    <row r="137" spans="2:13" ht="25.5" x14ac:dyDescent="0.25">
      <c r="B137" s="30" t="s">
        <v>1010</v>
      </c>
      <c r="C137" s="31" t="str">
        <f>INDEX('Composicao Unitaria'!D:D,MATCH('Orcamento Sintetico'!$B137,'Composicao Unitaria'!$B:$B,0))</f>
        <v>COTAÇÃO</v>
      </c>
      <c r="D137" s="31" t="str">
        <f>INDEX('Composicao Unitaria'!C:C,MATCH('Orcamento Sintetico'!$B137,'Composicao Unitaria'!$B:$B,0))</f>
        <v>C-022</v>
      </c>
      <c r="E137" s="103" t="str">
        <f>INDEX('Composicao Unitaria'!E:E,MATCH('Orcamento Sintetico'!$B137,'Composicao Unitaria'!$B:$B,0))</f>
        <v>MÃO DE OBRA PARA INSTALAÇÃO DE SISTEMA DE MONITORAMENTO E CONTROLE DA USINA, INCLUINDO SISTEMA DE DETECÇÃO DE INTRUSÃO.</v>
      </c>
      <c r="F137" s="31" t="str">
        <f>INDEX('Composicao Unitaria'!F:F,MATCH('Orcamento Sintetico'!$B137,'Composicao Unitaria'!$B:$B,0))</f>
        <v>KIT</v>
      </c>
      <c r="G137" s="33">
        <v>1</v>
      </c>
      <c r="H137" s="34">
        <f>VLOOKUP(B137,'Composicao Unitaria'!B:I,8,0)</f>
        <v>17386.767440809999</v>
      </c>
      <c r="I137" s="34">
        <f t="shared" ref="I137" si="46">ROUND(H137*(1+$K$3),2)</f>
        <v>22397.63</v>
      </c>
      <c r="J137" s="34">
        <f t="shared" ref="J137" si="47">ROUND(G137*H137,2)</f>
        <v>17386.77</v>
      </c>
      <c r="K137" s="34">
        <f t="shared" ref="K137" si="48">ROUND(G137*I137,2)</f>
        <v>22397.63</v>
      </c>
      <c r="L137" s="62"/>
      <c r="M137" s="63"/>
    </row>
    <row r="138" spans="2:13" x14ac:dyDescent="0.25">
      <c r="B138" s="25"/>
      <c r="C138" s="26" t="s">
        <v>262</v>
      </c>
      <c r="D138" s="25"/>
      <c r="E138" s="102"/>
      <c r="F138" s="27"/>
      <c r="G138" s="91"/>
      <c r="H138" s="28"/>
      <c r="I138" s="28"/>
      <c r="J138" s="28"/>
      <c r="K138" s="28">
        <f>SUM(K6,K29,K75,K95,K112,K129)</f>
        <v>3730066.2299999995</v>
      </c>
      <c r="L138" s="67"/>
    </row>
    <row r="139" spans="2:13" x14ac:dyDescent="0.25">
      <c r="K139" s="63"/>
      <c r="L139" s="62"/>
    </row>
    <row r="140" spans="2:13" x14ac:dyDescent="0.25">
      <c r="K140" s="77"/>
    </row>
    <row r="142" spans="2:13" x14ac:dyDescent="0.25">
      <c r="K142" s="77"/>
    </row>
    <row r="145" spans="11:11" x14ac:dyDescent="0.25">
      <c r="K145" s="63"/>
    </row>
    <row r="146" spans="11:11" x14ac:dyDescent="0.25">
      <c r="K146" s="78"/>
    </row>
  </sheetData>
  <autoFilter ref="B4:K138" xr:uid="{00000000-0009-0000-0000-000001000000}"/>
  <mergeCells count="12">
    <mergeCell ref="B3:C3"/>
    <mergeCell ref="B2:J2"/>
    <mergeCell ref="K4:K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phoneticPr fontId="12" type="noConversion"/>
  <printOptions horizontalCentered="1"/>
  <pageMargins left="0.19685039370078741" right="0.19685039370078741" top="0.39370078740157483" bottom="0.19685039370078741" header="0.31496062992125984" footer="0.31496062992125984"/>
  <pageSetup paperSize="9" scale="5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I586"/>
  <sheetViews>
    <sheetView showGridLines="0" topLeftCell="B133" zoomScaleNormal="100" zoomScaleSheetLayoutView="85" workbookViewId="0">
      <selection activeCell="M7" sqref="M7"/>
    </sheetView>
  </sheetViews>
  <sheetFormatPr defaultColWidth="8.85546875" defaultRowHeight="15" x14ac:dyDescent="0.25"/>
  <cols>
    <col min="1" max="1" width="6.85546875" style="97" bestFit="1" customWidth="1"/>
    <col min="2" max="2" width="8" style="1" bestFit="1" customWidth="1"/>
    <col min="3" max="3" width="16.42578125" style="20" bestFit="1" customWidth="1"/>
    <col min="4" max="4" width="13.5703125" style="2" bestFit="1" customWidth="1"/>
    <col min="5" max="5" width="70" style="3" customWidth="1"/>
    <col min="6" max="6" width="11.42578125" style="4" customWidth="1"/>
    <col min="7" max="7" width="13.42578125" style="4" customWidth="1"/>
    <col min="8" max="8" width="23.7109375" style="4" bestFit="1" customWidth="1"/>
    <col min="9" max="9" width="18.42578125" style="4" bestFit="1" customWidth="1"/>
    <col min="10" max="10" width="9.42578125" style="4" customWidth="1"/>
    <col min="11" max="16384" width="8.85546875" style="4"/>
  </cols>
  <sheetData>
    <row r="2" spans="1:9" x14ac:dyDescent="0.25">
      <c r="B2" s="5"/>
      <c r="C2" s="8" t="s">
        <v>457</v>
      </c>
      <c r="D2" s="9"/>
      <c r="E2" s="10"/>
      <c r="F2" s="11"/>
      <c r="G2" s="11"/>
      <c r="H2" s="11"/>
      <c r="I2" s="12"/>
    </row>
    <row r="3" spans="1:9" x14ac:dyDescent="0.25">
      <c r="A3" s="97" t="s">
        <v>458</v>
      </c>
      <c r="B3" s="5"/>
      <c r="C3" s="5" t="s">
        <v>7</v>
      </c>
      <c r="D3" s="6" t="s">
        <v>459</v>
      </c>
      <c r="E3" s="7" t="s">
        <v>8</v>
      </c>
      <c r="F3" s="6" t="s">
        <v>460</v>
      </c>
      <c r="G3" s="6" t="s">
        <v>461</v>
      </c>
      <c r="H3" s="6" t="s">
        <v>462</v>
      </c>
      <c r="I3" s="6" t="s">
        <v>463</v>
      </c>
    </row>
    <row r="4" spans="1:9" x14ac:dyDescent="0.25">
      <c r="B4" s="5" t="s">
        <v>464</v>
      </c>
      <c r="C4" s="8" t="s">
        <v>271</v>
      </c>
      <c r="D4" s="9"/>
      <c r="E4" s="10"/>
      <c r="F4" s="11"/>
      <c r="G4" s="11"/>
      <c r="H4" s="11"/>
      <c r="I4" s="12"/>
    </row>
    <row r="5" spans="1:9" x14ac:dyDescent="0.25">
      <c r="A5" s="97">
        <v>1</v>
      </c>
      <c r="B5" s="13" t="s">
        <v>16</v>
      </c>
      <c r="C5" s="14" t="s">
        <v>96</v>
      </c>
      <c r="D5" s="14" t="s">
        <v>95</v>
      </c>
      <c r="E5" s="15" t="s">
        <v>97</v>
      </c>
      <c r="F5" s="16" t="s">
        <v>9</v>
      </c>
      <c r="G5" s="17">
        <v>1</v>
      </c>
      <c r="H5" s="18" cm="1">
        <f t="array" ref="H5">SUM(I6:INDEX(I6:I8832,MATCH(TRUE,INDEX(A6:A8832&lt;&gt;0,0),0)-1))</f>
        <v>3027.8569400000001</v>
      </c>
      <c r="I5" s="19">
        <f>G5*H5</f>
        <v>3027.8569400000001</v>
      </c>
    </row>
    <row r="6" spans="1:9" ht="60" x14ac:dyDescent="0.25">
      <c r="A6" s="97">
        <v>0</v>
      </c>
      <c r="B6" s="13"/>
      <c r="C6" s="14">
        <v>5928</v>
      </c>
      <c r="D6" s="14" t="s">
        <v>114</v>
      </c>
      <c r="E6" s="15" t="s">
        <v>483</v>
      </c>
      <c r="F6" s="16" t="s">
        <v>476</v>
      </c>
      <c r="G6" s="17">
        <v>7.9000000000000001E-2</v>
      </c>
      <c r="H6" s="18">
        <v>278.64</v>
      </c>
      <c r="I6" s="19">
        <f t="shared" ref="I6:I55" si="0">G6*H6</f>
        <v>22.012560000000001</v>
      </c>
    </row>
    <row r="7" spans="1:9" x14ac:dyDescent="0.25">
      <c r="A7" s="97">
        <v>0</v>
      </c>
      <c r="B7" s="13"/>
      <c r="C7" s="14">
        <v>88247</v>
      </c>
      <c r="D7" s="14" t="s">
        <v>114</v>
      </c>
      <c r="E7" s="15" t="s">
        <v>484</v>
      </c>
      <c r="F7" s="16" t="s">
        <v>468</v>
      </c>
      <c r="G7" s="17">
        <v>2.8149999999999999</v>
      </c>
      <c r="H7" s="18">
        <v>18.559999999999999</v>
      </c>
      <c r="I7" s="19">
        <f t="shared" si="0"/>
        <v>52.246399999999994</v>
      </c>
    </row>
    <row r="8" spans="1:9" x14ac:dyDescent="0.25">
      <c r="A8" s="97">
        <v>0</v>
      </c>
      <c r="B8" s="13"/>
      <c r="C8" s="14">
        <v>88264</v>
      </c>
      <c r="D8" s="14" t="s">
        <v>114</v>
      </c>
      <c r="E8" s="15" t="s">
        <v>485</v>
      </c>
      <c r="F8" s="16" t="s">
        <v>468</v>
      </c>
      <c r="G8" s="17">
        <v>9.1479999999999997</v>
      </c>
      <c r="H8" s="18">
        <v>22.36</v>
      </c>
      <c r="I8" s="19">
        <f t="shared" si="0"/>
        <v>204.54927999999998</v>
      </c>
    </row>
    <row r="9" spans="1:9" ht="45" x14ac:dyDescent="0.25">
      <c r="A9" s="97">
        <v>0</v>
      </c>
      <c r="B9" s="13"/>
      <c r="C9" s="14">
        <v>94962</v>
      </c>
      <c r="D9" s="14" t="s">
        <v>114</v>
      </c>
      <c r="E9" s="15" t="s">
        <v>486</v>
      </c>
      <c r="F9" s="16" t="s">
        <v>443</v>
      </c>
      <c r="G9" s="17">
        <v>0.80300000000000005</v>
      </c>
      <c r="H9" s="18">
        <v>372.9</v>
      </c>
      <c r="I9" s="19">
        <f t="shared" si="0"/>
        <v>299.43869999999998</v>
      </c>
    </row>
    <row r="10" spans="1:9" x14ac:dyDescent="0.25">
      <c r="A10" s="97">
        <v>0</v>
      </c>
      <c r="B10" s="13"/>
      <c r="C10" s="14">
        <v>863</v>
      </c>
      <c r="D10" s="14" t="s">
        <v>114</v>
      </c>
      <c r="E10" s="15" t="s">
        <v>487</v>
      </c>
      <c r="F10" s="16" t="s">
        <v>122</v>
      </c>
      <c r="G10" s="17">
        <v>11</v>
      </c>
      <c r="H10" s="18">
        <v>35.21</v>
      </c>
      <c r="I10" s="19">
        <f t="shared" si="0"/>
        <v>387.31</v>
      </c>
    </row>
    <row r="11" spans="1:9" ht="30" x14ac:dyDescent="0.25">
      <c r="A11" s="97">
        <v>0</v>
      </c>
      <c r="B11" s="13"/>
      <c r="C11" s="14">
        <v>41204</v>
      </c>
      <c r="D11" s="14" t="s">
        <v>114</v>
      </c>
      <c r="E11" s="15" t="s">
        <v>488</v>
      </c>
      <c r="F11" s="16" t="s">
        <v>9</v>
      </c>
      <c r="G11" s="17">
        <v>1</v>
      </c>
      <c r="H11" s="18">
        <v>2062.3000000000002</v>
      </c>
      <c r="I11" s="19">
        <f t="shared" si="0"/>
        <v>2062.3000000000002</v>
      </c>
    </row>
    <row r="12" spans="1:9" ht="30" x14ac:dyDescent="0.25">
      <c r="A12" s="97">
        <v>1</v>
      </c>
      <c r="B12" s="13" t="s">
        <v>17</v>
      </c>
      <c r="C12" s="14" t="s">
        <v>98</v>
      </c>
      <c r="D12" s="14" t="s">
        <v>95</v>
      </c>
      <c r="E12" s="15" t="s">
        <v>104</v>
      </c>
      <c r="F12" s="16" t="s">
        <v>9</v>
      </c>
      <c r="G12" s="17">
        <v>1.1000000000000001</v>
      </c>
      <c r="H12" s="18" cm="1">
        <f t="array" ref="H12">SUM(I13:INDEX(I13:I8853,MATCH(TRUE,INDEX(A13:A8853&lt;&gt;0,0),0)-1))</f>
        <v>330.66647999999998</v>
      </c>
      <c r="I12" s="19">
        <f t="shared" si="0"/>
        <v>363.73312800000002</v>
      </c>
    </row>
    <row r="13" spans="1:9" x14ac:dyDescent="0.25">
      <c r="A13" s="97">
        <v>0</v>
      </c>
      <c r="B13" s="13"/>
      <c r="C13" s="14">
        <v>88264</v>
      </c>
      <c r="D13" s="14" t="s">
        <v>114</v>
      </c>
      <c r="E13" s="15" t="s">
        <v>485</v>
      </c>
      <c r="F13" s="16" t="s">
        <v>468</v>
      </c>
      <c r="G13" s="17">
        <v>0.34399999999999997</v>
      </c>
      <c r="H13" s="18">
        <v>22.36</v>
      </c>
      <c r="I13" s="19">
        <f t="shared" si="0"/>
        <v>7.6918399999999991</v>
      </c>
    </row>
    <row r="14" spans="1:9" x14ac:dyDescent="0.25">
      <c r="A14" s="97">
        <v>0</v>
      </c>
      <c r="B14" s="13"/>
      <c r="C14" s="14">
        <v>88247</v>
      </c>
      <c r="D14" s="14" t="s">
        <v>114</v>
      </c>
      <c r="E14" s="15" t="s">
        <v>484</v>
      </c>
      <c r="F14" s="16" t="s">
        <v>468</v>
      </c>
      <c r="G14" s="17">
        <v>0.34399999999999997</v>
      </c>
      <c r="H14" s="18">
        <v>18.559999999999999</v>
      </c>
      <c r="I14" s="19">
        <f t="shared" si="0"/>
        <v>6.3846399999999992</v>
      </c>
    </row>
    <row r="15" spans="1:9" x14ac:dyDescent="0.25">
      <c r="A15" s="97">
        <v>0</v>
      </c>
      <c r="B15" s="13"/>
      <c r="C15" s="14">
        <v>3855</v>
      </c>
      <c r="D15" s="14" t="s">
        <v>326</v>
      </c>
      <c r="E15" s="15" t="s">
        <v>497</v>
      </c>
      <c r="F15" s="16" t="s">
        <v>9</v>
      </c>
      <c r="G15" s="17">
        <v>1</v>
      </c>
      <c r="H15" s="18">
        <v>306.58999999999997</v>
      </c>
      <c r="I15" s="19">
        <f t="shared" si="0"/>
        <v>306.58999999999997</v>
      </c>
    </row>
    <row r="16" spans="1:9" ht="30" x14ac:dyDescent="0.25">
      <c r="A16" s="97">
        <v>0</v>
      </c>
      <c r="B16" s="13"/>
      <c r="C16" s="14">
        <v>4777</v>
      </c>
      <c r="D16" s="14" t="s">
        <v>114</v>
      </c>
      <c r="E16" s="15" t="s">
        <v>498</v>
      </c>
      <c r="F16" s="16" t="s">
        <v>134</v>
      </c>
      <c r="G16" s="17">
        <v>1</v>
      </c>
      <c r="H16" s="18">
        <v>10</v>
      </c>
      <c r="I16" s="19">
        <f t="shared" si="0"/>
        <v>10</v>
      </c>
    </row>
    <row r="17" spans="1:9" x14ac:dyDescent="0.25">
      <c r="A17" s="97">
        <v>1</v>
      </c>
      <c r="B17" s="13" t="s">
        <v>18</v>
      </c>
      <c r="C17" s="14" t="s">
        <v>100</v>
      </c>
      <c r="D17" s="14" t="s">
        <v>95</v>
      </c>
      <c r="E17" s="15" t="s">
        <v>106</v>
      </c>
      <c r="F17" s="16" t="s">
        <v>9</v>
      </c>
      <c r="G17" s="17">
        <v>1</v>
      </c>
      <c r="H17" s="18" cm="1">
        <f t="array" ref="H17">SUM(I18:INDEX(I18:I8858,MATCH(TRUE,INDEX(A18:A8858&lt;&gt;0,0),0)-1))</f>
        <v>168.82</v>
      </c>
      <c r="I17" s="19">
        <f t="shared" si="0"/>
        <v>168.82</v>
      </c>
    </row>
    <row r="18" spans="1:9" x14ac:dyDescent="0.25">
      <c r="A18" s="97">
        <v>0</v>
      </c>
      <c r="B18" s="13"/>
      <c r="C18" s="14">
        <v>88247</v>
      </c>
      <c r="D18" s="14" t="s">
        <v>114</v>
      </c>
      <c r="E18" s="15" t="s">
        <v>484</v>
      </c>
      <c r="F18" s="16" t="s">
        <v>468</v>
      </c>
      <c r="G18" s="17">
        <v>0.25</v>
      </c>
      <c r="H18" s="18">
        <v>18.559999999999999</v>
      </c>
      <c r="I18" s="19">
        <f t="shared" si="0"/>
        <v>4.6399999999999997</v>
      </c>
    </row>
    <row r="19" spans="1:9" x14ac:dyDescent="0.25">
      <c r="A19" s="97">
        <v>0</v>
      </c>
      <c r="B19" s="13"/>
      <c r="C19" s="14">
        <v>88264</v>
      </c>
      <c r="D19" s="14" t="s">
        <v>114</v>
      </c>
      <c r="E19" s="15" t="s">
        <v>485</v>
      </c>
      <c r="F19" s="16" t="s">
        <v>468</v>
      </c>
      <c r="G19" s="17">
        <v>0.5</v>
      </c>
      <c r="H19" s="18">
        <v>22.36</v>
      </c>
      <c r="I19" s="19">
        <f t="shared" si="0"/>
        <v>11.18</v>
      </c>
    </row>
    <row r="20" spans="1:9" x14ac:dyDescent="0.25">
      <c r="A20" s="97">
        <v>0</v>
      </c>
      <c r="B20" s="13"/>
      <c r="C20" s="14">
        <v>171168</v>
      </c>
      <c r="D20" s="14" t="s">
        <v>499</v>
      </c>
      <c r="E20" s="15" t="s">
        <v>500</v>
      </c>
      <c r="F20" s="16" t="s">
        <v>9</v>
      </c>
      <c r="G20" s="93">
        <v>1</v>
      </c>
      <c r="H20" s="18">
        <v>153</v>
      </c>
      <c r="I20" s="19">
        <f t="shared" si="0"/>
        <v>153</v>
      </c>
    </row>
    <row r="21" spans="1:9" x14ac:dyDescent="0.25">
      <c r="A21" s="97">
        <v>1</v>
      </c>
      <c r="B21" s="13" t="s">
        <v>19</v>
      </c>
      <c r="C21" s="14" t="s">
        <v>105</v>
      </c>
      <c r="D21" s="14" t="s">
        <v>95</v>
      </c>
      <c r="E21" s="15" t="s">
        <v>501</v>
      </c>
      <c r="F21" s="16" t="s">
        <v>9</v>
      </c>
      <c r="G21" s="17">
        <v>1</v>
      </c>
      <c r="H21" s="18" cm="1">
        <f t="array" ref="H21">SUM(I22:INDEX(I22:I8862,MATCH(TRUE,INDEX(A22:A8862&lt;&gt;0,0),0)-1))</f>
        <v>3.7684000000000002</v>
      </c>
      <c r="I21" s="19">
        <f t="shared" si="0"/>
        <v>3.7684000000000002</v>
      </c>
    </row>
    <row r="22" spans="1:9" x14ac:dyDescent="0.25">
      <c r="B22" s="13"/>
      <c r="C22" s="14">
        <v>2953</v>
      </c>
      <c r="D22" s="14" t="s">
        <v>107</v>
      </c>
      <c r="E22" s="15" t="s">
        <v>108</v>
      </c>
      <c r="F22" s="16" t="s">
        <v>9</v>
      </c>
      <c r="G22" s="17">
        <v>1</v>
      </c>
      <c r="H22" s="18">
        <v>2.95</v>
      </c>
      <c r="I22" s="19">
        <f t="shared" si="0"/>
        <v>2.95</v>
      </c>
    </row>
    <row r="23" spans="1:9" x14ac:dyDescent="0.25">
      <c r="B23" s="13"/>
      <c r="C23" s="14">
        <v>88264</v>
      </c>
      <c r="D23" s="14" t="s">
        <v>114</v>
      </c>
      <c r="E23" s="15" t="s">
        <v>485</v>
      </c>
      <c r="F23" s="16" t="s">
        <v>468</v>
      </c>
      <c r="G23" s="17">
        <v>0.02</v>
      </c>
      <c r="H23" s="18">
        <v>22.36</v>
      </c>
      <c r="I23" s="19">
        <f t="shared" si="0"/>
        <v>0.44719999999999999</v>
      </c>
    </row>
    <row r="24" spans="1:9" x14ac:dyDescent="0.25">
      <c r="B24" s="13"/>
      <c r="C24" s="14">
        <v>88247</v>
      </c>
      <c r="D24" s="14" t="s">
        <v>114</v>
      </c>
      <c r="E24" s="15" t="s">
        <v>484</v>
      </c>
      <c r="F24" s="16" t="s">
        <v>468</v>
      </c>
      <c r="G24" s="17">
        <v>0.02</v>
      </c>
      <c r="H24" s="18">
        <v>18.559999999999999</v>
      </c>
      <c r="I24" s="19">
        <f t="shared" si="0"/>
        <v>0.37119999999999997</v>
      </c>
    </row>
    <row r="25" spans="1:9" x14ac:dyDescent="0.25">
      <c r="A25" s="97">
        <v>1</v>
      </c>
      <c r="B25" s="13" t="s">
        <v>20</v>
      </c>
      <c r="C25" s="14" t="s">
        <v>110</v>
      </c>
      <c r="D25" s="14" t="s">
        <v>95</v>
      </c>
      <c r="E25" s="15" t="s">
        <v>502</v>
      </c>
      <c r="F25" s="16" t="s">
        <v>9</v>
      </c>
      <c r="G25" s="17">
        <v>1</v>
      </c>
      <c r="H25" s="18" cm="1">
        <f t="array" ref="H25">SUM(I26:INDEX(I26:I8866,MATCH(TRUE,INDEX(A26:A8866&lt;&gt;0,0),0)-1))</f>
        <v>14.8184</v>
      </c>
      <c r="I25" s="19">
        <f t="shared" si="0"/>
        <v>14.8184</v>
      </c>
    </row>
    <row r="26" spans="1:9" x14ac:dyDescent="0.25">
      <c r="B26" s="13"/>
      <c r="C26" s="14">
        <v>2833</v>
      </c>
      <c r="D26" s="14" t="s">
        <v>107</v>
      </c>
      <c r="E26" s="15" t="s">
        <v>109</v>
      </c>
      <c r="F26" s="16" t="s">
        <v>9</v>
      </c>
      <c r="G26" s="17">
        <v>1</v>
      </c>
      <c r="H26" s="18">
        <v>14</v>
      </c>
      <c r="I26" s="19">
        <f t="shared" si="0"/>
        <v>14</v>
      </c>
    </row>
    <row r="27" spans="1:9" x14ac:dyDescent="0.25">
      <c r="B27" s="13"/>
      <c r="C27" s="14">
        <v>88264</v>
      </c>
      <c r="D27" s="14" t="s">
        <v>114</v>
      </c>
      <c r="E27" s="15" t="s">
        <v>485</v>
      </c>
      <c r="F27" s="16" t="s">
        <v>468</v>
      </c>
      <c r="G27" s="17">
        <v>0.02</v>
      </c>
      <c r="H27" s="18">
        <v>22.36</v>
      </c>
      <c r="I27" s="19">
        <f t="shared" si="0"/>
        <v>0.44719999999999999</v>
      </c>
    </row>
    <row r="28" spans="1:9" x14ac:dyDescent="0.25">
      <c r="B28" s="13"/>
      <c r="C28" s="14">
        <v>88247</v>
      </c>
      <c r="D28" s="14" t="s">
        <v>114</v>
      </c>
      <c r="E28" s="15" t="s">
        <v>484</v>
      </c>
      <c r="F28" s="16" t="s">
        <v>468</v>
      </c>
      <c r="G28" s="17">
        <v>0.02</v>
      </c>
      <c r="H28" s="18">
        <v>18.559999999999999</v>
      </c>
      <c r="I28" s="19">
        <f t="shared" si="0"/>
        <v>0.37119999999999997</v>
      </c>
    </row>
    <row r="29" spans="1:9" x14ac:dyDescent="0.25">
      <c r="A29" s="97">
        <v>1</v>
      </c>
      <c r="B29" s="13" t="s">
        <v>21</v>
      </c>
      <c r="C29" s="14" t="s">
        <v>112</v>
      </c>
      <c r="D29" s="14" t="s">
        <v>95</v>
      </c>
      <c r="E29" s="15" t="s">
        <v>111</v>
      </c>
      <c r="F29" s="16" t="s">
        <v>9</v>
      </c>
      <c r="G29" s="17">
        <v>1</v>
      </c>
      <c r="H29" s="18" cm="1">
        <f t="array" ref="H29">SUM(I30:INDEX(I30:I8864,MATCH(TRUE,INDEX(A30:A8864&lt;&gt;0,0),0)-1))</f>
        <v>29.9084</v>
      </c>
      <c r="I29" s="19">
        <f t="shared" si="0"/>
        <v>29.9084</v>
      </c>
    </row>
    <row r="30" spans="1:9" x14ac:dyDescent="0.25">
      <c r="A30" s="97">
        <v>0</v>
      </c>
      <c r="B30" s="13"/>
      <c r="C30" s="14">
        <v>88264</v>
      </c>
      <c r="D30" s="14" t="s">
        <v>114</v>
      </c>
      <c r="E30" s="15" t="s">
        <v>485</v>
      </c>
      <c r="F30" s="16" t="s">
        <v>468</v>
      </c>
      <c r="G30" s="17">
        <v>0.02</v>
      </c>
      <c r="H30" s="18">
        <v>22.36</v>
      </c>
      <c r="I30" s="19">
        <f t="shared" si="0"/>
        <v>0.44719999999999999</v>
      </c>
    </row>
    <row r="31" spans="1:9" x14ac:dyDescent="0.25">
      <c r="A31" s="97">
        <v>0</v>
      </c>
      <c r="B31" s="13"/>
      <c r="C31" s="14">
        <v>88247</v>
      </c>
      <c r="D31" s="14" t="s">
        <v>114</v>
      </c>
      <c r="E31" s="15" t="s">
        <v>484</v>
      </c>
      <c r="F31" s="16" t="s">
        <v>468</v>
      </c>
      <c r="G31" s="17">
        <v>0.02</v>
      </c>
      <c r="H31" s="18">
        <v>18.559999999999999</v>
      </c>
      <c r="I31" s="19">
        <f t="shared" si="0"/>
        <v>0.37119999999999997</v>
      </c>
    </row>
    <row r="32" spans="1:9" x14ac:dyDescent="0.25">
      <c r="A32" s="97">
        <v>0</v>
      </c>
      <c r="B32" s="13"/>
      <c r="C32" s="14">
        <v>1201008136</v>
      </c>
      <c r="D32" s="14" t="s">
        <v>326</v>
      </c>
      <c r="E32" s="15" t="s">
        <v>111</v>
      </c>
      <c r="F32" s="16" t="s">
        <v>9</v>
      </c>
      <c r="G32" s="93">
        <v>1</v>
      </c>
      <c r="H32" s="18">
        <v>29.09</v>
      </c>
      <c r="I32" s="19">
        <f t="shared" si="0"/>
        <v>29.09</v>
      </c>
    </row>
    <row r="33" spans="1:9" x14ac:dyDescent="0.25">
      <c r="A33" s="97">
        <v>1</v>
      </c>
      <c r="B33" s="13" t="s">
        <v>22</v>
      </c>
      <c r="C33" s="14" t="s">
        <v>117</v>
      </c>
      <c r="D33" s="14" t="s">
        <v>95</v>
      </c>
      <c r="E33" s="15" t="s">
        <v>113</v>
      </c>
      <c r="F33" s="16" t="s">
        <v>9</v>
      </c>
      <c r="G33" s="17">
        <v>1</v>
      </c>
      <c r="H33" s="18" cm="1">
        <f t="array" ref="H33">SUM(I34:INDEX(I34:I8868,MATCH(TRUE,INDEX(A34:A8868&lt;&gt;0,0),0)-1))</f>
        <v>52.508000000000003</v>
      </c>
      <c r="I33" s="19">
        <f t="shared" si="0"/>
        <v>52.508000000000003</v>
      </c>
    </row>
    <row r="34" spans="1:9" x14ac:dyDescent="0.25">
      <c r="A34" s="97">
        <v>0</v>
      </c>
      <c r="B34" s="13"/>
      <c r="C34" s="14">
        <v>88264</v>
      </c>
      <c r="D34" s="14" t="s">
        <v>114</v>
      </c>
      <c r="E34" s="15" t="s">
        <v>485</v>
      </c>
      <c r="F34" s="16" t="s">
        <v>468</v>
      </c>
      <c r="G34" s="17">
        <v>0.4</v>
      </c>
      <c r="H34" s="18">
        <v>22.36</v>
      </c>
      <c r="I34" s="19">
        <f t="shared" si="0"/>
        <v>8.9440000000000008</v>
      </c>
    </row>
    <row r="35" spans="1:9" x14ac:dyDescent="0.25">
      <c r="A35" s="97">
        <v>0</v>
      </c>
      <c r="B35" s="13"/>
      <c r="C35" s="14">
        <v>88247</v>
      </c>
      <c r="D35" s="14" t="s">
        <v>114</v>
      </c>
      <c r="E35" s="15" t="s">
        <v>484</v>
      </c>
      <c r="F35" s="16" t="s">
        <v>468</v>
      </c>
      <c r="G35" s="17">
        <v>0.4</v>
      </c>
      <c r="H35" s="18">
        <v>18.559999999999999</v>
      </c>
      <c r="I35" s="19">
        <f t="shared" si="0"/>
        <v>7.4239999999999995</v>
      </c>
    </row>
    <row r="36" spans="1:9" x14ac:dyDescent="0.25">
      <c r="A36" s="97">
        <v>0</v>
      </c>
      <c r="B36" s="13"/>
      <c r="C36" s="14">
        <v>3957</v>
      </c>
      <c r="D36" s="14" t="s">
        <v>489</v>
      </c>
      <c r="E36" s="15" t="s">
        <v>503</v>
      </c>
      <c r="F36" s="16" t="s">
        <v>9</v>
      </c>
      <c r="G36" s="17">
        <v>1</v>
      </c>
      <c r="H36" s="18">
        <v>36.14</v>
      </c>
      <c r="I36" s="19">
        <f t="shared" si="0"/>
        <v>36.14</v>
      </c>
    </row>
    <row r="37" spans="1:9" x14ac:dyDescent="0.25">
      <c r="A37" s="97">
        <v>1</v>
      </c>
      <c r="B37" s="13" t="s">
        <v>23</v>
      </c>
      <c r="C37" s="14">
        <v>12362</v>
      </c>
      <c r="D37" s="14" t="s">
        <v>114</v>
      </c>
      <c r="E37" s="15" t="s">
        <v>115</v>
      </c>
      <c r="F37" s="16" t="s">
        <v>9</v>
      </c>
      <c r="G37" s="17">
        <v>1</v>
      </c>
      <c r="H37" s="18">
        <v>24.07</v>
      </c>
      <c r="I37" s="19">
        <f t="shared" si="0"/>
        <v>24.07</v>
      </c>
    </row>
    <row r="38" spans="1:9" ht="30" x14ac:dyDescent="0.25">
      <c r="A38" s="97">
        <v>1</v>
      </c>
      <c r="B38" s="13" t="s">
        <v>24</v>
      </c>
      <c r="C38" s="14">
        <v>402</v>
      </c>
      <c r="D38" s="14" t="s">
        <v>114</v>
      </c>
      <c r="E38" s="15" t="s">
        <v>116</v>
      </c>
      <c r="F38" s="16" t="s">
        <v>9</v>
      </c>
      <c r="G38" s="93">
        <v>1</v>
      </c>
      <c r="H38" s="18">
        <v>22.36</v>
      </c>
      <c r="I38" s="19">
        <f t="shared" si="0"/>
        <v>22.36</v>
      </c>
    </row>
    <row r="39" spans="1:9" x14ac:dyDescent="0.25">
      <c r="A39" s="97">
        <v>1</v>
      </c>
      <c r="B39" s="13" t="s">
        <v>25</v>
      </c>
      <c r="C39" s="14" t="s">
        <v>119</v>
      </c>
      <c r="D39" s="14" t="s">
        <v>95</v>
      </c>
      <c r="E39" s="15" t="s">
        <v>118</v>
      </c>
      <c r="F39" s="16" t="s">
        <v>9</v>
      </c>
      <c r="G39" s="17">
        <v>1</v>
      </c>
      <c r="H39" s="18" cm="1">
        <f t="array" ref="H39">SUM(I40:INDEX(I40:I8874,MATCH(TRUE,INDEX(A40:A8874&lt;&gt;0,0),0)-1))</f>
        <v>26.055999999999997</v>
      </c>
      <c r="I39" s="19">
        <f t="shared" si="0"/>
        <v>26.055999999999997</v>
      </c>
    </row>
    <row r="40" spans="1:9" x14ac:dyDescent="0.25">
      <c r="A40" s="97">
        <v>0</v>
      </c>
      <c r="B40" s="13"/>
      <c r="C40" s="14">
        <v>88264</v>
      </c>
      <c r="D40" s="14" t="s">
        <v>114</v>
      </c>
      <c r="E40" s="15" t="s">
        <v>485</v>
      </c>
      <c r="F40" s="16" t="s">
        <v>468</v>
      </c>
      <c r="G40" s="17">
        <v>0.3</v>
      </c>
      <c r="H40" s="18">
        <v>22.36</v>
      </c>
      <c r="I40" s="19">
        <f t="shared" si="0"/>
        <v>6.7079999999999993</v>
      </c>
    </row>
    <row r="41" spans="1:9" x14ac:dyDescent="0.25">
      <c r="A41" s="97">
        <v>0</v>
      </c>
      <c r="B41" s="13"/>
      <c r="C41" s="14">
        <v>88247</v>
      </c>
      <c r="D41" s="14" t="s">
        <v>114</v>
      </c>
      <c r="E41" s="15" t="s">
        <v>484</v>
      </c>
      <c r="F41" s="16" t="s">
        <v>468</v>
      </c>
      <c r="G41" s="17">
        <v>0.3</v>
      </c>
      <c r="H41" s="18">
        <v>18.559999999999999</v>
      </c>
      <c r="I41" s="19">
        <f t="shared" si="0"/>
        <v>5.5679999999999996</v>
      </c>
    </row>
    <row r="42" spans="1:9" x14ac:dyDescent="0.25">
      <c r="A42" s="97">
        <v>0</v>
      </c>
      <c r="B42" s="13"/>
      <c r="C42" s="14">
        <v>3972</v>
      </c>
      <c r="D42" s="14" t="s">
        <v>489</v>
      </c>
      <c r="E42" s="15" t="s">
        <v>118</v>
      </c>
      <c r="F42" s="16" t="s">
        <v>9</v>
      </c>
      <c r="G42" s="17">
        <v>1</v>
      </c>
      <c r="H42" s="18">
        <v>13.78</v>
      </c>
      <c r="I42" s="19">
        <f t="shared" si="0"/>
        <v>13.78</v>
      </c>
    </row>
    <row r="43" spans="1:9" x14ac:dyDescent="0.25">
      <c r="A43" s="97">
        <v>1</v>
      </c>
      <c r="B43" s="13" t="s">
        <v>26</v>
      </c>
      <c r="C43" s="14" t="s">
        <v>124</v>
      </c>
      <c r="D43" s="14" t="s">
        <v>95</v>
      </c>
      <c r="E43" s="15" t="s">
        <v>120</v>
      </c>
      <c r="F43" s="16" t="s">
        <v>9</v>
      </c>
      <c r="G43" s="17">
        <v>1</v>
      </c>
      <c r="H43" s="18" cm="1">
        <f t="array" ref="H43">SUM(I44:INDEX(I44:I8878,MATCH(TRUE,INDEX(A44:A8878&lt;&gt;0,0),0)-1))</f>
        <v>15.9802</v>
      </c>
      <c r="I43" s="19">
        <f t="shared" si="0"/>
        <v>15.9802</v>
      </c>
    </row>
    <row r="44" spans="1:9" x14ac:dyDescent="0.25">
      <c r="A44" s="97">
        <v>0</v>
      </c>
      <c r="B44" s="13"/>
      <c r="C44" s="14">
        <v>88316</v>
      </c>
      <c r="D44" s="14" t="s">
        <v>114</v>
      </c>
      <c r="E44" s="15" t="s">
        <v>469</v>
      </c>
      <c r="F44" s="16" t="s">
        <v>468</v>
      </c>
      <c r="G44" s="17">
        <v>0.23</v>
      </c>
      <c r="H44" s="18">
        <v>17.739999999999998</v>
      </c>
      <c r="I44" s="19">
        <f t="shared" si="0"/>
        <v>4.0801999999999996</v>
      </c>
    </row>
    <row r="45" spans="1:9" x14ac:dyDescent="0.25">
      <c r="A45" s="97">
        <v>0</v>
      </c>
      <c r="B45" s="13"/>
      <c r="C45" s="14">
        <v>9838</v>
      </c>
      <c r="D45" s="14" t="s">
        <v>370</v>
      </c>
      <c r="E45" s="15" t="s">
        <v>504</v>
      </c>
      <c r="F45" s="16" t="s">
        <v>9</v>
      </c>
      <c r="G45" s="17">
        <v>1</v>
      </c>
      <c r="H45" s="18">
        <v>11.9</v>
      </c>
      <c r="I45" s="19">
        <f t="shared" si="0"/>
        <v>11.9</v>
      </c>
    </row>
    <row r="46" spans="1:9" ht="30" x14ac:dyDescent="0.25">
      <c r="A46" s="97">
        <v>1</v>
      </c>
      <c r="B46" s="13" t="s">
        <v>27</v>
      </c>
      <c r="C46" s="14" t="s">
        <v>126</v>
      </c>
      <c r="D46" s="14" t="s">
        <v>95</v>
      </c>
      <c r="E46" s="15" t="s">
        <v>125</v>
      </c>
      <c r="F46" s="16" t="s">
        <v>122</v>
      </c>
      <c r="G46" s="17">
        <v>1</v>
      </c>
      <c r="H46" s="18" cm="1">
        <f t="array" ref="H46">SUM(I47:INDEX(I47:I8883,MATCH(TRUE,INDEX(A47:A8883&lt;&gt;0,0),0)-1))</f>
        <v>42.491399999999999</v>
      </c>
      <c r="I46" s="19">
        <f t="shared" si="0"/>
        <v>42.491399999999999</v>
      </c>
    </row>
    <row r="47" spans="1:9" x14ac:dyDescent="0.25">
      <c r="A47" s="97">
        <v>0</v>
      </c>
      <c r="B47" s="13"/>
      <c r="C47" s="14">
        <v>88264</v>
      </c>
      <c r="D47" s="14" t="s">
        <v>114</v>
      </c>
      <c r="E47" s="15" t="s">
        <v>485</v>
      </c>
      <c r="F47" s="16" t="s">
        <v>468</v>
      </c>
      <c r="G47" s="17">
        <v>0.62</v>
      </c>
      <c r="H47" s="18">
        <v>22.36</v>
      </c>
      <c r="I47" s="19">
        <f t="shared" si="0"/>
        <v>13.863199999999999</v>
      </c>
    </row>
    <row r="48" spans="1:9" x14ac:dyDescent="0.25">
      <c r="A48" s="97">
        <v>0</v>
      </c>
      <c r="B48" s="13"/>
      <c r="C48" s="14">
        <v>88247</v>
      </c>
      <c r="D48" s="14" t="s">
        <v>114</v>
      </c>
      <c r="E48" s="15" t="s">
        <v>484</v>
      </c>
      <c r="F48" s="16" t="s">
        <v>468</v>
      </c>
      <c r="G48" s="17">
        <v>0.62</v>
      </c>
      <c r="H48" s="18">
        <v>18.559999999999999</v>
      </c>
      <c r="I48" s="19">
        <f t="shared" si="0"/>
        <v>11.507199999999999</v>
      </c>
    </row>
    <row r="49" spans="1:9" x14ac:dyDescent="0.25">
      <c r="A49" s="97">
        <v>0</v>
      </c>
      <c r="B49" s="13"/>
      <c r="C49" s="14">
        <v>6584</v>
      </c>
      <c r="D49" s="14" t="s">
        <v>326</v>
      </c>
      <c r="E49" s="15" t="s">
        <v>505</v>
      </c>
      <c r="F49" s="16" t="s">
        <v>122</v>
      </c>
      <c r="G49" s="17">
        <v>1.3</v>
      </c>
      <c r="H49" s="18">
        <v>13.17</v>
      </c>
      <c r="I49" s="19">
        <f t="shared" si="0"/>
        <v>17.121000000000002</v>
      </c>
    </row>
    <row r="50" spans="1:9" x14ac:dyDescent="0.25">
      <c r="A50" s="97">
        <v>1</v>
      </c>
      <c r="B50" s="13" t="s">
        <v>28</v>
      </c>
      <c r="C50" s="14" t="s">
        <v>128</v>
      </c>
      <c r="D50" s="14" t="s">
        <v>95</v>
      </c>
      <c r="E50" s="15" t="s">
        <v>129</v>
      </c>
      <c r="F50" s="16" t="s">
        <v>9</v>
      </c>
      <c r="G50" s="17">
        <v>1</v>
      </c>
      <c r="H50" s="18" cm="1">
        <f t="array" ref="H50">SUM(I51:INDEX(I51:I8891,MATCH(TRUE,INDEX(A51:A8891&lt;&gt;0,0),0)-1))</f>
        <v>295.57</v>
      </c>
      <c r="I50" s="19">
        <f t="shared" si="0"/>
        <v>295.57</v>
      </c>
    </row>
    <row r="51" spans="1:9" x14ac:dyDescent="0.25">
      <c r="A51" s="97">
        <v>0</v>
      </c>
      <c r="B51" s="13"/>
      <c r="C51" s="14">
        <v>88264</v>
      </c>
      <c r="D51" s="14" t="s">
        <v>114</v>
      </c>
      <c r="E51" s="15" t="s">
        <v>485</v>
      </c>
      <c r="F51" s="16" t="s">
        <v>468</v>
      </c>
      <c r="G51" s="17">
        <v>2</v>
      </c>
      <c r="H51" s="18">
        <v>22.36</v>
      </c>
      <c r="I51" s="19">
        <f t="shared" si="0"/>
        <v>44.72</v>
      </c>
    </row>
    <row r="52" spans="1:9" x14ac:dyDescent="0.25">
      <c r="A52" s="97">
        <v>0</v>
      </c>
      <c r="B52" s="13"/>
      <c r="C52" s="14">
        <v>88316</v>
      </c>
      <c r="D52" s="14" t="s">
        <v>114</v>
      </c>
      <c r="E52" s="15" t="s">
        <v>469</v>
      </c>
      <c r="F52" s="16" t="s">
        <v>468</v>
      </c>
      <c r="G52" s="17">
        <v>2</v>
      </c>
      <c r="H52" s="18">
        <v>17.739999999999998</v>
      </c>
      <c r="I52" s="19">
        <f t="shared" si="0"/>
        <v>35.479999999999997</v>
      </c>
    </row>
    <row r="53" spans="1:9" ht="30" x14ac:dyDescent="0.25">
      <c r="A53" s="97">
        <v>0</v>
      </c>
      <c r="B53" s="13"/>
      <c r="C53" s="14">
        <v>4339</v>
      </c>
      <c r="D53" s="14" t="s">
        <v>401</v>
      </c>
      <c r="E53" s="15" t="s">
        <v>506</v>
      </c>
      <c r="F53" s="16" t="s">
        <v>9</v>
      </c>
      <c r="G53" s="17">
        <v>1</v>
      </c>
      <c r="H53" s="18">
        <v>215.37</v>
      </c>
      <c r="I53" s="19">
        <f t="shared" si="0"/>
        <v>215.37</v>
      </c>
    </row>
    <row r="54" spans="1:9" x14ac:dyDescent="0.25">
      <c r="A54" s="97">
        <v>1</v>
      </c>
      <c r="B54" s="13" t="s">
        <v>29</v>
      </c>
      <c r="C54" s="14" t="s">
        <v>130</v>
      </c>
      <c r="D54" s="14" t="s">
        <v>95</v>
      </c>
      <c r="E54" s="15" t="s">
        <v>131</v>
      </c>
      <c r="F54" s="16" t="s">
        <v>122</v>
      </c>
      <c r="G54" s="17">
        <v>1</v>
      </c>
      <c r="H54" s="18" cm="1">
        <f t="array" ref="H54">SUM(I55:INDEX(I55:I8895,MATCH(TRUE,INDEX(A55:A8895&lt;&gt;0,0),0)-1))</f>
        <v>273.77199999999999</v>
      </c>
      <c r="I54" s="19">
        <f t="shared" si="0"/>
        <v>273.77199999999999</v>
      </c>
    </row>
    <row r="55" spans="1:9" x14ac:dyDescent="0.25">
      <c r="A55" s="97">
        <v>0</v>
      </c>
      <c r="B55" s="13"/>
      <c r="C55" s="14">
        <v>88264</v>
      </c>
      <c r="D55" s="14" t="s">
        <v>114</v>
      </c>
      <c r="E55" s="15" t="s">
        <v>485</v>
      </c>
      <c r="F55" s="16" t="s">
        <v>468</v>
      </c>
      <c r="G55" s="17">
        <v>2</v>
      </c>
      <c r="H55" s="18">
        <v>22.36</v>
      </c>
      <c r="I55" s="19">
        <f t="shared" si="0"/>
        <v>44.72</v>
      </c>
    </row>
    <row r="56" spans="1:9" x14ac:dyDescent="0.25">
      <c r="A56" s="97">
        <v>0</v>
      </c>
      <c r="B56" s="13"/>
      <c r="C56" s="14">
        <v>88247</v>
      </c>
      <c r="D56" s="14" t="s">
        <v>114</v>
      </c>
      <c r="E56" s="15" t="s">
        <v>484</v>
      </c>
      <c r="F56" s="16" t="s">
        <v>468</v>
      </c>
      <c r="G56" s="17">
        <v>2</v>
      </c>
      <c r="H56" s="18">
        <v>18.559999999999999</v>
      </c>
      <c r="I56" s="19">
        <f t="shared" ref="I56:I91" si="1">G56*H56</f>
        <v>37.119999999999997</v>
      </c>
    </row>
    <row r="57" spans="1:9" x14ac:dyDescent="0.25">
      <c r="A57" s="97">
        <v>0</v>
      </c>
      <c r="B57" s="13"/>
      <c r="C57" s="14">
        <v>3278</v>
      </c>
      <c r="D57" s="14" t="s">
        <v>489</v>
      </c>
      <c r="E57" s="15" t="s">
        <v>507</v>
      </c>
      <c r="F57" s="16" t="s">
        <v>122</v>
      </c>
      <c r="G57" s="17">
        <v>1.3</v>
      </c>
      <c r="H57" s="18">
        <v>147.63999999999999</v>
      </c>
      <c r="I57" s="19">
        <f t="shared" si="1"/>
        <v>191.93199999999999</v>
      </c>
    </row>
    <row r="58" spans="1:9" x14ac:dyDescent="0.25">
      <c r="A58" s="97">
        <v>1</v>
      </c>
      <c r="B58" s="13" t="s">
        <v>30</v>
      </c>
      <c r="C58" s="14" t="s">
        <v>132</v>
      </c>
      <c r="D58" s="14" t="s">
        <v>95</v>
      </c>
      <c r="E58" s="15" t="s">
        <v>133</v>
      </c>
      <c r="F58" s="16" t="s">
        <v>134</v>
      </c>
      <c r="G58" s="17">
        <v>1</v>
      </c>
      <c r="H58" s="18" cm="1">
        <f t="array" ref="H58">SUM(I59:INDEX(I59:I8899,MATCH(TRUE,INDEX(A59:A8899&lt;&gt;0,0),0)-1))</f>
        <v>59.102164000000002</v>
      </c>
      <c r="I58" s="19">
        <f t="shared" si="1"/>
        <v>59.102164000000002</v>
      </c>
    </row>
    <row r="59" spans="1:9" x14ac:dyDescent="0.25">
      <c r="A59" s="97">
        <v>0</v>
      </c>
      <c r="B59" s="13"/>
      <c r="C59" s="14">
        <v>88264</v>
      </c>
      <c r="D59" s="14" t="s">
        <v>114</v>
      </c>
      <c r="E59" s="15" t="s">
        <v>485</v>
      </c>
      <c r="F59" s="16" t="s">
        <v>468</v>
      </c>
      <c r="G59" s="17">
        <v>0.90669999999999995</v>
      </c>
      <c r="H59" s="18">
        <v>22.36</v>
      </c>
      <c r="I59" s="19">
        <f t="shared" si="1"/>
        <v>20.273812</v>
      </c>
    </row>
    <row r="60" spans="1:9" x14ac:dyDescent="0.25">
      <c r="A60" s="97">
        <v>0</v>
      </c>
      <c r="B60" s="13"/>
      <c r="C60" s="14">
        <v>88247</v>
      </c>
      <c r="D60" s="14" t="s">
        <v>114</v>
      </c>
      <c r="E60" s="15" t="s">
        <v>484</v>
      </c>
      <c r="F60" s="16" t="s">
        <v>468</v>
      </c>
      <c r="G60" s="17">
        <v>0.90669999999999995</v>
      </c>
      <c r="H60" s="18">
        <v>18.559999999999999</v>
      </c>
      <c r="I60" s="19">
        <f t="shared" si="1"/>
        <v>16.828351999999999</v>
      </c>
    </row>
    <row r="61" spans="1:9" ht="30" x14ac:dyDescent="0.25">
      <c r="A61" s="97">
        <v>0</v>
      </c>
      <c r="B61" s="13"/>
      <c r="C61" s="14">
        <v>43130</v>
      </c>
      <c r="D61" s="14" t="s">
        <v>114</v>
      </c>
      <c r="E61" s="15" t="s">
        <v>508</v>
      </c>
      <c r="F61" s="16" t="s">
        <v>134</v>
      </c>
      <c r="G61" s="17">
        <v>1.1000000000000001</v>
      </c>
      <c r="H61" s="18">
        <v>20</v>
      </c>
      <c r="I61" s="19">
        <f t="shared" si="1"/>
        <v>22</v>
      </c>
    </row>
    <row r="62" spans="1:9" ht="30" x14ac:dyDescent="0.25">
      <c r="A62" s="97">
        <v>1</v>
      </c>
      <c r="B62" s="13" t="s">
        <v>31</v>
      </c>
      <c r="C62" s="14" t="s">
        <v>135</v>
      </c>
      <c r="D62" s="14" t="s">
        <v>95</v>
      </c>
      <c r="E62" s="15" t="s">
        <v>274</v>
      </c>
      <c r="F62" s="16" t="s">
        <v>9</v>
      </c>
      <c r="G62" s="93">
        <v>1</v>
      </c>
      <c r="H62" s="18" cm="1">
        <f t="array" ref="H62">SUM(I63:INDEX(I63:I8903,MATCH(TRUE,INDEX(A63:A8903&lt;&gt;0,0),0)-1))</f>
        <v>3735.7742941999995</v>
      </c>
      <c r="I62" s="19">
        <f t="shared" si="1"/>
        <v>3735.7742941999995</v>
      </c>
    </row>
    <row r="63" spans="1:9" x14ac:dyDescent="0.25">
      <c r="A63" s="97">
        <v>0</v>
      </c>
      <c r="B63" s="13"/>
      <c r="C63" s="14">
        <v>83</v>
      </c>
      <c r="D63" s="14" t="s">
        <v>107</v>
      </c>
      <c r="E63" s="15" t="s">
        <v>509</v>
      </c>
      <c r="F63" s="16" t="s">
        <v>267</v>
      </c>
      <c r="G63" s="93">
        <v>1.74</v>
      </c>
      <c r="H63" s="18">
        <v>79.94</v>
      </c>
      <c r="I63" s="19">
        <f t="shared" si="1"/>
        <v>139.09559999999999</v>
      </c>
    </row>
    <row r="64" spans="1:9" ht="30" x14ac:dyDescent="0.25">
      <c r="A64" s="97">
        <v>0</v>
      </c>
      <c r="B64" s="13"/>
      <c r="C64" s="14">
        <v>95</v>
      </c>
      <c r="D64" s="14" t="s">
        <v>107</v>
      </c>
      <c r="E64" s="15" t="s">
        <v>510</v>
      </c>
      <c r="F64" s="16" t="s">
        <v>443</v>
      </c>
      <c r="G64" s="93">
        <v>0.13600000000000001</v>
      </c>
      <c r="H64" s="18">
        <v>562.54</v>
      </c>
      <c r="I64" s="19">
        <f t="shared" si="1"/>
        <v>76.505440000000007</v>
      </c>
    </row>
    <row r="65" spans="1:9" ht="30" x14ac:dyDescent="0.25">
      <c r="A65" s="97">
        <v>0</v>
      </c>
      <c r="B65" s="13"/>
      <c r="C65" s="14">
        <v>126</v>
      </c>
      <c r="D65" s="14" t="s">
        <v>107</v>
      </c>
      <c r="E65" s="15" t="s">
        <v>511</v>
      </c>
      <c r="F65" s="16" t="s">
        <v>443</v>
      </c>
      <c r="G65" s="93">
        <v>0.67300000000000004</v>
      </c>
      <c r="H65" s="18">
        <v>588.84</v>
      </c>
      <c r="I65" s="19">
        <f t="shared" si="1"/>
        <v>396.28932000000003</v>
      </c>
    </row>
    <row r="66" spans="1:9" ht="45" x14ac:dyDescent="0.25">
      <c r="A66" s="97">
        <v>0</v>
      </c>
      <c r="B66" s="13"/>
      <c r="C66" s="14">
        <v>140</v>
      </c>
      <c r="D66" s="14" t="s">
        <v>107</v>
      </c>
      <c r="E66" s="15" t="s">
        <v>512</v>
      </c>
      <c r="F66" s="16" t="s">
        <v>134</v>
      </c>
      <c r="G66" s="93">
        <v>33.630000000000003</v>
      </c>
      <c r="H66" s="18">
        <v>12.77</v>
      </c>
      <c r="I66" s="19">
        <f t="shared" si="1"/>
        <v>429.45510000000002</v>
      </c>
    </row>
    <row r="67" spans="1:9" ht="45" x14ac:dyDescent="0.25">
      <c r="A67" s="97">
        <v>0</v>
      </c>
      <c r="B67" s="13"/>
      <c r="C67" s="14">
        <v>157</v>
      </c>
      <c r="D67" s="14" t="s">
        <v>107</v>
      </c>
      <c r="E67" s="15" t="s">
        <v>513</v>
      </c>
      <c r="F67" s="16" t="s">
        <v>267</v>
      </c>
      <c r="G67" s="93">
        <v>6.72</v>
      </c>
      <c r="H67" s="18">
        <v>190.37</v>
      </c>
      <c r="I67" s="19">
        <f t="shared" si="1"/>
        <v>1279.2864</v>
      </c>
    </row>
    <row r="68" spans="1:9" ht="30" x14ac:dyDescent="0.25">
      <c r="A68" s="97">
        <v>0</v>
      </c>
      <c r="B68" s="13"/>
      <c r="C68" s="14">
        <v>1908</v>
      </c>
      <c r="D68" s="14" t="s">
        <v>107</v>
      </c>
      <c r="E68" s="15" t="s">
        <v>514</v>
      </c>
      <c r="F68" s="16" t="s">
        <v>267</v>
      </c>
      <c r="G68" s="93">
        <v>6.88</v>
      </c>
      <c r="H68" s="18">
        <v>33.770000000000003</v>
      </c>
      <c r="I68" s="19">
        <f t="shared" si="1"/>
        <v>232.33760000000001</v>
      </c>
    </row>
    <row r="69" spans="1:9" ht="30" x14ac:dyDescent="0.25">
      <c r="A69" s="97">
        <v>0</v>
      </c>
      <c r="B69" s="13"/>
      <c r="C69" s="14">
        <v>3310</v>
      </c>
      <c r="D69" s="14" t="s">
        <v>107</v>
      </c>
      <c r="E69" s="15" t="s">
        <v>515</v>
      </c>
      <c r="F69" s="16" t="s">
        <v>267</v>
      </c>
      <c r="G69" s="93">
        <v>6.88</v>
      </c>
      <c r="H69" s="18">
        <v>6.5</v>
      </c>
      <c r="I69" s="19">
        <f t="shared" si="1"/>
        <v>44.72</v>
      </c>
    </row>
    <row r="70" spans="1:9" x14ac:dyDescent="0.25">
      <c r="A70" s="97">
        <v>0</v>
      </c>
      <c r="B70" s="13"/>
      <c r="C70" s="14">
        <v>88245</v>
      </c>
      <c r="D70" s="14" t="s">
        <v>114</v>
      </c>
      <c r="E70" s="15" t="s">
        <v>516</v>
      </c>
      <c r="F70" s="16" t="s">
        <v>468</v>
      </c>
      <c r="G70" s="93">
        <v>2.83602</v>
      </c>
      <c r="H70" s="18">
        <v>21.93</v>
      </c>
      <c r="I70" s="19">
        <f t="shared" si="1"/>
        <v>62.193918599999996</v>
      </c>
    </row>
    <row r="71" spans="1:9" x14ac:dyDescent="0.25">
      <c r="A71" s="97">
        <v>0</v>
      </c>
      <c r="B71" s="13"/>
      <c r="C71" s="14">
        <v>88262</v>
      </c>
      <c r="D71" s="14" t="s">
        <v>114</v>
      </c>
      <c r="E71" s="15" t="s">
        <v>467</v>
      </c>
      <c r="F71" s="16" t="s">
        <v>468</v>
      </c>
      <c r="G71" s="93">
        <v>2.5532400000000002</v>
      </c>
      <c r="H71" s="18">
        <v>21.75</v>
      </c>
      <c r="I71" s="19">
        <f t="shared" si="1"/>
        <v>55.532970000000006</v>
      </c>
    </row>
    <row r="72" spans="1:9" x14ac:dyDescent="0.25">
      <c r="A72" s="97">
        <v>0</v>
      </c>
      <c r="B72" s="13"/>
      <c r="C72" s="14">
        <v>88309</v>
      </c>
      <c r="D72" s="14" t="s">
        <v>114</v>
      </c>
      <c r="E72" s="15" t="s">
        <v>517</v>
      </c>
      <c r="F72" s="16" t="s">
        <v>468</v>
      </c>
      <c r="G72" s="93">
        <v>21.36964</v>
      </c>
      <c r="H72" s="18">
        <v>22.09</v>
      </c>
      <c r="I72" s="19">
        <f t="shared" si="1"/>
        <v>472.0553476</v>
      </c>
    </row>
    <row r="73" spans="1:9" x14ac:dyDescent="0.25">
      <c r="A73" s="97">
        <v>0</v>
      </c>
      <c r="B73" s="13"/>
      <c r="C73" s="14">
        <v>88316</v>
      </c>
      <c r="D73" s="14" t="s">
        <v>114</v>
      </c>
      <c r="E73" s="15" t="s">
        <v>469</v>
      </c>
      <c r="F73" s="16" t="s">
        <v>468</v>
      </c>
      <c r="G73" s="93">
        <v>30.907699999999998</v>
      </c>
      <c r="H73" s="18">
        <v>17.739999999999998</v>
      </c>
      <c r="I73" s="19">
        <f t="shared" si="1"/>
        <v>548.30259799999988</v>
      </c>
    </row>
    <row r="74" spans="1:9" ht="30" x14ac:dyDescent="0.25">
      <c r="A74" s="97">
        <v>1</v>
      </c>
      <c r="B74" s="13" t="s">
        <v>32</v>
      </c>
      <c r="C74" s="14">
        <v>97881</v>
      </c>
      <c r="D74" s="14" t="s">
        <v>114</v>
      </c>
      <c r="E74" s="15" t="s">
        <v>275</v>
      </c>
      <c r="F74" s="16" t="s">
        <v>276</v>
      </c>
      <c r="G74" s="93">
        <v>1</v>
      </c>
      <c r="H74" s="18" cm="1">
        <f t="array" ref="H74">SUM(I75:INDEX(I75:I8915,MATCH(TRUE,INDEX(A75:A8915&lt;&gt;0,0),0)-1))</f>
        <v>136.10342900000001</v>
      </c>
      <c r="I74" s="19">
        <f t="shared" si="1"/>
        <v>136.10342900000001</v>
      </c>
    </row>
    <row r="75" spans="1:9" ht="30" x14ac:dyDescent="0.25">
      <c r="A75" s="97">
        <v>0</v>
      </c>
      <c r="B75" s="13"/>
      <c r="C75" s="14">
        <v>43429</v>
      </c>
      <c r="D75" s="14" t="s">
        <v>114</v>
      </c>
      <c r="E75" s="15" t="s">
        <v>518</v>
      </c>
      <c r="F75" s="16" t="s">
        <v>9</v>
      </c>
      <c r="G75" s="93">
        <v>1</v>
      </c>
      <c r="H75" s="18">
        <v>99.33</v>
      </c>
      <c r="I75" s="19">
        <f t="shared" si="1"/>
        <v>99.33</v>
      </c>
    </row>
    <row r="76" spans="1:9" x14ac:dyDescent="0.25">
      <c r="A76" s="97">
        <v>0</v>
      </c>
      <c r="B76" s="13"/>
      <c r="C76" s="14">
        <v>88309</v>
      </c>
      <c r="D76" s="14" t="s">
        <v>114</v>
      </c>
      <c r="E76" s="15" t="s">
        <v>517</v>
      </c>
      <c r="F76" s="16" t="s">
        <v>468</v>
      </c>
      <c r="G76" s="94">
        <v>2.4299999999999999E-2</v>
      </c>
      <c r="H76" s="18">
        <v>22.09</v>
      </c>
      <c r="I76" s="19">
        <f t="shared" si="1"/>
        <v>0.53678700000000001</v>
      </c>
    </row>
    <row r="77" spans="1:9" x14ac:dyDescent="0.25">
      <c r="A77" s="97">
        <v>0</v>
      </c>
      <c r="B77" s="13"/>
      <c r="C77" s="14">
        <v>88316</v>
      </c>
      <c r="D77" s="14" t="s">
        <v>114</v>
      </c>
      <c r="E77" s="15" t="s">
        <v>469</v>
      </c>
      <c r="F77" s="16" t="s">
        <v>468</v>
      </c>
      <c r="G77" s="94">
        <v>1.9099999999999999E-2</v>
      </c>
      <c r="H77" s="18">
        <v>17.739999999999998</v>
      </c>
      <c r="I77" s="19">
        <f t="shared" si="1"/>
        <v>0.33883399999999997</v>
      </c>
    </row>
    <row r="78" spans="1:9" ht="30" x14ac:dyDescent="0.25">
      <c r="A78" s="97">
        <v>0</v>
      </c>
      <c r="B78" s="13"/>
      <c r="C78" s="14">
        <v>97733</v>
      </c>
      <c r="D78" s="14" t="s">
        <v>114</v>
      </c>
      <c r="E78" s="15" t="s">
        <v>519</v>
      </c>
      <c r="F78" s="16" t="s">
        <v>443</v>
      </c>
      <c r="G78" s="94">
        <v>9.1000000000000004E-3</v>
      </c>
      <c r="H78" s="18">
        <v>2948.88</v>
      </c>
      <c r="I78" s="19">
        <f t="shared" si="1"/>
        <v>26.834808000000002</v>
      </c>
    </row>
    <row r="79" spans="1:9" ht="30" x14ac:dyDescent="0.25">
      <c r="A79" s="97">
        <v>0</v>
      </c>
      <c r="B79" s="13"/>
      <c r="C79" s="14">
        <v>101619</v>
      </c>
      <c r="D79" s="14" t="s">
        <v>114</v>
      </c>
      <c r="E79" s="15" t="s">
        <v>520</v>
      </c>
      <c r="F79" s="16" t="s">
        <v>443</v>
      </c>
      <c r="G79" s="94">
        <v>3.5999999999999997E-2</v>
      </c>
      <c r="H79" s="18">
        <v>251.75</v>
      </c>
      <c r="I79" s="19">
        <f t="shared" si="1"/>
        <v>9.0629999999999988</v>
      </c>
    </row>
    <row r="80" spans="1:9" ht="30" x14ac:dyDescent="0.25">
      <c r="A80" s="97">
        <v>1</v>
      </c>
      <c r="B80" s="13" t="s">
        <v>33</v>
      </c>
      <c r="C80" s="14">
        <v>96985</v>
      </c>
      <c r="D80" s="14" t="s">
        <v>114</v>
      </c>
      <c r="E80" s="15" t="s">
        <v>277</v>
      </c>
      <c r="F80" s="16" t="s">
        <v>276</v>
      </c>
      <c r="G80" s="93">
        <v>1</v>
      </c>
      <c r="H80" s="18" cm="1">
        <f t="array" ref="H80">SUM(I81:INDEX(I81:I8921,MATCH(TRUE,INDEX(A81:A8921&lt;&gt;0,0),0)-1))</f>
        <v>82.666852000000006</v>
      </c>
      <c r="I80" s="19">
        <f t="shared" si="1"/>
        <v>82.666852000000006</v>
      </c>
    </row>
    <row r="81" spans="1:9" ht="30" x14ac:dyDescent="0.25">
      <c r="A81" s="97">
        <v>0</v>
      </c>
      <c r="B81" s="13"/>
      <c r="C81" s="14">
        <v>3379</v>
      </c>
      <c r="D81" s="14" t="s">
        <v>114</v>
      </c>
      <c r="E81" s="15" t="s">
        <v>521</v>
      </c>
      <c r="F81" s="16" t="s">
        <v>9</v>
      </c>
      <c r="G81" s="93">
        <v>1</v>
      </c>
      <c r="H81" s="18">
        <v>72.31</v>
      </c>
      <c r="I81" s="19">
        <f t="shared" si="1"/>
        <v>72.31</v>
      </c>
    </row>
    <row r="82" spans="1:9" x14ac:dyDescent="0.25">
      <c r="A82" s="97">
        <v>0</v>
      </c>
      <c r="B82" s="13"/>
      <c r="C82" s="14">
        <v>88247</v>
      </c>
      <c r="D82" s="14" t="s">
        <v>114</v>
      </c>
      <c r="E82" s="15" t="s">
        <v>484</v>
      </c>
      <c r="F82" s="16" t="s">
        <v>468</v>
      </c>
      <c r="G82" s="93">
        <v>0.25309999999999999</v>
      </c>
      <c r="H82" s="18">
        <v>18.559999999999999</v>
      </c>
      <c r="I82" s="19">
        <f t="shared" si="1"/>
        <v>4.6975359999999995</v>
      </c>
    </row>
    <row r="83" spans="1:9" x14ac:dyDescent="0.25">
      <c r="A83" s="97">
        <v>0</v>
      </c>
      <c r="B83" s="13"/>
      <c r="C83" s="14">
        <v>88264</v>
      </c>
      <c r="D83" s="14" t="s">
        <v>114</v>
      </c>
      <c r="E83" s="15" t="s">
        <v>485</v>
      </c>
      <c r="F83" s="16" t="s">
        <v>468</v>
      </c>
      <c r="G83" s="93">
        <v>0.25309999999999999</v>
      </c>
      <c r="H83" s="18">
        <v>22.36</v>
      </c>
      <c r="I83" s="19">
        <f t="shared" si="1"/>
        <v>5.6593159999999996</v>
      </c>
    </row>
    <row r="84" spans="1:9" ht="30" x14ac:dyDescent="0.25">
      <c r="A84" s="97">
        <v>1</v>
      </c>
      <c r="B84" s="13" t="s">
        <v>34</v>
      </c>
      <c r="C84" s="14" t="s">
        <v>137</v>
      </c>
      <c r="D84" s="14" t="s">
        <v>95</v>
      </c>
      <c r="E84" s="15" t="s">
        <v>279</v>
      </c>
      <c r="F84" s="16" t="s">
        <v>276</v>
      </c>
      <c r="G84" s="93">
        <v>1</v>
      </c>
      <c r="H84" s="18" cm="1">
        <f t="array" ref="H84">SUM(I85:INDEX(I85:I8925,MATCH(TRUE,INDEX(A85:A8925&lt;&gt;0,0),0)-1))</f>
        <v>42.164000000000001</v>
      </c>
      <c r="I84" s="19">
        <f t="shared" si="1"/>
        <v>42.164000000000001</v>
      </c>
    </row>
    <row r="85" spans="1:9" ht="30" x14ac:dyDescent="0.25">
      <c r="A85" s="97">
        <v>0</v>
      </c>
      <c r="B85" s="13"/>
      <c r="C85" s="14">
        <v>38056</v>
      </c>
      <c r="D85" s="14" t="s">
        <v>114</v>
      </c>
      <c r="E85" s="15" t="s">
        <v>522</v>
      </c>
      <c r="F85" s="16" t="s">
        <v>523</v>
      </c>
      <c r="G85" s="93">
        <v>1</v>
      </c>
      <c r="H85" s="18">
        <v>33.979999999999997</v>
      </c>
      <c r="I85" s="19">
        <f t="shared" si="1"/>
        <v>33.979999999999997</v>
      </c>
    </row>
    <row r="86" spans="1:9" x14ac:dyDescent="0.25">
      <c r="A86" s="97">
        <v>0</v>
      </c>
      <c r="B86" s="13"/>
      <c r="C86" s="14">
        <v>88264</v>
      </c>
      <c r="D86" s="14" t="s">
        <v>114</v>
      </c>
      <c r="E86" s="15" t="s">
        <v>485</v>
      </c>
      <c r="F86" s="16" t="s">
        <v>468</v>
      </c>
      <c r="G86" s="93">
        <v>0.2</v>
      </c>
      <c r="H86" s="18">
        <v>22.36</v>
      </c>
      <c r="I86" s="19">
        <f t="shared" si="1"/>
        <v>4.4720000000000004</v>
      </c>
    </row>
    <row r="87" spans="1:9" x14ac:dyDescent="0.25">
      <c r="A87" s="97">
        <v>0</v>
      </c>
      <c r="B87" s="13"/>
      <c r="C87" s="14">
        <v>88247</v>
      </c>
      <c r="D87" s="14" t="s">
        <v>114</v>
      </c>
      <c r="E87" s="15" t="s">
        <v>484</v>
      </c>
      <c r="F87" s="16" t="s">
        <v>468</v>
      </c>
      <c r="G87" s="93">
        <v>0.2</v>
      </c>
      <c r="H87" s="18">
        <v>18.559999999999999</v>
      </c>
      <c r="I87" s="19">
        <f t="shared" si="1"/>
        <v>3.7119999999999997</v>
      </c>
    </row>
    <row r="88" spans="1:9" ht="30" x14ac:dyDescent="0.25">
      <c r="A88" s="97">
        <v>1</v>
      </c>
      <c r="B88" s="13" t="s">
        <v>35</v>
      </c>
      <c r="C88" s="14">
        <v>96977</v>
      </c>
      <c r="D88" s="14" t="s">
        <v>114</v>
      </c>
      <c r="E88" s="15" t="s">
        <v>280</v>
      </c>
      <c r="F88" s="16" t="s">
        <v>122</v>
      </c>
      <c r="G88" s="93">
        <v>1</v>
      </c>
      <c r="H88" s="18" cm="1">
        <f t="array" ref="H88">SUM(I89:INDEX(I89:I8929,MATCH(TRUE,INDEX(A89:A8929&lt;&gt;0,0),0)-1))</f>
        <v>56.555004000000004</v>
      </c>
      <c r="I88" s="19">
        <f t="shared" si="1"/>
        <v>56.555004000000004</v>
      </c>
    </row>
    <row r="89" spans="1:9" x14ac:dyDescent="0.25">
      <c r="A89" s="97">
        <v>0</v>
      </c>
      <c r="B89" s="13"/>
      <c r="C89" s="14">
        <v>867</v>
      </c>
      <c r="D89" s="14" t="s">
        <v>114</v>
      </c>
      <c r="E89" s="15" t="s">
        <v>524</v>
      </c>
      <c r="F89" s="16" t="s">
        <v>122</v>
      </c>
      <c r="G89" s="93">
        <v>1.1000000000000001</v>
      </c>
      <c r="H89" s="18">
        <v>50.16</v>
      </c>
      <c r="I89" s="19">
        <f t="shared" si="1"/>
        <v>55.176000000000002</v>
      </c>
    </row>
    <row r="90" spans="1:9" x14ac:dyDescent="0.25">
      <c r="A90" s="97">
        <v>0</v>
      </c>
      <c r="B90" s="13"/>
      <c r="C90" s="14">
        <v>88247</v>
      </c>
      <c r="D90" s="14" t="s">
        <v>114</v>
      </c>
      <c r="E90" s="15" t="s">
        <v>484</v>
      </c>
      <c r="F90" s="16" t="s">
        <v>468</v>
      </c>
      <c r="G90" s="94">
        <v>3.3700000000000001E-2</v>
      </c>
      <c r="H90" s="18">
        <v>18.559999999999999</v>
      </c>
      <c r="I90" s="19">
        <f t="shared" si="1"/>
        <v>0.62547199999999992</v>
      </c>
    </row>
    <row r="91" spans="1:9" x14ac:dyDescent="0.25">
      <c r="A91" s="97">
        <v>0</v>
      </c>
      <c r="B91" s="13"/>
      <c r="C91" s="14">
        <v>88264</v>
      </c>
      <c r="D91" s="14" t="s">
        <v>114</v>
      </c>
      <c r="E91" s="15" t="s">
        <v>485</v>
      </c>
      <c r="F91" s="16" t="s">
        <v>468</v>
      </c>
      <c r="G91" s="94">
        <v>3.3700000000000001E-2</v>
      </c>
      <c r="H91" s="18">
        <v>22.36</v>
      </c>
      <c r="I91" s="19">
        <f t="shared" si="1"/>
        <v>0.75353199999999998</v>
      </c>
    </row>
    <row r="92" spans="1:9" ht="30" x14ac:dyDescent="0.25">
      <c r="A92" s="97">
        <v>1</v>
      </c>
      <c r="B92" s="13" t="s">
        <v>36</v>
      </c>
      <c r="C92" s="14" t="s">
        <v>273</v>
      </c>
      <c r="D92" s="14" t="s">
        <v>95</v>
      </c>
      <c r="E92" s="15" t="s">
        <v>763</v>
      </c>
      <c r="F92" s="16" t="s">
        <v>122</v>
      </c>
      <c r="G92" s="93">
        <v>1</v>
      </c>
      <c r="H92" s="18" cm="1">
        <f t="array" ref="H92">SUM(I93:INDEX(I93:I8933,MATCH(TRUE,INDEX(A93:A8933&lt;&gt;0,0),0)-1))</f>
        <v>96.537000000000006</v>
      </c>
      <c r="I92" s="19">
        <f t="shared" ref="I92" si="2">G92*H92</f>
        <v>96.537000000000006</v>
      </c>
    </row>
    <row r="93" spans="1:9" x14ac:dyDescent="0.25">
      <c r="A93" s="97">
        <v>0</v>
      </c>
      <c r="B93" s="13"/>
      <c r="C93" s="14" t="s">
        <v>989</v>
      </c>
      <c r="D93" s="14" t="s">
        <v>114</v>
      </c>
      <c r="E93" s="15" t="s">
        <v>485</v>
      </c>
      <c r="F93" s="16" t="s">
        <v>468</v>
      </c>
      <c r="G93" s="17">
        <v>0.3</v>
      </c>
      <c r="H93" s="18">
        <v>22.36</v>
      </c>
      <c r="I93" s="19">
        <f>G93*H93</f>
        <v>6.7079999999999993</v>
      </c>
    </row>
    <row r="94" spans="1:9" x14ac:dyDescent="0.25">
      <c r="A94" s="97">
        <v>0</v>
      </c>
      <c r="B94" s="13"/>
      <c r="C94" s="14" t="s">
        <v>990</v>
      </c>
      <c r="D94" s="14" t="s">
        <v>114</v>
      </c>
      <c r="E94" s="15" t="s">
        <v>484</v>
      </c>
      <c r="F94" s="16" t="s">
        <v>468</v>
      </c>
      <c r="G94" s="17">
        <v>0.9</v>
      </c>
      <c r="H94" s="18">
        <v>18.559999999999999</v>
      </c>
      <c r="I94" s="19">
        <f>G94*H94</f>
        <v>16.704000000000001</v>
      </c>
    </row>
    <row r="95" spans="1:9" ht="30" x14ac:dyDescent="0.25">
      <c r="A95" s="97">
        <v>0</v>
      </c>
      <c r="B95" s="13"/>
      <c r="C95" s="14" t="s">
        <v>908</v>
      </c>
      <c r="D95" s="14" t="s">
        <v>297</v>
      </c>
      <c r="E95" s="15" t="s">
        <v>909</v>
      </c>
      <c r="F95" s="16" t="s">
        <v>122</v>
      </c>
      <c r="G95" s="17">
        <v>1.3</v>
      </c>
      <c r="H95" s="18">
        <v>56.25</v>
      </c>
      <c r="I95" s="19">
        <f>G95*H95</f>
        <v>73.125</v>
      </c>
    </row>
    <row r="96" spans="1:9" ht="30" x14ac:dyDescent="0.25">
      <c r="A96" s="97">
        <v>1</v>
      </c>
      <c r="B96" s="13" t="s">
        <v>37</v>
      </c>
      <c r="C96" s="14" t="s">
        <v>538</v>
      </c>
      <c r="D96" s="14" t="s">
        <v>95</v>
      </c>
      <c r="E96" s="70" t="s">
        <v>991</v>
      </c>
      <c r="F96" s="71" t="s">
        <v>9</v>
      </c>
      <c r="G96" s="98">
        <v>1</v>
      </c>
      <c r="H96" s="18" cm="1">
        <f t="array" ref="H96">SUM(I97:INDEX(I97:I8937,MATCH(TRUE,INDEX(A97:A8937&lt;&gt;0,0),0)-1))</f>
        <v>4853.5053999999991</v>
      </c>
      <c r="I96" s="19">
        <f t="shared" ref="I96" si="3">G96*H96</f>
        <v>4853.5053999999991</v>
      </c>
    </row>
    <row r="97" spans="1:9" x14ac:dyDescent="0.25">
      <c r="A97" s="97">
        <v>0</v>
      </c>
      <c r="B97" s="13"/>
      <c r="C97" s="68">
        <v>55</v>
      </c>
      <c r="D97" s="69" t="s">
        <v>107</v>
      </c>
      <c r="E97" s="70" t="s">
        <v>992</v>
      </c>
      <c r="F97" s="71" t="s">
        <v>998</v>
      </c>
      <c r="G97" s="98">
        <v>4.1100000000000003</v>
      </c>
      <c r="H97" s="73">
        <v>15.14</v>
      </c>
      <c r="I97" s="19">
        <f t="shared" ref="I97:I102" si="4">G97*H97</f>
        <v>62.225400000000008</v>
      </c>
    </row>
    <row r="98" spans="1:9" x14ac:dyDescent="0.25">
      <c r="A98" s="97">
        <v>0</v>
      </c>
      <c r="B98" s="13"/>
      <c r="C98" s="68">
        <v>3331</v>
      </c>
      <c r="D98" s="69" t="s">
        <v>107</v>
      </c>
      <c r="E98" s="70" t="s">
        <v>993</v>
      </c>
      <c r="F98" s="71" t="s">
        <v>134</v>
      </c>
      <c r="G98" s="98">
        <v>2</v>
      </c>
      <c r="H98" s="73">
        <v>114.53</v>
      </c>
      <c r="I98" s="19">
        <f t="shared" si="4"/>
        <v>229.06</v>
      </c>
    </row>
    <row r="99" spans="1:9" x14ac:dyDescent="0.25">
      <c r="A99" s="97">
        <v>0</v>
      </c>
      <c r="B99" s="13"/>
      <c r="C99" s="68">
        <v>3542</v>
      </c>
      <c r="D99" s="69" t="s">
        <v>107</v>
      </c>
      <c r="E99" s="70" t="s">
        <v>994</v>
      </c>
      <c r="F99" s="71" t="s">
        <v>9</v>
      </c>
      <c r="G99" s="98">
        <v>2</v>
      </c>
      <c r="H99" s="73">
        <v>284</v>
      </c>
      <c r="I99" s="19">
        <f t="shared" si="4"/>
        <v>568</v>
      </c>
    </row>
    <row r="100" spans="1:9" x14ac:dyDescent="0.25">
      <c r="A100" s="97">
        <v>0</v>
      </c>
      <c r="B100" s="13"/>
      <c r="C100" s="68">
        <v>3852</v>
      </c>
      <c r="D100" s="69" t="s">
        <v>107</v>
      </c>
      <c r="E100" s="70" t="s">
        <v>995</v>
      </c>
      <c r="F100" s="71" t="s">
        <v>9</v>
      </c>
      <c r="G100" s="98">
        <v>4</v>
      </c>
      <c r="H100" s="73">
        <v>987</v>
      </c>
      <c r="I100" s="19">
        <f t="shared" si="4"/>
        <v>3948</v>
      </c>
    </row>
    <row r="101" spans="1:9" ht="30" x14ac:dyDescent="0.25">
      <c r="A101" s="97">
        <v>0</v>
      </c>
      <c r="B101" s="13"/>
      <c r="C101" s="68">
        <v>379</v>
      </c>
      <c r="D101" s="69" t="s">
        <v>114</v>
      </c>
      <c r="E101" s="70" t="s">
        <v>996</v>
      </c>
      <c r="F101" s="71" t="s">
        <v>9</v>
      </c>
      <c r="G101" s="98">
        <v>4</v>
      </c>
      <c r="H101" s="73">
        <v>1.57</v>
      </c>
      <c r="I101" s="19">
        <f t="shared" si="4"/>
        <v>6.28</v>
      </c>
    </row>
    <row r="102" spans="1:9" ht="30" x14ac:dyDescent="0.25">
      <c r="A102" s="97">
        <v>0</v>
      </c>
      <c r="B102" s="13"/>
      <c r="C102" s="68">
        <v>439</v>
      </c>
      <c r="D102" s="69" t="s">
        <v>114</v>
      </c>
      <c r="E102" s="70" t="s">
        <v>997</v>
      </c>
      <c r="F102" s="71" t="s">
        <v>9</v>
      </c>
      <c r="G102" s="98">
        <v>2</v>
      </c>
      <c r="H102" s="73">
        <v>19.97</v>
      </c>
      <c r="I102" s="19">
        <f t="shared" si="4"/>
        <v>39.94</v>
      </c>
    </row>
    <row r="103" spans="1:9" x14ac:dyDescent="0.25">
      <c r="B103" s="5" t="s">
        <v>482</v>
      </c>
      <c r="C103" s="8" t="s">
        <v>281</v>
      </c>
      <c r="D103" s="9"/>
      <c r="E103" s="9"/>
      <c r="F103" s="11"/>
      <c r="G103" s="11"/>
      <c r="H103" s="11"/>
      <c r="I103" s="12"/>
    </row>
    <row r="104" spans="1:9" ht="30" x14ac:dyDescent="0.25">
      <c r="A104" s="97">
        <v>1</v>
      </c>
      <c r="B104" s="13" t="s">
        <v>143</v>
      </c>
      <c r="C104" s="14" t="s">
        <v>538</v>
      </c>
      <c r="D104" s="14" t="s">
        <v>95</v>
      </c>
      <c r="E104" s="70" t="s">
        <v>991</v>
      </c>
      <c r="F104" s="71" t="s">
        <v>9</v>
      </c>
      <c r="G104" s="98">
        <v>1</v>
      </c>
      <c r="H104" s="18" cm="1">
        <f t="array" ref="H104">SUM(I105:INDEX(I105:I8945,MATCH(TRUE,INDEX(A105:A8945&lt;&gt;0,0),0)-1))</f>
        <v>4853.5053999999991</v>
      </c>
      <c r="I104" s="19">
        <f t="shared" ref="I104:I110" si="5">G104*H104</f>
        <v>4853.5053999999991</v>
      </c>
    </row>
    <row r="105" spans="1:9" x14ac:dyDescent="0.25">
      <c r="A105" s="97">
        <v>0</v>
      </c>
      <c r="B105" s="13"/>
      <c r="C105" s="68">
        <v>55</v>
      </c>
      <c r="D105" s="69" t="s">
        <v>107</v>
      </c>
      <c r="E105" s="70" t="s">
        <v>992</v>
      </c>
      <c r="F105" s="71" t="s">
        <v>998</v>
      </c>
      <c r="G105" s="98">
        <v>4.1100000000000003</v>
      </c>
      <c r="H105" s="73">
        <v>15.14</v>
      </c>
      <c r="I105" s="19">
        <f t="shared" si="5"/>
        <v>62.225400000000008</v>
      </c>
    </row>
    <row r="106" spans="1:9" x14ac:dyDescent="0.25">
      <c r="A106" s="97">
        <v>0</v>
      </c>
      <c r="B106" s="13"/>
      <c r="C106" s="68">
        <v>3331</v>
      </c>
      <c r="D106" s="69" t="s">
        <v>107</v>
      </c>
      <c r="E106" s="70" t="s">
        <v>993</v>
      </c>
      <c r="F106" s="71" t="s">
        <v>134</v>
      </c>
      <c r="G106" s="98">
        <v>2</v>
      </c>
      <c r="H106" s="73">
        <v>114.53</v>
      </c>
      <c r="I106" s="19">
        <f t="shared" si="5"/>
        <v>229.06</v>
      </c>
    </row>
    <row r="107" spans="1:9" x14ac:dyDescent="0.25">
      <c r="A107" s="97">
        <v>0</v>
      </c>
      <c r="B107" s="13"/>
      <c r="C107" s="68">
        <v>3542</v>
      </c>
      <c r="D107" s="69" t="s">
        <v>107</v>
      </c>
      <c r="E107" s="70" t="s">
        <v>994</v>
      </c>
      <c r="F107" s="71" t="s">
        <v>9</v>
      </c>
      <c r="G107" s="98">
        <v>2</v>
      </c>
      <c r="H107" s="73">
        <v>284</v>
      </c>
      <c r="I107" s="19">
        <f t="shared" si="5"/>
        <v>568</v>
      </c>
    </row>
    <row r="108" spans="1:9" x14ac:dyDescent="0.25">
      <c r="A108" s="97">
        <v>0</v>
      </c>
      <c r="B108" s="13"/>
      <c r="C108" s="68">
        <v>3852</v>
      </c>
      <c r="D108" s="69" t="s">
        <v>107</v>
      </c>
      <c r="E108" s="70" t="s">
        <v>995</v>
      </c>
      <c r="F108" s="71" t="s">
        <v>9</v>
      </c>
      <c r="G108" s="98">
        <v>4</v>
      </c>
      <c r="H108" s="73">
        <v>987</v>
      </c>
      <c r="I108" s="19">
        <f t="shared" si="5"/>
        <v>3948</v>
      </c>
    </row>
    <row r="109" spans="1:9" ht="30" x14ac:dyDescent="0.25">
      <c r="A109" s="97">
        <v>0</v>
      </c>
      <c r="B109" s="13"/>
      <c r="C109" s="68">
        <v>379</v>
      </c>
      <c r="D109" s="69" t="s">
        <v>114</v>
      </c>
      <c r="E109" s="70" t="s">
        <v>996</v>
      </c>
      <c r="F109" s="71" t="s">
        <v>9</v>
      </c>
      <c r="G109" s="98">
        <v>4</v>
      </c>
      <c r="H109" s="73">
        <v>1.57</v>
      </c>
      <c r="I109" s="19">
        <f t="shared" si="5"/>
        <v>6.28</v>
      </c>
    </row>
    <row r="110" spans="1:9" ht="30" x14ac:dyDescent="0.25">
      <c r="A110" s="97">
        <v>0</v>
      </c>
      <c r="B110" s="13"/>
      <c r="C110" s="68">
        <v>439</v>
      </c>
      <c r="D110" s="69" t="s">
        <v>114</v>
      </c>
      <c r="E110" s="70" t="s">
        <v>997</v>
      </c>
      <c r="F110" s="71" t="s">
        <v>9</v>
      </c>
      <c r="G110" s="98">
        <v>2</v>
      </c>
      <c r="H110" s="73">
        <v>19.97</v>
      </c>
      <c r="I110" s="19">
        <f t="shared" si="5"/>
        <v>39.94</v>
      </c>
    </row>
    <row r="111" spans="1:9" ht="30" x14ac:dyDescent="0.25">
      <c r="A111" s="97">
        <v>1</v>
      </c>
      <c r="B111" s="13" t="s">
        <v>144</v>
      </c>
      <c r="C111" s="14" t="s">
        <v>278</v>
      </c>
      <c r="D111" s="14" t="s">
        <v>95</v>
      </c>
      <c r="E111" s="15" t="s">
        <v>283</v>
      </c>
      <c r="F111" s="16" t="s">
        <v>276</v>
      </c>
      <c r="G111" s="17">
        <v>1</v>
      </c>
      <c r="H111" s="18" cm="1">
        <f t="array" ref="H111">SUM(I112:INDEX(I112:I8938,MATCH(TRUE,INDEX(A112:A8938&lt;&gt;0,0),0)-1))</f>
        <v>208.829117</v>
      </c>
      <c r="I111" s="19">
        <f t="shared" ref="I111:I119" si="6">G111*H111</f>
        <v>208.829117</v>
      </c>
    </row>
    <row r="112" spans="1:9" x14ac:dyDescent="0.25">
      <c r="A112" s="97">
        <v>0</v>
      </c>
      <c r="B112" s="13"/>
      <c r="C112" s="14">
        <v>7307</v>
      </c>
      <c r="D112" s="14" t="s">
        <v>114</v>
      </c>
      <c r="E112" s="15" t="s">
        <v>526</v>
      </c>
      <c r="F112" s="16" t="s">
        <v>527</v>
      </c>
      <c r="G112" s="17">
        <v>2.52E-2</v>
      </c>
      <c r="H112" s="18">
        <v>35.42</v>
      </c>
      <c r="I112" s="19">
        <f t="shared" si="6"/>
        <v>0.89258400000000004</v>
      </c>
    </row>
    <row r="113" spans="1:9" x14ac:dyDescent="0.25">
      <c r="A113" s="97">
        <v>0</v>
      </c>
      <c r="B113" s="13"/>
      <c r="C113" s="14">
        <v>10998</v>
      </c>
      <c r="D113" s="14" t="s">
        <v>114</v>
      </c>
      <c r="E113" s="15" t="s">
        <v>528</v>
      </c>
      <c r="F113" s="16" t="s">
        <v>134</v>
      </c>
      <c r="G113" s="17">
        <v>0.35449999999999998</v>
      </c>
      <c r="H113" s="18">
        <v>43.39</v>
      </c>
      <c r="I113" s="19">
        <f t="shared" si="6"/>
        <v>15.381755</v>
      </c>
    </row>
    <row r="114" spans="1:9" ht="45" x14ac:dyDescent="0.25">
      <c r="A114" s="97">
        <v>0</v>
      </c>
      <c r="B114" s="13"/>
      <c r="C114" s="14">
        <v>83765</v>
      </c>
      <c r="D114" s="14" t="s">
        <v>114</v>
      </c>
      <c r="E114" s="15" t="s">
        <v>529</v>
      </c>
      <c r="F114" s="16" t="s">
        <v>476</v>
      </c>
      <c r="G114" s="17">
        <v>0.40179999999999999</v>
      </c>
      <c r="H114" s="18">
        <v>94.89</v>
      </c>
      <c r="I114" s="19">
        <f t="shared" si="6"/>
        <v>38.126801999999998</v>
      </c>
    </row>
    <row r="115" spans="1:9" ht="30" x14ac:dyDescent="0.25">
      <c r="A115" s="97">
        <v>0</v>
      </c>
      <c r="B115" s="13"/>
      <c r="C115" s="14">
        <v>83766</v>
      </c>
      <c r="D115" s="14" t="s">
        <v>114</v>
      </c>
      <c r="E115" s="15" t="s">
        <v>530</v>
      </c>
      <c r="F115" s="16" t="s">
        <v>480</v>
      </c>
      <c r="G115" s="17">
        <v>7.0400000000000004E-2</v>
      </c>
      <c r="H115" s="18">
        <v>34.19</v>
      </c>
      <c r="I115" s="19">
        <f t="shared" si="6"/>
        <v>2.4069759999999998</v>
      </c>
    </row>
    <row r="116" spans="1:9" x14ac:dyDescent="0.25">
      <c r="A116" s="97">
        <v>0</v>
      </c>
      <c r="B116" s="13"/>
      <c r="C116" s="14">
        <v>7623</v>
      </c>
      <c r="D116" s="14" t="s">
        <v>326</v>
      </c>
      <c r="E116" s="15" t="s">
        <v>531</v>
      </c>
      <c r="F116" s="16" t="s">
        <v>9</v>
      </c>
      <c r="G116" s="17">
        <v>0.60499999999999998</v>
      </c>
      <c r="H116" s="18">
        <v>123</v>
      </c>
      <c r="I116" s="19">
        <f t="shared" si="6"/>
        <v>74.414999999999992</v>
      </c>
    </row>
    <row r="117" spans="1:9" ht="30" x14ac:dyDescent="0.25">
      <c r="A117" s="97">
        <v>0</v>
      </c>
      <c r="B117" s="13"/>
      <c r="C117" s="14">
        <v>7624</v>
      </c>
      <c r="D117" s="14" t="s">
        <v>326</v>
      </c>
      <c r="E117" s="15" t="s">
        <v>532</v>
      </c>
      <c r="F117" s="16" t="s">
        <v>9</v>
      </c>
      <c r="G117" s="17">
        <v>0.11</v>
      </c>
      <c r="H117" s="18">
        <v>226.4</v>
      </c>
      <c r="I117" s="19">
        <f t="shared" si="6"/>
        <v>24.904</v>
      </c>
    </row>
    <row r="118" spans="1:9" x14ac:dyDescent="0.25">
      <c r="A118" s="97">
        <v>0</v>
      </c>
      <c r="B118" s="13"/>
      <c r="C118" s="14">
        <v>88315</v>
      </c>
      <c r="D118" s="14" t="s">
        <v>114</v>
      </c>
      <c r="E118" s="15" t="s">
        <v>533</v>
      </c>
      <c r="F118" s="16" t="s">
        <v>468</v>
      </c>
      <c r="G118" s="17">
        <v>1.3</v>
      </c>
      <c r="H118" s="18">
        <v>22.3</v>
      </c>
      <c r="I118" s="19">
        <f t="shared" si="6"/>
        <v>28.990000000000002</v>
      </c>
    </row>
    <row r="119" spans="1:9" x14ac:dyDescent="0.25">
      <c r="A119" s="97">
        <v>0</v>
      </c>
      <c r="B119" s="13"/>
      <c r="C119" s="14">
        <v>88251</v>
      </c>
      <c r="D119" s="14" t="s">
        <v>114</v>
      </c>
      <c r="E119" s="15" t="s">
        <v>534</v>
      </c>
      <c r="F119" s="16" t="s">
        <v>468</v>
      </c>
      <c r="G119" s="17">
        <v>1.3</v>
      </c>
      <c r="H119" s="18">
        <v>18.239999999999998</v>
      </c>
      <c r="I119" s="19">
        <f t="shared" si="6"/>
        <v>23.712</v>
      </c>
    </row>
    <row r="120" spans="1:9" ht="45" x14ac:dyDescent="0.25">
      <c r="A120" s="97">
        <v>1</v>
      </c>
      <c r="B120" s="13" t="s">
        <v>145</v>
      </c>
      <c r="C120" s="14" t="s">
        <v>282</v>
      </c>
      <c r="D120" s="14" t="s">
        <v>95</v>
      </c>
      <c r="E120" s="15" t="s">
        <v>285</v>
      </c>
      <c r="F120" s="16" t="s">
        <v>9</v>
      </c>
      <c r="G120" s="17">
        <v>1</v>
      </c>
      <c r="H120" s="18" cm="1">
        <f t="array" ref="H120">SUM(I121:INDEX(I121:I8947,MATCH(TRUE,INDEX(A121:A8947&lt;&gt;0,0),0)-1))</f>
        <v>1091.02</v>
      </c>
      <c r="I120" s="19">
        <f t="shared" ref="I120" si="7">G120*H120</f>
        <v>1091.02</v>
      </c>
    </row>
    <row r="121" spans="1:9" x14ac:dyDescent="0.25">
      <c r="A121" s="97">
        <v>0</v>
      </c>
      <c r="B121" s="13"/>
      <c r="C121" s="14">
        <v>88264</v>
      </c>
      <c r="D121" s="14" t="s">
        <v>114</v>
      </c>
      <c r="E121" s="15" t="s">
        <v>485</v>
      </c>
      <c r="F121" s="16" t="s">
        <v>468</v>
      </c>
      <c r="G121" s="17">
        <v>2</v>
      </c>
      <c r="H121" s="18">
        <v>22.36</v>
      </c>
      <c r="I121" s="19">
        <f t="shared" ref="I121:I152" si="8">G121*H121</f>
        <v>44.72</v>
      </c>
    </row>
    <row r="122" spans="1:9" x14ac:dyDescent="0.25">
      <c r="A122" s="97">
        <v>0</v>
      </c>
      <c r="B122" s="13"/>
      <c r="C122" s="14">
        <v>88247</v>
      </c>
      <c r="D122" s="14" t="s">
        <v>114</v>
      </c>
      <c r="E122" s="15" t="s">
        <v>484</v>
      </c>
      <c r="F122" s="16" t="s">
        <v>468</v>
      </c>
      <c r="G122" s="17">
        <v>2</v>
      </c>
      <c r="H122" s="18">
        <v>18.559999999999999</v>
      </c>
      <c r="I122" s="19">
        <f t="shared" si="8"/>
        <v>37.119999999999997</v>
      </c>
    </row>
    <row r="123" spans="1:9" x14ac:dyDescent="0.25">
      <c r="A123" s="97">
        <v>0</v>
      </c>
      <c r="B123" s="13"/>
      <c r="C123" s="14">
        <v>53265</v>
      </c>
      <c r="D123" s="14" t="s">
        <v>373</v>
      </c>
      <c r="E123" s="15" t="s">
        <v>535</v>
      </c>
      <c r="F123" s="16" t="s">
        <v>9</v>
      </c>
      <c r="G123" s="17">
        <v>1</v>
      </c>
      <c r="H123" s="18">
        <v>1009.18</v>
      </c>
      <c r="I123" s="19">
        <f t="shared" si="8"/>
        <v>1009.18</v>
      </c>
    </row>
    <row r="124" spans="1:9" ht="30" x14ac:dyDescent="0.25">
      <c r="A124" s="97">
        <v>1</v>
      </c>
      <c r="B124" s="13" t="s">
        <v>146</v>
      </c>
      <c r="C124" s="14" t="s">
        <v>284</v>
      </c>
      <c r="D124" s="14" t="s">
        <v>95</v>
      </c>
      <c r="E124" s="15" t="s">
        <v>536</v>
      </c>
      <c r="F124" s="16" t="s">
        <v>9</v>
      </c>
      <c r="G124" s="17">
        <v>1</v>
      </c>
      <c r="H124" s="18" cm="1">
        <f t="array" ref="H124">SUM(I125:INDEX(I125:I8914,MATCH(TRUE,INDEX(A125:A8914&lt;&gt;0,0),0)-1))</f>
        <v>1308.51</v>
      </c>
      <c r="I124" s="19">
        <f t="shared" si="8"/>
        <v>1308.51</v>
      </c>
    </row>
    <row r="125" spans="1:9" x14ac:dyDescent="0.25">
      <c r="A125" s="97">
        <v>0</v>
      </c>
      <c r="B125" s="13"/>
      <c r="C125" s="14">
        <v>13572</v>
      </c>
      <c r="D125" s="14" t="s">
        <v>107</v>
      </c>
      <c r="E125" s="15" t="s">
        <v>537</v>
      </c>
      <c r="F125" s="16" t="s">
        <v>9</v>
      </c>
      <c r="G125" s="17">
        <v>1</v>
      </c>
      <c r="H125" s="18">
        <v>927.56</v>
      </c>
      <c r="I125" s="19">
        <f t="shared" si="8"/>
        <v>927.56</v>
      </c>
    </row>
    <row r="126" spans="1:9" x14ac:dyDescent="0.25">
      <c r="A126" s="97">
        <v>0</v>
      </c>
      <c r="B126" s="13"/>
      <c r="C126" s="14">
        <v>88264</v>
      </c>
      <c r="D126" s="14" t="s">
        <v>114</v>
      </c>
      <c r="E126" s="15" t="s">
        <v>485</v>
      </c>
      <c r="F126" s="16" t="s">
        <v>468</v>
      </c>
      <c r="G126" s="17">
        <v>9.5</v>
      </c>
      <c r="H126" s="18">
        <v>22.36</v>
      </c>
      <c r="I126" s="19">
        <f t="shared" si="8"/>
        <v>212.42</v>
      </c>
    </row>
    <row r="127" spans="1:9" x14ac:dyDescent="0.25">
      <c r="A127" s="97">
        <v>0</v>
      </c>
      <c r="B127" s="13"/>
      <c r="C127" s="14">
        <v>88316</v>
      </c>
      <c r="D127" s="14" t="s">
        <v>114</v>
      </c>
      <c r="E127" s="15" t="s">
        <v>469</v>
      </c>
      <c r="F127" s="16" t="s">
        <v>468</v>
      </c>
      <c r="G127" s="17">
        <v>9.5</v>
      </c>
      <c r="H127" s="18">
        <v>17.739999999999998</v>
      </c>
      <c r="I127" s="19">
        <f t="shared" si="8"/>
        <v>168.52999999999997</v>
      </c>
    </row>
    <row r="128" spans="1:9" x14ac:dyDescent="0.25">
      <c r="A128" s="97">
        <v>1</v>
      </c>
      <c r="B128" s="13" t="s">
        <v>147</v>
      </c>
      <c r="C128" s="14" t="s">
        <v>286</v>
      </c>
      <c r="D128" s="14" t="s">
        <v>95</v>
      </c>
      <c r="E128" s="15" t="s">
        <v>539</v>
      </c>
      <c r="F128" s="16" t="s">
        <v>9</v>
      </c>
      <c r="G128" s="17">
        <v>1</v>
      </c>
      <c r="H128" s="18" cm="1">
        <f t="array" ref="H128">SUM(I129:INDEX(I129:I8918,MATCH(TRUE,INDEX(A129:A8918&lt;&gt;0,0),0)-1))</f>
        <v>161.89999999999998</v>
      </c>
      <c r="I128" s="19">
        <f t="shared" si="8"/>
        <v>161.89999999999998</v>
      </c>
    </row>
    <row r="129" spans="1:9" ht="30" x14ac:dyDescent="0.25">
      <c r="A129" s="97">
        <v>0</v>
      </c>
      <c r="B129" s="13"/>
      <c r="C129" s="14">
        <v>13571</v>
      </c>
      <c r="D129" s="14" t="s">
        <v>107</v>
      </c>
      <c r="E129" s="15" t="s">
        <v>540</v>
      </c>
      <c r="F129" s="16" t="s">
        <v>9</v>
      </c>
      <c r="G129" s="17">
        <v>1</v>
      </c>
      <c r="H129" s="18">
        <v>113.78</v>
      </c>
      <c r="I129" s="19">
        <f t="shared" si="8"/>
        <v>113.78</v>
      </c>
    </row>
    <row r="130" spans="1:9" x14ac:dyDescent="0.25">
      <c r="A130" s="97">
        <v>0</v>
      </c>
      <c r="B130" s="13"/>
      <c r="C130" s="14">
        <v>88264</v>
      </c>
      <c r="D130" s="14" t="s">
        <v>114</v>
      </c>
      <c r="E130" s="15" t="s">
        <v>485</v>
      </c>
      <c r="F130" s="16" t="s">
        <v>468</v>
      </c>
      <c r="G130" s="17">
        <v>1.2</v>
      </c>
      <c r="H130" s="18">
        <v>22.36</v>
      </c>
      <c r="I130" s="19">
        <f t="shared" si="8"/>
        <v>26.831999999999997</v>
      </c>
    </row>
    <row r="131" spans="1:9" x14ac:dyDescent="0.25">
      <c r="A131" s="97">
        <v>0</v>
      </c>
      <c r="B131" s="13"/>
      <c r="C131" s="14">
        <v>88316</v>
      </c>
      <c r="D131" s="14" t="s">
        <v>114</v>
      </c>
      <c r="E131" s="15" t="s">
        <v>469</v>
      </c>
      <c r="F131" s="16" t="s">
        <v>468</v>
      </c>
      <c r="G131" s="17">
        <v>1.2</v>
      </c>
      <c r="H131" s="18">
        <v>17.739999999999998</v>
      </c>
      <c r="I131" s="19">
        <f t="shared" si="8"/>
        <v>21.287999999999997</v>
      </c>
    </row>
    <row r="132" spans="1:9" ht="30" x14ac:dyDescent="0.25">
      <c r="A132" s="97">
        <v>1</v>
      </c>
      <c r="B132" s="13" t="s">
        <v>148</v>
      </c>
      <c r="C132" s="14" t="s">
        <v>103</v>
      </c>
      <c r="D132" s="14" t="s">
        <v>102</v>
      </c>
      <c r="E132" s="15" t="s">
        <v>289</v>
      </c>
      <c r="F132" s="16" t="s">
        <v>9</v>
      </c>
      <c r="G132" s="17">
        <v>1</v>
      </c>
      <c r="H132" s="18">
        <v>169.68333333333334</v>
      </c>
      <c r="I132" s="19">
        <f t="shared" si="8"/>
        <v>169.68333333333334</v>
      </c>
    </row>
    <row r="133" spans="1:9" ht="30" x14ac:dyDescent="0.25">
      <c r="A133" s="97">
        <v>1</v>
      </c>
      <c r="B133" s="13" t="s">
        <v>149</v>
      </c>
      <c r="C133" s="14" t="s">
        <v>287</v>
      </c>
      <c r="D133" s="14" t="s">
        <v>95</v>
      </c>
      <c r="E133" s="15" t="s">
        <v>291</v>
      </c>
      <c r="F133" s="16" t="s">
        <v>9</v>
      </c>
      <c r="G133" s="17">
        <v>1</v>
      </c>
      <c r="H133" s="18" cm="1">
        <f t="array" ref="H133">SUM(I134:INDEX(I134:I8953,MATCH(TRUE,INDEX(A134:A8953&lt;&gt;0,0),0)-1))</f>
        <v>855.34400000000005</v>
      </c>
      <c r="I133" s="19">
        <f t="shared" si="8"/>
        <v>855.34400000000005</v>
      </c>
    </row>
    <row r="134" spans="1:9" x14ac:dyDescent="0.25">
      <c r="A134" s="97">
        <v>0</v>
      </c>
      <c r="B134" s="13"/>
      <c r="C134" s="14">
        <v>88264</v>
      </c>
      <c r="D134" s="14" t="s">
        <v>114</v>
      </c>
      <c r="E134" s="15" t="s">
        <v>485</v>
      </c>
      <c r="F134" s="16" t="s">
        <v>468</v>
      </c>
      <c r="G134" s="17">
        <v>0.4</v>
      </c>
      <c r="H134" s="18">
        <v>22.36</v>
      </c>
      <c r="I134" s="19">
        <f t="shared" si="8"/>
        <v>8.9440000000000008</v>
      </c>
    </row>
    <row r="135" spans="1:9" x14ac:dyDescent="0.25">
      <c r="A135" s="97">
        <v>0</v>
      </c>
      <c r="B135" s="13"/>
      <c r="C135" s="14">
        <v>88247</v>
      </c>
      <c r="D135" s="14" t="s">
        <v>114</v>
      </c>
      <c r="E135" s="15" t="s">
        <v>484</v>
      </c>
      <c r="F135" s="16" t="s">
        <v>468</v>
      </c>
      <c r="G135" s="17">
        <v>2.5</v>
      </c>
      <c r="H135" s="18">
        <v>18.559999999999999</v>
      </c>
      <c r="I135" s="19">
        <f t="shared" si="8"/>
        <v>46.4</v>
      </c>
    </row>
    <row r="136" spans="1:9" ht="30" x14ac:dyDescent="0.25">
      <c r="A136" s="97">
        <v>0</v>
      </c>
      <c r="B136" s="13"/>
      <c r="C136" s="14">
        <v>3456</v>
      </c>
      <c r="D136" s="14" t="s">
        <v>326</v>
      </c>
      <c r="E136" s="15" t="s">
        <v>542</v>
      </c>
      <c r="F136" s="16" t="s">
        <v>9</v>
      </c>
      <c r="G136" s="17">
        <v>1</v>
      </c>
      <c r="H136" s="18">
        <v>800</v>
      </c>
      <c r="I136" s="19">
        <f t="shared" si="8"/>
        <v>800</v>
      </c>
    </row>
    <row r="137" spans="1:9" ht="60" x14ac:dyDescent="0.25">
      <c r="A137" s="97">
        <v>1</v>
      </c>
      <c r="B137" s="13" t="s">
        <v>150</v>
      </c>
      <c r="C137" s="14" t="s">
        <v>737</v>
      </c>
      <c r="D137" s="14" t="s">
        <v>95</v>
      </c>
      <c r="E137" s="15" t="s">
        <v>293</v>
      </c>
      <c r="F137" s="16" t="s">
        <v>9</v>
      </c>
      <c r="G137" s="17">
        <v>1</v>
      </c>
      <c r="H137" s="18" cm="1">
        <f t="array" ref="H137">SUM(I138:INDEX(I138:I8932,MATCH(TRUE,INDEX(A138:A8932&lt;&gt;0,0),0)-1))</f>
        <v>2997.4079999999999</v>
      </c>
      <c r="I137" s="19">
        <f t="shared" si="8"/>
        <v>2997.4079999999999</v>
      </c>
    </row>
    <row r="138" spans="1:9" x14ac:dyDescent="0.25">
      <c r="A138" s="97">
        <v>0</v>
      </c>
      <c r="B138" s="13"/>
      <c r="C138" s="14">
        <v>88264</v>
      </c>
      <c r="D138" s="14" t="s">
        <v>114</v>
      </c>
      <c r="E138" s="15" t="s">
        <v>485</v>
      </c>
      <c r="F138" s="16" t="s">
        <v>468</v>
      </c>
      <c r="G138" s="17">
        <v>0.8</v>
      </c>
      <c r="H138" s="18">
        <v>22.36</v>
      </c>
      <c r="I138" s="19">
        <f t="shared" si="8"/>
        <v>17.888000000000002</v>
      </c>
    </row>
    <row r="139" spans="1:9" x14ac:dyDescent="0.25">
      <c r="A139" s="97">
        <v>0</v>
      </c>
      <c r="B139" s="13"/>
      <c r="C139" s="14">
        <v>88247</v>
      </c>
      <c r="D139" s="14" t="s">
        <v>114</v>
      </c>
      <c r="E139" s="15" t="s">
        <v>484</v>
      </c>
      <c r="F139" s="16" t="s">
        <v>468</v>
      </c>
      <c r="G139" s="17">
        <v>1.6</v>
      </c>
      <c r="H139" s="18">
        <v>18.559999999999999</v>
      </c>
      <c r="I139" s="19">
        <f t="shared" si="8"/>
        <v>29.695999999999998</v>
      </c>
    </row>
    <row r="140" spans="1:9" x14ac:dyDescent="0.25">
      <c r="A140" s="97">
        <v>0</v>
      </c>
      <c r="B140" s="13"/>
      <c r="C140" s="14" t="s">
        <v>543</v>
      </c>
      <c r="D140" s="14" t="s">
        <v>297</v>
      </c>
      <c r="E140" s="15" t="s">
        <v>544</v>
      </c>
      <c r="F140" s="16" t="s">
        <v>468</v>
      </c>
      <c r="G140" s="17">
        <v>0.3</v>
      </c>
      <c r="H140" s="18">
        <v>55.38</v>
      </c>
      <c r="I140" s="19">
        <f t="shared" si="8"/>
        <v>16.614000000000001</v>
      </c>
    </row>
    <row r="141" spans="1:9" ht="30" x14ac:dyDescent="0.25">
      <c r="A141" s="97">
        <v>0</v>
      </c>
      <c r="B141" s="13"/>
      <c r="C141" s="14" t="s">
        <v>545</v>
      </c>
      <c r="D141" s="14" t="s">
        <v>297</v>
      </c>
      <c r="E141" s="15" t="s">
        <v>546</v>
      </c>
      <c r="F141" s="16" t="s">
        <v>9</v>
      </c>
      <c r="G141" s="17">
        <v>1</v>
      </c>
      <c r="H141" s="18">
        <v>2933.21</v>
      </c>
      <c r="I141" s="19">
        <f t="shared" si="8"/>
        <v>2933.21</v>
      </c>
    </row>
    <row r="142" spans="1:9" ht="75" x14ac:dyDescent="0.25">
      <c r="A142" s="97">
        <v>1</v>
      </c>
      <c r="B142" s="13" t="s">
        <v>151</v>
      </c>
      <c r="C142" s="14" t="s">
        <v>292</v>
      </c>
      <c r="D142" s="14" t="s">
        <v>95</v>
      </c>
      <c r="E142" s="15" t="s">
        <v>547</v>
      </c>
      <c r="F142" s="16" t="s">
        <v>9</v>
      </c>
      <c r="G142" s="17">
        <v>1</v>
      </c>
      <c r="H142" s="18" cm="1">
        <f t="array" ref="H142">SUM(I143:INDEX(I143:I8937,MATCH(TRUE,INDEX(A143:A8937&lt;&gt;0,0),0)-1))</f>
        <v>36633.120000000003</v>
      </c>
      <c r="I142" s="19">
        <f t="shared" si="8"/>
        <v>36633.120000000003</v>
      </c>
    </row>
    <row r="143" spans="1:9" x14ac:dyDescent="0.25">
      <c r="A143" s="97">
        <v>0</v>
      </c>
      <c r="B143" s="13"/>
      <c r="C143" s="14">
        <v>88264</v>
      </c>
      <c r="D143" s="14" t="s">
        <v>114</v>
      </c>
      <c r="E143" s="15" t="s">
        <v>485</v>
      </c>
      <c r="F143" s="16" t="s">
        <v>468</v>
      </c>
      <c r="G143" s="17">
        <v>8</v>
      </c>
      <c r="H143" s="18">
        <v>22.36</v>
      </c>
      <c r="I143" s="19">
        <f t="shared" si="8"/>
        <v>178.88</v>
      </c>
    </row>
    <row r="144" spans="1:9" x14ac:dyDescent="0.25">
      <c r="A144" s="97">
        <v>0</v>
      </c>
      <c r="B144" s="13"/>
      <c r="C144" s="14">
        <v>88247</v>
      </c>
      <c r="D144" s="14" t="s">
        <v>114</v>
      </c>
      <c r="E144" s="15" t="s">
        <v>484</v>
      </c>
      <c r="F144" s="16" t="s">
        <v>468</v>
      </c>
      <c r="G144" s="17">
        <v>4</v>
      </c>
      <c r="H144" s="18">
        <v>18.559999999999999</v>
      </c>
      <c r="I144" s="19">
        <f t="shared" si="8"/>
        <v>74.239999999999995</v>
      </c>
    </row>
    <row r="145" spans="1:9" ht="30" x14ac:dyDescent="0.25">
      <c r="A145" s="97">
        <v>0</v>
      </c>
      <c r="B145" s="13"/>
      <c r="C145" s="14">
        <v>1201008183</v>
      </c>
      <c r="D145" s="14" t="s">
        <v>326</v>
      </c>
      <c r="E145" s="15" t="s">
        <v>548</v>
      </c>
      <c r="F145" s="16" t="s">
        <v>9</v>
      </c>
      <c r="G145" s="17">
        <v>1</v>
      </c>
      <c r="H145" s="18">
        <v>36380</v>
      </c>
      <c r="I145" s="19">
        <f t="shared" si="8"/>
        <v>36380</v>
      </c>
    </row>
    <row r="146" spans="1:9" ht="120" x14ac:dyDescent="0.25">
      <c r="A146" s="97">
        <v>1</v>
      </c>
      <c r="B146" s="13" t="s">
        <v>152</v>
      </c>
      <c r="C146" s="14" t="s">
        <v>541</v>
      </c>
      <c r="D146" s="14" t="s">
        <v>102</v>
      </c>
      <c r="E146" s="15" t="s">
        <v>295</v>
      </c>
      <c r="F146" s="16" t="s">
        <v>9</v>
      </c>
      <c r="G146" s="17">
        <v>1</v>
      </c>
      <c r="H146" s="18">
        <v>24357.069999999996</v>
      </c>
      <c r="I146" s="19">
        <f t="shared" si="8"/>
        <v>24357.069999999996</v>
      </c>
    </row>
    <row r="147" spans="1:9" ht="30" x14ac:dyDescent="0.25">
      <c r="A147" s="97">
        <v>1</v>
      </c>
      <c r="B147" s="13" t="s">
        <v>153</v>
      </c>
      <c r="C147" s="14" t="s">
        <v>298</v>
      </c>
      <c r="D147" s="14" t="s">
        <v>297</v>
      </c>
      <c r="E147" s="15" t="s">
        <v>299</v>
      </c>
      <c r="F147" s="16" t="s">
        <v>9</v>
      </c>
      <c r="G147" s="17">
        <v>1</v>
      </c>
      <c r="H147" s="18">
        <v>112.17</v>
      </c>
      <c r="I147" s="19">
        <f t="shared" si="8"/>
        <v>112.17</v>
      </c>
    </row>
    <row r="148" spans="1:9" x14ac:dyDescent="0.25">
      <c r="A148" s="97">
        <v>1</v>
      </c>
      <c r="B148" s="13" t="s">
        <v>154</v>
      </c>
      <c r="C148" s="14" t="s">
        <v>290</v>
      </c>
      <c r="D148" s="14" t="s">
        <v>95</v>
      </c>
      <c r="E148" s="15" t="s">
        <v>302</v>
      </c>
      <c r="F148" s="16" t="s">
        <v>9</v>
      </c>
      <c r="G148" s="17">
        <v>1</v>
      </c>
      <c r="H148" s="18" cm="1">
        <f t="array" ref="H148">SUM(I149:INDEX(I149:I9141,MATCH(TRUE,INDEX(A149:A9141&lt;&gt;0,0),0)-1))</f>
        <v>74921.188888000004</v>
      </c>
      <c r="I148" s="19">
        <f t="shared" si="8"/>
        <v>74921.188888000004</v>
      </c>
    </row>
    <row r="149" spans="1:9" ht="60" x14ac:dyDescent="0.25">
      <c r="A149" s="97">
        <v>0</v>
      </c>
      <c r="B149" s="13"/>
      <c r="C149" s="14">
        <v>5928</v>
      </c>
      <c r="D149" s="14" t="s">
        <v>114</v>
      </c>
      <c r="E149" s="15" t="s">
        <v>483</v>
      </c>
      <c r="F149" s="16" t="s">
        <v>476</v>
      </c>
      <c r="G149" s="17" t="s">
        <v>549</v>
      </c>
      <c r="H149" s="18">
        <v>278.64</v>
      </c>
      <c r="I149" s="19">
        <f t="shared" si="8"/>
        <v>55.755863999999995</v>
      </c>
    </row>
    <row r="150" spans="1:9" ht="45" x14ac:dyDescent="0.25">
      <c r="A150" s="97">
        <v>0</v>
      </c>
      <c r="B150" s="13"/>
      <c r="C150" s="14">
        <v>7616</v>
      </c>
      <c r="D150" s="14" t="s">
        <v>114</v>
      </c>
      <c r="E150" s="15" t="s">
        <v>550</v>
      </c>
      <c r="F150" s="16" t="s">
        <v>9</v>
      </c>
      <c r="G150" s="17" t="s">
        <v>551</v>
      </c>
      <c r="H150" s="18">
        <v>74461.509999999995</v>
      </c>
      <c r="I150" s="19">
        <f t="shared" si="8"/>
        <v>74461.509999999995</v>
      </c>
    </row>
    <row r="151" spans="1:9" x14ac:dyDescent="0.25">
      <c r="A151" s="97">
        <v>0</v>
      </c>
      <c r="B151" s="13"/>
      <c r="C151" s="14">
        <v>88247</v>
      </c>
      <c r="D151" s="14" t="s">
        <v>114</v>
      </c>
      <c r="E151" s="15" t="s">
        <v>484</v>
      </c>
      <c r="F151" s="16" t="s">
        <v>468</v>
      </c>
      <c r="G151" s="17" t="s">
        <v>552</v>
      </c>
      <c r="H151" s="18">
        <v>18.559999999999999</v>
      </c>
      <c r="I151" s="19">
        <f t="shared" si="8"/>
        <v>68.202432000000002</v>
      </c>
    </row>
    <row r="152" spans="1:9" x14ac:dyDescent="0.25">
      <c r="A152" s="97">
        <v>0</v>
      </c>
      <c r="B152" s="13"/>
      <c r="C152" s="14">
        <v>88264</v>
      </c>
      <c r="D152" s="14" t="s">
        <v>114</v>
      </c>
      <c r="E152" s="15" t="s">
        <v>485</v>
      </c>
      <c r="F152" s="16" t="s">
        <v>468</v>
      </c>
      <c r="G152" s="17" t="s">
        <v>553</v>
      </c>
      <c r="H152" s="18">
        <v>22.36</v>
      </c>
      <c r="I152" s="19">
        <f t="shared" si="8"/>
        <v>246.498876</v>
      </c>
    </row>
    <row r="153" spans="1:9" x14ac:dyDescent="0.25">
      <c r="A153" s="97">
        <v>0</v>
      </c>
      <c r="B153" s="13"/>
      <c r="C153" s="14">
        <v>88266</v>
      </c>
      <c r="D153" s="14" t="s">
        <v>114</v>
      </c>
      <c r="E153" s="15" t="s">
        <v>554</v>
      </c>
      <c r="F153" s="16" t="s">
        <v>468</v>
      </c>
      <c r="G153" s="17" t="s">
        <v>552</v>
      </c>
      <c r="H153" s="18">
        <v>24.28</v>
      </c>
      <c r="I153" s="19">
        <f t="shared" ref="I153:I170" si="9">G153*H153</f>
        <v>89.221716000000001</v>
      </c>
    </row>
    <row r="154" spans="1:9" ht="45" x14ac:dyDescent="0.25">
      <c r="A154" s="97">
        <v>1</v>
      </c>
      <c r="B154" s="13" t="s">
        <v>155</v>
      </c>
      <c r="C154" s="14" t="s">
        <v>742</v>
      </c>
      <c r="D154" s="14" t="s">
        <v>95</v>
      </c>
      <c r="E154" s="15" t="s">
        <v>305</v>
      </c>
      <c r="F154" s="16" t="s">
        <v>9</v>
      </c>
      <c r="G154" s="17">
        <v>1</v>
      </c>
      <c r="H154" s="18" cm="1">
        <f t="array" ref="H154">SUM(I155:INDEX(I155:I8941,MATCH(TRUE,INDEX(A155:A8941&lt;&gt;0,0),0)-1))</f>
        <v>259.69799999999998</v>
      </c>
      <c r="I154" s="19">
        <f t="shared" si="9"/>
        <v>259.69799999999998</v>
      </c>
    </row>
    <row r="155" spans="1:9" x14ac:dyDescent="0.25">
      <c r="A155" s="97">
        <v>0</v>
      </c>
      <c r="B155" s="13"/>
      <c r="C155" s="14">
        <v>88264</v>
      </c>
      <c r="D155" s="14" t="s">
        <v>114</v>
      </c>
      <c r="E155" s="15" t="s">
        <v>485</v>
      </c>
      <c r="F155" s="16" t="s">
        <v>468</v>
      </c>
      <c r="G155" s="17">
        <v>0.8</v>
      </c>
      <c r="H155" s="18">
        <v>22.36</v>
      </c>
      <c r="I155" s="19">
        <f t="shared" si="9"/>
        <v>17.888000000000002</v>
      </c>
    </row>
    <row r="156" spans="1:9" x14ac:dyDescent="0.25">
      <c r="A156" s="97">
        <v>0</v>
      </c>
      <c r="B156" s="13"/>
      <c r="C156" s="14">
        <v>88247</v>
      </c>
      <c r="D156" s="14" t="s">
        <v>114</v>
      </c>
      <c r="E156" s="15" t="s">
        <v>484</v>
      </c>
      <c r="F156" s="16" t="s">
        <v>468</v>
      </c>
      <c r="G156" s="17">
        <v>1.6</v>
      </c>
      <c r="H156" s="18">
        <v>18.559999999999999</v>
      </c>
      <c r="I156" s="19">
        <f t="shared" si="9"/>
        <v>29.695999999999998</v>
      </c>
    </row>
    <row r="157" spans="1:9" x14ac:dyDescent="0.25">
      <c r="A157" s="97">
        <v>0</v>
      </c>
      <c r="B157" s="13"/>
      <c r="C157" s="14" t="s">
        <v>543</v>
      </c>
      <c r="D157" s="14" t="s">
        <v>297</v>
      </c>
      <c r="E157" s="15" t="s">
        <v>544</v>
      </c>
      <c r="F157" s="16" t="s">
        <v>468</v>
      </c>
      <c r="G157" s="17">
        <v>0.3</v>
      </c>
      <c r="H157" s="18">
        <v>55.38</v>
      </c>
      <c r="I157" s="19">
        <f t="shared" si="9"/>
        <v>16.614000000000001</v>
      </c>
    </row>
    <row r="158" spans="1:9" ht="45" x14ac:dyDescent="0.25">
      <c r="A158" s="97">
        <v>0</v>
      </c>
      <c r="B158" s="13"/>
      <c r="C158" s="14" t="s">
        <v>555</v>
      </c>
      <c r="D158" s="14" t="s">
        <v>297</v>
      </c>
      <c r="E158" s="15" t="s">
        <v>556</v>
      </c>
      <c r="F158" s="16" t="s">
        <v>9</v>
      </c>
      <c r="G158" s="17">
        <v>1</v>
      </c>
      <c r="H158" s="18">
        <v>195.5</v>
      </c>
      <c r="I158" s="19">
        <f t="shared" si="9"/>
        <v>195.5</v>
      </c>
    </row>
    <row r="159" spans="1:9" ht="30" x14ac:dyDescent="0.25">
      <c r="A159" s="97">
        <v>1</v>
      </c>
      <c r="B159" s="13" t="s">
        <v>156</v>
      </c>
      <c r="C159" s="14" t="s">
        <v>307</v>
      </c>
      <c r="D159" s="14" t="s">
        <v>95</v>
      </c>
      <c r="E159" s="15" t="s">
        <v>138</v>
      </c>
      <c r="F159" s="16" t="s">
        <v>9</v>
      </c>
      <c r="G159" s="17">
        <v>1</v>
      </c>
      <c r="H159" s="18" cm="1">
        <f t="array" ref="H159">SUM(I160:INDEX(I160:I8909,MATCH(TRUE,INDEX(A160:A8909&lt;&gt;0,0),0)-1))</f>
        <v>995.98</v>
      </c>
      <c r="I159" s="19">
        <f t="shared" si="9"/>
        <v>995.98</v>
      </c>
    </row>
    <row r="160" spans="1:9" ht="45" x14ac:dyDescent="0.25">
      <c r="A160" s="97">
        <v>0</v>
      </c>
      <c r="B160" s="13"/>
      <c r="C160" s="14">
        <v>6537</v>
      </c>
      <c r="D160" s="14" t="s">
        <v>107</v>
      </c>
      <c r="E160" s="15" t="s">
        <v>557</v>
      </c>
      <c r="F160" s="16" t="s">
        <v>9</v>
      </c>
      <c r="G160" s="17">
        <v>1</v>
      </c>
      <c r="H160" s="18">
        <v>850</v>
      </c>
      <c r="I160" s="19">
        <f t="shared" si="9"/>
        <v>850</v>
      </c>
    </row>
    <row r="161" spans="1:9" x14ac:dyDescent="0.25">
      <c r="A161" s="97">
        <v>0</v>
      </c>
      <c r="B161" s="13"/>
      <c r="C161" s="14">
        <v>8433</v>
      </c>
      <c r="D161" s="14" t="s">
        <v>107</v>
      </c>
      <c r="E161" s="15" t="s">
        <v>558</v>
      </c>
      <c r="F161" s="16" t="s">
        <v>9</v>
      </c>
      <c r="G161" s="17">
        <v>1</v>
      </c>
      <c r="H161" s="18">
        <v>25.68</v>
      </c>
      <c r="I161" s="19">
        <f t="shared" si="9"/>
        <v>25.68</v>
      </c>
    </row>
    <row r="162" spans="1:9" x14ac:dyDescent="0.25">
      <c r="A162" s="97">
        <v>0</v>
      </c>
      <c r="B162" s="13"/>
      <c r="C162" s="14">
        <v>88264</v>
      </c>
      <c r="D162" s="14" t="s">
        <v>114</v>
      </c>
      <c r="E162" s="15" t="s">
        <v>485</v>
      </c>
      <c r="F162" s="16" t="s">
        <v>468</v>
      </c>
      <c r="G162" s="17">
        <v>3</v>
      </c>
      <c r="H162" s="18">
        <v>22.36</v>
      </c>
      <c r="I162" s="19">
        <f t="shared" si="9"/>
        <v>67.08</v>
      </c>
    </row>
    <row r="163" spans="1:9" x14ac:dyDescent="0.25">
      <c r="A163" s="97">
        <v>0</v>
      </c>
      <c r="B163" s="13"/>
      <c r="C163" s="14">
        <v>88316</v>
      </c>
      <c r="D163" s="14" t="s">
        <v>114</v>
      </c>
      <c r="E163" s="15" t="s">
        <v>469</v>
      </c>
      <c r="F163" s="16" t="s">
        <v>468</v>
      </c>
      <c r="G163" s="17">
        <v>3</v>
      </c>
      <c r="H163" s="18">
        <v>17.739999999999998</v>
      </c>
      <c r="I163" s="19">
        <f t="shared" si="9"/>
        <v>53.22</v>
      </c>
    </row>
    <row r="164" spans="1:9" ht="45" x14ac:dyDescent="0.25">
      <c r="A164" s="97">
        <v>1</v>
      </c>
      <c r="B164" s="13" t="s">
        <v>157</v>
      </c>
      <c r="C164" s="14" t="s">
        <v>294</v>
      </c>
      <c r="D164" s="14" t="s">
        <v>102</v>
      </c>
      <c r="E164" s="15" t="s">
        <v>310</v>
      </c>
      <c r="F164" s="16" t="s">
        <v>9</v>
      </c>
      <c r="G164" s="17">
        <v>1</v>
      </c>
      <c r="H164" s="18">
        <v>412.91666666666669</v>
      </c>
      <c r="I164" s="19">
        <f t="shared" si="9"/>
        <v>412.91666666666669</v>
      </c>
    </row>
    <row r="165" spans="1:9" ht="45.6" customHeight="1" x14ac:dyDescent="0.25">
      <c r="A165" s="97">
        <v>1</v>
      </c>
      <c r="B165" s="13" t="s">
        <v>158</v>
      </c>
      <c r="C165" s="14" t="s">
        <v>312</v>
      </c>
      <c r="D165" s="14" t="s">
        <v>95</v>
      </c>
      <c r="E165" s="15" t="s">
        <v>136</v>
      </c>
      <c r="F165" s="16" t="s">
        <v>9</v>
      </c>
      <c r="G165" s="17">
        <v>1</v>
      </c>
      <c r="H165" s="18" cm="1">
        <f t="array" ref="H165">SUM(I166:INDEX(I166:I8903,MATCH(TRUE,INDEX(A166:A8903&lt;&gt;0,0),0)-1))</f>
        <v>1741.42</v>
      </c>
      <c r="I165" s="19">
        <f t="shared" si="9"/>
        <v>1741.42</v>
      </c>
    </row>
    <row r="166" spans="1:9" ht="30" x14ac:dyDescent="0.25">
      <c r="A166" s="97">
        <v>0</v>
      </c>
      <c r="B166" s="13"/>
      <c r="C166" s="14">
        <v>7521</v>
      </c>
      <c r="D166" s="14" t="s">
        <v>326</v>
      </c>
      <c r="E166" s="15" t="s">
        <v>559</v>
      </c>
      <c r="F166" s="16" t="s">
        <v>560</v>
      </c>
      <c r="G166" s="93">
        <v>5.7750000000000004</v>
      </c>
      <c r="H166" s="18">
        <v>106.8</v>
      </c>
      <c r="I166" s="19">
        <f t="shared" si="9"/>
        <v>616.77</v>
      </c>
    </row>
    <row r="167" spans="1:9" x14ac:dyDescent="0.25">
      <c r="A167" s="97">
        <v>0</v>
      </c>
      <c r="B167" s="13"/>
      <c r="C167" s="14">
        <v>7575</v>
      </c>
      <c r="D167" s="14" t="s">
        <v>326</v>
      </c>
      <c r="E167" s="15" t="s">
        <v>561</v>
      </c>
      <c r="F167" s="16" t="s">
        <v>9</v>
      </c>
      <c r="G167" s="93">
        <v>5.7750000000000004</v>
      </c>
      <c r="H167" s="18">
        <v>62.4</v>
      </c>
      <c r="I167" s="19">
        <f t="shared" si="9"/>
        <v>360.36</v>
      </c>
    </row>
    <row r="168" spans="1:9" x14ac:dyDescent="0.25">
      <c r="A168" s="97">
        <v>0</v>
      </c>
      <c r="B168" s="13"/>
      <c r="C168" s="14">
        <v>7623</v>
      </c>
      <c r="D168" s="14" t="s">
        <v>326</v>
      </c>
      <c r="E168" s="15" t="s">
        <v>562</v>
      </c>
      <c r="F168" s="16" t="s">
        <v>9</v>
      </c>
      <c r="G168" s="93">
        <v>2.4750000000000001</v>
      </c>
      <c r="H168" s="18">
        <v>123</v>
      </c>
      <c r="I168" s="19">
        <f t="shared" si="9"/>
        <v>304.42500000000001</v>
      </c>
    </row>
    <row r="169" spans="1:9" ht="45" x14ac:dyDescent="0.25">
      <c r="A169" s="97">
        <v>0</v>
      </c>
      <c r="B169" s="13"/>
      <c r="C169" s="14">
        <v>91872</v>
      </c>
      <c r="D169" s="14" t="s">
        <v>114</v>
      </c>
      <c r="E169" s="15" t="s">
        <v>563</v>
      </c>
      <c r="F169" s="16" t="s">
        <v>122</v>
      </c>
      <c r="G169" s="93">
        <v>4.5</v>
      </c>
      <c r="H169" s="18">
        <v>16.690000000000001</v>
      </c>
      <c r="I169" s="19">
        <f t="shared" si="9"/>
        <v>75.105000000000004</v>
      </c>
    </row>
    <row r="170" spans="1:9" ht="45" x14ac:dyDescent="0.25">
      <c r="A170" s="97">
        <v>0</v>
      </c>
      <c r="B170" s="13"/>
      <c r="C170" s="14">
        <v>95781</v>
      </c>
      <c r="D170" s="14" t="s">
        <v>114</v>
      </c>
      <c r="E170" s="15" t="s">
        <v>564</v>
      </c>
      <c r="F170" s="16" t="s">
        <v>9</v>
      </c>
      <c r="G170" s="93">
        <v>4</v>
      </c>
      <c r="H170" s="18">
        <v>26.52</v>
      </c>
      <c r="I170" s="19">
        <f t="shared" si="9"/>
        <v>106.08</v>
      </c>
    </row>
    <row r="171" spans="1:9" ht="30" x14ac:dyDescent="0.25">
      <c r="A171" s="97">
        <v>0</v>
      </c>
      <c r="B171" s="13"/>
      <c r="C171" s="14">
        <v>95782</v>
      </c>
      <c r="D171" s="14" t="s">
        <v>114</v>
      </c>
      <c r="E171" s="15" t="s">
        <v>565</v>
      </c>
      <c r="F171" s="16" t="s">
        <v>9</v>
      </c>
      <c r="G171" s="93">
        <v>2</v>
      </c>
      <c r="H171" s="18">
        <v>24.86</v>
      </c>
      <c r="I171" s="19">
        <f t="shared" ref="I171:I175" si="10">G171*H171</f>
        <v>49.72</v>
      </c>
    </row>
    <row r="172" spans="1:9" ht="45" x14ac:dyDescent="0.25">
      <c r="A172" s="97">
        <v>0</v>
      </c>
      <c r="B172" s="13"/>
      <c r="C172" s="14">
        <v>95789</v>
      </c>
      <c r="D172" s="14" t="s">
        <v>114</v>
      </c>
      <c r="E172" s="15" t="s">
        <v>566</v>
      </c>
      <c r="F172" s="16" t="s">
        <v>9</v>
      </c>
      <c r="G172" s="93">
        <v>1</v>
      </c>
      <c r="H172" s="18">
        <v>30</v>
      </c>
      <c r="I172" s="19">
        <f t="shared" si="10"/>
        <v>30</v>
      </c>
    </row>
    <row r="173" spans="1:9" ht="45" x14ac:dyDescent="0.25">
      <c r="A173" s="97">
        <v>0</v>
      </c>
      <c r="B173" s="13"/>
      <c r="C173" s="14">
        <v>95796</v>
      </c>
      <c r="D173" s="14" t="s">
        <v>114</v>
      </c>
      <c r="E173" s="15" t="s">
        <v>567</v>
      </c>
      <c r="F173" s="16" t="s">
        <v>9</v>
      </c>
      <c r="G173" s="93">
        <v>1</v>
      </c>
      <c r="H173" s="18">
        <v>35.28</v>
      </c>
      <c r="I173" s="19">
        <f t="shared" si="10"/>
        <v>35.28</v>
      </c>
    </row>
    <row r="174" spans="1:9" x14ac:dyDescent="0.25">
      <c r="A174" s="97">
        <v>0</v>
      </c>
      <c r="B174" s="13"/>
      <c r="C174" s="14">
        <v>88264</v>
      </c>
      <c r="D174" s="14" t="s">
        <v>114</v>
      </c>
      <c r="E174" s="15" t="s">
        <v>485</v>
      </c>
      <c r="F174" s="16" t="s">
        <v>468</v>
      </c>
      <c r="G174" s="93">
        <v>4</v>
      </c>
      <c r="H174" s="18">
        <v>22.36</v>
      </c>
      <c r="I174" s="19">
        <f t="shared" si="10"/>
        <v>89.44</v>
      </c>
    </row>
    <row r="175" spans="1:9" x14ac:dyDescent="0.25">
      <c r="A175" s="97">
        <v>0</v>
      </c>
      <c r="B175" s="13"/>
      <c r="C175" s="14">
        <v>88247</v>
      </c>
      <c r="D175" s="14" t="s">
        <v>114</v>
      </c>
      <c r="E175" s="15" t="s">
        <v>484</v>
      </c>
      <c r="F175" s="16" t="s">
        <v>468</v>
      </c>
      <c r="G175" s="93">
        <v>4</v>
      </c>
      <c r="H175" s="18">
        <v>18.559999999999999</v>
      </c>
      <c r="I175" s="19">
        <f t="shared" si="10"/>
        <v>74.239999999999995</v>
      </c>
    </row>
    <row r="176" spans="1:9" x14ac:dyDescent="0.25">
      <c r="A176" s="97">
        <v>1</v>
      </c>
      <c r="B176" s="13" t="s">
        <v>159</v>
      </c>
      <c r="C176" s="14" t="s">
        <v>749</v>
      </c>
      <c r="D176" s="14" t="s">
        <v>95</v>
      </c>
      <c r="E176" s="15" t="s">
        <v>315</v>
      </c>
      <c r="F176" s="16" t="s">
        <v>9</v>
      </c>
      <c r="G176" s="17">
        <v>1</v>
      </c>
      <c r="H176" s="18" cm="1">
        <f t="array" ref="H176">SUM(I177:INDEX(I177:I9054,MATCH(TRUE,INDEX(A177:A9054&lt;&gt;0,0),0)-1))</f>
        <v>287.21000000000004</v>
      </c>
      <c r="I176" s="19">
        <f t="shared" ref="I176:I184" si="11">G176*H176</f>
        <v>287.21000000000004</v>
      </c>
    </row>
    <row r="177" spans="1:9" ht="30" x14ac:dyDescent="0.25">
      <c r="A177" s="97">
        <v>0</v>
      </c>
      <c r="B177" s="13"/>
      <c r="C177" s="14">
        <v>4276</v>
      </c>
      <c r="D177" s="14" t="s">
        <v>114</v>
      </c>
      <c r="E177" s="15" t="s">
        <v>568</v>
      </c>
      <c r="F177" s="16" t="s">
        <v>9</v>
      </c>
      <c r="G177" s="17">
        <v>1</v>
      </c>
      <c r="H177" s="18">
        <v>225.83</v>
      </c>
      <c r="I177" s="19">
        <f t="shared" si="11"/>
        <v>225.83</v>
      </c>
    </row>
    <row r="178" spans="1:9" x14ac:dyDescent="0.25">
      <c r="A178" s="97">
        <v>0</v>
      </c>
      <c r="B178" s="13"/>
      <c r="C178" s="14">
        <v>88247</v>
      </c>
      <c r="D178" s="14" t="s">
        <v>114</v>
      </c>
      <c r="E178" s="15" t="s">
        <v>484</v>
      </c>
      <c r="F178" s="16" t="s">
        <v>468</v>
      </c>
      <c r="G178" s="17">
        <v>1.5</v>
      </c>
      <c r="H178" s="18">
        <v>18.559999999999999</v>
      </c>
      <c r="I178" s="19">
        <f t="shared" si="11"/>
        <v>27.839999999999996</v>
      </c>
    </row>
    <row r="179" spans="1:9" x14ac:dyDescent="0.25">
      <c r="A179" s="97">
        <v>0</v>
      </c>
      <c r="B179" s="13"/>
      <c r="C179" s="14">
        <v>88264</v>
      </c>
      <c r="D179" s="14" t="s">
        <v>114</v>
      </c>
      <c r="E179" s="15" t="s">
        <v>485</v>
      </c>
      <c r="F179" s="16" t="s">
        <v>468</v>
      </c>
      <c r="G179" s="17">
        <v>1.5</v>
      </c>
      <c r="H179" s="18">
        <v>22.36</v>
      </c>
      <c r="I179" s="19">
        <f t="shared" si="11"/>
        <v>33.54</v>
      </c>
    </row>
    <row r="180" spans="1:9" ht="30" x14ac:dyDescent="0.25">
      <c r="A180" s="97">
        <v>1</v>
      </c>
      <c r="B180" s="13" t="s">
        <v>160</v>
      </c>
      <c r="C180" s="14" t="s">
        <v>834</v>
      </c>
      <c r="D180" s="14" t="s">
        <v>95</v>
      </c>
      <c r="E180" s="15" t="s">
        <v>318</v>
      </c>
      <c r="F180" s="16" t="s">
        <v>9</v>
      </c>
      <c r="G180" s="17">
        <v>1</v>
      </c>
      <c r="H180" s="18" cm="1">
        <f t="array" ref="H180">SUM(I181:INDEX(I181:I9050,MATCH(TRUE,INDEX(A181:A9050&lt;&gt;0,0),0)-1))</f>
        <v>274.23699999999997</v>
      </c>
      <c r="I180" s="19">
        <f t="shared" si="11"/>
        <v>274.23699999999997</v>
      </c>
    </row>
    <row r="181" spans="1:9" x14ac:dyDescent="0.25">
      <c r="A181" s="97">
        <v>0</v>
      </c>
      <c r="B181" s="13"/>
      <c r="C181" s="14">
        <v>7055</v>
      </c>
      <c r="D181" s="14" t="s">
        <v>326</v>
      </c>
      <c r="E181" s="15" t="s">
        <v>569</v>
      </c>
      <c r="F181" s="16" t="s">
        <v>122</v>
      </c>
      <c r="G181" s="17">
        <v>1.3</v>
      </c>
      <c r="H181" s="18">
        <v>22.09</v>
      </c>
      <c r="I181" s="19">
        <f t="shared" si="11"/>
        <v>28.717000000000002</v>
      </c>
    </row>
    <row r="182" spans="1:9" x14ac:dyDescent="0.25">
      <c r="A182" s="97">
        <v>0</v>
      </c>
      <c r="B182" s="13"/>
      <c r="C182" s="14">
        <v>88247</v>
      </c>
      <c r="D182" s="14" t="s">
        <v>114</v>
      </c>
      <c r="E182" s="15" t="s">
        <v>484</v>
      </c>
      <c r="F182" s="16" t="s">
        <v>468</v>
      </c>
      <c r="G182" s="17">
        <v>6</v>
      </c>
      <c r="H182" s="18">
        <v>18.559999999999999</v>
      </c>
      <c r="I182" s="19">
        <f t="shared" si="11"/>
        <v>111.35999999999999</v>
      </c>
    </row>
    <row r="183" spans="1:9" x14ac:dyDescent="0.25">
      <c r="A183" s="97">
        <v>0</v>
      </c>
      <c r="B183" s="13"/>
      <c r="C183" s="14">
        <v>88264</v>
      </c>
      <c r="D183" s="14" t="s">
        <v>114</v>
      </c>
      <c r="E183" s="15" t="s">
        <v>485</v>
      </c>
      <c r="F183" s="16" t="s">
        <v>468</v>
      </c>
      <c r="G183" s="17">
        <v>6</v>
      </c>
      <c r="H183" s="18">
        <v>22.36</v>
      </c>
      <c r="I183" s="19">
        <f t="shared" si="11"/>
        <v>134.16</v>
      </c>
    </row>
    <row r="184" spans="1:9" ht="30" x14ac:dyDescent="0.25">
      <c r="A184" s="97">
        <v>1</v>
      </c>
      <c r="B184" s="13" t="s">
        <v>161</v>
      </c>
      <c r="C184" s="14" t="s">
        <v>320</v>
      </c>
      <c r="D184" s="14" t="s">
        <v>95</v>
      </c>
      <c r="E184" s="15" t="s">
        <v>321</v>
      </c>
      <c r="F184" s="16" t="s">
        <v>267</v>
      </c>
      <c r="G184" s="17">
        <v>1</v>
      </c>
      <c r="H184" s="18" cm="1">
        <f t="array" ref="H184">SUM(I185:INDEX(I185:I9054,MATCH(TRUE,INDEX(A185:A9054&lt;&gt;0,0),0)-1))</f>
        <v>306.065</v>
      </c>
      <c r="I184" s="19">
        <f t="shared" si="11"/>
        <v>306.065</v>
      </c>
    </row>
    <row r="185" spans="1:9" x14ac:dyDescent="0.25">
      <c r="A185" s="97">
        <v>0</v>
      </c>
      <c r="B185" s="13" t="s">
        <v>0</v>
      </c>
      <c r="C185" s="14">
        <v>3025</v>
      </c>
      <c r="D185" s="14" t="s">
        <v>107</v>
      </c>
      <c r="E185" s="15" t="s">
        <v>570</v>
      </c>
      <c r="F185" s="16" t="s">
        <v>571</v>
      </c>
      <c r="G185" s="17">
        <v>2</v>
      </c>
      <c r="H185" s="18">
        <v>3</v>
      </c>
      <c r="I185" s="19">
        <f t="shared" ref="I185:I190" si="12">G185*H185</f>
        <v>6</v>
      </c>
    </row>
    <row r="186" spans="1:9" ht="30" x14ac:dyDescent="0.25">
      <c r="A186" s="97">
        <v>0</v>
      </c>
      <c r="B186" s="13" t="s">
        <v>0</v>
      </c>
      <c r="C186" s="14">
        <v>10368</v>
      </c>
      <c r="D186" s="14" t="s">
        <v>107</v>
      </c>
      <c r="E186" s="15" t="s">
        <v>572</v>
      </c>
      <c r="F186" s="16" t="s">
        <v>267</v>
      </c>
      <c r="G186" s="17">
        <v>1</v>
      </c>
      <c r="H186" s="18">
        <v>226.11</v>
      </c>
      <c r="I186" s="19">
        <f t="shared" si="12"/>
        <v>226.11</v>
      </c>
    </row>
    <row r="187" spans="1:9" ht="30" x14ac:dyDescent="0.25">
      <c r="A187" s="97">
        <v>0</v>
      </c>
      <c r="B187" s="13" t="s">
        <v>0</v>
      </c>
      <c r="C187" s="14">
        <v>4777</v>
      </c>
      <c r="D187" s="14" t="s">
        <v>114</v>
      </c>
      <c r="E187" s="15" t="s">
        <v>498</v>
      </c>
      <c r="F187" s="16" t="s">
        <v>134</v>
      </c>
      <c r="G187" s="17">
        <v>3.48</v>
      </c>
      <c r="H187" s="18">
        <v>10</v>
      </c>
      <c r="I187" s="19">
        <f t="shared" si="12"/>
        <v>34.799999999999997</v>
      </c>
    </row>
    <row r="188" spans="1:9" x14ac:dyDescent="0.25">
      <c r="A188" s="97">
        <v>0</v>
      </c>
      <c r="B188" s="13" t="s">
        <v>0</v>
      </c>
      <c r="C188" s="14">
        <v>10997</v>
      </c>
      <c r="D188" s="14" t="s">
        <v>114</v>
      </c>
      <c r="E188" s="15" t="s">
        <v>573</v>
      </c>
      <c r="F188" s="16" t="s">
        <v>134</v>
      </c>
      <c r="G188" s="17">
        <v>0.15</v>
      </c>
      <c r="H188" s="18">
        <v>44.7</v>
      </c>
      <c r="I188" s="19">
        <f t="shared" si="12"/>
        <v>6.7050000000000001</v>
      </c>
    </row>
    <row r="189" spans="1:9" x14ac:dyDescent="0.25">
      <c r="A189" s="97">
        <v>0</v>
      </c>
      <c r="B189" s="13"/>
      <c r="C189" s="14">
        <v>88316</v>
      </c>
      <c r="D189" s="14" t="s">
        <v>114</v>
      </c>
      <c r="E189" s="15" t="s">
        <v>469</v>
      </c>
      <c r="F189" s="16" t="s">
        <v>468</v>
      </c>
      <c r="G189" s="17">
        <v>0.5</v>
      </c>
      <c r="H189" s="18">
        <v>17.739999999999998</v>
      </c>
      <c r="I189" s="19">
        <f t="shared" si="12"/>
        <v>8.8699999999999992</v>
      </c>
    </row>
    <row r="190" spans="1:9" x14ac:dyDescent="0.25">
      <c r="A190" s="97">
        <v>0</v>
      </c>
      <c r="B190" s="13" t="s">
        <v>0</v>
      </c>
      <c r="C190" s="14">
        <v>88317</v>
      </c>
      <c r="D190" s="14" t="s">
        <v>114</v>
      </c>
      <c r="E190" s="15" t="s">
        <v>574</v>
      </c>
      <c r="F190" s="16" t="s">
        <v>468</v>
      </c>
      <c r="G190" s="17">
        <v>1</v>
      </c>
      <c r="H190" s="18">
        <v>23.58</v>
      </c>
      <c r="I190" s="19">
        <f t="shared" si="12"/>
        <v>23.58</v>
      </c>
    </row>
    <row r="191" spans="1:9" ht="30" x14ac:dyDescent="0.25">
      <c r="A191" s="97">
        <v>1</v>
      </c>
      <c r="B191" s="13" t="s">
        <v>162</v>
      </c>
      <c r="C191" s="14" t="s">
        <v>835</v>
      </c>
      <c r="D191" s="14" t="s">
        <v>95</v>
      </c>
      <c r="E191" s="15" t="s">
        <v>324</v>
      </c>
      <c r="F191" s="16" t="s">
        <v>9</v>
      </c>
      <c r="G191" s="17">
        <v>1</v>
      </c>
      <c r="H191" s="18" cm="1">
        <f t="array" ref="H191">SUM(I192:INDEX(I192:I9070,MATCH(TRUE,INDEX(A192:A9070&lt;&gt;0,0),0)-1))</f>
        <v>56.900000000000006</v>
      </c>
      <c r="I191" s="19">
        <f>G191*H191</f>
        <v>56.900000000000006</v>
      </c>
    </row>
    <row r="192" spans="1:9" x14ac:dyDescent="0.25">
      <c r="A192" s="97">
        <v>0</v>
      </c>
      <c r="B192" s="13"/>
      <c r="C192" s="14" t="s">
        <v>575</v>
      </c>
      <c r="D192" s="14" t="s">
        <v>297</v>
      </c>
      <c r="E192" s="15" t="s">
        <v>576</v>
      </c>
      <c r="F192" s="16" t="s">
        <v>122</v>
      </c>
      <c r="G192" s="17">
        <v>1.3</v>
      </c>
      <c r="H192" s="18">
        <v>35.9</v>
      </c>
      <c r="I192" s="19">
        <f>G192*H192</f>
        <v>46.67</v>
      </c>
    </row>
    <row r="193" spans="1:9" x14ac:dyDescent="0.25">
      <c r="A193" s="97">
        <v>0</v>
      </c>
      <c r="B193" s="13"/>
      <c r="C193" s="14">
        <v>88247</v>
      </c>
      <c r="D193" s="14" t="s">
        <v>114</v>
      </c>
      <c r="E193" s="15" t="s">
        <v>484</v>
      </c>
      <c r="F193" s="16" t="s">
        <v>468</v>
      </c>
      <c r="G193" s="17">
        <v>0.25</v>
      </c>
      <c r="H193" s="18">
        <v>18.559999999999999</v>
      </c>
      <c r="I193" s="19">
        <f>G193*H193</f>
        <v>4.6399999999999997</v>
      </c>
    </row>
    <row r="194" spans="1:9" x14ac:dyDescent="0.25">
      <c r="A194" s="97">
        <v>0</v>
      </c>
      <c r="B194" s="13"/>
      <c r="C194" s="14">
        <v>88264</v>
      </c>
      <c r="D194" s="14" t="s">
        <v>114</v>
      </c>
      <c r="E194" s="15" t="s">
        <v>485</v>
      </c>
      <c r="F194" s="16" t="s">
        <v>468</v>
      </c>
      <c r="G194" s="17">
        <v>0.25</v>
      </c>
      <c r="H194" s="18">
        <v>22.36</v>
      </c>
      <c r="I194" s="19">
        <f>G194*H194</f>
        <v>5.59</v>
      </c>
    </row>
    <row r="195" spans="1:9" ht="30" x14ac:dyDescent="0.25">
      <c r="A195" s="97">
        <v>1</v>
      </c>
      <c r="B195" s="13" t="s">
        <v>163</v>
      </c>
      <c r="C195" s="68">
        <v>1201008360</v>
      </c>
      <c r="D195" s="69" t="s">
        <v>326</v>
      </c>
      <c r="E195" s="70" t="s">
        <v>327</v>
      </c>
      <c r="F195" s="71" t="s">
        <v>122</v>
      </c>
      <c r="G195" s="72">
        <v>1</v>
      </c>
      <c r="H195" s="18" cm="1">
        <f t="array" ref="H195">SUM(I196:INDEX(I196:I9074,MATCH(TRUE,INDEX(A196:A9074&lt;&gt;0,0),0)-1))</f>
        <v>466.76216599999992</v>
      </c>
      <c r="I195" s="19">
        <f>G195*H195</f>
        <v>466.76216599999992</v>
      </c>
    </row>
    <row r="196" spans="1:9" ht="30" x14ac:dyDescent="0.25">
      <c r="A196" s="97">
        <v>0</v>
      </c>
      <c r="B196" s="13"/>
      <c r="C196" s="14">
        <v>370</v>
      </c>
      <c r="D196" s="14" t="s">
        <v>114</v>
      </c>
      <c r="E196" s="15" t="s">
        <v>577</v>
      </c>
      <c r="F196" s="16" t="s">
        <v>443</v>
      </c>
      <c r="G196" s="17">
        <v>5.9700000000000003E-2</v>
      </c>
      <c r="H196" s="18">
        <v>95</v>
      </c>
      <c r="I196" s="19">
        <f t="shared" ref="I196:I215" si="13">G196*H196</f>
        <v>5.6715</v>
      </c>
    </row>
    <row r="197" spans="1:9" ht="30" x14ac:dyDescent="0.25">
      <c r="A197" s="97">
        <v>0</v>
      </c>
      <c r="B197" s="13"/>
      <c r="C197" s="14">
        <v>4721</v>
      </c>
      <c r="D197" s="14" t="s">
        <v>114</v>
      </c>
      <c r="E197" s="15" t="s">
        <v>578</v>
      </c>
      <c r="F197" s="16" t="s">
        <v>443</v>
      </c>
      <c r="G197" s="17">
        <v>1.7399999999999999E-2</v>
      </c>
      <c r="H197" s="18">
        <v>99.47</v>
      </c>
      <c r="I197" s="19">
        <f t="shared" si="13"/>
        <v>1.7307779999999999</v>
      </c>
    </row>
    <row r="198" spans="1:9" x14ac:dyDescent="0.25">
      <c r="A198" s="97">
        <v>0</v>
      </c>
      <c r="B198" s="13"/>
      <c r="C198" s="14">
        <v>1106</v>
      </c>
      <c r="D198" s="14" t="s">
        <v>114</v>
      </c>
      <c r="E198" s="15" t="s">
        <v>579</v>
      </c>
      <c r="F198" s="16" t="s">
        <v>134</v>
      </c>
      <c r="G198" s="17">
        <v>5.0903999999999998</v>
      </c>
      <c r="H198" s="18">
        <v>1.2</v>
      </c>
      <c r="I198" s="19">
        <f t="shared" si="13"/>
        <v>6.1084799999999992</v>
      </c>
    </row>
    <row r="199" spans="1:9" x14ac:dyDescent="0.25">
      <c r="A199" s="97">
        <v>0</v>
      </c>
      <c r="B199" s="13"/>
      <c r="C199" s="14">
        <v>1379</v>
      </c>
      <c r="D199" s="14" t="s">
        <v>114</v>
      </c>
      <c r="E199" s="15" t="s">
        <v>580</v>
      </c>
      <c r="F199" s="16" t="s">
        <v>134</v>
      </c>
      <c r="G199" s="17">
        <v>12.845000000000001</v>
      </c>
      <c r="H199" s="18">
        <v>0.76</v>
      </c>
      <c r="I199" s="19">
        <f t="shared" si="13"/>
        <v>9.7622</v>
      </c>
    </row>
    <row r="200" spans="1:9" x14ac:dyDescent="0.25">
      <c r="A200" s="97">
        <v>0</v>
      </c>
      <c r="B200" s="13"/>
      <c r="C200" s="14">
        <v>7258</v>
      </c>
      <c r="D200" s="14" t="s">
        <v>114</v>
      </c>
      <c r="E200" s="15" t="s">
        <v>581</v>
      </c>
      <c r="F200" s="16" t="s">
        <v>9</v>
      </c>
      <c r="G200" s="17">
        <v>58.1</v>
      </c>
      <c r="H200" s="18">
        <v>0.73</v>
      </c>
      <c r="I200" s="19">
        <f t="shared" si="13"/>
        <v>42.412999999999997</v>
      </c>
    </row>
    <row r="201" spans="1:9" ht="45" x14ac:dyDescent="0.25">
      <c r="A201" s="97">
        <v>0</v>
      </c>
      <c r="B201" s="13"/>
      <c r="C201" s="14">
        <v>88830</v>
      </c>
      <c r="D201" s="14" t="s">
        <v>114</v>
      </c>
      <c r="E201" s="15" t="s">
        <v>582</v>
      </c>
      <c r="F201" s="16" t="s">
        <v>476</v>
      </c>
      <c r="G201" s="17">
        <v>2.4E-2</v>
      </c>
      <c r="H201" s="18">
        <v>2.08</v>
      </c>
      <c r="I201" s="19">
        <f t="shared" si="13"/>
        <v>4.9920000000000006E-2</v>
      </c>
    </row>
    <row r="202" spans="1:9" ht="45" x14ac:dyDescent="0.25">
      <c r="A202" s="97">
        <v>0</v>
      </c>
      <c r="B202" s="13"/>
      <c r="C202" s="14">
        <v>88831</v>
      </c>
      <c r="D202" s="14" t="s">
        <v>114</v>
      </c>
      <c r="E202" s="15" t="s">
        <v>583</v>
      </c>
      <c r="F202" s="16" t="s">
        <v>480</v>
      </c>
      <c r="G202" s="17">
        <v>2.2499999999999999E-2</v>
      </c>
      <c r="H202" s="18">
        <v>0.33</v>
      </c>
      <c r="I202" s="19">
        <f t="shared" si="13"/>
        <v>7.4250000000000002E-3</v>
      </c>
    </row>
    <row r="203" spans="1:9" x14ac:dyDescent="0.25">
      <c r="A203" s="97">
        <v>0</v>
      </c>
      <c r="B203" s="13"/>
      <c r="C203" s="14">
        <v>7307</v>
      </c>
      <c r="D203" s="14" t="s">
        <v>114</v>
      </c>
      <c r="E203" s="15" t="s">
        <v>526</v>
      </c>
      <c r="F203" s="16" t="s">
        <v>527</v>
      </c>
      <c r="G203" s="17">
        <v>0.21340000000000001</v>
      </c>
      <c r="H203" s="18">
        <v>35.42</v>
      </c>
      <c r="I203" s="19">
        <f t="shared" si="13"/>
        <v>7.5586280000000006</v>
      </c>
    </row>
    <row r="204" spans="1:9" ht="30" x14ac:dyDescent="0.25">
      <c r="A204" s="97">
        <v>0</v>
      </c>
      <c r="B204" s="13"/>
      <c r="C204" s="14">
        <v>7264</v>
      </c>
      <c r="D204" s="14" t="s">
        <v>326</v>
      </c>
      <c r="E204" s="15" t="s">
        <v>584</v>
      </c>
      <c r="F204" s="16" t="s">
        <v>267</v>
      </c>
      <c r="G204" s="17">
        <v>0.48899999999999999</v>
      </c>
      <c r="H204" s="18">
        <v>420</v>
      </c>
      <c r="I204" s="19">
        <f t="shared" si="13"/>
        <v>205.38</v>
      </c>
    </row>
    <row r="205" spans="1:9" ht="30" x14ac:dyDescent="0.25">
      <c r="A205" s="97">
        <v>0</v>
      </c>
      <c r="B205" s="13"/>
      <c r="C205" s="14">
        <v>90586</v>
      </c>
      <c r="D205" s="14" t="s">
        <v>114</v>
      </c>
      <c r="E205" s="15" t="s">
        <v>585</v>
      </c>
      <c r="F205" s="16" t="s">
        <v>476</v>
      </c>
      <c r="G205" s="17">
        <v>2.0199999999999999E-2</v>
      </c>
      <c r="H205" s="18">
        <v>1.4</v>
      </c>
      <c r="I205" s="19">
        <f t="shared" si="13"/>
        <v>2.8279999999999996E-2</v>
      </c>
    </row>
    <row r="206" spans="1:9" ht="30" x14ac:dyDescent="0.25">
      <c r="A206" s="97">
        <v>0</v>
      </c>
      <c r="B206" s="13"/>
      <c r="C206" s="14">
        <v>90587</v>
      </c>
      <c r="D206" s="14" t="s">
        <v>114</v>
      </c>
      <c r="E206" s="15" t="s">
        <v>586</v>
      </c>
      <c r="F206" s="16" t="s">
        <v>480</v>
      </c>
      <c r="G206" s="17">
        <v>3.5200000000000002E-2</v>
      </c>
      <c r="H206" s="18">
        <v>0.49</v>
      </c>
      <c r="I206" s="19">
        <f t="shared" si="13"/>
        <v>1.7247999999999999E-2</v>
      </c>
    </row>
    <row r="207" spans="1:9" ht="30" x14ac:dyDescent="0.25">
      <c r="A207" s="97">
        <v>0</v>
      </c>
      <c r="B207" s="13"/>
      <c r="C207" s="14">
        <v>367</v>
      </c>
      <c r="D207" s="14" t="s">
        <v>114</v>
      </c>
      <c r="E207" s="15" t="s">
        <v>587</v>
      </c>
      <c r="F207" s="16" t="s">
        <v>443</v>
      </c>
      <c r="G207" s="17">
        <v>4.1999999999999997E-3</v>
      </c>
      <c r="H207" s="18">
        <v>96.24</v>
      </c>
      <c r="I207" s="19">
        <f t="shared" si="13"/>
        <v>0.40420799999999996</v>
      </c>
    </row>
    <row r="208" spans="1:9" ht="30" x14ac:dyDescent="0.25">
      <c r="A208" s="97">
        <v>0</v>
      </c>
      <c r="B208" s="13"/>
      <c r="C208" s="14">
        <v>7524</v>
      </c>
      <c r="D208" s="14" t="s">
        <v>326</v>
      </c>
      <c r="E208" s="15" t="s">
        <v>588</v>
      </c>
      <c r="F208" s="16" t="s">
        <v>560</v>
      </c>
      <c r="G208" s="17">
        <v>0.33329999999999999</v>
      </c>
      <c r="H208" s="18">
        <v>77.3</v>
      </c>
      <c r="I208" s="19">
        <f t="shared" si="13"/>
        <v>25.764089999999999</v>
      </c>
    </row>
    <row r="209" spans="1:9" x14ac:dyDescent="0.25">
      <c r="A209" s="97">
        <v>0</v>
      </c>
      <c r="B209" s="13"/>
      <c r="C209" s="14">
        <v>88262</v>
      </c>
      <c r="D209" s="14" t="s">
        <v>114</v>
      </c>
      <c r="E209" s="15" t="s">
        <v>467</v>
      </c>
      <c r="F209" s="16" t="s">
        <v>468</v>
      </c>
      <c r="G209" s="17">
        <v>5.5399999999999998E-2</v>
      </c>
      <c r="H209" s="18">
        <v>21.75</v>
      </c>
      <c r="I209" s="19">
        <f t="shared" si="13"/>
        <v>1.20495</v>
      </c>
    </row>
    <row r="210" spans="1:9" x14ac:dyDescent="0.25">
      <c r="A210" s="97">
        <v>0</v>
      </c>
      <c r="B210" s="13"/>
      <c r="C210" s="14">
        <v>88309</v>
      </c>
      <c r="D210" s="14" t="s">
        <v>114</v>
      </c>
      <c r="E210" s="15" t="s">
        <v>517</v>
      </c>
      <c r="F210" s="16" t="s">
        <v>468</v>
      </c>
      <c r="G210" s="17">
        <v>2.0914000000000001</v>
      </c>
      <c r="H210" s="18">
        <v>22.09</v>
      </c>
      <c r="I210" s="19">
        <f t="shared" si="13"/>
        <v>46.199026000000003</v>
      </c>
    </row>
    <row r="211" spans="1:9" x14ac:dyDescent="0.25">
      <c r="A211" s="97">
        <v>0</v>
      </c>
      <c r="B211" s="13"/>
      <c r="C211" s="14">
        <v>88310</v>
      </c>
      <c r="D211" s="14" t="s">
        <v>114</v>
      </c>
      <c r="E211" s="15" t="s">
        <v>589</v>
      </c>
      <c r="F211" s="16" t="s">
        <v>468</v>
      </c>
      <c r="G211" s="17">
        <v>0.35560000000000003</v>
      </c>
      <c r="H211" s="18">
        <v>23.33</v>
      </c>
      <c r="I211" s="19">
        <f t="shared" si="13"/>
        <v>8.2961480000000005</v>
      </c>
    </row>
    <row r="212" spans="1:9" x14ac:dyDescent="0.25">
      <c r="A212" s="97">
        <v>0</v>
      </c>
      <c r="B212" s="13"/>
      <c r="C212" s="14">
        <v>88316</v>
      </c>
      <c r="D212" s="14" t="s">
        <v>114</v>
      </c>
      <c r="E212" s="15" t="s">
        <v>469</v>
      </c>
      <c r="F212" s="16" t="s">
        <v>468</v>
      </c>
      <c r="G212" s="17">
        <v>4.0648999999999997</v>
      </c>
      <c r="H212" s="18">
        <v>17.739999999999998</v>
      </c>
      <c r="I212" s="19">
        <f t="shared" si="13"/>
        <v>72.111325999999991</v>
      </c>
    </row>
    <row r="213" spans="1:9" x14ac:dyDescent="0.25">
      <c r="A213" s="97">
        <v>0</v>
      </c>
      <c r="B213" s="13"/>
      <c r="C213" s="14">
        <v>88315</v>
      </c>
      <c r="D213" s="14" t="s">
        <v>114</v>
      </c>
      <c r="E213" s="15" t="s">
        <v>533</v>
      </c>
      <c r="F213" s="16" t="s">
        <v>468</v>
      </c>
      <c r="G213" s="17">
        <v>0.81659999999999999</v>
      </c>
      <c r="H213" s="18">
        <v>22.3</v>
      </c>
      <c r="I213" s="19">
        <f t="shared" si="13"/>
        <v>18.210180000000001</v>
      </c>
    </row>
    <row r="214" spans="1:9" x14ac:dyDescent="0.25">
      <c r="A214" s="97">
        <v>0</v>
      </c>
      <c r="B214" s="13"/>
      <c r="C214" s="14">
        <v>88251</v>
      </c>
      <c r="D214" s="14" t="s">
        <v>114</v>
      </c>
      <c r="E214" s="15" t="s">
        <v>534</v>
      </c>
      <c r="F214" s="16" t="s">
        <v>468</v>
      </c>
      <c r="G214" s="17">
        <v>0.81659999999999999</v>
      </c>
      <c r="H214" s="18">
        <v>18.239999999999998</v>
      </c>
      <c r="I214" s="19">
        <f t="shared" si="13"/>
        <v>14.894783999999998</v>
      </c>
    </row>
    <row r="215" spans="1:9" ht="30" x14ac:dyDescent="0.25">
      <c r="A215" s="97">
        <v>0</v>
      </c>
      <c r="B215" s="13"/>
      <c r="C215" s="14">
        <v>88377</v>
      </c>
      <c r="D215" s="14" t="s">
        <v>114</v>
      </c>
      <c r="E215" s="15" t="s">
        <v>590</v>
      </c>
      <c r="F215" s="16" t="s">
        <v>468</v>
      </c>
      <c r="G215" s="17">
        <v>4.65E-2</v>
      </c>
      <c r="H215" s="18">
        <v>20.43</v>
      </c>
      <c r="I215" s="19">
        <f t="shared" si="13"/>
        <v>0.94999500000000003</v>
      </c>
    </row>
    <row r="216" spans="1:9" x14ac:dyDescent="0.25">
      <c r="A216" s="97">
        <v>1</v>
      </c>
      <c r="B216" s="13" t="s">
        <v>164</v>
      </c>
      <c r="C216" s="14" t="s">
        <v>301</v>
      </c>
      <c r="D216" s="14" t="s">
        <v>95</v>
      </c>
      <c r="E216" s="15" t="s">
        <v>330</v>
      </c>
      <c r="F216" s="16" t="s">
        <v>9</v>
      </c>
      <c r="G216" s="17">
        <v>1</v>
      </c>
      <c r="H216" s="18" cm="1">
        <f t="array" ref="H216">SUM(I217:INDEX(I217:I8997,MATCH(TRUE,INDEX(A217:A8997&lt;&gt;0,0),0)-1))</f>
        <v>53289.786800000002</v>
      </c>
      <c r="I216" s="19">
        <f t="shared" ref="I216:I246" si="14">G216*H216</f>
        <v>53289.786800000002</v>
      </c>
    </row>
    <row r="217" spans="1:9" ht="45" x14ac:dyDescent="0.25">
      <c r="A217" s="97">
        <v>0</v>
      </c>
      <c r="B217" s="13"/>
      <c r="C217" s="14">
        <v>72133</v>
      </c>
      <c r="D217" s="14" t="s">
        <v>114</v>
      </c>
      <c r="E217" s="15" t="s">
        <v>591</v>
      </c>
      <c r="F217" s="16" t="s">
        <v>592</v>
      </c>
      <c r="G217" s="17">
        <v>133</v>
      </c>
      <c r="H217" s="18">
        <v>209.58</v>
      </c>
      <c r="I217" s="19">
        <f t="shared" si="14"/>
        <v>27874.140000000003</v>
      </c>
    </row>
    <row r="218" spans="1:9" ht="60" x14ac:dyDescent="0.25">
      <c r="A218" s="97">
        <v>0</v>
      </c>
      <c r="B218" s="13"/>
      <c r="C218" s="14">
        <v>87888</v>
      </c>
      <c r="D218" s="14" t="s">
        <v>114</v>
      </c>
      <c r="E218" s="15" t="s">
        <v>593</v>
      </c>
      <c r="F218" s="16" t="s">
        <v>592</v>
      </c>
      <c r="G218" s="17">
        <v>297.92</v>
      </c>
      <c r="H218" s="18">
        <v>9.19</v>
      </c>
      <c r="I218" s="19">
        <f t="shared" si="14"/>
        <v>2737.8847999999998</v>
      </c>
    </row>
    <row r="219" spans="1:9" ht="45" x14ac:dyDescent="0.25">
      <c r="A219" s="97">
        <v>0</v>
      </c>
      <c r="B219" s="13"/>
      <c r="C219" s="14">
        <v>87775</v>
      </c>
      <c r="D219" s="14" t="s">
        <v>114</v>
      </c>
      <c r="E219" s="15" t="s">
        <v>594</v>
      </c>
      <c r="F219" s="16" t="s">
        <v>592</v>
      </c>
      <c r="G219" s="17">
        <v>308.56</v>
      </c>
      <c r="H219" s="18">
        <v>47.32</v>
      </c>
      <c r="I219" s="19">
        <f t="shared" si="14"/>
        <v>14601.0592</v>
      </c>
    </row>
    <row r="220" spans="1:9" ht="30" x14ac:dyDescent="0.25">
      <c r="A220" s="97">
        <v>0</v>
      </c>
      <c r="B220" s="13"/>
      <c r="C220" s="14">
        <v>88423</v>
      </c>
      <c r="D220" s="14" t="s">
        <v>114</v>
      </c>
      <c r="E220" s="15" t="s">
        <v>595</v>
      </c>
      <c r="F220" s="16" t="s">
        <v>592</v>
      </c>
      <c r="G220" s="17">
        <v>308.56</v>
      </c>
      <c r="H220" s="18">
        <v>19.12</v>
      </c>
      <c r="I220" s="19">
        <f t="shared" si="14"/>
        <v>5899.6672000000008</v>
      </c>
    </row>
    <row r="221" spans="1:9" ht="45" x14ac:dyDescent="0.25">
      <c r="A221" s="97">
        <v>0</v>
      </c>
      <c r="B221" s="13"/>
      <c r="C221" s="14">
        <v>7155</v>
      </c>
      <c r="D221" s="14" t="s">
        <v>114</v>
      </c>
      <c r="E221" s="15" t="s">
        <v>596</v>
      </c>
      <c r="F221" s="16" t="s">
        <v>592</v>
      </c>
      <c r="G221" s="17">
        <v>74</v>
      </c>
      <c r="H221" s="18">
        <v>18.73</v>
      </c>
      <c r="I221" s="19">
        <f t="shared" si="14"/>
        <v>1386.02</v>
      </c>
    </row>
    <row r="222" spans="1:9" x14ac:dyDescent="0.25">
      <c r="A222" s="97">
        <v>0</v>
      </c>
      <c r="B222" s="13"/>
      <c r="C222" s="14">
        <v>94963</v>
      </c>
      <c r="D222" s="14" t="s">
        <v>114</v>
      </c>
      <c r="E222" s="15" t="s">
        <v>597</v>
      </c>
      <c r="F222" s="16" t="s">
        <v>598</v>
      </c>
      <c r="G222" s="17">
        <v>1.48</v>
      </c>
      <c r="H222" s="18">
        <v>416.71</v>
      </c>
      <c r="I222" s="19">
        <f t="shared" si="14"/>
        <v>616.73079999999993</v>
      </c>
    </row>
    <row r="223" spans="1:9" x14ac:dyDescent="0.25">
      <c r="A223" s="97">
        <v>0</v>
      </c>
      <c r="B223" s="13"/>
      <c r="C223" s="14">
        <v>6306</v>
      </c>
      <c r="D223" s="14" t="s">
        <v>326</v>
      </c>
      <c r="E223" s="15" t="s">
        <v>599</v>
      </c>
      <c r="F223" s="16" t="s">
        <v>598</v>
      </c>
      <c r="G223" s="17">
        <v>1.48</v>
      </c>
      <c r="H223" s="18">
        <v>117.76</v>
      </c>
      <c r="I223" s="19">
        <f t="shared" si="14"/>
        <v>174.28480000000002</v>
      </c>
    </row>
    <row r="224" spans="1:9" ht="30" x14ac:dyDescent="0.25">
      <c r="A224" s="97">
        <v>1</v>
      </c>
      <c r="B224" s="13" t="s">
        <v>165</v>
      </c>
      <c r="C224" s="68">
        <v>94216</v>
      </c>
      <c r="D224" s="69" t="s">
        <v>114</v>
      </c>
      <c r="E224" s="70" t="s">
        <v>332</v>
      </c>
      <c r="F224" s="71" t="s">
        <v>267</v>
      </c>
      <c r="G224" s="72">
        <v>1</v>
      </c>
      <c r="H224" s="18" cm="1">
        <f t="array" ref="H224">SUM(I225:INDEX(I225:I9169,MATCH(TRUE,INDEX(A225:A9169&lt;&gt;0,0),0)-1))</f>
        <v>213.54063500000001</v>
      </c>
      <c r="I224" s="19">
        <f t="shared" si="14"/>
        <v>213.54063500000001</v>
      </c>
    </row>
    <row r="225" spans="1:9" ht="45" customHeight="1" x14ac:dyDescent="0.25">
      <c r="A225" s="97">
        <v>0</v>
      </c>
      <c r="B225" s="13"/>
      <c r="C225" s="68">
        <v>11029</v>
      </c>
      <c r="D225" s="69" t="s">
        <v>114</v>
      </c>
      <c r="E225" s="70" t="s">
        <v>600</v>
      </c>
      <c r="F225" s="71" t="s">
        <v>571</v>
      </c>
      <c r="G225" s="72">
        <v>4.1500000000000004</v>
      </c>
      <c r="H225" s="18">
        <v>1.72</v>
      </c>
      <c r="I225" s="19">
        <f t="shared" si="14"/>
        <v>7.1380000000000008</v>
      </c>
    </row>
    <row r="226" spans="1:9" ht="66.599999999999994" customHeight="1" x14ac:dyDescent="0.25">
      <c r="A226" s="97">
        <v>0</v>
      </c>
      <c r="B226" s="13"/>
      <c r="C226" s="68">
        <v>40740</v>
      </c>
      <c r="D226" s="69" t="s">
        <v>114</v>
      </c>
      <c r="E226" s="70" t="s">
        <v>601</v>
      </c>
      <c r="F226" s="71" t="s">
        <v>267</v>
      </c>
      <c r="G226" s="72">
        <v>1.1459999999999999</v>
      </c>
      <c r="H226" s="18">
        <v>178.05</v>
      </c>
      <c r="I226" s="19">
        <f t="shared" si="14"/>
        <v>204.0453</v>
      </c>
    </row>
    <row r="227" spans="1:9" x14ac:dyDescent="0.25">
      <c r="A227" s="97">
        <v>0</v>
      </c>
      <c r="B227" s="13"/>
      <c r="C227" s="68">
        <v>88316</v>
      </c>
      <c r="D227" s="69" t="s">
        <v>114</v>
      </c>
      <c r="E227" s="70" t="s">
        <v>469</v>
      </c>
      <c r="F227" s="71" t="s">
        <v>468</v>
      </c>
      <c r="G227" s="72">
        <v>6.2E-2</v>
      </c>
      <c r="H227" s="18">
        <v>17.739999999999998</v>
      </c>
      <c r="I227" s="19">
        <f t="shared" si="14"/>
        <v>1.09988</v>
      </c>
    </row>
    <row r="228" spans="1:9" x14ac:dyDescent="0.25">
      <c r="A228" s="97">
        <v>0</v>
      </c>
      <c r="B228" s="13"/>
      <c r="C228" s="68">
        <v>88323</v>
      </c>
      <c r="D228" s="69" t="s">
        <v>114</v>
      </c>
      <c r="E228" s="70" t="s">
        <v>602</v>
      </c>
      <c r="F228" s="71" t="s">
        <v>468</v>
      </c>
      <c r="G228" s="72">
        <v>5.6000000000000001E-2</v>
      </c>
      <c r="H228" s="18">
        <v>21.55</v>
      </c>
      <c r="I228" s="19">
        <f t="shared" si="14"/>
        <v>1.2068000000000001</v>
      </c>
    </row>
    <row r="229" spans="1:9" ht="30" x14ac:dyDescent="0.25">
      <c r="A229" s="97">
        <v>0</v>
      </c>
      <c r="B229" s="13"/>
      <c r="C229" s="68">
        <v>93281</v>
      </c>
      <c r="D229" s="69" t="s">
        <v>114</v>
      </c>
      <c r="E229" s="70" t="s">
        <v>603</v>
      </c>
      <c r="F229" s="71" t="s">
        <v>476</v>
      </c>
      <c r="G229" s="72">
        <v>8.9999999999999998E-4</v>
      </c>
      <c r="H229" s="18">
        <v>24.79</v>
      </c>
      <c r="I229" s="19">
        <f t="shared" si="14"/>
        <v>2.2310999999999998E-2</v>
      </c>
    </row>
    <row r="230" spans="1:9" ht="30" x14ac:dyDescent="0.25">
      <c r="A230" s="97">
        <v>0</v>
      </c>
      <c r="B230" s="13"/>
      <c r="C230" s="68">
        <v>93282</v>
      </c>
      <c r="D230" s="69" t="s">
        <v>114</v>
      </c>
      <c r="E230" s="70" t="s">
        <v>604</v>
      </c>
      <c r="F230" s="71" t="s">
        <v>480</v>
      </c>
      <c r="G230" s="72">
        <v>1.1999999999999999E-3</v>
      </c>
      <c r="H230" s="18">
        <v>23.62</v>
      </c>
      <c r="I230" s="19">
        <f t="shared" si="14"/>
        <v>2.8343999999999998E-2</v>
      </c>
    </row>
    <row r="231" spans="1:9" ht="45" x14ac:dyDescent="0.25">
      <c r="A231" s="97">
        <v>1</v>
      </c>
      <c r="B231" s="13" t="s">
        <v>166</v>
      </c>
      <c r="C231" s="68">
        <v>87620</v>
      </c>
      <c r="D231" s="69" t="s">
        <v>114</v>
      </c>
      <c r="E231" s="70" t="s">
        <v>334</v>
      </c>
      <c r="F231" s="71" t="s">
        <v>267</v>
      </c>
      <c r="G231" s="72">
        <v>1</v>
      </c>
      <c r="H231" s="18" cm="1">
        <f t="array" ref="H231">SUM(I232:INDEX(I232:I9186,MATCH(TRUE,INDEX(A232:A9186&lt;&gt;0,0),0)-1))</f>
        <v>29.739560000000001</v>
      </c>
      <c r="I231" s="19">
        <f t="shared" si="14"/>
        <v>29.739560000000001</v>
      </c>
    </row>
    <row r="232" spans="1:9" x14ac:dyDescent="0.25">
      <c r="A232" s="97">
        <v>0</v>
      </c>
      <c r="B232" s="13"/>
      <c r="C232" s="68">
        <v>1379</v>
      </c>
      <c r="D232" s="69" t="s">
        <v>114</v>
      </c>
      <c r="E232" s="70" t="s">
        <v>580</v>
      </c>
      <c r="F232" s="71" t="s">
        <v>134</v>
      </c>
      <c r="G232" s="72">
        <v>0.5</v>
      </c>
      <c r="H232" s="18">
        <v>0.76</v>
      </c>
      <c r="I232" s="19">
        <f t="shared" si="14"/>
        <v>0.38</v>
      </c>
    </row>
    <row r="233" spans="1:9" ht="30" x14ac:dyDescent="0.25">
      <c r="A233" s="97">
        <v>0</v>
      </c>
      <c r="B233" s="13"/>
      <c r="C233" s="68">
        <v>7334</v>
      </c>
      <c r="D233" s="69" t="s">
        <v>114</v>
      </c>
      <c r="E233" s="70" t="s">
        <v>605</v>
      </c>
      <c r="F233" s="71" t="s">
        <v>527</v>
      </c>
      <c r="G233" s="72">
        <v>0.21</v>
      </c>
      <c r="H233" s="18">
        <v>21.44</v>
      </c>
      <c r="I233" s="19">
        <f t="shared" si="14"/>
        <v>4.5023999999999997</v>
      </c>
    </row>
    <row r="234" spans="1:9" ht="45" x14ac:dyDescent="0.25">
      <c r="A234" s="97">
        <v>0</v>
      </c>
      <c r="B234" s="13"/>
      <c r="C234" s="68">
        <v>87301</v>
      </c>
      <c r="D234" s="69" t="s">
        <v>114</v>
      </c>
      <c r="E234" s="70" t="s">
        <v>606</v>
      </c>
      <c r="F234" s="71" t="s">
        <v>443</v>
      </c>
      <c r="G234" s="72">
        <v>3.1E-2</v>
      </c>
      <c r="H234" s="18">
        <v>588.12</v>
      </c>
      <c r="I234" s="19">
        <f t="shared" si="14"/>
        <v>18.231719999999999</v>
      </c>
    </row>
    <row r="235" spans="1:9" x14ac:dyDescent="0.25">
      <c r="A235" s="97">
        <v>0</v>
      </c>
      <c r="B235" s="13"/>
      <c r="C235" s="68">
        <v>88309</v>
      </c>
      <c r="D235" s="69" t="s">
        <v>114</v>
      </c>
      <c r="E235" s="70" t="s">
        <v>517</v>
      </c>
      <c r="F235" s="71" t="s">
        <v>468</v>
      </c>
      <c r="G235" s="72">
        <v>0.214</v>
      </c>
      <c r="H235" s="18">
        <v>22.09</v>
      </c>
      <c r="I235" s="19">
        <f t="shared" si="14"/>
        <v>4.7272600000000002</v>
      </c>
    </row>
    <row r="236" spans="1:9" x14ac:dyDescent="0.25">
      <c r="A236" s="97">
        <v>0</v>
      </c>
      <c r="B236" s="13"/>
      <c r="C236" s="68">
        <v>88316</v>
      </c>
      <c r="D236" s="69" t="s">
        <v>114</v>
      </c>
      <c r="E236" s="70" t="s">
        <v>469</v>
      </c>
      <c r="F236" s="71" t="s">
        <v>468</v>
      </c>
      <c r="G236" s="72">
        <v>0.107</v>
      </c>
      <c r="H236" s="18">
        <v>17.739999999999998</v>
      </c>
      <c r="I236" s="19">
        <f t="shared" si="14"/>
        <v>1.8981799999999998</v>
      </c>
    </row>
    <row r="237" spans="1:9" ht="45" x14ac:dyDescent="0.25">
      <c r="A237" s="97">
        <v>1</v>
      </c>
      <c r="B237" s="13" t="s">
        <v>169</v>
      </c>
      <c r="C237" s="68">
        <v>94994</v>
      </c>
      <c r="D237" s="69" t="s">
        <v>114</v>
      </c>
      <c r="E237" s="70" t="s">
        <v>336</v>
      </c>
      <c r="F237" s="71" t="s">
        <v>267</v>
      </c>
      <c r="G237" s="72">
        <v>1</v>
      </c>
      <c r="H237" s="18" cm="1">
        <f t="array" ref="H237">SUM(I238:INDEX(I238:I9176,MATCH(TRUE,INDEX(A238:A9176&lt;&gt;0,0),0)-1))</f>
        <v>88.779991999999993</v>
      </c>
      <c r="I237" s="19">
        <f t="shared" si="14"/>
        <v>88.779991999999993</v>
      </c>
    </row>
    <row r="238" spans="1:9" ht="30" x14ac:dyDescent="0.25">
      <c r="A238" s="97">
        <v>0</v>
      </c>
      <c r="B238" s="13"/>
      <c r="C238" s="68">
        <v>2692</v>
      </c>
      <c r="D238" s="69" t="s">
        <v>114</v>
      </c>
      <c r="E238" s="70" t="s">
        <v>607</v>
      </c>
      <c r="F238" s="71" t="s">
        <v>527</v>
      </c>
      <c r="G238" s="72">
        <v>1.6999999999999999E-3</v>
      </c>
      <c r="H238" s="18">
        <v>7.55</v>
      </c>
      <c r="I238" s="19">
        <f t="shared" si="14"/>
        <v>1.2834999999999999E-2</v>
      </c>
    </row>
    <row r="239" spans="1:9" ht="30" x14ac:dyDescent="0.25">
      <c r="A239" s="97">
        <v>0</v>
      </c>
      <c r="B239" s="13"/>
      <c r="C239" s="68">
        <v>4509</v>
      </c>
      <c r="D239" s="69" t="s">
        <v>114</v>
      </c>
      <c r="E239" s="70" t="s">
        <v>465</v>
      </c>
      <c r="F239" s="71" t="s">
        <v>122</v>
      </c>
      <c r="G239" s="72">
        <v>0.25</v>
      </c>
      <c r="H239" s="18">
        <v>3.92</v>
      </c>
      <c r="I239" s="19">
        <f t="shared" si="14"/>
        <v>0.98</v>
      </c>
    </row>
    <row r="240" spans="1:9" ht="30" x14ac:dyDescent="0.25">
      <c r="A240" s="97">
        <v>0</v>
      </c>
      <c r="B240" s="13"/>
      <c r="C240" s="68">
        <v>4517</v>
      </c>
      <c r="D240" s="69" t="s">
        <v>114</v>
      </c>
      <c r="E240" s="70" t="s">
        <v>608</v>
      </c>
      <c r="F240" s="71" t="s">
        <v>122</v>
      </c>
      <c r="G240" s="72">
        <v>0.2</v>
      </c>
      <c r="H240" s="18">
        <v>2.7</v>
      </c>
      <c r="I240" s="19">
        <f t="shared" si="14"/>
        <v>0.54</v>
      </c>
    </row>
    <row r="241" spans="1:9" x14ac:dyDescent="0.25">
      <c r="A241" s="97">
        <v>0</v>
      </c>
      <c r="B241" s="13"/>
      <c r="C241" s="68">
        <v>5068</v>
      </c>
      <c r="D241" s="69" t="s">
        <v>114</v>
      </c>
      <c r="E241" s="70" t="s">
        <v>609</v>
      </c>
      <c r="F241" s="71" t="s">
        <v>134</v>
      </c>
      <c r="G241" s="72">
        <v>2.4E-2</v>
      </c>
      <c r="H241" s="18">
        <v>19.97</v>
      </c>
      <c r="I241" s="19">
        <f t="shared" si="14"/>
        <v>0.47927999999999998</v>
      </c>
    </row>
    <row r="242" spans="1:9" ht="30" x14ac:dyDescent="0.25">
      <c r="A242" s="97">
        <v>0</v>
      </c>
      <c r="B242" s="13"/>
      <c r="C242" s="68">
        <v>7156</v>
      </c>
      <c r="D242" s="69" t="s">
        <v>114</v>
      </c>
      <c r="E242" s="70" t="s">
        <v>610</v>
      </c>
      <c r="F242" s="71" t="s">
        <v>267</v>
      </c>
      <c r="G242" s="72">
        <v>1.0815999999999999</v>
      </c>
      <c r="H242" s="18">
        <v>26.87</v>
      </c>
      <c r="I242" s="19">
        <f t="shared" si="14"/>
        <v>29.062591999999999</v>
      </c>
    </row>
    <row r="243" spans="1:9" x14ac:dyDescent="0.25">
      <c r="A243" s="97">
        <v>0</v>
      </c>
      <c r="B243" s="13"/>
      <c r="C243" s="68">
        <v>88262</v>
      </c>
      <c r="D243" s="69" t="s">
        <v>114</v>
      </c>
      <c r="E243" s="70" t="s">
        <v>467</v>
      </c>
      <c r="F243" s="71" t="s">
        <v>468</v>
      </c>
      <c r="G243" s="72">
        <v>0.13009999999999999</v>
      </c>
      <c r="H243" s="18">
        <v>21.75</v>
      </c>
      <c r="I243" s="19">
        <f t="shared" si="14"/>
        <v>2.8296749999999999</v>
      </c>
    </row>
    <row r="244" spans="1:9" x14ac:dyDescent="0.25">
      <c r="A244" s="97">
        <v>0</v>
      </c>
      <c r="B244" s="13"/>
      <c r="C244" s="68">
        <v>88309</v>
      </c>
      <c r="D244" s="69" t="s">
        <v>114</v>
      </c>
      <c r="E244" s="70" t="s">
        <v>517</v>
      </c>
      <c r="F244" s="71" t="s">
        <v>468</v>
      </c>
      <c r="G244" s="72">
        <v>0.18820000000000001</v>
      </c>
      <c r="H244" s="18">
        <v>22.09</v>
      </c>
      <c r="I244" s="19">
        <f t="shared" si="14"/>
        <v>4.1573380000000002</v>
      </c>
    </row>
    <row r="245" spans="1:9" x14ac:dyDescent="0.25">
      <c r="A245" s="97">
        <v>0</v>
      </c>
      <c r="B245" s="13"/>
      <c r="C245" s="68">
        <v>88316</v>
      </c>
      <c r="D245" s="69" t="s">
        <v>114</v>
      </c>
      <c r="E245" s="70" t="s">
        <v>469</v>
      </c>
      <c r="F245" s="71" t="s">
        <v>468</v>
      </c>
      <c r="G245" s="72">
        <v>0.31830000000000003</v>
      </c>
      <c r="H245" s="18">
        <v>17.739999999999998</v>
      </c>
      <c r="I245" s="19">
        <f t="shared" si="14"/>
        <v>5.6466419999999999</v>
      </c>
    </row>
    <row r="246" spans="1:9" ht="45" x14ac:dyDescent="0.25">
      <c r="A246" s="97">
        <v>0</v>
      </c>
      <c r="B246" s="13"/>
      <c r="C246" s="68">
        <v>94964</v>
      </c>
      <c r="D246" s="69" t="s">
        <v>114</v>
      </c>
      <c r="E246" s="70" t="s">
        <v>611</v>
      </c>
      <c r="F246" s="71" t="s">
        <v>443</v>
      </c>
      <c r="G246" s="72">
        <v>9.8500000000000004E-2</v>
      </c>
      <c r="H246" s="18">
        <v>457.58</v>
      </c>
      <c r="I246" s="19">
        <f t="shared" si="14"/>
        <v>45.071629999999999</v>
      </c>
    </row>
    <row r="247" spans="1:9" ht="30" x14ac:dyDescent="0.25">
      <c r="A247" s="97">
        <v>1</v>
      </c>
      <c r="B247" s="13" t="s">
        <v>172</v>
      </c>
      <c r="C247" s="14" t="s">
        <v>740</v>
      </c>
      <c r="D247" s="14" t="s">
        <v>102</v>
      </c>
      <c r="E247" s="15" t="s">
        <v>339</v>
      </c>
      <c r="F247" s="16" t="s">
        <v>9</v>
      </c>
      <c r="G247" s="17">
        <v>1</v>
      </c>
      <c r="H247" s="18">
        <v>888.93</v>
      </c>
      <c r="I247" s="19">
        <v>888.93</v>
      </c>
    </row>
    <row r="248" spans="1:9" ht="30" x14ac:dyDescent="0.25">
      <c r="A248" s="97">
        <v>1</v>
      </c>
      <c r="B248" s="13" t="s">
        <v>173</v>
      </c>
      <c r="C248" s="14" t="s">
        <v>309</v>
      </c>
      <c r="D248" s="14" t="s">
        <v>102</v>
      </c>
      <c r="E248" s="15" t="s">
        <v>342</v>
      </c>
      <c r="F248" s="16" t="s">
        <v>9</v>
      </c>
      <c r="G248" s="17">
        <v>1</v>
      </c>
      <c r="H248" s="18">
        <v>785.86</v>
      </c>
      <c r="I248" s="19">
        <v>785.86</v>
      </c>
    </row>
    <row r="249" spans="1:9" ht="30" x14ac:dyDescent="0.25">
      <c r="A249" s="97">
        <v>1</v>
      </c>
      <c r="B249" s="13" t="s">
        <v>174</v>
      </c>
      <c r="C249" s="14" t="s">
        <v>288</v>
      </c>
      <c r="D249" s="14" t="s">
        <v>102</v>
      </c>
      <c r="E249" s="15" t="s">
        <v>345</v>
      </c>
      <c r="F249" s="16" t="s">
        <v>9</v>
      </c>
      <c r="G249" s="17">
        <v>1</v>
      </c>
      <c r="H249" s="18">
        <v>573.41999999999996</v>
      </c>
      <c r="I249" s="19">
        <v>573.41999999999996</v>
      </c>
    </row>
    <row r="250" spans="1:9" ht="30" x14ac:dyDescent="0.25">
      <c r="A250" s="97">
        <v>1</v>
      </c>
      <c r="B250" s="13" t="s">
        <v>175</v>
      </c>
      <c r="C250" s="14" t="s">
        <v>1019</v>
      </c>
      <c r="D250" s="14" t="s">
        <v>102</v>
      </c>
      <c r="E250" s="15" t="s">
        <v>348</v>
      </c>
      <c r="F250" s="16" t="s">
        <v>9</v>
      </c>
      <c r="G250" s="17">
        <v>1</v>
      </c>
      <c r="H250" s="18">
        <v>637.55999999999995</v>
      </c>
      <c r="I250" s="19">
        <v>637.55999999999995</v>
      </c>
    </row>
    <row r="251" spans="1:9" ht="30" x14ac:dyDescent="0.25">
      <c r="A251" s="97">
        <v>1</v>
      </c>
      <c r="B251" s="13" t="s">
        <v>176</v>
      </c>
      <c r="C251" s="14" t="s">
        <v>761</v>
      </c>
      <c r="D251" s="14" t="s">
        <v>102</v>
      </c>
      <c r="E251" s="15" t="s">
        <v>350</v>
      </c>
      <c r="F251" s="16" t="s">
        <v>9</v>
      </c>
      <c r="G251" s="17">
        <v>1</v>
      </c>
      <c r="H251" s="18">
        <v>758.44</v>
      </c>
      <c r="I251" s="19">
        <v>758.44</v>
      </c>
    </row>
    <row r="252" spans="1:9" ht="30" x14ac:dyDescent="0.25">
      <c r="A252" s="97">
        <v>1</v>
      </c>
      <c r="B252" s="13" t="s">
        <v>179</v>
      </c>
      <c r="C252" s="14">
        <v>94807</v>
      </c>
      <c r="D252" s="14" t="s">
        <v>114</v>
      </c>
      <c r="E252" s="15" t="s">
        <v>351</v>
      </c>
      <c r="F252" s="16" t="s">
        <v>9</v>
      </c>
      <c r="G252" s="17">
        <v>1</v>
      </c>
      <c r="H252" s="18" cm="1">
        <f t="array" ref="H252">SUM(I253:INDEX(I253:I9099,MATCH(TRUE,INDEX(A253:A9099&lt;&gt;0,0),0)-1))</f>
        <v>792.93124999999998</v>
      </c>
      <c r="I252" s="19">
        <f t="shared" ref="I252:I258" si="15">G252*H252</f>
        <v>792.93124999999998</v>
      </c>
    </row>
    <row r="253" spans="1:9" x14ac:dyDescent="0.25">
      <c r="A253" s="97">
        <v>0</v>
      </c>
      <c r="B253" s="13"/>
      <c r="C253" s="14">
        <v>88309</v>
      </c>
      <c r="D253" s="14" t="s">
        <v>114</v>
      </c>
      <c r="E253" s="15" t="s">
        <v>517</v>
      </c>
      <c r="F253" s="16" t="s">
        <v>468</v>
      </c>
      <c r="G253" s="17">
        <v>0.96799999999999997</v>
      </c>
      <c r="H253" s="18">
        <v>22.09</v>
      </c>
      <c r="I253" s="19">
        <f t="shared" si="15"/>
        <v>21.383119999999998</v>
      </c>
    </row>
    <row r="254" spans="1:9" x14ac:dyDescent="0.25">
      <c r="A254" s="97">
        <v>0</v>
      </c>
      <c r="B254" s="13"/>
      <c r="C254" s="14">
        <v>88316</v>
      </c>
      <c r="D254" s="14" t="s">
        <v>114</v>
      </c>
      <c r="E254" s="15" t="s">
        <v>469</v>
      </c>
      <c r="F254" s="16" t="s">
        <v>468</v>
      </c>
      <c r="G254" s="17">
        <v>0.48399999999999999</v>
      </c>
      <c r="H254" s="18">
        <v>17.739999999999998</v>
      </c>
      <c r="I254" s="19">
        <f t="shared" si="15"/>
        <v>8.5861599999999996</v>
      </c>
    </row>
    <row r="255" spans="1:9" ht="30" x14ac:dyDescent="0.25">
      <c r="A255" s="97">
        <v>0</v>
      </c>
      <c r="B255" s="13"/>
      <c r="C255" s="14">
        <v>142</v>
      </c>
      <c r="D255" s="14" t="s">
        <v>114</v>
      </c>
      <c r="E255" s="15" t="s">
        <v>612</v>
      </c>
      <c r="F255" s="16" t="s">
        <v>613</v>
      </c>
      <c r="G255" s="17">
        <v>1.613</v>
      </c>
      <c r="H255" s="18">
        <v>37.69</v>
      </c>
      <c r="I255" s="19">
        <f t="shared" si="15"/>
        <v>60.793969999999995</v>
      </c>
    </row>
    <row r="256" spans="1:9" ht="30" x14ac:dyDescent="0.25">
      <c r="A256" s="97">
        <v>0</v>
      </c>
      <c r="B256" s="13"/>
      <c r="C256" s="14">
        <v>7568</v>
      </c>
      <c r="D256" s="14" t="s">
        <v>114</v>
      </c>
      <c r="E256" s="15" t="s">
        <v>614</v>
      </c>
      <c r="F256" s="16" t="s">
        <v>9</v>
      </c>
      <c r="G256" s="17">
        <v>8.8000000000000007</v>
      </c>
      <c r="H256" s="18">
        <v>0.36</v>
      </c>
      <c r="I256" s="19">
        <f t="shared" si="15"/>
        <v>3.1680000000000001</v>
      </c>
    </row>
    <row r="257" spans="1:9" ht="30" x14ac:dyDescent="0.25">
      <c r="A257" s="97">
        <v>0</v>
      </c>
      <c r="B257" s="13"/>
      <c r="C257" s="14">
        <v>39022</v>
      </c>
      <c r="D257" s="14" t="s">
        <v>114</v>
      </c>
      <c r="E257" s="15" t="s">
        <v>615</v>
      </c>
      <c r="F257" s="16" t="s">
        <v>9</v>
      </c>
      <c r="G257" s="17">
        <v>1</v>
      </c>
      <c r="H257" s="18">
        <v>699</v>
      </c>
      <c r="I257" s="19">
        <f t="shared" si="15"/>
        <v>699</v>
      </c>
    </row>
    <row r="258" spans="1:9" ht="30" x14ac:dyDescent="0.25">
      <c r="A258" s="97">
        <v>1</v>
      </c>
      <c r="B258" s="13" t="s">
        <v>180</v>
      </c>
      <c r="C258" s="14" t="s">
        <v>352</v>
      </c>
      <c r="D258" s="14" t="s">
        <v>95</v>
      </c>
      <c r="E258" s="15" t="s">
        <v>353</v>
      </c>
      <c r="F258" s="16" t="s">
        <v>9</v>
      </c>
      <c r="G258" s="17">
        <v>1</v>
      </c>
      <c r="H258" s="18" cm="1">
        <f t="array" ref="H258">SUM(I259:INDEX(I259:I9105,MATCH(TRUE,INDEX(A259:A9105&lt;&gt;0,0),0)-1))</f>
        <v>1710.1770899600001</v>
      </c>
      <c r="I258" s="19">
        <f t="shared" si="15"/>
        <v>1710.1770899600001</v>
      </c>
    </row>
    <row r="259" spans="1:9" x14ac:dyDescent="0.25">
      <c r="A259" s="97">
        <v>0</v>
      </c>
      <c r="B259" s="13"/>
      <c r="C259" s="14">
        <v>83</v>
      </c>
      <c r="D259" s="14" t="s">
        <v>107</v>
      </c>
      <c r="E259" s="15" t="s">
        <v>509</v>
      </c>
      <c r="F259" s="16" t="s">
        <v>267</v>
      </c>
      <c r="G259" s="17">
        <v>1.07</v>
      </c>
      <c r="H259" s="18">
        <v>79.94</v>
      </c>
      <c r="I259" s="19">
        <f t="shared" ref="I259:I281" si="16">G259*H259</f>
        <v>85.535800000000009</v>
      </c>
    </row>
    <row r="260" spans="1:9" ht="30" x14ac:dyDescent="0.25">
      <c r="A260" s="97">
        <v>0</v>
      </c>
      <c r="B260" s="13"/>
      <c r="C260" s="14">
        <v>95</v>
      </c>
      <c r="D260" s="14" t="s">
        <v>107</v>
      </c>
      <c r="E260" s="15" t="s">
        <v>510</v>
      </c>
      <c r="F260" s="16" t="s">
        <v>443</v>
      </c>
      <c r="G260" s="17">
        <v>0.154</v>
      </c>
      <c r="H260" s="18">
        <v>562.54</v>
      </c>
      <c r="I260" s="19">
        <f t="shared" si="16"/>
        <v>86.631159999999994</v>
      </c>
    </row>
    <row r="261" spans="1:9" ht="30" x14ac:dyDescent="0.25">
      <c r="A261" s="97">
        <v>0</v>
      </c>
      <c r="B261" s="13"/>
      <c r="C261" s="14">
        <v>126</v>
      </c>
      <c r="D261" s="14" t="s">
        <v>107</v>
      </c>
      <c r="E261" s="15" t="s">
        <v>511</v>
      </c>
      <c r="F261" s="16" t="s">
        <v>443</v>
      </c>
      <c r="G261" s="17">
        <v>0.107</v>
      </c>
      <c r="H261" s="18">
        <v>588.84</v>
      </c>
      <c r="I261" s="19">
        <f t="shared" si="16"/>
        <v>63.005880000000005</v>
      </c>
    </row>
    <row r="262" spans="1:9" ht="45" x14ac:dyDescent="0.25">
      <c r="A262" s="97">
        <v>0</v>
      </c>
      <c r="B262" s="13"/>
      <c r="C262" s="14">
        <v>140</v>
      </c>
      <c r="D262" s="14" t="s">
        <v>107</v>
      </c>
      <c r="E262" s="15" t="s">
        <v>512</v>
      </c>
      <c r="F262" s="16" t="s">
        <v>134</v>
      </c>
      <c r="G262" s="17">
        <v>5.35</v>
      </c>
      <c r="H262" s="18">
        <v>12.77</v>
      </c>
      <c r="I262" s="19">
        <f t="shared" si="16"/>
        <v>68.319499999999991</v>
      </c>
    </row>
    <row r="263" spans="1:9" ht="45" x14ac:dyDescent="0.25">
      <c r="A263" s="97">
        <v>0</v>
      </c>
      <c r="B263" s="13"/>
      <c r="C263" s="14">
        <v>157</v>
      </c>
      <c r="D263" s="14" t="s">
        <v>107</v>
      </c>
      <c r="E263" s="15" t="s">
        <v>513</v>
      </c>
      <c r="F263" s="16" t="s">
        <v>267</v>
      </c>
      <c r="G263" s="17">
        <v>3.5840000000000001</v>
      </c>
      <c r="H263" s="18">
        <v>190.37</v>
      </c>
      <c r="I263" s="19">
        <f t="shared" si="16"/>
        <v>682.28608000000008</v>
      </c>
    </row>
    <row r="264" spans="1:9" ht="30" x14ac:dyDescent="0.25">
      <c r="A264" s="97">
        <v>0</v>
      </c>
      <c r="B264" s="13"/>
      <c r="C264" s="14">
        <v>1908</v>
      </c>
      <c r="D264" s="14" t="s">
        <v>107</v>
      </c>
      <c r="E264" s="15" t="s">
        <v>514</v>
      </c>
      <c r="F264" s="16" t="s">
        <v>267</v>
      </c>
      <c r="G264" s="17">
        <v>4.08</v>
      </c>
      <c r="H264" s="18">
        <v>33.770000000000003</v>
      </c>
      <c r="I264" s="19">
        <f t="shared" si="16"/>
        <v>137.78160000000003</v>
      </c>
    </row>
    <row r="265" spans="1:9" ht="30" x14ac:dyDescent="0.25">
      <c r="A265" s="97">
        <v>0</v>
      </c>
      <c r="B265" s="13"/>
      <c r="C265" s="14">
        <v>3310</v>
      </c>
      <c r="D265" s="14" t="s">
        <v>107</v>
      </c>
      <c r="E265" s="15" t="s">
        <v>515</v>
      </c>
      <c r="F265" s="16" t="s">
        <v>267</v>
      </c>
      <c r="G265" s="17">
        <v>4.08</v>
      </c>
      <c r="H265" s="18">
        <v>6.5</v>
      </c>
      <c r="I265" s="19">
        <f t="shared" si="16"/>
        <v>26.52</v>
      </c>
    </row>
    <row r="266" spans="1:9" x14ac:dyDescent="0.25">
      <c r="A266" s="97">
        <v>0</v>
      </c>
      <c r="B266" s="13"/>
      <c r="C266" s="14">
        <v>88245</v>
      </c>
      <c r="D266" s="14" t="s">
        <v>114</v>
      </c>
      <c r="E266" s="15" t="s">
        <v>516</v>
      </c>
      <c r="F266" s="16" t="s">
        <v>468</v>
      </c>
      <c r="G266" s="17">
        <v>0.47498000000000001</v>
      </c>
      <c r="H266" s="18">
        <v>21.93</v>
      </c>
      <c r="I266" s="19">
        <f t="shared" si="16"/>
        <v>10.4163114</v>
      </c>
    </row>
    <row r="267" spans="1:9" x14ac:dyDescent="0.25">
      <c r="A267" s="97">
        <v>0</v>
      </c>
      <c r="B267" s="13"/>
      <c r="C267" s="14">
        <v>88262</v>
      </c>
      <c r="D267" s="14" t="s">
        <v>114</v>
      </c>
      <c r="E267" s="15" t="s">
        <v>467</v>
      </c>
      <c r="F267" s="16" t="s">
        <v>468</v>
      </c>
      <c r="G267" s="17">
        <v>1.4849600000000001</v>
      </c>
      <c r="H267" s="18">
        <v>21.75</v>
      </c>
      <c r="I267" s="19">
        <f t="shared" si="16"/>
        <v>32.297879999999999</v>
      </c>
    </row>
    <row r="268" spans="1:9" x14ac:dyDescent="0.25">
      <c r="A268" s="97">
        <v>0</v>
      </c>
      <c r="B268" s="13"/>
      <c r="C268" s="14">
        <v>88309</v>
      </c>
      <c r="D268" s="14" t="s">
        <v>114</v>
      </c>
      <c r="E268" s="15" t="s">
        <v>517</v>
      </c>
      <c r="F268" s="16" t="s">
        <v>468</v>
      </c>
      <c r="G268" s="17">
        <v>11.623239999999999</v>
      </c>
      <c r="H268" s="18">
        <v>22.09</v>
      </c>
      <c r="I268" s="19">
        <f t="shared" si="16"/>
        <v>256.7573716</v>
      </c>
    </row>
    <row r="269" spans="1:9" x14ac:dyDescent="0.25">
      <c r="A269" s="97">
        <v>0</v>
      </c>
      <c r="B269" s="13"/>
      <c r="C269" s="14">
        <v>88316</v>
      </c>
      <c r="D269" s="14" t="s">
        <v>114</v>
      </c>
      <c r="E269" s="15" t="s">
        <v>469</v>
      </c>
      <c r="F269" s="16" t="s">
        <v>468</v>
      </c>
      <c r="G269" s="17">
        <v>14.691404</v>
      </c>
      <c r="H269" s="18">
        <v>17.739999999999998</v>
      </c>
      <c r="I269" s="19">
        <f t="shared" si="16"/>
        <v>260.62550696</v>
      </c>
    </row>
    <row r="270" spans="1:9" ht="30" x14ac:dyDescent="0.25">
      <c r="A270" s="97">
        <v>1</v>
      </c>
      <c r="B270" s="13" t="s">
        <v>183</v>
      </c>
      <c r="C270" s="14" t="s">
        <v>135</v>
      </c>
      <c r="D270" s="14" t="s">
        <v>95</v>
      </c>
      <c r="E270" s="15" t="s">
        <v>274</v>
      </c>
      <c r="F270" s="16" t="s">
        <v>9</v>
      </c>
      <c r="G270" s="93">
        <v>1</v>
      </c>
      <c r="H270" s="18" cm="1">
        <f t="array" ref="H270">SUM(I271:INDEX(I271:I9098,MATCH(TRUE,INDEX(A271:A9098&lt;&gt;0,0),0)-1))</f>
        <v>3735.7742941999995</v>
      </c>
      <c r="I270" s="19">
        <f t="shared" si="16"/>
        <v>3735.7742941999995</v>
      </c>
    </row>
    <row r="271" spans="1:9" x14ac:dyDescent="0.25">
      <c r="A271" s="97">
        <v>0</v>
      </c>
      <c r="B271" s="13"/>
      <c r="C271" s="14">
        <v>83</v>
      </c>
      <c r="D271" s="14" t="s">
        <v>107</v>
      </c>
      <c r="E271" s="15" t="s">
        <v>509</v>
      </c>
      <c r="F271" s="16" t="s">
        <v>267</v>
      </c>
      <c r="G271" s="93">
        <v>1.74</v>
      </c>
      <c r="H271" s="18">
        <v>79.94</v>
      </c>
      <c r="I271" s="19">
        <f t="shared" si="16"/>
        <v>139.09559999999999</v>
      </c>
    </row>
    <row r="272" spans="1:9" ht="30" x14ac:dyDescent="0.25">
      <c r="A272" s="97">
        <v>0</v>
      </c>
      <c r="B272" s="13"/>
      <c r="C272" s="14">
        <v>95</v>
      </c>
      <c r="D272" s="14" t="s">
        <v>107</v>
      </c>
      <c r="E272" s="15" t="s">
        <v>510</v>
      </c>
      <c r="F272" s="16" t="s">
        <v>443</v>
      </c>
      <c r="G272" s="93">
        <v>0.13600000000000001</v>
      </c>
      <c r="H272" s="18">
        <v>562.54</v>
      </c>
      <c r="I272" s="19">
        <f t="shared" si="16"/>
        <v>76.505440000000007</v>
      </c>
    </row>
    <row r="273" spans="1:9" ht="30" x14ac:dyDescent="0.25">
      <c r="A273" s="97">
        <v>0</v>
      </c>
      <c r="B273" s="13"/>
      <c r="C273" s="14">
        <v>126</v>
      </c>
      <c r="D273" s="14" t="s">
        <v>107</v>
      </c>
      <c r="E273" s="15" t="s">
        <v>511</v>
      </c>
      <c r="F273" s="16" t="s">
        <v>443</v>
      </c>
      <c r="G273" s="93">
        <v>0.67300000000000004</v>
      </c>
      <c r="H273" s="18">
        <v>588.84</v>
      </c>
      <c r="I273" s="19">
        <f t="shared" si="16"/>
        <v>396.28932000000003</v>
      </c>
    </row>
    <row r="274" spans="1:9" ht="45" x14ac:dyDescent="0.25">
      <c r="A274" s="97">
        <v>0</v>
      </c>
      <c r="B274" s="13"/>
      <c r="C274" s="14">
        <v>140</v>
      </c>
      <c r="D274" s="14" t="s">
        <v>107</v>
      </c>
      <c r="E274" s="15" t="s">
        <v>512</v>
      </c>
      <c r="F274" s="16" t="s">
        <v>134</v>
      </c>
      <c r="G274" s="93">
        <v>33.630000000000003</v>
      </c>
      <c r="H274" s="18">
        <v>12.77</v>
      </c>
      <c r="I274" s="19">
        <f t="shared" si="16"/>
        <v>429.45510000000002</v>
      </c>
    </row>
    <row r="275" spans="1:9" ht="45" x14ac:dyDescent="0.25">
      <c r="A275" s="97">
        <v>0</v>
      </c>
      <c r="B275" s="13"/>
      <c r="C275" s="14">
        <v>157</v>
      </c>
      <c r="D275" s="14" t="s">
        <v>107</v>
      </c>
      <c r="E275" s="15" t="s">
        <v>513</v>
      </c>
      <c r="F275" s="16" t="s">
        <v>267</v>
      </c>
      <c r="G275" s="93">
        <v>6.72</v>
      </c>
      <c r="H275" s="18">
        <v>190.37</v>
      </c>
      <c r="I275" s="19">
        <f t="shared" si="16"/>
        <v>1279.2864</v>
      </c>
    </row>
    <row r="276" spans="1:9" ht="30" x14ac:dyDescent="0.25">
      <c r="A276" s="97">
        <v>0</v>
      </c>
      <c r="B276" s="13"/>
      <c r="C276" s="14">
        <v>1908</v>
      </c>
      <c r="D276" s="14" t="s">
        <v>107</v>
      </c>
      <c r="E276" s="15" t="s">
        <v>514</v>
      </c>
      <c r="F276" s="16" t="s">
        <v>267</v>
      </c>
      <c r="G276" s="93">
        <v>6.88</v>
      </c>
      <c r="H276" s="18">
        <v>33.770000000000003</v>
      </c>
      <c r="I276" s="19">
        <f t="shared" si="16"/>
        <v>232.33760000000001</v>
      </c>
    </row>
    <row r="277" spans="1:9" ht="30" x14ac:dyDescent="0.25">
      <c r="A277" s="97">
        <v>0</v>
      </c>
      <c r="B277" s="13"/>
      <c r="C277" s="14">
        <v>3310</v>
      </c>
      <c r="D277" s="14" t="s">
        <v>107</v>
      </c>
      <c r="E277" s="15" t="s">
        <v>515</v>
      </c>
      <c r="F277" s="16" t="s">
        <v>267</v>
      </c>
      <c r="G277" s="93">
        <v>6.88</v>
      </c>
      <c r="H277" s="18">
        <v>6.5</v>
      </c>
      <c r="I277" s="19">
        <f t="shared" si="16"/>
        <v>44.72</v>
      </c>
    </row>
    <row r="278" spans="1:9" x14ac:dyDescent="0.25">
      <c r="A278" s="97">
        <v>0</v>
      </c>
      <c r="B278" s="13"/>
      <c r="C278" s="14">
        <v>88245</v>
      </c>
      <c r="D278" s="14" t="s">
        <v>114</v>
      </c>
      <c r="E278" s="15" t="s">
        <v>516</v>
      </c>
      <c r="F278" s="16" t="s">
        <v>468</v>
      </c>
      <c r="G278" s="93">
        <v>2.83602</v>
      </c>
      <c r="H278" s="18">
        <v>21.93</v>
      </c>
      <c r="I278" s="19">
        <f t="shared" si="16"/>
        <v>62.193918599999996</v>
      </c>
    </row>
    <row r="279" spans="1:9" x14ac:dyDescent="0.25">
      <c r="A279" s="97">
        <v>0</v>
      </c>
      <c r="B279" s="13"/>
      <c r="C279" s="14">
        <v>88262</v>
      </c>
      <c r="D279" s="14" t="s">
        <v>114</v>
      </c>
      <c r="E279" s="15" t="s">
        <v>467</v>
      </c>
      <c r="F279" s="16" t="s">
        <v>468</v>
      </c>
      <c r="G279" s="93">
        <v>2.5532400000000002</v>
      </c>
      <c r="H279" s="18">
        <v>21.75</v>
      </c>
      <c r="I279" s="19">
        <f t="shared" si="16"/>
        <v>55.532970000000006</v>
      </c>
    </row>
    <row r="280" spans="1:9" x14ac:dyDescent="0.25">
      <c r="A280" s="97">
        <v>0</v>
      </c>
      <c r="B280" s="13"/>
      <c r="C280" s="14">
        <v>88309</v>
      </c>
      <c r="D280" s="14" t="s">
        <v>114</v>
      </c>
      <c r="E280" s="15" t="s">
        <v>517</v>
      </c>
      <c r="F280" s="16" t="s">
        <v>468</v>
      </c>
      <c r="G280" s="93">
        <v>21.36964</v>
      </c>
      <c r="H280" s="18">
        <v>22.09</v>
      </c>
      <c r="I280" s="19">
        <f t="shared" si="16"/>
        <v>472.0553476</v>
      </c>
    </row>
    <row r="281" spans="1:9" x14ac:dyDescent="0.25">
      <c r="A281" s="97">
        <v>0</v>
      </c>
      <c r="B281" s="13"/>
      <c r="C281" s="14">
        <v>88316</v>
      </c>
      <c r="D281" s="14" t="s">
        <v>114</v>
      </c>
      <c r="E281" s="15" t="s">
        <v>469</v>
      </c>
      <c r="F281" s="16" t="s">
        <v>468</v>
      </c>
      <c r="G281" s="93">
        <v>30.907699999999998</v>
      </c>
      <c r="H281" s="18">
        <v>17.739999999999998</v>
      </c>
      <c r="I281" s="19">
        <f t="shared" si="16"/>
        <v>548.30259799999988</v>
      </c>
    </row>
    <row r="282" spans="1:9" ht="37.9" customHeight="1" x14ac:dyDescent="0.25">
      <c r="A282" s="97">
        <v>1</v>
      </c>
      <c r="B282" s="13" t="s">
        <v>186</v>
      </c>
      <c r="C282" s="14" t="s">
        <v>616</v>
      </c>
      <c r="D282" s="14" t="s">
        <v>102</v>
      </c>
      <c r="E282" s="15" t="s">
        <v>617</v>
      </c>
      <c r="F282" s="16" t="s">
        <v>9</v>
      </c>
      <c r="G282" s="17">
        <v>1</v>
      </c>
      <c r="H282" s="18">
        <v>345.17666666666668</v>
      </c>
      <c r="I282" s="19">
        <f t="shared" ref="I282:I288" si="17">G282*H282</f>
        <v>345.17666666666668</v>
      </c>
    </row>
    <row r="283" spans="1:9" ht="30" x14ac:dyDescent="0.25">
      <c r="A283" s="97">
        <v>1</v>
      </c>
      <c r="B283" s="13" t="s">
        <v>187</v>
      </c>
      <c r="C283" s="14" t="s">
        <v>355</v>
      </c>
      <c r="D283" s="14" t="s">
        <v>102</v>
      </c>
      <c r="E283" s="15" t="s">
        <v>356</v>
      </c>
      <c r="F283" s="16" t="s">
        <v>9</v>
      </c>
      <c r="G283" s="17">
        <v>1</v>
      </c>
      <c r="H283" s="18">
        <v>449.30333333333328</v>
      </c>
      <c r="I283" s="19">
        <f t="shared" si="17"/>
        <v>449.30333333333328</v>
      </c>
    </row>
    <row r="284" spans="1:9" ht="30" x14ac:dyDescent="0.25">
      <c r="A284" s="97">
        <v>1</v>
      </c>
      <c r="B284" s="13" t="s">
        <v>189</v>
      </c>
      <c r="C284" s="14" t="s">
        <v>357</v>
      </c>
      <c r="D284" s="14" t="s">
        <v>102</v>
      </c>
      <c r="E284" s="15" t="s">
        <v>358</v>
      </c>
      <c r="F284" s="16" t="s">
        <v>122</v>
      </c>
      <c r="G284" s="17">
        <v>1</v>
      </c>
      <c r="H284" s="18">
        <v>22.689999999999998</v>
      </c>
      <c r="I284" s="19">
        <f t="shared" si="17"/>
        <v>22.689999999999998</v>
      </c>
    </row>
    <row r="285" spans="1:9" x14ac:dyDescent="0.25">
      <c r="A285" s="97">
        <v>1</v>
      </c>
      <c r="B285" s="13" t="s">
        <v>191</v>
      </c>
      <c r="C285" s="14" t="s">
        <v>753</v>
      </c>
      <c r="D285" s="14" t="s">
        <v>95</v>
      </c>
      <c r="E285" s="15" t="s">
        <v>360</v>
      </c>
      <c r="F285" s="16" t="s">
        <v>9</v>
      </c>
      <c r="G285" s="17">
        <v>1</v>
      </c>
      <c r="H285" s="18" cm="1">
        <f t="array" ref="H285">SUM(I286:INDEX(I286:I9043,MATCH(TRUE,INDEX(A286:A9043&lt;&gt;0,0),0)-1))</f>
        <v>34.525599999999997</v>
      </c>
      <c r="I285" s="19">
        <f t="shared" si="17"/>
        <v>34.525599999999997</v>
      </c>
    </row>
    <row r="286" spans="1:9" x14ac:dyDescent="0.25">
      <c r="A286" s="97">
        <v>0</v>
      </c>
      <c r="B286" s="13"/>
      <c r="C286" s="14">
        <v>88252</v>
      </c>
      <c r="D286" s="14" t="s">
        <v>114</v>
      </c>
      <c r="E286" s="15" t="s">
        <v>484</v>
      </c>
      <c r="F286" s="16" t="s">
        <v>468</v>
      </c>
      <c r="G286" s="17">
        <v>0.08</v>
      </c>
      <c r="H286" s="18">
        <v>19.07</v>
      </c>
      <c r="I286" s="19">
        <f t="shared" si="17"/>
        <v>1.5256000000000001</v>
      </c>
    </row>
    <row r="287" spans="1:9" ht="30" x14ac:dyDescent="0.25">
      <c r="A287" s="97">
        <v>0</v>
      </c>
      <c r="B287" s="13"/>
      <c r="C287" s="14">
        <v>7258</v>
      </c>
      <c r="D287" s="14" t="s">
        <v>326</v>
      </c>
      <c r="E287" s="15" t="s">
        <v>618</v>
      </c>
      <c r="F287" s="16" t="s">
        <v>9</v>
      </c>
      <c r="G287" s="17">
        <v>1</v>
      </c>
      <c r="H287" s="18">
        <v>33</v>
      </c>
      <c r="I287" s="19">
        <f t="shared" si="17"/>
        <v>33</v>
      </c>
    </row>
    <row r="288" spans="1:9" x14ac:dyDescent="0.25">
      <c r="A288" s="97">
        <v>1</v>
      </c>
      <c r="B288" s="13" t="s">
        <v>194</v>
      </c>
      <c r="C288" s="14" t="s">
        <v>755</v>
      </c>
      <c r="D288" s="14" t="s">
        <v>95</v>
      </c>
      <c r="E288" s="15" t="s">
        <v>362</v>
      </c>
      <c r="F288" s="16" t="s">
        <v>9</v>
      </c>
      <c r="G288" s="17">
        <v>1</v>
      </c>
      <c r="H288" s="18" cm="1">
        <f t="array" ref="H288">SUM(I289:INDEX(I289:I9046,MATCH(TRUE,INDEX(A289:A9046&lt;&gt;0,0),0)-1))</f>
        <v>34.525599999999997</v>
      </c>
      <c r="I288" s="19">
        <f t="shared" si="17"/>
        <v>34.525599999999997</v>
      </c>
    </row>
    <row r="289" spans="1:9" x14ac:dyDescent="0.25">
      <c r="A289" s="97">
        <v>0</v>
      </c>
      <c r="B289" s="13"/>
      <c r="C289" s="14">
        <v>88252</v>
      </c>
      <c r="D289" s="14" t="s">
        <v>114</v>
      </c>
      <c r="E289" s="15" t="s">
        <v>619</v>
      </c>
      <c r="F289" s="16" t="s">
        <v>468</v>
      </c>
      <c r="G289" s="17">
        <v>0.08</v>
      </c>
      <c r="H289" s="18">
        <v>19.07</v>
      </c>
      <c r="I289" s="19">
        <f t="shared" ref="I289:I293" si="18">G289*H289</f>
        <v>1.5256000000000001</v>
      </c>
    </row>
    <row r="290" spans="1:9" ht="30" x14ac:dyDescent="0.25">
      <c r="A290" s="97">
        <v>0</v>
      </c>
      <c r="B290" s="13"/>
      <c r="C290" s="14">
        <v>7258</v>
      </c>
      <c r="D290" s="14" t="s">
        <v>326</v>
      </c>
      <c r="E290" s="15" t="s">
        <v>620</v>
      </c>
      <c r="F290" s="16" t="s">
        <v>9</v>
      </c>
      <c r="G290" s="17">
        <v>1</v>
      </c>
      <c r="H290" s="18">
        <v>33</v>
      </c>
      <c r="I290" s="19">
        <f t="shared" si="18"/>
        <v>33</v>
      </c>
    </row>
    <row r="291" spans="1:9" ht="30" x14ac:dyDescent="0.25">
      <c r="A291" s="97">
        <v>1</v>
      </c>
      <c r="B291" s="13" t="s">
        <v>198</v>
      </c>
      <c r="C291" s="14" t="s">
        <v>363</v>
      </c>
      <c r="D291" s="14" t="s">
        <v>95</v>
      </c>
      <c r="E291" s="15" t="s">
        <v>364</v>
      </c>
      <c r="F291" s="16" t="s">
        <v>9</v>
      </c>
      <c r="G291" s="17">
        <v>1</v>
      </c>
      <c r="H291" s="18" cm="1">
        <f t="array" ref="H291">SUM(I292:INDEX(I292:I9049,MATCH(TRUE,INDEX(A292:A9049&lt;&gt;0,0),0)-1))</f>
        <v>34.525599999999997</v>
      </c>
      <c r="I291" s="19">
        <f t="shared" si="18"/>
        <v>34.525599999999997</v>
      </c>
    </row>
    <row r="292" spans="1:9" x14ac:dyDescent="0.25">
      <c r="A292" s="97">
        <v>0</v>
      </c>
      <c r="B292" s="13"/>
      <c r="C292" s="14">
        <v>7258</v>
      </c>
      <c r="D292" s="14" t="s">
        <v>326</v>
      </c>
      <c r="E292" s="15" t="s">
        <v>621</v>
      </c>
      <c r="F292" s="16" t="s">
        <v>9</v>
      </c>
      <c r="G292" s="17">
        <v>1</v>
      </c>
      <c r="H292" s="18">
        <v>33</v>
      </c>
      <c r="I292" s="19">
        <f t="shared" si="18"/>
        <v>33</v>
      </c>
    </row>
    <row r="293" spans="1:9" x14ac:dyDescent="0.25">
      <c r="A293" s="97">
        <v>0</v>
      </c>
      <c r="B293" s="13"/>
      <c r="C293" s="14">
        <v>88252</v>
      </c>
      <c r="D293" s="14" t="s">
        <v>114</v>
      </c>
      <c r="E293" s="15" t="s">
        <v>619</v>
      </c>
      <c r="F293" s="16" t="s">
        <v>468</v>
      </c>
      <c r="G293" s="17">
        <v>0.08</v>
      </c>
      <c r="H293" s="18">
        <v>19.07</v>
      </c>
      <c r="I293" s="19">
        <f t="shared" si="18"/>
        <v>1.5256000000000001</v>
      </c>
    </row>
    <row r="294" spans="1:9" x14ac:dyDescent="0.25">
      <c r="A294" s="97">
        <v>1</v>
      </c>
      <c r="B294" s="13" t="s">
        <v>199</v>
      </c>
      <c r="C294" s="14" t="s">
        <v>759</v>
      </c>
      <c r="D294" s="14" t="s">
        <v>95</v>
      </c>
      <c r="E294" s="15" t="s">
        <v>366</v>
      </c>
      <c r="F294" s="16" t="s">
        <v>9</v>
      </c>
      <c r="G294" s="17">
        <v>1</v>
      </c>
      <c r="H294" s="18" cm="1">
        <f t="array" ref="H294">SUM(I295:INDEX(I295:I9081,MATCH(TRUE,INDEX(A295:A9081&lt;&gt;0,0),0)-1))</f>
        <v>295.06200000000001</v>
      </c>
      <c r="I294" s="19">
        <f>G294*H294</f>
        <v>295.06200000000001</v>
      </c>
    </row>
    <row r="295" spans="1:9" x14ac:dyDescent="0.25">
      <c r="A295" s="97">
        <v>0</v>
      </c>
      <c r="B295" s="13"/>
      <c r="C295" s="14">
        <v>88264</v>
      </c>
      <c r="D295" s="14" t="s">
        <v>114</v>
      </c>
      <c r="E295" s="15" t="s">
        <v>485</v>
      </c>
      <c r="F295" s="16" t="s">
        <v>468</v>
      </c>
      <c r="G295" s="17">
        <v>0.4</v>
      </c>
      <c r="H295" s="18">
        <v>22.36</v>
      </c>
      <c r="I295" s="19">
        <f>G295*H295</f>
        <v>8.9440000000000008</v>
      </c>
    </row>
    <row r="296" spans="1:9" x14ac:dyDescent="0.25">
      <c r="A296" s="97">
        <v>0</v>
      </c>
      <c r="B296" s="13"/>
      <c r="C296" s="14">
        <v>88316</v>
      </c>
      <c r="D296" s="14" t="s">
        <v>114</v>
      </c>
      <c r="E296" s="15" t="s">
        <v>469</v>
      </c>
      <c r="F296" s="16" t="s">
        <v>468</v>
      </c>
      <c r="G296" s="17">
        <v>0.2</v>
      </c>
      <c r="H296" s="18">
        <v>17.739999999999998</v>
      </c>
      <c r="I296" s="19">
        <f>G296*H296</f>
        <v>3.548</v>
      </c>
    </row>
    <row r="297" spans="1:9" ht="60" x14ac:dyDescent="0.25">
      <c r="A297" s="97">
        <v>0</v>
      </c>
      <c r="B297" s="13"/>
      <c r="C297" s="14" t="s">
        <v>622</v>
      </c>
      <c r="D297" s="14" t="s">
        <v>297</v>
      </c>
      <c r="E297" s="15" t="s">
        <v>623</v>
      </c>
      <c r="F297" s="16" t="s">
        <v>9</v>
      </c>
      <c r="G297" s="17">
        <v>1</v>
      </c>
      <c r="H297" s="18">
        <v>282.57</v>
      </c>
      <c r="I297" s="19">
        <f>G297*H297</f>
        <v>282.57</v>
      </c>
    </row>
    <row r="298" spans="1:9" ht="30" x14ac:dyDescent="0.25">
      <c r="A298" s="97">
        <v>1</v>
      </c>
      <c r="B298" s="13" t="s">
        <v>200</v>
      </c>
      <c r="C298" s="14" t="s">
        <v>624</v>
      </c>
      <c r="D298" s="14" t="s">
        <v>95</v>
      </c>
      <c r="E298" s="15" t="s">
        <v>625</v>
      </c>
      <c r="F298" s="16" t="s">
        <v>9</v>
      </c>
      <c r="G298" s="93">
        <v>1</v>
      </c>
      <c r="H298" s="18" cm="1">
        <f t="array" ref="H298">SUM(I299:INDEX(I299:I8960,MATCH(TRUE,INDEX(A299:A8960&lt;&gt;0,0),0)-1))</f>
        <v>673.07</v>
      </c>
      <c r="I298" s="18">
        <f t="shared" ref="I298:I361" si="19">G298*H298</f>
        <v>673.07</v>
      </c>
    </row>
    <row r="299" spans="1:9" x14ac:dyDescent="0.25">
      <c r="A299" s="97">
        <v>0</v>
      </c>
      <c r="B299" s="13" t="s">
        <v>0</v>
      </c>
      <c r="C299" s="14">
        <v>8950</v>
      </c>
      <c r="D299" s="14" t="s">
        <v>107</v>
      </c>
      <c r="E299" s="15" t="s">
        <v>626</v>
      </c>
      <c r="F299" s="16" t="s">
        <v>9</v>
      </c>
      <c r="G299" s="93">
        <v>1</v>
      </c>
      <c r="H299" s="18">
        <v>645</v>
      </c>
      <c r="I299" s="18">
        <f t="shared" si="19"/>
        <v>645</v>
      </c>
    </row>
    <row r="300" spans="1:9" x14ac:dyDescent="0.25">
      <c r="A300" s="97">
        <v>0</v>
      </c>
      <c r="B300" s="13" t="s">
        <v>0</v>
      </c>
      <c r="C300" s="14">
        <v>88264</v>
      </c>
      <c r="D300" s="14" t="s">
        <v>114</v>
      </c>
      <c r="E300" s="15" t="s">
        <v>485</v>
      </c>
      <c r="F300" s="16" t="s">
        <v>468</v>
      </c>
      <c r="G300" s="93">
        <v>0.7</v>
      </c>
      <c r="H300" s="18">
        <v>22.36</v>
      </c>
      <c r="I300" s="18">
        <f t="shared" si="19"/>
        <v>15.651999999999999</v>
      </c>
    </row>
    <row r="301" spans="1:9" x14ac:dyDescent="0.25">
      <c r="A301" s="97">
        <v>0</v>
      </c>
      <c r="B301" s="13" t="s">
        <v>0</v>
      </c>
      <c r="C301" s="14">
        <v>88316</v>
      </c>
      <c r="D301" s="14" t="s">
        <v>114</v>
      </c>
      <c r="E301" s="15" t="s">
        <v>469</v>
      </c>
      <c r="F301" s="16" t="s">
        <v>468</v>
      </c>
      <c r="G301" s="93">
        <v>0.7</v>
      </c>
      <c r="H301" s="18">
        <v>17.739999999999998</v>
      </c>
      <c r="I301" s="18">
        <f t="shared" si="19"/>
        <v>12.417999999999997</v>
      </c>
    </row>
    <row r="302" spans="1:9" ht="30" x14ac:dyDescent="0.25">
      <c r="A302" s="97">
        <v>1</v>
      </c>
      <c r="B302" s="13" t="s">
        <v>201</v>
      </c>
      <c r="C302" s="14" t="s">
        <v>627</v>
      </c>
      <c r="D302" s="14" t="s">
        <v>114</v>
      </c>
      <c r="E302" s="15" t="s">
        <v>628</v>
      </c>
      <c r="F302" s="16" t="s">
        <v>9</v>
      </c>
      <c r="G302" s="93">
        <v>1</v>
      </c>
      <c r="H302" s="18" cm="1">
        <f t="array" ref="H302">SUM(I303:INDEX(I303:I8964,MATCH(TRUE,INDEX(A303:A8964&lt;&gt;0,0),0)-1))</f>
        <v>844.51859999999999</v>
      </c>
      <c r="I302" s="18">
        <f t="shared" si="19"/>
        <v>844.51859999999999</v>
      </c>
    </row>
    <row r="303" spans="1:9" ht="45" x14ac:dyDescent="0.25">
      <c r="A303" s="97">
        <v>0</v>
      </c>
      <c r="B303" s="13" t="s">
        <v>0</v>
      </c>
      <c r="C303" s="14">
        <v>4350</v>
      </c>
      <c r="D303" s="14" t="s">
        <v>114</v>
      </c>
      <c r="E303" s="15" t="s">
        <v>629</v>
      </c>
      <c r="F303" s="16" t="s">
        <v>9</v>
      </c>
      <c r="G303" s="93">
        <v>2</v>
      </c>
      <c r="H303" s="18">
        <v>0.84</v>
      </c>
      <c r="I303" s="18">
        <f t="shared" si="19"/>
        <v>1.68</v>
      </c>
    </row>
    <row r="304" spans="1:9" ht="30" x14ac:dyDescent="0.25">
      <c r="A304" s="97">
        <v>0</v>
      </c>
      <c r="B304" s="13" t="s">
        <v>0</v>
      </c>
      <c r="C304" s="14">
        <v>10889</v>
      </c>
      <c r="D304" s="14" t="s">
        <v>114</v>
      </c>
      <c r="E304" s="15" t="s">
        <v>630</v>
      </c>
      <c r="F304" s="16" t="s">
        <v>9</v>
      </c>
      <c r="G304" s="93">
        <v>1</v>
      </c>
      <c r="H304" s="18">
        <v>825</v>
      </c>
      <c r="I304" s="18">
        <f t="shared" si="19"/>
        <v>825</v>
      </c>
    </row>
    <row r="305" spans="1:9" ht="30" x14ac:dyDescent="0.25">
      <c r="A305" s="97">
        <v>0</v>
      </c>
      <c r="B305" s="13"/>
      <c r="C305" s="14">
        <v>88248</v>
      </c>
      <c r="D305" s="14" t="s">
        <v>114</v>
      </c>
      <c r="E305" s="15" t="s">
        <v>631</v>
      </c>
      <c r="F305" s="16" t="s">
        <v>468</v>
      </c>
      <c r="G305" s="93">
        <v>0.45739999999999997</v>
      </c>
      <c r="H305" s="18">
        <v>17.64</v>
      </c>
      <c r="I305" s="18">
        <f t="shared" si="19"/>
        <v>8.0685359999999999</v>
      </c>
    </row>
    <row r="306" spans="1:9" ht="30" x14ac:dyDescent="0.25">
      <c r="A306" s="97">
        <v>0</v>
      </c>
      <c r="B306" s="13"/>
      <c r="C306" s="14">
        <v>88267</v>
      </c>
      <c r="D306" s="14" t="s">
        <v>114</v>
      </c>
      <c r="E306" s="15" t="s">
        <v>632</v>
      </c>
      <c r="F306" s="16" t="s">
        <v>468</v>
      </c>
      <c r="G306" s="93">
        <v>0.45739999999999997</v>
      </c>
      <c r="H306" s="18">
        <v>21.36</v>
      </c>
      <c r="I306" s="18">
        <f t="shared" si="19"/>
        <v>9.7700639999999996</v>
      </c>
    </row>
    <row r="307" spans="1:9" x14ac:dyDescent="0.25">
      <c r="A307" s="97">
        <v>1</v>
      </c>
      <c r="B307" s="13" t="s">
        <v>202</v>
      </c>
      <c r="C307" s="14">
        <v>5012</v>
      </c>
      <c r="D307" s="14" t="s">
        <v>370</v>
      </c>
      <c r="E307" s="15" t="s">
        <v>372</v>
      </c>
      <c r="F307" s="16" t="s">
        <v>9</v>
      </c>
      <c r="G307" s="93">
        <v>1</v>
      </c>
      <c r="H307" s="18">
        <v>604.55999999999995</v>
      </c>
      <c r="I307" s="18">
        <f t="shared" si="19"/>
        <v>604.55999999999995</v>
      </c>
    </row>
    <row r="308" spans="1:9" x14ac:dyDescent="0.25">
      <c r="A308" s="97">
        <v>1</v>
      </c>
      <c r="B308" s="13" t="s">
        <v>203</v>
      </c>
      <c r="C308" s="14">
        <v>56138</v>
      </c>
      <c r="D308" s="14" t="s">
        <v>373</v>
      </c>
      <c r="E308" s="15" t="s">
        <v>374</v>
      </c>
      <c r="F308" s="16" t="s">
        <v>375</v>
      </c>
      <c r="G308" s="93">
        <v>1</v>
      </c>
      <c r="H308" s="18">
        <v>527.09</v>
      </c>
      <c r="I308" s="18">
        <f t="shared" si="19"/>
        <v>527.09</v>
      </c>
    </row>
    <row r="309" spans="1:9" x14ac:dyDescent="0.25">
      <c r="A309" s="97">
        <v>1</v>
      </c>
      <c r="B309" s="13" t="s">
        <v>204</v>
      </c>
      <c r="C309" s="14" t="s">
        <v>359</v>
      </c>
      <c r="D309" s="14" t="s">
        <v>95</v>
      </c>
      <c r="E309" s="15" t="s">
        <v>376</v>
      </c>
      <c r="F309" s="16" t="s">
        <v>9</v>
      </c>
      <c r="G309" s="93">
        <v>1</v>
      </c>
      <c r="H309" s="18" cm="1">
        <f t="array" ref="H309">SUM(I310:INDEX(I310:I8971,MATCH(TRUE,INDEX(A310:A8971&lt;&gt;0,0),0)-1))</f>
        <v>72.32350000000001</v>
      </c>
      <c r="I309" s="18">
        <f t="shared" si="19"/>
        <v>72.32350000000001</v>
      </c>
    </row>
    <row r="310" spans="1:9" x14ac:dyDescent="0.25">
      <c r="A310" s="97">
        <v>0</v>
      </c>
      <c r="B310" s="13" t="s">
        <v>0</v>
      </c>
      <c r="C310" s="14">
        <v>88252</v>
      </c>
      <c r="D310" s="14" t="s">
        <v>114</v>
      </c>
      <c r="E310" s="15" t="s">
        <v>484</v>
      </c>
      <c r="F310" s="16" t="s">
        <v>468</v>
      </c>
      <c r="G310" s="93">
        <v>0.05</v>
      </c>
      <c r="H310" s="18">
        <v>19.07</v>
      </c>
      <c r="I310" s="18">
        <f t="shared" si="19"/>
        <v>0.95350000000000001</v>
      </c>
    </row>
    <row r="311" spans="1:9" x14ac:dyDescent="0.25">
      <c r="A311" s="97">
        <v>0</v>
      </c>
      <c r="B311" s="13" t="s">
        <v>0</v>
      </c>
      <c r="C311" s="14" t="s">
        <v>633</v>
      </c>
      <c r="D311" s="14" t="s">
        <v>297</v>
      </c>
      <c r="E311" s="15" t="s">
        <v>634</v>
      </c>
      <c r="F311" s="16" t="s">
        <v>9</v>
      </c>
      <c r="G311" s="93">
        <v>1</v>
      </c>
      <c r="H311" s="18">
        <v>71.37</v>
      </c>
      <c r="I311" s="18">
        <f t="shared" si="19"/>
        <v>71.37</v>
      </c>
    </row>
    <row r="312" spans="1:9" x14ac:dyDescent="0.25">
      <c r="B312" s="5" t="s">
        <v>525</v>
      </c>
      <c r="C312" s="8" t="s">
        <v>636</v>
      </c>
      <c r="D312" s="11"/>
      <c r="E312" s="11"/>
      <c r="F312" s="11"/>
      <c r="G312" s="11"/>
      <c r="H312" s="11"/>
      <c r="I312" s="11"/>
    </row>
    <row r="313" spans="1:9" ht="45" x14ac:dyDescent="0.25">
      <c r="A313" s="97">
        <v>1</v>
      </c>
      <c r="B313" s="13" t="s">
        <v>226</v>
      </c>
      <c r="C313" s="14" t="s">
        <v>764</v>
      </c>
      <c r="D313" s="14" t="s">
        <v>102</v>
      </c>
      <c r="E313" s="15" t="s">
        <v>378</v>
      </c>
      <c r="F313" s="16" t="s">
        <v>9</v>
      </c>
      <c r="G313" s="93">
        <v>1</v>
      </c>
      <c r="H313" s="18">
        <v>9098.1766666666699</v>
      </c>
      <c r="I313" s="18">
        <f t="shared" si="19"/>
        <v>9098.1766666666699</v>
      </c>
    </row>
    <row r="314" spans="1:9" ht="12" customHeight="1" x14ac:dyDescent="0.25">
      <c r="A314" s="97">
        <v>1</v>
      </c>
      <c r="B314" s="13" t="s">
        <v>227</v>
      </c>
      <c r="C314" s="14">
        <v>97608</v>
      </c>
      <c r="D314" s="14" t="s">
        <v>114</v>
      </c>
      <c r="E314" s="15" t="s">
        <v>379</v>
      </c>
      <c r="F314" s="16" t="s">
        <v>9</v>
      </c>
      <c r="G314" s="93">
        <v>1</v>
      </c>
      <c r="H314" s="18" cm="1">
        <f t="array" ref="H314">SUM(I315:INDEX(I315:I8976,MATCH(TRUE,INDEX(A315:A8976&lt;&gt;0,0),0)-1))</f>
        <v>122.765192</v>
      </c>
      <c r="I314" s="18">
        <f t="shared" si="19"/>
        <v>122.765192</v>
      </c>
    </row>
    <row r="315" spans="1:9" x14ac:dyDescent="0.25">
      <c r="A315" s="97">
        <v>0</v>
      </c>
      <c r="B315" s="13" t="s">
        <v>0</v>
      </c>
      <c r="C315" s="14">
        <v>88247</v>
      </c>
      <c r="D315" s="14" t="s">
        <v>114</v>
      </c>
      <c r="E315" s="15" t="s">
        <v>484</v>
      </c>
      <c r="F315" s="16" t="s">
        <v>468</v>
      </c>
      <c r="G315" s="93">
        <v>0.22989999999999999</v>
      </c>
      <c r="H315" s="18">
        <v>18.559999999999999</v>
      </c>
      <c r="I315" s="18">
        <f t="shared" si="19"/>
        <v>4.2669439999999996</v>
      </c>
    </row>
    <row r="316" spans="1:9" x14ac:dyDescent="0.25">
      <c r="A316" s="97">
        <v>0</v>
      </c>
      <c r="B316" s="13" t="s">
        <v>0</v>
      </c>
      <c r="C316" s="14">
        <v>88264</v>
      </c>
      <c r="D316" s="14" t="s">
        <v>114</v>
      </c>
      <c r="E316" s="15" t="s">
        <v>485</v>
      </c>
      <c r="F316" s="16" t="s">
        <v>468</v>
      </c>
      <c r="G316" s="93">
        <v>0.55179999999999996</v>
      </c>
      <c r="H316" s="18">
        <v>22.36</v>
      </c>
      <c r="I316" s="18">
        <f t="shared" si="19"/>
        <v>12.338247999999998</v>
      </c>
    </row>
    <row r="317" spans="1:9" ht="30" x14ac:dyDescent="0.25">
      <c r="A317" s="97">
        <v>0</v>
      </c>
      <c r="B317" s="13" t="s">
        <v>0</v>
      </c>
      <c r="C317" s="14">
        <v>38191</v>
      </c>
      <c r="D317" s="14" t="s">
        <v>114</v>
      </c>
      <c r="E317" s="15" t="s">
        <v>637</v>
      </c>
      <c r="F317" s="16" t="s">
        <v>9</v>
      </c>
      <c r="G317" s="93">
        <v>1</v>
      </c>
      <c r="H317" s="18">
        <v>8.36</v>
      </c>
      <c r="I317" s="18">
        <f t="shared" si="19"/>
        <v>8.36</v>
      </c>
    </row>
    <row r="318" spans="1:9" ht="45" customHeight="1" x14ac:dyDescent="0.25">
      <c r="A318" s="97">
        <v>0</v>
      </c>
      <c r="B318" s="13" t="s">
        <v>0</v>
      </c>
      <c r="C318" s="14">
        <v>38775</v>
      </c>
      <c r="D318" s="14" t="s">
        <v>114</v>
      </c>
      <c r="E318" s="15" t="s">
        <v>638</v>
      </c>
      <c r="F318" s="16" t="s">
        <v>9</v>
      </c>
      <c r="G318" s="93">
        <v>1</v>
      </c>
      <c r="H318" s="18">
        <v>97.8</v>
      </c>
      <c r="I318" s="18">
        <f t="shared" si="19"/>
        <v>97.8</v>
      </c>
    </row>
    <row r="319" spans="1:9" x14ac:dyDescent="0.25">
      <c r="A319" s="97">
        <v>1</v>
      </c>
      <c r="B319" s="13" t="s">
        <v>228</v>
      </c>
      <c r="C319" s="14" t="s">
        <v>361</v>
      </c>
      <c r="D319" s="14" t="s">
        <v>95</v>
      </c>
      <c r="E319" s="15" t="s">
        <v>380</v>
      </c>
      <c r="F319" s="16" t="s">
        <v>9</v>
      </c>
      <c r="G319" s="93">
        <v>1</v>
      </c>
      <c r="H319" s="18" cm="1">
        <f t="array" ref="H319">SUM(I320:INDEX(I320:I8981,MATCH(TRUE,INDEX(A320:A8981&lt;&gt;0,0),0)-1))</f>
        <v>454.24</v>
      </c>
      <c r="I319" s="18">
        <f t="shared" si="19"/>
        <v>454.24</v>
      </c>
    </row>
    <row r="320" spans="1:9" ht="45" x14ac:dyDescent="0.25">
      <c r="A320" s="97">
        <v>0</v>
      </c>
      <c r="B320" s="13" t="s">
        <v>0</v>
      </c>
      <c r="C320" s="14">
        <v>12884</v>
      </c>
      <c r="D320" s="14" t="s">
        <v>107</v>
      </c>
      <c r="E320" s="15" t="s">
        <v>639</v>
      </c>
      <c r="F320" s="16" t="s">
        <v>9</v>
      </c>
      <c r="G320" s="93">
        <v>2</v>
      </c>
      <c r="H320" s="18">
        <v>18.8</v>
      </c>
      <c r="I320" s="18">
        <f t="shared" si="19"/>
        <v>37.6</v>
      </c>
    </row>
    <row r="321" spans="1:9" ht="60" x14ac:dyDescent="0.25">
      <c r="A321" s="97">
        <v>0</v>
      </c>
      <c r="B321" s="13" t="s">
        <v>0</v>
      </c>
      <c r="C321" s="14">
        <v>8034</v>
      </c>
      <c r="D321" s="14" t="s">
        <v>107</v>
      </c>
      <c r="E321" s="15" t="s">
        <v>640</v>
      </c>
      <c r="F321" s="16" t="s">
        <v>9</v>
      </c>
      <c r="G321" s="93">
        <v>1</v>
      </c>
      <c r="H321" s="18">
        <v>396.59</v>
      </c>
      <c r="I321" s="18">
        <f t="shared" si="19"/>
        <v>396.59</v>
      </c>
    </row>
    <row r="322" spans="1:9" x14ac:dyDescent="0.25">
      <c r="A322" s="97">
        <v>0</v>
      </c>
      <c r="B322" s="13" t="s">
        <v>0</v>
      </c>
      <c r="C322" s="14">
        <v>88264</v>
      </c>
      <c r="D322" s="14" t="s">
        <v>114</v>
      </c>
      <c r="E322" s="15" t="s">
        <v>485</v>
      </c>
      <c r="F322" s="16" t="s">
        <v>468</v>
      </c>
      <c r="G322" s="93">
        <v>0.5</v>
      </c>
      <c r="H322" s="18">
        <v>22.36</v>
      </c>
      <c r="I322" s="18">
        <f t="shared" si="19"/>
        <v>11.18</v>
      </c>
    </row>
    <row r="323" spans="1:9" x14ac:dyDescent="0.25">
      <c r="A323" s="97">
        <v>0</v>
      </c>
      <c r="B323" s="13" t="s">
        <v>0</v>
      </c>
      <c r="C323" s="14">
        <v>88316</v>
      </c>
      <c r="D323" s="14" t="s">
        <v>114</v>
      </c>
      <c r="E323" s="15" t="s">
        <v>469</v>
      </c>
      <c r="F323" s="16" t="s">
        <v>468</v>
      </c>
      <c r="G323" s="93">
        <v>0.5</v>
      </c>
      <c r="H323" s="18">
        <v>17.739999999999998</v>
      </c>
      <c r="I323" s="18">
        <f t="shared" si="19"/>
        <v>8.8699999999999992</v>
      </c>
    </row>
    <row r="324" spans="1:9" ht="45" x14ac:dyDescent="0.25">
      <c r="A324" s="97">
        <v>1</v>
      </c>
      <c r="B324" s="13" t="s">
        <v>229</v>
      </c>
      <c r="C324" s="14">
        <v>95801</v>
      </c>
      <c r="D324" s="14" t="s">
        <v>114</v>
      </c>
      <c r="E324" s="15" t="s">
        <v>381</v>
      </c>
      <c r="F324" s="16" t="s">
        <v>9</v>
      </c>
      <c r="G324" s="93">
        <v>1</v>
      </c>
      <c r="H324" s="18" cm="1">
        <f t="array" ref="H324">SUM(I325:INDEX(I325:I8986,MATCH(TRUE,INDEX(A325:A8986&lt;&gt;0,0),0)-1))</f>
        <v>30.570735999999997</v>
      </c>
      <c r="I324" s="18">
        <f t="shared" si="19"/>
        <v>30.570735999999997</v>
      </c>
    </row>
    <row r="325" spans="1:9" ht="30" x14ac:dyDescent="0.25">
      <c r="A325" s="97">
        <v>0</v>
      </c>
      <c r="B325" s="13"/>
      <c r="C325" s="14">
        <v>2580</v>
      </c>
      <c r="D325" s="14" t="s">
        <v>114</v>
      </c>
      <c r="E325" s="15" t="s">
        <v>641</v>
      </c>
      <c r="F325" s="16" t="s">
        <v>9</v>
      </c>
      <c r="G325" s="93">
        <v>1</v>
      </c>
      <c r="H325" s="18">
        <v>13.93</v>
      </c>
      <c r="I325" s="18">
        <f t="shared" si="19"/>
        <v>13.93</v>
      </c>
    </row>
    <row r="326" spans="1:9" ht="30" x14ac:dyDescent="0.25">
      <c r="A326" s="97">
        <v>0</v>
      </c>
      <c r="B326" s="13"/>
      <c r="C326" s="14">
        <v>11950</v>
      </c>
      <c r="D326" s="14" t="s">
        <v>114</v>
      </c>
      <c r="E326" s="15" t="s">
        <v>642</v>
      </c>
      <c r="F326" s="16" t="s">
        <v>9</v>
      </c>
      <c r="G326" s="93">
        <v>2</v>
      </c>
      <c r="H326" s="18">
        <v>0.12</v>
      </c>
      <c r="I326" s="18">
        <f t="shared" si="19"/>
        <v>0.24</v>
      </c>
    </row>
    <row r="327" spans="1:9" x14ac:dyDescent="0.25">
      <c r="A327" s="97">
        <v>0</v>
      </c>
      <c r="B327" s="13"/>
      <c r="C327" s="14">
        <v>88247</v>
      </c>
      <c r="D327" s="14" t="s">
        <v>114</v>
      </c>
      <c r="E327" s="15" t="s">
        <v>484</v>
      </c>
      <c r="F327" s="16" t="s">
        <v>9</v>
      </c>
      <c r="G327" s="93">
        <v>0.40079999999999999</v>
      </c>
      <c r="H327" s="18">
        <v>18.559999999999999</v>
      </c>
      <c r="I327" s="18">
        <f t="shared" si="19"/>
        <v>7.4388479999999992</v>
      </c>
    </row>
    <row r="328" spans="1:9" x14ac:dyDescent="0.25">
      <c r="A328" s="97">
        <v>0</v>
      </c>
      <c r="B328" s="13"/>
      <c r="C328" s="14">
        <v>88264</v>
      </c>
      <c r="D328" s="14" t="s">
        <v>114</v>
      </c>
      <c r="E328" s="15" t="s">
        <v>485</v>
      </c>
      <c r="F328" s="16" t="s">
        <v>9</v>
      </c>
      <c r="G328" s="93">
        <v>0.40079999999999999</v>
      </c>
      <c r="H328" s="18">
        <v>22.36</v>
      </c>
      <c r="I328" s="18">
        <f t="shared" si="19"/>
        <v>8.9618880000000001</v>
      </c>
    </row>
    <row r="329" spans="1:9" ht="45" x14ac:dyDescent="0.25">
      <c r="A329" s="97">
        <v>1</v>
      </c>
      <c r="B329" s="13" t="s">
        <v>230</v>
      </c>
      <c r="C329" s="14" t="s">
        <v>317</v>
      </c>
      <c r="D329" s="14" t="s">
        <v>95</v>
      </c>
      <c r="E329" s="15" t="s">
        <v>383</v>
      </c>
      <c r="F329" s="16" t="s">
        <v>9</v>
      </c>
      <c r="G329" s="93">
        <v>1</v>
      </c>
      <c r="H329" s="18" cm="1">
        <f t="array" ref="H329">SUM(I330:INDEX(I330:I8991,MATCH(TRUE,INDEX(A330:A8991&lt;&gt;0,0),0)-1))</f>
        <v>54.990736000000005</v>
      </c>
      <c r="I329" s="18">
        <f t="shared" si="19"/>
        <v>54.990736000000005</v>
      </c>
    </row>
    <row r="330" spans="1:9" ht="30" x14ac:dyDescent="0.25">
      <c r="A330" s="97">
        <v>0</v>
      </c>
      <c r="B330" s="13"/>
      <c r="C330" s="14">
        <v>91946</v>
      </c>
      <c r="D330" s="14" t="s">
        <v>114</v>
      </c>
      <c r="E330" s="15" t="s">
        <v>643</v>
      </c>
      <c r="F330" s="16" t="s">
        <v>9</v>
      </c>
      <c r="G330" s="93">
        <v>1</v>
      </c>
      <c r="H330" s="18">
        <v>9.0299999999999994</v>
      </c>
      <c r="I330" s="18">
        <f t="shared" si="19"/>
        <v>9.0299999999999994</v>
      </c>
    </row>
    <row r="331" spans="1:9" ht="30" x14ac:dyDescent="0.25">
      <c r="A331" s="97">
        <v>0</v>
      </c>
      <c r="B331" s="13"/>
      <c r="C331" s="14">
        <v>91952</v>
      </c>
      <c r="D331" s="14" t="s">
        <v>114</v>
      </c>
      <c r="E331" s="15" t="s">
        <v>644</v>
      </c>
      <c r="F331" s="16" t="s">
        <v>9</v>
      </c>
      <c r="G331" s="93">
        <v>1</v>
      </c>
      <c r="H331" s="18">
        <v>15.39</v>
      </c>
      <c r="I331" s="18">
        <f t="shared" si="19"/>
        <v>15.39</v>
      </c>
    </row>
    <row r="332" spans="1:9" ht="30" x14ac:dyDescent="0.25">
      <c r="A332" s="97">
        <v>0</v>
      </c>
      <c r="B332" s="13"/>
      <c r="C332" s="14">
        <v>2580</v>
      </c>
      <c r="D332" s="14" t="s">
        <v>114</v>
      </c>
      <c r="E332" s="15" t="s">
        <v>641</v>
      </c>
      <c r="F332" s="16" t="s">
        <v>9</v>
      </c>
      <c r="G332" s="93">
        <v>1</v>
      </c>
      <c r="H332" s="18">
        <v>13.93</v>
      </c>
      <c r="I332" s="18">
        <f t="shared" si="19"/>
        <v>13.93</v>
      </c>
    </row>
    <row r="333" spans="1:9" ht="30" x14ac:dyDescent="0.25">
      <c r="A333" s="97">
        <v>0</v>
      </c>
      <c r="B333" s="13"/>
      <c r="C333" s="14">
        <v>11950</v>
      </c>
      <c r="D333" s="14" t="s">
        <v>114</v>
      </c>
      <c r="E333" s="15" t="s">
        <v>642</v>
      </c>
      <c r="F333" s="16" t="s">
        <v>9</v>
      </c>
      <c r="G333" s="93">
        <v>2</v>
      </c>
      <c r="H333" s="18">
        <v>0.12</v>
      </c>
      <c r="I333" s="18">
        <f t="shared" si="19"/>
        <v>0.24</v>
      </c>
    </row>
    <row r="334" spans="1:9" x14ac:dyDescent="0.25">
      <c r="A334" s="97">
        <v>0</v>
      </c>
      <c r="B334" s="13"/>
      <c r="C334" s="14">
        <v>88247</v>
      </c>
      <c r="D334" s="14" t="s">
        <v>114</v>
      </c>
      <c r="E334" s="15" t="s">
        <v>484</v>
      </c>
      <c r="F334" s="16" t="s">
        <v>9</v>
      </c>
      <c r="G334" s="93">
        <v>0.40079999999999999</v>
      </c>
      <c r="H334" s="18">
        <v>18.559999999999999</v>
      </c>
      <c r="I334" s="18">
        <f t="shared" si="19"/>
        <v>7.4388479999999992</v>
      </c>
    </row>
    <row r="335" spans="1:9" x14ac:dyDescent="0.25">
      <c r="A335" s="97">
        <v>0</v>
      </c>
      <c r="B335" s="13"/>
      <c r="C335" s="14">
        <v>88264</v>
      </c>
      <c r="D335" s="14" t="s">
        <v>114</v>
      </c>
      <c r="E335" s="15" t="s">
        <v>485</v>
      </c>
      <c r="F335" s="16" t="s">
        <v>9</v>
      </c>
      <c r="G335" s="93">
        <v>0.40079999999999999</v>
      </c>
      <c r="H335" s="18">
        <v>22.36</v>
      </c>
      <c r="I335" s="18">
        <f t="shared" si="19"/>
        <v>8.9618880000000001</v>
      </c>
    </row>
    <row r="336" spans="1:9" ht="45" x14ac:dyDescent="0.25">
      <c r="A336" s="97">
        <v>1</v>
      </c>
      <c r="B336" s="13" t="s">
        <v>231</v>
      </c>
      <c r="C336" s="14" t="s">
        <v>314</v>
      </c>
      <c r="D336" s="14" t="s">
        <v>95</v>
      </c>
      <c r="E336" s="15" t="s">
        <v>384</v>
      </c>
      <c r="F336" s="16" t="s">
        <v>9</v>
      </c>
      <c r="G336" s="93">
        <v>1</v>
      </c>
      <c r="H336" s="18" cm="1">
        <f t="array" ref="H336">SUM(I337:INDEX(I337:I8998,MATCH(TRUE,INDEX(A337:A8998&lt;&gt;0,0),0)-1))</f>
        <v>61.710736000000004</v>
      </c>
      <c r="I336" s="18">
        <f t="shared" si="19"/>
        <v>61.710736000000004</v>
      </c>
    </row>
    <row r="337" spans="1:9" ht="30" x14ac:dyDescent="0.25">
      <c r="A337" s="97">
        <v>0</v>
      </c>
      <c r="B337" s="13"/>
      <c r="C337" s="14">
        <v>91946</v>
      </c>
      <c r="D337" s="14" t="s">
        <v>114</v>
      </c>
      <c r="E337" s="15" t="s">
        <v>643</v>
      </c>
      <c r="F337" s="16" t="s">
        <v>9</v>
      </c>
      <c r="G337" s="93">
        <v>1</v>
      </c>
      <c r="H337" s="18">
        <v>9.0299999999999994</v>
      </c>
      <c r="I337" s="18">
        <f t="shared" si="19"/>
        <v>9.0299999999999994</v>
      </c>
    </row>
    <row r="338" spans="1:9" ht="30" x14ac:dyDescent="0.25">
      <c r="A338" s="97">
        <v>0</v>
      </c>
      <c r="B338" s="13"/>
      <c r="C338" s="14">
        <v>91952</v>
      </c>
      <c r="D338" s="14" t="s">
        <v>114</v>
      </c>
      <c r="E338" s="15" t="s">
        <v>644</v>
      </c>
      <c r="F338" s="16" t="s">
        <v>9</v>
      </c>
      <c r="G338" s="93">
        <v>1</v>
      </c>
      <c r="H338" s="18">
        <v>15.39</v>
      </c>
      <c r="I338" s="18">
        <f t="shared" si="19"/>
        <v>15.39</v>
      </c>
    </row>
    <row r="339" spans="1:9" x14ac:dyDescent="0.25">
      <c r="A339" s="97">
        <v>0</v>
      </c>
      <c r="B339" s="13"/>
      <c r="C339" s="14">
        <v>38101</v>
      </c>
      <c r="D339" s="14" t="s">
        <v>114</v>
      </c>
      <c r="E339" s="15" t="s">
        <v>645</v>
      </c>
      <c r="F339" s="16" t="s">
        <v>9</v>
      </c>
      <c r="G339" s="93">
        <v>1</v>
      </c>
      <c r="H339" s="18">
        <v>6.72</v>
      </c>
      <c r="I339" s="18">
        <f t="shared" si="19"/>
        <v>6.72</v>
      </c>
    </row>
    <row r="340" spans="1:9" ht="30" x14ac:dyDescent="0.25">
      <c r="A340" s="97">
        <v>0</v>
      </c>
      <c r="B340" s="13"/>
      <c r="C340" s="14">
        <v>2580</v>
      </c>
      <c r="D340" s="14" t="s">
        <v>114</v>
      </c>
      <c r="E340" s="15" t="s">
        <v>641</v>
      </c>
      <c r="F340" s="16" t="s">
        <v>9</v>
      </c>
      <c r="G340" s="93">
        <v>1</v>
      </c>
      <c r="H340" s="18">
        <v>13.93</v>
      </c>
      <c r="I340" s="18">
        <f t="shared" si="19"/>
        <v>13.93</v>
      </c>
    </row>
    <row r="341" spans="1:9" ht="30" x14ac:dyDescent="0.25">
      <c r="A341" s="97">
        <v>0</v>
      </c>
      <c r="B341" s="13"/>
      <c r="C341" s="14">
        <v>11950</v>
      </c>
      <c r="D341" s="14" t="s">
        <v>114</v>
      </c>
      <c r="E341" s="15" t="s">
        <v>642</v>
      </c>
      <c r="F341" s="16" t="s">
        <v>9</v>
      </c>
      <c r="G341" s="93">
        <v>2</v>
      </c>
      <c r="H341" s="18">
        <v>0.12</v>
      </c>
      <c r="I341" s="18">
        <f t="shared" si="19"/>
        <v>0.24</v>
      </c>
    </row>
    <row r="342" spans="1:9" x14ac:dyDescent="0.25">
      <c r="A342" s="97">
        <v>0</v>
      </c>
      <c r="B342" s="13"/>
      <c r="C342" s="14">
        <v>88247</v>
      </c>
      <c r="D342" s="14" t="s">
        <v>114</v>
      </c>
      <c r="E342" s="15" t="s">
        <v>484</v>
      </c>
      <c r="F342" s="16" t="s">
        <v>9</v>
      </c>
      <c r="G342" s="93">
        <v>0.40079999999999999</v>
      </c>
      <c r="H342" s="18">
        <v>18.559999999999999</v>
      </c>
      <c r="I342" s="18">
        <f t="shared" si="19"/>
        <v>7.4388479999999992</v>
      </c>
    </row>
    <row r="343" spans="1:9" x14ac:dyDescent="0.25">
      <c r="A343" s="97">
        <v>0</v>
      </c>
      <c r="B343" s="13"/>
      <c r="C343" s="14">
        <v>88264</v>
      </c>
      <c r="D343" s="14" t="s">
        <v>114</v>
      </c>
      <c r="E343" s="15" t="s">
        <v>485</v>
      </c>
      <c r="F343" s="16" t="s">
        <v>9</v>
      </c>
      <c r="G343" s="93">
        <v>0.40079999999999999</v>
      </c>
      <c r="H343" s="18">
        <v>22.36</v>
      </c>
      <c r="I343" s="18">
        <f t="shared" si="19"/>
        <v>8.9618880000000001</v>
      </c>
    </row>
    <row r="344" spans="1:9" ht="30" x14ac:dyDescent="0.25">
      <c r="A344" s="97">
        <v>1</v>
      </c>
      <c r="B344" s="13" t="s">
        <v>232</v>
      </c>
      <c r="C344" s="14" t="s">
        <v>382</v>
      </c>
      <c r="D344" s="14" t="s">
        <v>95</v>
      </c>
      <c r="E344" s="15" t="s">
        <v>385</v>
      </c>
      <c r="F344" s="16" t="s">
        <v>122</v>
      </c>
      <c r="G344" s="93">
        <v>1</v>
      </c>
      <c r="H344" s="18" cm="1">
        <f t="array" ref="H344">SUM(I345:INDEX(I345:I9006,MATCH(TRUE,INDEX(A345:A9006&lt;&gt;0,0),0)-1))</f>
        <v>33.359000000000002</v>
      </c>
      <c r="I344" s="18">
        <f t="shared" si="19"/>
        <v>33.359000000000002</v>
      </c>
    </row>
    <row r="345" spans="1:9" x14ac:dyDescent="0.25">
      <c r="A345" s="97">
        <v>0</v>
      </c>
      <c r="B345" s="13" t="s">
        <v>0</v>
      </c>
      <c r="C345" s="14">
        <v>88264</v>
      </c>
      <c r="D345" s="14" t="s">
        <v>114</v>
      </c>
      <c r="E345" s="15" t="s">
        <v>485</v>
      </c>
      <c r="F345" s="16" t="s">
        <v>468</v>
      </c>
      <c r="G345" s="93">
        <v>0.4</v>
      </c>
      <c r="H345" s="18">
        <v>22.36</v>
      </c>
      <c r="I345" s="18">
        <f t="shared" si="19"/>
        <v>8.9440000000000008</v>
      </c>
    </row>
    <row r="346" spans="1:9" x14ac:dyDescent="0.25">
      <c r="A346" s="97">
        <v>0</v>
      </c>
      <c r="B346" s="13" t="s">
        <v>0</v>
      </c>
      <c r="C346" s="14">
        <v>88247</v>
      </c>
      <c r="D346" s="14" t="s">
        <v>114</v>
      </c>
      <c r="E346" s="15" t="s">
        <v>484</v>
      </c>
      <c r="F346" s="16" t="s">
        <v>468</v>
      </c>
      <c r="G346" s="93">
        <v>0.4</v>
      </c>
      <c r="H346" s="18">
        <v>18.559999999999999</v>
      </c>
      <c r="I346" s="18">
        <f t="shared" si="19"/>
        <v>7.4239999999999995</v>
      </c>
    </row>
    <row r="347" spans="1:9" ht="45" x14ac:dyDescent="0.25">
      <c r="A347" s="97">
        <v>0</v>
      </c>
      <c r="B347" s="13" t="s">
        <v>0</v>
      </c>
      <c r="C347" s="14">
        <v>1201004040</v>
      </c>
      <c r="D347" s="14" t="s">
        <v>326</v>
      </c>
      <c r="E347" s="15" t="s">
        <v>646</v>
      </c>
      <c r="F347" s="16" t="s">
        <v>122</v>
      </c>
      <c r="G347" s="93">
        <v>1.3</v>
      </c>
      <c r="H347" s="18">
        <v>13.07</v>
      </c>
      <c r="I347" s="18">
        <f t="shared" si="19"/>
        <v>16.991</v>
      </c>
    </row>
    <row r="348" spans="1:9" ht="30" x14ac:dyDescent="0.25">
      <c r="A348" s="97">
        <v>1</v>
      </c>
      <c r="B348" s="13" t="s">
        <v>233</v>
      </c>
      <c r="C348" s="14">
        <v>91926</v>
      </c>
      <c r="D348" s="14" t="s">
        <v>114</v>
      </c>
      <c r="E348" s="15" t="s">
        <v>386</v>
      </c>
      <c r="F348" s="16" t="s">
        <v>122</v>
      </c>
      <c r="G348" s="93">
        <v>1</v>
      </c>
      <c r="H348" s="18" cm="1">
        <f t="array" ref="H348">SUM(I349:INDEX(I349:I9010,MATCH(TRUE,INDEX(A349:A9010&lt;&gt;0,0),0)-1))</f>
        <v>3.8005499999999999</v>
      </c>
      <c r="I348" s="18">
        <f t="shared" si="19"/>
        <v>3.8005499999999999</v>
      </c>
    </row>
    <row r="349" spans="1:9" ht="30" x14ac:dyDescent="0.25">
      <c r="A349" s="97">
        <v>0</v>
      </c>
      <c r="B349" s="13" t="s">
        <v>0</v>
      </c>
      <c r="C349" s="14">
        <v>1014</v>
      </c>
      <c r="D349" s="14" t="s">
        <v>114</v>
      </c>
      <c r="E349" s="15" t="s">
        <v>647</v>
      </c>
      <c r="F349" s="16" t="s">
        <v>122</v>
      </c>
      <c r="G349" s="93">
        <v>1.19</v>
      </c>
      <c r="H349" s="18">
        <v>2.13</v>
      </c>
      <c r="I349" s="18">
        <f t="shared" si="19"/>
        <v>2.5347</v>
      </c>
    </row>
    <row r="350" spans="1:9" ht="30" x14ac:dyDescent="0.25">
      <c r="A350" s="97">
        <v>0</v>
      </c>
      <c r="B350" s="13" t="s">
        <v>0</v>
      </c>
      <c r="C350" s="14">
        <v>21127</v>
      </c>
      <c r="D350" s="14" t="s">
        <v>114</v>
      </c>
      <c r="E350" s="15" t="s">
        <v>648</v>
      </c>
      <c r="F350" s="16" t="s">
        <v>9</v>
      </c>
      <c r="G350" s="94">
        <v>8.9999999999999993E-3</v>
      </c>
      <c r="H350" s="18">
        <v>4.25</v>
      </c>
      <c r="I350" s="18">
        <f t="shared" si="19"/>
        <v>3.8249999999999999E-2</v>
      </c>
    </row>
    <row r="351" spans="1:9" x14ac:dyDescent="0.25">
      <c r="A351" s="97">
        <v>0</v>
      </c>
      <c r="B351" s="13" t="s">
        <v>0</v>
      </c>
      <c r="C351" s="14">
        <v>88247</v>
      </c>
      <c r="D351" s="14" t="s">
        <v>114</v>
      </c>
      <c r="E351" s="15" t="s">
        <v>484</v>
      </c>
      <c r="F351" s="16" t="s">
        <v>468</v>
      </c>
      <c r="G351" s="94">
        <v>0.03</v>
      </c>
      <c r="H351" s="18">
        <v>18.559999999999999</v>
      </c>
      <c r="I351" s="18">
        <f t="shared" si="19"/>
        <v>0.55679999999999996</v>
      </c>
    </row>
    <row r="352" spans="1:9" x14ac:dyDescent="0.25">
      <c r="A352" s="97">
        <v>0</v>
      </c>
      <c r="B352" s="13" t="s">
        <v>0</v>
      </c>
      <c r="C352" s="14">
        <v>88264</v>
      </c>
      <c r="D352" s="14" t="s">
        <v>114</v>
      </c>
      <c r="E352" s="15" t="s">
        <v>485</v>
      </c>
      <c r="F352" s="16" t="s">
        <v>468</v>
      </c>
      <c r="G352" s="94">
        <v>0.03</v>
      </c>
      <c r="H352" s="18">
        <v>22.36</v>
      </c>
      <c r="I352" s="18">
        <f t="shared" si="19"/>
        <v>0.67079999999999995</v>
      </c>
    </row>
    <row r="353" spans="1:9" ht="30" x14ac:dyDescent="0.25">
      <c r="A353" s="97">
        <v>1</v>
      </c>
      <c r="B353" s="13" t="s">
        <v>234</v>
      </c>
      <c r="C353" s="14">
        <v>93653</v>
      </c>
      <c r="D353" s="14" t="s">
        <v>114</v>
      </c>
      <c r="E353" s="15" t="s">
        <v>387</v>
      </c>
      <c r="F353" s="16" t="s">
        <v>9</v>
      </c>
      <c r="G353" s="93">
        <v>1</v>
      </c>
      <c r="H353" s="18" cm="1">
        <f t="array" ref="H353">SUM(I354:INDEX(I354:I9015,MATCH(TRUE,INDEX(A354:A9015&lt;&gt;0,0),0)-1))</f>
        <v>13.132995999999999</v>
      </c>
      <c r="I353" s="18">
        <f t="shared" si="19"/>
        <v>13.132995999999999</v>
      </c>
    </row>
    <row r="354" spans="1:9" ht="30" x14ac:dyDescent="0.25">
      <c r="A354" s="97">
        <v>0</v>
      </c>
      <c r="B354" s="13"/>
      <c r="C354" s="14">
        <v>1570</v>
      </c>
      <c r="D354" s="14" t="s">
        <v>114</v>
      </c>
      <c r="E354" s="15" t="s">
        <v>649</v>
      </c>
      <c r="F354" s="16" t="s">
        <v>9</v>
      </c>
      <c r="G354" s="93">
        <v>1</v>
      </c>
      <c r="H354" s="18">
        <v>0.97</v>
      </c>
      <c r="I354" s="18">
        <f t="shared" si="19"/>
        <v>0.97</v>
      </c>
    </row>
    <row r="355" spans="1:9" x14ac:dyDescent="0.25">
      <c r="A355" s="97">
        <v>0</v>
      </c>
      <c r="B355" s="13"/>
      <c r="C355" s="14">
        <v>34653</v>
      </c>
      <c r="D355" s="14" t="s">
        <v>114</v>
      </c>
      <c r="E355" s="15" t="s">
        <v>650</v>
      </c>
      <c r="F355" s="16" t="s">
        <v>9</v>
      </c>
      <c r="G355" s="93">
        <v>1</v>
      </c>
      <c r="H355" s="18">
        <v>9.4499999999999993</v>
      </c>
      <c r="I355" s="18">
        <f t="shared" si="19"/>
        <v>9.4499999999999993</v>
      </c>
    </row>
    <row r="356" spans="1:9" x14ac:dyDescent="0.25">
      <c r="A356" s="97">
        <v>0</v>
      </c>
      <c r="B356" s="13"/>
      <c r="C356" s="14">
        <v>88247</v>
      </c>
      <c r="D356" s="14" t="s">
        <v>114</v>
      </c>
      <c r="E356" s="15" t="s">
        <v>484</v>
      </c>
      <c r="F356" s="16" t="s">
        <v>468</v>
      </c>
      <c r="G356" s="93">
        <v>6.6299999999999998E-2</v>
      </c>
      <c r="H356" s="18">
        <v>18.559999999999999</v>
      </c>
      <c r="I356" s="18">
        <f t="shared" si="19"/>
        <v>1.2305279999999998</v>
      </c>
    </row>
    <row r="357" spans="1:9" x14ac:dyDescent="0.25">
      <c r="A357" s="97">
        <v>0</v>
      </c>
      <c r="B357" s="13"/>
      <c r="C357" s="14">
        <v>88264</v>
      </c>
      <c r="D357" s="14" t="s">
        <v>114</v>
      </c>
      <c r="E357" s="15" t="s">
        <v>485</v>
      </c>
      <c r="F357" s="16" t="s">
        <v>468</v>
      </c>
      <c r="G357" s="93">
        <v>6.6299999999999998E-2</v>
      </c>
      <c r="H357" s="18">
        <v>22.36</v>
      </c>
      <c r="I357" s="18">
        <f t="shared" si="19"/>
        <v>1.4824679999999999</v>
      </c>
    </row>
    <row r="358" spans="1:9" ht="30" x14ac:dyDescent="0.25">
      <c r="A358" s="97">
        <v>1</v>
      </c>
      <c r="B358" s="13" t="s">
        <v>235</v>
      </c>
      <c r="C358" s="14" t="s">
        <v>368</v>
      </c>
      <c r="D358" s="14" t="s">
        <v>95</v>
      </c>
      <c r="E358" s="15" t="s">
        <v>389</v>
      </c>
      <c r="F358" s="16" t="s">
        <v>9</v>
      </c>
      <c r="G358" s="93">
        <v>1</v>
      </c>
      <c r="H358" s="18">
        <v>1092.1799999999998</v>
      </c>
      <c r="I358" s="18">
        <f t="shared" si="19"/>
        <v>1092.1799999999998</v>
      </c>
    </row>
    <row r="359" spans="1:9" ht="30" x14ac:dyDescent="0.25">
      <c r="A359" s="97">
        <v>0</v>
      </c>
      <c r="B359" s="13"/>
      <c r="C359" s="14">
        <v>1580</v>
      </c>
      <c r="D359" s="14" t="s">
        <v>114</v>
      </c>
      <c r="E359" s="15" t="s">
        <v>651</v>
      </c>
      <c r="F359" s="16" t="s">
        <v>9</v>
      </c>
      <c r="G359" s="93">
        <v>3</v>
      </c>
      <c r="H359" s="18">
        <v>8.06</v>
      </c>
      <c r="I359" s="18">
        <f t="shared" si="19"/>
        <v>24.18</v>
      </c>
    </row>
    <row r="360" spans="1:9" ht="30" x14ac:dyDescent="0.25">
      <c r="A360" s="97">
        <v>0</v>
      </c>
      <c r="B360" s="13"/>
      <c r="C360" s="14">
        <v>3751</v>
      </c>
      <c r="D360" s="14" t="s">
        <v>107</v>
      </c>
      <c r="E360" s="15" t="s">
        <v>652</v>
      </c>
      <c r="F360" s="16" t="s">
        <v>9</v>
      </c>
      <c r="G360" s="93">
        <v>1</v>
      </c>
      <c r="H360" s="18">
        <v>164</v>
      </c>
      <c r="I360" s="18">
        <f t="shared" si="19"/>
        <v>164</v>
      </c>
    </row>
    <row r="361" spans="1:9" x14ac:dyDescent="0.25">
      <c r="A361" s="97">
        <v>0</v>
      </c>
      <c r="B361" s="13"/>
      <c r="C361" s="14">
        <v>88247</v>
      </c>
      <c r="D361" s="14" t="s">
        <v>114</v>
      </c>
      <c r="E361" s="15" t="s">
        <v>484</v>
      </c>
      <c r="F361" s="16" t="s">
        <v>468</v>
      </c>
      <c r="G361" s="93">
        <v>1.3231999999999999</v>
      </c>
      <c r="H361" s="18">
        <v>18.559999999999999</v>
      </c>
      <c r="I361" s="18">
        <f t="shared" si="19"/>
        <v>24.558591999999997</v>
      </c>
    </row>
    <row r="362" spans="1:9" x14ac:dyDescent="0.25">
      <c r="A362" s="97">
        <v>0</v>
      </c>
      <c r="B362" s="13"/>
      <c r="C362" s="14">
        <v>88264</v>
      </c>
      <c r="D362" s="14" t="s">
        <v>114</v>
      </c>
      <c r="E362" s="15" t="s">
        <v>485</v>
      </c>
      <c r="F362" s="16" t="s">
        <v>468</v>
      </c>
      <c r="G362" s="93">
        <v>1.3231999999999999</v>
      </c>
      <c r="H362" s="18">
        <v>22.36</v>
      </c>
      <c r="I362" s="18">
        <f t="shared" ref="I362:I425" si="20">G362*H362</f>
        <v>29.586751999999997</v>
      </c>
    </row>
    <row r="363" spans="1:9" ht="30" x14ac:dyDescent="0.25">
      <c r="A363" s="97">
        <v>1</v>
      </c>
      <c r="B363" s="13" t="s">
        <v>296</v>
      </c>
      <c r="C363" s="14" t="s">
        <v>323</v>
      </c>
      <c r="D363" s="14" t="s">
        <v>95</v>
      </c>
      <c r="E363" s="15" t="s">
        <v>390</v>
      </c>
      <c r="F363" s="16" t="s">
        <v>9</v>
      </c>
      <c r="G363" s="93">
        <v>1</v>
      </c>
      <c r="H363" s="18" cm="1">
        <f t="array" ref="H363">SUM(I364:INDEX(I364:I9025,MATCH(TRUE,INDEX(A364:A9025&lt;&gt;0,0),0)-1))</f>
        <v>2764.79</v>
      </c>
      <c r="I363" s="18">
        <f t="shared" si="20"/>
        <v>2764.79</v>
      </c>
    </row>
    <row r="364" spans="1:9" x14ac:dyDescent="0.25">
      <c r="A364" s="97">
        <v>0</v>
      </c>
      <c r="B364" s="13"/>
      <c r="C364" s="14">
        <v>88264</v>
      </c>
      <c r="D364" s="14" t="s">
        <v>114</v>
      </c>
      <c r="E364" s="15" t="s">
        <v>485</v>
      </c>
      <c r="F364" s="16" t="s">
        <v>468</v>
      </c>
      <c r="G364" s="93">
        <v>2</v>
      </c>
      <c r="H364" s="18">
        <v>22.36</v>
      </c>
      <c r="I364" s="18">
        <f t="shared" si="20"/>
        <v>44.72</v>
      </c>
    </row>
    <row r="365" spans="1:9" x14ac:dyDescent="0.25">
      <c r="A365" s="97">
        <v>0</v>
      </c>
      <c r="B365" s="13"/>
      <c r="C365" s="14">
        <v>88247</v>
      </c>
      <c r="D365" s="14" t="s">
        <v>114</v>
      </c>
      <c r="E365" s="15" t="s">
        <v>484</v>
      </c>
      <c r="F365" s="16" t="s">
        <v>468</v>
      </c>
      <c r="G365" s="93">
        <v>2</v>
      </c>
      <c r="H365" s="18">
        <v>18.559999999999999</v>
      </c>
      <c r="I365" s="18">
        <f t="shared" si="20"/>
        <v>37.119999999999997</v>
      </c>
    </row>
    <row r="366" spans="1:9" ht="30" x14ac:dyDescent="0.25">
      <c r="A366" s="97">
        <v>0</v>
      </c>
      <c r="B366" s="13"/>
      <c r="C366" s="69" t="s">
        <v>653</v>
      </c>
      <c r="D366" s="14" t="s">
        <v>654</v>
      </c>
      <c r="E366" s="15" t="s">
        <v>655</v>
      </c>
      <c r="F366" s="16" t="s">
        <v>9</v>
      </c>
      <c r="G366" s="93">
        <v>1</v>
      </c>
      <c r="H366" s="18">
        <v>2682.95</v>
      </c>
      <c r="I366" s="18">
        <f t="shared" si="20"/>
        <v>2682.95</v>
      </c>
    </row>
    <row r="367" spans="1:9" ht="30" x14ac:dyDescent="0.25">
      <c r="A367" s="97">
        <v>1</v>
      </c>
      <c r="B367" s="13" t="s">
        <v>300</v>
      </c>
      <c r="C367" s="14" t="s">
        <v>388</v>
      </c>
      <c r="D367" s="14" t="s">
        <v>95</v>
      </c>
      <c r="E367" s="15" t="s">
        <v>392</v>
      </c>
      <c r="F367" s="16" t="s">
        <v>9</v>
      </c>
      <c r="G367" s="93">
        <v>1</v>
      </c>
      <c r="H367" s="18" cm="1">
        <f t="array" ref="H367">SUM(I368:INDEX(I368:I9029,MATCH(TRUE,INDEX(A368:A9029&lt;&gt;0,0),0)-1))</f>
        <v>81.010000000000005</v>
      </c>
      <c r="I367" s="18">
        <f t="shared" si="20"/>
        <v>81.010000000000005</v>
      </c>
    </row>
    <row r="368" spans="1:9" ht="30" x14ac:dyDescent="0.25">
      <c r="A368" s="97">
        <v>0</v>
      </c>
      <c r="B368" s="13"/>
      <c r="C368" s="14">
        <v>39465</v>
      </c>
      <c r="D368" s="14" t="s">
        <v>114</v>
      </c>
      <c r="E368" s="15" t="s">
        <v>656</v>
      </c>
      <c r="F368" s="16" t="s">
        <v>9</v>
      </c>
      <c r="G368" s="93">
        <v>1</v>
      </c>
      <c r="H368" s="18">
        <v>68.98</v>
      </c>
      <c r="I368" s="18">
        <f t="shared" si="20"/>
        <v>68.98</v>
      </c>
    </row>
    <row r="369" spans="1:9" x14ac:dyDescent="0.25">
      <c r="A369" s="97">
        <v>0</v>
      </c>
      <c r="B369" s="13"/>
      <c r="C369" s="14">
        <v>88264</v>
      </c>
      <c r="D369" s="14" t="s">
        <v>114</v>
      </c>
      <c r="E369" s="15" t="s">
        <v>485</v>
      </c>
      <c r="F369" s="16" t="s">
        <v>468</v>
      </c>
      <c r="G369" s="93">
        <v>0.3</v>
      </c>
      <c r="H369" s="18">
        <v>22.36</v>
      </c>
      <c r="I369" s="18">
        <f t="shared" si="20"/>
        <v>6.7079999999999993</v>
      </c>
    </row>
    <row r="370" spans="1:9" x14ac:dyDescent="0.25">
      <c r="A370" s="97">
        <v>0</v>
      </c>
      <c r="B370" s="13"/>
      <c r="C370" s="14">
        <v>88316</v>
      </c>
      <c r="D370" s="14" t="s">
        <v>114</v>
      </c>
      <c r="E370" s="15" t="s">
        <v>469</v>
      </c>
      <c r="F370" s="16" t="s">
        <v>468</v>
      </c>
      <c r="G370" s="93">
        <v>0.3</v>
      </c>
      <c r="H370" s="18">
        <v>17.739999999999998</v>
      </c>
      <c r="I370" s="18">
        <f t="shared" si="20"/>
        <v>5.3219999999999992</v>
      </c>
    </row>
    <row r="371" spans="1:9" ht="45" x14ac:dyDescent="0.25">
      <c r="A371" s="97">
        <v>1</v>
      </c>
      <c r="B371" s="13" t="s">
        <v>303</v>
      </c>
      <c r="C371" s="14">
        <v>92988</v>
      </c>
      <c r="D371" s="14" t="s">
        <v>114</v>
      </c>
      <c r="E371" s="15" t="s">
        <v>394</v>
      </c>
      <c r="F371" s="16" t="s">
        <v>122</v>
      </c>
      <c r="G371" s="93">
        <v>1</v>
      </c>
      <c r="H371" s="18" cm="1">
        <f t="array" ref="H371">SUM(I372:INDEX(I372:I9033,MATCH(TRUE,INDEX(A372:A9033&lt;&gt;0,0),0)-1))</f>
        <v>51.860259999999997</v>
      </c>
      <c r="I371" s="18">
        <f t="shared" si="20"/>
        <v>51.860259999999997</v>
      </c>
    </row>
    <row r="372" spans="1:9" ht="45" x14ac:dyDescent="0.25">
      <c r="A372" s="97">
        <v>0</v>
      </c>
      <c r="B372" s="13"/>
      <c r="C372" s="14">
        <v>1018</v>
      </c>
      <c r="D372" s="14" t="s">
        <v>114</v>
      </c>
      <c r="E372" s="15" t="s">
        <v>657</v>
      </c>
      <c r="F372" s="16" t="s">
        <v>122</v>
      </c>
      <c r="G372" s="93">
        <v>1.0149999999999999</v>
      </c>
      <c r="H372" s="18">
        <v>47.71</v>
      </c>
      <c r="I372" s="18">
        <f t="shared" si="20"/>
        <v>48.425649999999997</v>
      </c>
    </row>
    <row r="373" spans="1:9" ht="30" x14ac:dyDescent="0.25">
      <c r="A373" s="97">
        <v>0</v>
      </c>
      <c r="B373" s="13"/>
      <c r="C373" s="14">
        <v>21127</v>
      </c>
      <c r="D373" s="14" t="s">
        <v>114</v>
      </c>
      <c r="E373" s="15" t="s">
        <v>648</v>
      </c>
      <c r="F373" s="16" t="s">
        <v>9</v>
      </c>
      <c r="G373" s="94">
        <v>8.9999999999999993E-3</v>
      </c>
      <c r="H373" s="18">
        <v>4.25</v>
      </c>
      <c r="I373" s="18">
        <f t="shared" si="20"/>
        <v>3.8249999999999999E-2</v>
      </c>
    </row>
    <row r="374" spans="1:9" x14ac:dyDescent="0.25">
      <c r="A374" s="97">
        <v>0</v>
      </c>
      <c r="B374" s="13"/>
      <c r="C374" s="14">
        <v>88247</v>
      </c>
      <c r="D374" s="14" t="s">
        <v>114</v>
      </c>
      <c r="E374" s="15" t="s">
        <v>484</v>
      </c>
      <c r="F374" s="16" t="s">
        <v>468</v>
      </c>
      <c r="G374" s="93">
        <v>8.3000000000000004E-2</v>
      </c>
      <c r="H374" s="18">
        <v>18.559999999999999</v>
      </c>
      <c r="I374" s="18">
        <f t="shared" si="20"/>
        <v>1.5404800000000001</v>
      </c>
    </row>
    <row r="375" spans="1:9" x14ac:dyDescent="0.25">
      <c r="A375" s="97">
        <v>0</v>
      </c>
      <c r="B375" s="13"/>
      <c r="C375" s="14">
        <v>88264</v>
      </c>
      <c r="D375" s="14" t="s">
        <v>114</v>
      </c>
      <c r="E375" s="15" t="s">
        <v>485</v>
      </c>
      <c r="F375" s="16" t="s">
        <v>468</v>
      </c>
      <c r="G375" s="93">
        <v>8.3000000000000004E-2</v>
      </c>
      <c r="H375" s="18">
        <v>22.36</v>
      </c>
      <c r="I375" s="18">
        <f t="shared" si="20"/>
        <v>1.85588</v>
      </c>
    </row>
    <row r="376" spans="1:9" ht="45" x14ac:dyDescent="0.25">
      <c r="A376" s="97">
        <v>1</v>
      </c>
      <c r="B376" s="13" t="s">
        <v>306</v>
      </c>
      <c r="C376" s="14">
        <v>92992</v>
      </c>
      <c r="D376" s="14" t="s">
        <v>114</v>
      </c>
      <c r="E376" s="15" t="s">
        <v>396</v>
      </c>
      <c r="F376" s="16" t="s">
        <v>122</v>
      </c>
      <c r="G376" s="93">
        <v>1</v>
      </c>
      <c r="H376" s="18" cm="1">
        <f t="array" ref="H376">SUM(I377:INDEX(I377:I9038,MATCH(TRUE,INDEX(A377:A9038&lt;&gt;0,0),0)-1))</f>
        <v>93.023125999999991</v>
      </c>
      <c r="I376" s="18">
        <f t="shared" si="20"/>
        <v>93.023125999999991</v>
      </c>
    </row>
    <row r="377" spans="1:9" ht="45" x14ac:dyDescent="0.25">
      <c r="A377" s="97">
        <v>0</v>
      </c>
      <c r="B377" s="13"/>
      <c r="C377" s="14">
        <v>998</v>
      </c>
      <c r="D377" s="14" t="s">
        <v>114</v>
      </c>
      <c r="E377" s="15" t="s">
        <v>658</v>
      </c>
      <c r="F377" s="16" t="s">
        <v>122</v>
      </c>
      <c r="G377" s="93">
        <v>1.0149999999999999</v>
      </c>
      <c r="H377" s="18">
        <v>86.66</v>
      </c>
      <c r="I377" s="18">
        <f t="shared" si="20"/>
        <v>87.95989999999999</v>
      </c>
    </row>
    <row r="378" spans="1:9" ht="30" x14ac:dyDescent="0.25">
      <c r="A378" s="97">
        <v>0</v>
      </c>
      <c r="B378" s="13"/>
      <c r="C378" s="14">
        <v>21127</v>
      </c>
      <c r="D378" s="14" t="s">
        <v>114</v>
      </c>
      <c r="E378" s="15" t="s">
        <v>648</v>
      </c>
      <c r="F378" s="16" t="s">
        <v>9</v>
      </c>
      <c r="G378" s="94">
        <v>8.9999999999999993E-3</v>
      </c>
      <c r="H378" s="18">
        <v>4.25</v>
      </c>
      <c r="I378" s="18">
        <f t="shared" si="20"/>
        <v>3.8249999999999999E-2</v>
      </c>
    </row>
    <row r="379" spans="1:9" x14ac:dyDescent="0.25">
      <c r="A379" s="97">
        <v>0</v>
      </c>
      <c r="B379" s="13"/>
      <c r="C379" s="14">
        <v>88247</v>
      </c>
      <c r="D379" s="14" t="s">
        <v>114</v>
      </c>
      <c r="E379" s="15" t="s">
        <v>484</v>
      </c>
      <c r="F379" s="16" t="s">
        <v>468</v>
      </c>
      <c r="G379" s="93">
        <v>0.12280000000000001</v>
      </c>
      <c r="H379" s="18">
        <v>18.559999999999999</v>
      </c>
      <c r="I379" s="18">
        <f t="shared" si="20"/>
        <v>2.2791679999999999</v>
      </c>
    </row>
    <row r="380" spans="1:9" x14ac:dyDescent="0.25">
      <c r="A380" s="97">
        <v>0</v>
      </c>
      <c r="B380" s="13"/>
      <c r="C380" s="14">
        <v>88264</v>
      </c>
      <c r="D380" s="14" t="s">
        <v>114</v>
      </c>
      <c r="E380" s="15" t="s">
        <v>485</v>
      </c>
      <c r="F380" s="16" t="s">
        <v>468</v>
      </c>
      <c r="G380" s="93">
        <v>0.12280000000000001</v>
      </c>
      <c r="H380" s="18">
        <v>22.36</v>
      </c>
      <c r="I380" s="18">
        <f t="shared" si="20"/>
        <v>2.7458080000000002</v>
      </c>
    </row>
    <row r="381" spans="1:9" ht="45" x14ac:dyDescent="0.25">
      <c r="A381" s="97">
        <v>1</v>
      </c>
      <c r="B381" s="13" t="s">
        <v>308</v>
      </c>
      <c r="C381" s="14">
        <v>93000</v>
      </c>
      <c r="D381" s="14" t="s">
        <v>114</v>
      </c>
      <c r="E381" s="15" t="s">
        <v>398</v>
      </c>
      <c r="F381" s="16" t="s">
        <v>122</v>
      </c>
      <c r="G381" s="93">
        <v>1</v>
      </c>
      <c r="H381" s="18" cm="1">
        <f t="array" ref="H381">SUM(I382:INDEX(I382:I9043,MATCH(TRUE,INDEX(A382:A9043&lt;&gt;0,0),0)-1))</f>
        <v>237.77885399999997</v>
      </c>
      <c r="I381" s="18">
        <f t="shared" si="20"/>
        <v>237.77885399999997</v>
      </c>
    </row>
    <row r="382" spans="1:9" ht="45" x14ac:dyDescent="0.25">
      <c r="A382" s="97">
        <v>0</v>
      </c>
      <c r="B382" s="13"/>
      <c r="C382" s="14">
        <v>1015</v>
      </c>
      <c r="D382" s="14" t="s">
        <v>114</v>
      </c>
      <c r="E382" s="15" t="s">
        <v>659</v>
      </c>
      <c r="F382" s="16" t="s">
        <v>122</v>
      </c>
      <c r="G382" s="93">
        <v>1.0149999999999999</v>
      </c>
      <c r="H382" s="18">
        <v>224.1</v>
      </c>
      <c r="I382" s="18">
        <f t="shared" si="20"/>
        <v>227.46149999999997</v>
      </c>
    </row>
    <row r="383" spans="1:9" ht="30" x14ac:dyDescent="0.25">
      <c r="A383" s="97">
        <v>0</v>
      </c>
      <c r="B383" s="13"/>
      <c r="C383" s="14">
        <v>21127</v>
      </c>
      <c r="D383" s="14" t="s">
        <v>114</v>
      </c>
      <c r="E383" s="15" t="s">
        <v>648</v>
      </c>
      <c r="F383" s="16" t="s">
        <v>9</v>
      </c>
      <c r="G383" s="94">
        <v>8.9999999999999993E-3</v>
      </c>
      <c r="H383" s="18">
        <v>4.25</v>
      </c>
      <c r="I383" s="18">
        <f t="shared" si="20"/>
        <v>3.8249999999999999E-2</v>
      </c>
    </row>
    <row r="384" spans="1:9" x14ac:dyDescent="0.25">
      <c r="A384" s="97">
        <v>0</v>
      </c>
      <c r="B384" s="13"/>
      <c r="C384" s="14">
        <v>88247</v>
      </c>
      <c r="D384" s="14" t="s">
        <v>114</v>
      </c>
      <c r="E384" s="15" t="s">
        <v>484</v>
      </c>
      <c r="F384" s="16" t="s">
        <v>468</v>
      </c>
      <c r="G384" s="93">
        <v>0.25119999999999998</v>
      </c>
      <c r="H384" s="18">
        <v>18.559999999999999</v>
      </c>
      <c r="I384" s="18">
        <f t="shared" si="20"/>
        <v>4.6622719999999989</v>
      </c>
    </row>
    <row r="385" spans="1:9" x14ac:dyDescent="0.25">
      <c r="A385" s="97">
        <v>0</v>
      </c>
      <c r="B385" s="13"/>
      <c r="C385" s="14">
        <v>88264</v>
      </c>
      <c r="D385" s="14" t="s">
        <v>114</v>
      </c>
      <c r="E385" s="15" t="s">
        <v>485</v>
      </c>
      <c r="F385" s="16" t="s">
        <v>468</v>
      </c>
      <c r="G385" s="93">
        <v>0.25119999999999998</v>
      </c>
      <c r="H385" s="18">
        <v>22.36</v>
      </c>
      <c r="I385" s="18">
        <f t="shared" si="20"/>
        <v>5.6168319999999996</v>
      </c>
    </row>
    <row r="386" spans="1:9" ht="30" x14ac:dyDescent="0.25">
      <c r="A386" s="97">
        <v>1</v>
      </c>
      <c r="B386" s="13" t="s">
        <v>311</v>
      </c>
      <c r="C386" s="14">
        <v>97881</v>
      </c>
      <c r="D386" s="14" t="s">
        <v>114</v>
      </c>
      <c r="E386" s="15" t="s">
        <v>275</v>
      </c>
      <c r="F386" s="16" t="s">
        <v>276</v>
      </c>
      <c r="G386" s="93">
        <v>1</v>
      </c>
      <c r="H386" s="18" cm="1">
        <f t="array" ref="H386">SUM(I387:INDEX(I387:I9048,MATCH(TRUE,INDEX(A387:A9048&lt;&gt;0,0),0)-1))</f>
        <v>135.90342899999999</v>
      </c>
      <c r="I386" s="18">
        <f t="shared" si="20"/>
        <v>135.90342899999999</v>
      </c>
    </row>
    <row r="387" spans="1:9" ht="30" x14ac:dyDescent="0.25">
      <c r="A387" s="97">
        <v>0</v>
      </c>
      <c r="B387" s="13"/>
      <c r="C387" s="14">
        <v>43429</v>
      </c>
      <c r="D387" s="14" t="s">
        <v>114</v>
      </c>
      <c r="E387" s="15" t="s">
        <v>518</v>
      </c>
      <c r="F387" s="16" t="s">
        <v>9</v>
      </c>
      <c r="G387" s="93">
        <v>1</v>
      </c>
      <c r="H387" s="18">
        <v>99.13</v>
      </c>
      <c r="I387" s="18">
        <f t="shared" si="20"/>
        <v>99.13</v>
      </c>
    </row>
    <row r="388" spans="1:9" x14ac:dyDescent="0.25">
      <c r="A388" s="97">
        <v>0</v>
      </c>
      <c r="B388" s="13"/>
      <c r="C388" s="14">
        <v>88309</v>
      </c>
      <c r="D388" s="14" t="s">
        <v>114</v>
      </c>
      <c r="E388" s="15" t="s">
        <v>517</v>
      </c>
      <c r="F388" s="16" t="s">
        <v>468</v>
      </c>
      <c r="G388" s="94">
        <v>2.4299999999999999E-2</v>
      </c>
      <c r="H388" s="18">
        <v>22.09</v>
      </c>
      <c r="I388" s="18">
        <f t="shared" si="20"/>
        <v>0.53678700000000001</v>
      </c>
    </row>
    <row r="389" spans="1:9" x14ac:dyDescent="0.25">
      <c r="A389" s="97">
        <v>0</v>
      </c>
      <c r="B389" s="13"/>
      <c r="C389" s="14">
        <v>88316</v>
      </c>
      <c r="D389" s="14" t="s">
        <v>114</v>
      </c>
      <c r="E389" s="15" t="s">
        <v>469</v>
      </c>
      <c r="F389" s="16" t="s">
        <v>468</v>
      </c>
      <c r="G389" s="94">
        <v>1.9099999999999999E-2</v>
      </c>
      <c r="H389" s="18">
        <v>17.739999999999998</v>
      </c>
      <c r="I389" s="18">
        <f t="shared" si="20"/>
        <v>0.33883399999999997</v>
      </c>
    </row>
    <row r="390" spans="1:9" ht="30" x14ac:dyDescent="0.25">
      <c r="A390" s="97">
        <v>0</v>
      </c>
      <c r="B390" s="13"/>
      <c r="C390" s="14">
        <v>97733</v>
      </c>
      <c r="D390" s="14" t="s">
        <v>114</v>
      </c>
      <c r="E390" s="15" t="s">
        <v>519</v>
      </c>
      <c r="F390" s="16" t="s">
        <v>443</v>
      </c>
      <c r="G390" s="94">
        <v>9.1000000000000004E-3</v>
      </c>
      <c r="H390" s="18">
        <v>2948.88</v>
      </c>
      <c r="I390" s="18">
        <f t="shared" si="20"/>
        <v>26.834808000000002</v>
      </c>
    </row>
    <row r="391" spans="1:9" ht="30" x14ac:dyDescent="0.25">
      <c r="A391" s="97">
        <v>0</v>
      </c>
      <c r="B391" s="13"/>
      <c r="C391" s="14">
        <v>101619</v>
      </c>
      <c r="D391" s="14" t="s">
        <v>114</v>
      </c>
      <c r="E391" s="15" t="s">
        <v>520</v>
      </c>
      <c r="F391" s="16" t="s">
        <v>443</v>
      </c>
      <c r="G391" s="94">
        <v>3.5999999999999997E-2</v>
      </c>
      <c r="H391" s="18">
        <v>251.75</v>
      </c>
      <c r="I391" s="18">
        <f t="shared" si="20"/>
        <v>9.0629999999999988</v>
      </c>
    </row>
    <row r="392" spans="1:9" ht="30" x14ac:dyDescent="0.25">
      <c r="A392" s="97">
        <v>1</v>
      </c>
      <c r="B392" s="13" t="s">
        <v>313</v>
      </c>
      <c r="C392" s="14">
        <v>96985</v>
      </c>
      <c r="D392" s="14" t="s">
        <v>114</v>
      </c>
      <c r="E392" s="15" t="s">
        <v>277</v>
      </c>
      <c r="F392" s="16" t="s">
        <v>276</v>
      </c>
      <c r="G392" s="93">
        <v>1</v>
      </c>
      <c r="H392" s="18" cm="1">
        <f t="array" ref="H392">SUM(I393:INDEX(I393:I9054,MATCH(TRUE,INDEX(A393:A9054&lt;&gt;0,0),0)-1))</f>
        <v>82.666852000000006</v>
      </c>
      <c r="I392" s="18">
        <f t="shared" si="20"/>
        <v>82.666852000000006</v>
      </c>
    </row>
    <row r="393" spans="1:9" ht="30" x14ac:dyDescent="0.25">
      <c r="A393" s="97">
        <v>0</v>
      </c>
      <c r="B393" s="13"/>
      <c r="C393" s="14">
        <v>3379</v>
      </c>
      <c r="D393" s="14" t="s">
        <v>114</v>
      </c>
      <c r="E393" s="15" t="s">
        <v>521</v>
      </c>
      <c r="F393" s="16" t="s">
        <v>9</v>
      </c>
      <c r="G393" s="93">
        <v>1</v>
      </c>
      <c r="H393" s="18">
        <v>72.31</v>
      </c>
      <c r="I393" s="18">
        <f t="shared" si="20"/>
        <v>72.31</v>
      </c>
    </row>
    <row r="394" spans="1:9" x14ac:dyDescent="0.25">
      <c r="A394" s="97">
        <v>0</v>
      </c>
      <c r="B394" s="13"/>
      <c r="C394" s="14">
        <v>88247</v>
      </c>
      <c r="D394" s="14" t="s">
        <v>114</v>
      </c>
      <c r="E394" s="15" t="s">
        <v>484</v>
      </c>
      <c r="F394" s="16" t="s">
        <v>468</v>
      </c>
      <c r="G394" s="93">
        <v>0.25309999999999999</v>
      </c>
      <c r="H394" s="18">
        <v>18.559999999999999</v>
      </c>
      <c r="I394" s="18">
        <f t="shared" si="20"/>
        <v>4.6975359999999995</v>
      </c>
    </row>
    <row r="395" spans="1:9" x14ac:dyDescent="0.25">
      <c r="A395" s="97">
        <v>0</v>
      </c>
      <c r="B395" s="13"/>
      <c r="C395" s="14">
        <v>88264</v>
      </c>
      <c r="D395" s="14" t="s">
        <v>114</v>
      </c>
      <c r="E395" s="15" t="s">
        <v>485</v>
      </c>
      <c r="F395" s="16" t="s">
        <v>468</v>
      </c>
      <c r="G395" s="93">
        <v>0.25309999999999999</v>
      </c>
      <c r="H395" s="18">
        <v>22.36</v>
      </c>
      <c r="I395" s="18">
        <f t="shared" si="20"/>
        <v>5.6593159999999996</v>
      </c>
    </row>
    <row r="396" spans="1:9" x14ac:dyDescent="0.25">
      <c r="A396" s="97">
        <v>1</v>
      </c>
      <c r="B396" s="13" t="s">
        <v>316</v>
      </c>
      <c r="C396" s="14">
        <v>1201006008</v>
      </c>
      <c r="D396" s="14" t="s">
        <v>326</v>
      </c>
      <c r="E396" s="15" t="s">
        <v>400</v>
      </c>
      <c r="F396" s="16" t="s">
        <v>276</v>
      </c>
      <c r="G396" s="93">
        <v>1</v>
      </c>
      <c r="H396" s="18">
        <v>42.28</v>
      </c>
      <c r="I396" s="18">
        <f t="shared" si="20"/>
        <v>42.28</v>
      </c>
    </row>
    <row r="397" spans="1:9" ht="30" x14ac:dyDescent="0.25">
      <c r="A397" s="97">
        <v>0</v>
      </c>
      <c r="B397" s="13"/>
      <c r="C397" s="14">
        <v>38056</v>
      </c>
      <c r="D397" s="14" t="s">
        <v>114</v>
      </c>
      <c r="E397" s="15" t="s">
        <v>522</v>
      </c>
      <c r="F397" s="16" t="s">
        <v>523</v>
      </c>
      <c r="G397" s="93">
        <v>1</v>
      </c>
      <c r="H397" s="18">
        <v>33.979999999999997</v>
      </c>
      <c r="I397" s="18">
        <f t="shared" si="20"/>
        <v>33.979999999999997</v>
      </c>
    </row>
    <row r="398" spans="1:9" x14ac:dyDescent="0.25">
      <c r="A398" s="97">
        <v>0</v>
      </c>
      <c r="B398" s="13"/>
      <c r="C398" s="14">
        <v>88264</v>
      </c>
      <c r="D398" s="14" t="s">
        <v>114</v>
      </c>
      <c r="E398" s="15" t="s">
        <v>485</v>
      </c>
      <c r="F398" s="16" t="s">
        <v>468</v>
      </c>
      <c r="G398" s="93">
        <v>0.2</v>
      </c>
      <c r="H398" s="18">
        <v>22.36</v>
      </c>
      <c r="I398" s="18">
        <f t="shared" si="20"/>
        <v>4.4720000000000004</v>
      </c>
    </row>
    <row r="399" spans="1:9" x14ac:dyDescent="0.25">
      <c r="A399" s="97">
        <v>0</v>
      </c>
      <c r="B399" s="13"/>
      <c r="C399" s="14">
        <v>88247</v>
      </c>
      <c r="D399" s="14" t="s">
        <v>114</v>
      </c>
      <c r="E399" s="15" t="s">
        <v>484</v>
      </c>
      <c r="F399" s="16" t="s">
        <v>468</v>
      </c>
      <c r="G399" s="93">
        <v>0.2</v>
      </c>
      <c r="H399" s="18">
        <v>18.559999999999999</v>
      </c>
      <c r="I399" s="18">
        <f t="shared" si="20"/>
        <v>3.7119999999999997</v>
      </c>
    </row>
    <row r="400" spans="1:9" ht="30" x14ac:dyDescent="0.25">
      <c r="A400" s="97">
        <v>1</v>
      </c>
      <c r="B400" s="13" t="s">
        <v>319</v>
      </c>
      <c r="C400" s="14">
        <v>96977</v>
      </c>
      <c r="D400" s="14" t="s">
        <v>114</v>
      </c>
      <c r="E400" s="15" t="s">
        <v>280</v>
      </c>
      <c r="F400" s="16" t="s">
        <v>122</v>
      </c>
      <c r="G400" s="93">
        <v>1</v>
      </c>
      <c r="H400" s="18" cm="1">
        <f t="array" ref="H400">SUM(I401:INDEX(I401:I9062,MATCH(TRUE,INDEX(A401:A9062&lt;&gt;0,0),0)-1))</f>
        <v>56.555004000000004</v>
      </c>
      <c r="I400" s="18">
        <f t="shared" si="20"/>
        <v>56.555004000000004</v>
      </c>
    </row>
    <row r="401" spans="1:9" x14ac:dyDescent="0.25">
      <c r="A401" s="97">
        <v>0</v>
      </c>
      <c r="B401" s="13"/>
      <c r="C401" s="14">
        <v>867</v>
      </c>
      <c r="D401" s="14" t="s">
        <v>114</v>
      </c>
      <c r="E401" s="15" t="s">
        <v>524</v>
      </c>
      <c r="F401" s="16" t="s">
        <v>122</v>
      </c>
      <c r="G401" s="93">
        <v>1.1000000000000001</v>
      </c>
      <c r="H401" s="18">
        <v>50.16</v>
      </c>
      <c r="I401" s="18">
        <f t="shared" si="20"/>
        <v>55.176000000000002</v>
      </c>
    </row>
    <row r="402" spans="1:9" x14ac:dyDescent="0.25">
      <c r="A402" s="97">
        <v>0</v>
      </c>
      <c r="B402" s="13"/>
      <c r="C402" s="14">
        <v>88247</v>
      </c>
      <c r="D402" s="14" t="s">
        <v>114</v>
      </c>
      <c r="E402" s="15" t="s">
        <v>484</v>
      </c>
      <c r="F402" s="16" t="s">
        <v>468</v>
      </c>
      <c r="G402" s="94">
        <v>3.3700000000000001E-2</v>
      </c>
      <c r="H402" s="18">
        <v>18.559999999999999</v>
      </c>
      <c r="I402" s="18">
        <f t="shared" si="20"/>
        <v>0.62547199999999992</v>
      </c>
    </row>
    <row r="403" spans="1:9" x14ac:dyDescent="0.25">
      <c r="A403" s="97">
        <v>0</v>
      </c>
      <c r="B403" s="13"/>
      <c r="C403" s="14">
        <v>88264</v>
      </c>
      <c r="D403" s="14" t="s">
        <v>114</v>
      </c>
      <c r="E403" s="15" t="s">
        <v>485</v>
      </c>
      <c r="F403" s="16" t="s">
        <v>468</v>
      </c>
      <c r="G403" s="94">
        <v>3.3700000000000001E-2</v>
      </c>
      <c r="H403" s="18">
        <v>22.36</v>
      </c>
      <c r="I403" s="18">
        <f t="shared" si="20"/>
        <v>0.75353199999999998</v>
      </c>
    </row>
    <row r="404" spans="1:9" x14ac:dyDescent="0.25">
      <c r="A404" s="97">
        <v>0</v>
      </c>
      <c r="B404" s="5" t="s">
        <v>635</v>
      </c>
      <c r="C404" s="8" t="s">
        <v>225</v>
      </c>
      <c r="D404" s="11"/>
      <c r="E404" s="11"/>
      <c r="F404" s="11"/>
      <c r="G404" s="11"/>
      <c r="H404" s="11"/>
      <c r="I404" s="11"/>
    </row>
    <row r="405" spans="1:9" x14ac:dyDescent="0.25">
      <c r="A405" s="97">
        <v>1</v>
      </c>
      <c r="B405" s="13" t="s">
        <v>237</v>
      </c>
      <c r="C405" s="14" t="s">
        <v>402</v>
      </c>
      <c r="D405" s="14" t="s">
        <v>401</v>
      </c>
      <c r="E405" s="15" t="s">
        <v>403</v>
      </c>
      <c r="F405" s="16" t="s">
        <v>9</v>
      </c>
      <c r="G405" s="93">
        <v>1</v>
      </c>
      <c r="H405" s="18" cm="1">
        <f t="array" ref="H405">SUM(I406:INDEX(I406:I9067,MATCH(TRUE,INDEX(A406:A9067&lt;&gt;0,0),0)-1))</f>
        <v>787.81</v>
      </c>
      <c r="I405" s="18">
        <f t="shared" si="20"/>
        <v>787.81</v>
      </c>
    </row>
    <row r="406" spans="1:9" x14ac:dyDescent="0.25">
      <c r="A406" s="97">
        <v>0</v>
      </c>
      <c r="B406" s="13"/>
      <c r="C406" s="14">
        <v>13285</v>
      </c>
      <c r="D406" s="14" t="s">
        <v>401</v>
      </c>
      <c r="E406" s="15" t="s">
        <v>661</v>
      </c>
      <c r="F406" s="16" t="s">
        <v>9</v>
      </c>
      <c r="G406" s="93">
        <v>1</v>
      </c>
      <c r="H406" s="18">
        <v>767.35</v>
      </c>
      <c r="I406" s="18">
        <f t="shared" si="20"/>
        <v>767.35</v>
      </c>
    </row>
    <row r="407" spans="1:9" x14ac:dyDescent="0.25">
      <c r="A407" s="97">
        <v>0</v>
      </c>
      <c r="B407" s="13"/>
      <c r="C407" s="14">
        <v>88247</v>
      </c>
      <c r="D407" s="14" t="s">
        <v>114</v>
      </c>
      <c r="E407" s="15" t="s">
        <v>484</v>
      </c>
      <c r="F407" s="16" t="s">
        <v>468</v>
      </c>
      <c r="G407" s="93">
        <v>0.5</v>
      </c>
      <c r="H407" s="18">
        <v>18.559999999999999</v>
      </c>
      <c r="I407" s="18">
        <f t="shared" si="20"/>
        <v>9.2799999999999994</v>
      </c>
    </row>
    <row r="408" spans="1:9" x14ac:dyDescent="0.25">
      <c r="A408" s="97">
        <v>0</v>
      </c>
      <c r="B408" s="13"/>
      <c r="C408" s="14">
        <v>88264</v>
      </c>
      <c r="D408" s="14" t="s">
        <v>114</v>
      </c>
      <c r="E408" s="15" t="s">
        <v>485</v>
      </c>
      <c r="F408" s="16" t="s">
        <v>468</v>
      </c>
      <c r="G408" s="93">
        <v>0.5</v>
      </c>
      <c r="H408" s="18">
        <v>22.36</v>
      </c>
      <c r="I408" s="18">
        <f t="shared" si="20"/>
        <v>11.18</v>
      </c>
    </row>
    <row r="409" spans="1:9" x14ac:dyDescent="0.25">
      <c r="A409" s="97">
        <v>1</v>
      </c>
      <c r="B409" s="13" t="s">
        <v>238</v>
      </c>
      <c r="C409" s="14" t="s">
        <v>365</v>
      </c>
      <c r="D409" s="14" t="s">
        <v>95</v>
      </c>
      <c r="E409" s="15" t="s">
        <v>405</v>
      </c>
      <c r="F409" s="16" t="s">
        <v>9</v>
      </c>
      <c r="G409" s="93">
        <v>1</v>
      </c>
      <c r="H409" s="18" cm="1">
        <f t="array" ref="H409">SUM(I410:INDEX(I410:I9071,MATCH(TRUE,INDEX(A410:A9071&lt;&gt;0,0),0)-1))</f>
        <v>796.36364000000003</v>
      </c>
      <c r="I409" s="18">
        <f t="shared" si="20"/>
        <v>796.36364000000003</v>
      </c>
    </row>
    <row r="410" spans="1:9" x14ac:dyDescent="0.25">
      <c r="A410" s="97">
        <v>0</v>
      </c>
      <c r="B410" s="13"/>
      <c r="C410" s="14">
        <v>3950</v>
      </c>
      <c r="D410" s="14" t="s">
        <v>489</v>
      </c>
      <c r="E410" s="15" t="s">
        <v>662</v>
      </c>
      <c r="F410" s="16" t="s">
        <v>9</v>
      </c>
      <c r="G410" s="93">
        <v>1</v>
      </c>
      <c r="H410" s="18">
        <v>728.15</v>
      </c>
      <c r="I410" s="18">
        <f t="shared" si="20"/>
        <v>728.15</v>
      </c>
    </row>
    <row r="411" spans="1:9" x14ac:dyDescent="0.25">
      <c r="A411" s="97">
        <v>0</v>
      </c>
      <c r="B411" s="13"/>
      <c r="C411" s="14">
        <v>88247</v>
      </c>
      <c r="D411" s="14" t="s">
        <v>114</v>
      </c>
      <c r="E411" s="15" t="s">
        <v>484</v>
      </c>
      <c r="F411" s="16" t="s">
        <v>468</v>
      </c>
      <c r="G411" s="93">
        <v>1.667</v>
      </c>
      <c r="H411" s="18">
        <v>18.559999999999999</v>
      </c>
      <c r="I411" s="18">
        <f t="shared" si="20"/>
        <v>30.939519999999998</v>
      </c>
    </row>
    <row r="412" spans="1:9" x14ac:dyDescent="0.25">
      <c r="A412" s="97">
        <v>0</v>
      </c>
      <c r="B412" s="13"/>
      <c r="C412" s="14">
        <v>88264</v>
      </c>
      <c r="D412" s="14" t="s">
        <v>114</v>
      </c>
      <c r="E412" s="15" t="s">
        <v>485</v>
      </c>
      <c r="F412" s="16" t="s">
        <v>468</v>
      </c>
      <c r="G412" s="93">
        <v>1.667</v>
      </c>
      <c r="H412" s="18">
        <v>22.36</v>
      </c>
      <c r="I412" s="18">
        <f t="shared" si="20"/>
        <v>37.274119999999996</v>
      </c>
    </row>
    <row r="413" spans="1:9" x14ac:dyDescent="0.25">
      <c r="A413" s="97">
        <v>1</v>
      </c>
      <c r="B413" s="13" t="s">
        <v>239</v>
      </c>
      <c r="C413" s="14" t="s">
        <v>407</v>
      </c>
      <c r="D413" s="14" t="s">
        <v>406</v>
      </c>
      <c r="E413" s="15" t="s">
        <v>408</v>
      </c>
      <c r="F413" s="16" t="s">
        <v>9</v>
      </c>
      <c r="G413" s="93">
        <v>1</v>
      </c>
      <c r="H413" s="18">
        <v>2868.24</v>
      </c>
      <c r="I413" s="18">
        <f t="shared" si="20"/>
        <v>2868.24</v>
      </c>
    </row>
    <row r="414" spans="1:9" x14ac:dyDescent="0.25">
      <c r="A414" s="97">
        <v>1</v>
      </c>
      <c r="B414" s="13" t="s">
        <v>240</v>
      </c>
      <c r="C414" s="14" t="s">
        <v>767</v>
      </c>
      <c r="D414" s="14" t="s">
        <v>102</v>
      </c>
      <c r="E414" s="15" t="s">
        <v>409</v>
      </c>
      <c r="F414" s="16" t="s">
        <v>9</v>
      </c>
      <c r="G414" s="93">
        <v>1</v>
      </c>
      <c r="H414" s="18">
        <v>234.803333333333</v>
      </c>
      <c r="I414" s="18">
        <f t="shared" si="20"/>
        <v>234.803333333333</v>
      </c>
    </row>
    <row r="415" spans="1:9" ht="30" x14ac:dyDescent="0.25">
      <c r="A415" s="97">
        <v>1</v>
      </c>
      <c r="B415" s="13" t="s">
        <v>241</v>
      </c>
      <c r="C415" s="14" t="s">
        <v>391</v>
      </c>
      <c r="D415" s="14" t="s">
        <v>95</v>
      </c>
      <c r="E415" s="15" t="s">
        <v>412</v>
      </c>
      <c r="F415" s="16" t="s">
        <v>9</v>
      </c>
      <c r="G415" s="93">
        <v>1</v>
      </c>
      <c r="H415" s="18" cm="1">
        <f t="array" ref="H415">SUM(I416:INDEX(I416:I9077,MATCH(TRUE,INDEX(A416:A9077&lt;&gt;0,0),0)-1))</f>
        <v>900.5859999999999</v>
      </c>
      <c r="I415" s="18">
        <f t="shared" si="20"/>
        <v>900.5859999999999</v>
      </c>
    </row>
    <row r="416" spans="1:9" ht="49.9" customHeight="1" x14ac:dyDescent="0.25">
      <c r="A416" s="97">
        <v>0</v>
      </c>
      <c r="B416" s="13"/>
      <c r="C416" s="14">
        <v>1649</v>
      </c>
      <c r="D416" s="14" t="s">
        <v>107</v>
      </c>
      <c r="E416" s="15" t="s">
        <v>663</v>
      </c>
      <c r="F416" s="16" t="s">
        <v>9</v>
      </c>
      <c r="G416" s="93">
        <v>1</v>
      </c>
      <c r="H416" s="18">
        <v>888.31</v>
      </c>
      <c r="I416" s="18">
        <f t="shared" si="20"/>
        <v>888.31</v>
      </c>
    </row>
    <row r="417" spans="1:9" x14ac:dyDescent="0.25">
      <c r="A417" s="97">
        <v>0</v>
      </c>
      <c r="B417" s="13"/>
      <c r="C417" s="14">
        <v>88247</v>
      </c>
      <c r="D417" s="14" t="s">
        <v>114</v>
      </c>
      <c r="E417" s="15" t="s">
        <v>484</v>
      </c>
      <c r="F417" s="16" t="s">
        <v>468</v>
      </c>
      <c r="G417" s="93">
        <v>0.3</v>
      </c>
      <c r="H417" s="18">
        <v>18.559999999999999</v>
      </c>
      <c r="I417" s="18">
        <f t="shared" si="20"/>
        <v>5.5679999999999996</v>
      </c>
    </row>
    <row r="418" spans="1:9" x14ac:dyDescent="0.25">
      <c r="A418" s="97">
        <v>0</v>
      </c>
      <c r="B418" s="13"/>
      <c r="C418" s="14">
        <v>88264</v>
      </c>
      <c r="D418" s="14" t="s">
        <v>114</v>
      </c>
      <c r="E418" s="15" t="s">
        <v>485</v>
      </c>
      <c r="F418" s="16" t="s">
        <v>468</v>
      </c>
      <c r="G418" s="93">
        <v>0.3</v>
      </c>
      <c r="H418" s="18">
        <v>22.36</v>
      </c>
      <c r="I418" s="18">
        <f t="shared" si="20"/>
        <v>6.7079999999999993</v>
      </c>
    </row>
    <row r="419" spans="1:9" x14ac:dyDescent="0.25">
      <c r="A419" s="97">
        <v>1</v>
      </c>
      <c r="B419" s="13" t="s">
        <v>242</v>
      </c>
      <c r="C419" s="14">
        <v>7866</v>
      </c>
      <c r="D419" s="14" t="s">
        <v>107</v>
      </c>
      <c r="E419" s="15" t="s">
        <v>414</v>
      </c>
      <c r="F419" s="16" t="s">
        <v>9</v>
      </c>
      <c r="G419" s="93">
        <v>1</v>
      </c>
      <c r="H419" s="18" cm="1">
        <f t="array" ref="H419">SUM(I420:INDEX(I420:I9081,MATCH(TRUE,INDEX(A420:A9081&lt;&gt;0,0),0)-1))</f>
        <v>250.46</v>
      </c>
      <c r="I419" s="18">
        <f t="shared" si="20"/>
        <v>250.46</v>
      </c>
    </row>
    <row r="420" spans="1:9" x14ac:dyDescent="0.25">
      <c r="A420" s="97">
        <v>0</v>
      </c>
      <c r="B420" s="13"/>
      <c r="C420" s="14">
        <v>7614</v>
      </c>
      <c r="D420" s="14" t="s">
        <v>107</v>
      </c>
      <c r="E420" s="15" t="s">
        <v>664</v>
      </c>
      <c r="F420" s="16" t="s">
        <v>9</v>
      </c>
      <c r="G420" s="93">
        <v>1</v>
      </c>
      <c r="H420" s="18">
        <v>230</v>
      </c>
      <c r="I420" s="18">
        <f t="shared" si="20"/>
        <v>230</v>
      </c>
    </row>
    <row r="421" spans="1:9" x14ac:dyDescent="0.25">
      <c r="A421" s="97">
        <v>0</v>
      </c>
      <c r="B421" s="13"/>
      <c r="C421" s="14">
        <v>88247</v>
      </c>
      <c r="D421" s="14" t="s">
        <v>114</v>
      </c>
      <c r="E421" s="15" t="s">
        <v>484</v>
      </c>
      <c r="F421" s="16" t="s">
        <v>468</v>
      </c>
      <c r="G421" s="93">
        <v>0.5</v>
      </c>
      <c r="H421" s="18">
        <v>18.559999999999999</v>
      </c>
      <c r="I421" s="18">
        <f t="shared" si="20"/>
        <v>9.2799999999999994</v>
      </c>
    </row>
    <row r="422" spans="1:9" x14ac:dyDescent="0.25">
      <c r="A422" s="97">
        <v>0</v>
      </c>
      <c r="B422" s="13"/>
      <c r="C422" s="14">
        <v>88264</v>
      </c>
      <c r="D422" s="14" t="s">
        <v>114</v>
      </c>
      <c r="E422" s="15" t="s">
        <v>485</v>
      </c>
      <c r="F422" s="16" t="s">
        <v>468</v>
      </c>
      <c r="G422" s="93">
        <v>0.5</v>
      </c>
      <c r="H422" s="18">
        <v>22.36</v>
      </c>
      <c r="I422" s="18">
        <f t="shared" si="20"/>
        <v>11.18</v>
      </c>
    </row>
    <row r="423" spans="1:9" x14ac:dyDescent="0.25">
      <c r="A423" s="97">
        <v>1</v>
      </c>
      <c r="B423" s="13" t="s">
        <v>243</v>
      </c>
      <c r="C423" s="14" t="s">
        <v>404</v>
      </c>
      <c r="D423" s="14" t="s">
        <v>95</v>
      </c>
      <c r="E423" s="15" t="s">
        <v>417</v>
      </c>
      <c r="F423" s="16" t="s">
        <v>122</v>
      </c>
      <c r="G423" s="93">
        <v>1</v>
      </c>
      <c r="H423" s="18" cm="1">
        <f t="array" ref="H423">SUM(I424:INDEX(I424:I9085,MATCH(TRUE,INDEX(A424:A9085&lt;&gt;0,0),0)-1))</f>
        <v>18.561</v>
      </c>
      <c r="I423" s="18">
        <f t="shared" si="20"/>
        <v>18.561</v>
      </c>
    </row>
    <row r="424" spans="1:9" x14ac:dyDescent="0.25">
      <c r="A424" s="97">
        <v>0</v>
      </c>
      <c r="B424" s="13"/>
      <c r="C424" s="14">
        <v>3813</v>
      </c>
      <c r="D424" s="14" t="s">
        <v>107</v>
      </c>
      <c r="E424" s="15" t="s">
        <v>665</v>
      </c>
      <c r="F424" s="16" t="s">
        <v>122</v>
      </c>
      <c r="G424" s="93">
        <v>1.02</v>
      </c>
      <c r="H424" s="18">
        <v>12.3</v>
      </c>
      <c r="I424" s="18">
        <f t="shared" si="20"/>
        <v>12.546000000000001</v>
      </c>
    </row>
    <row r="425" spans="1:9" x14ac:dyDescent="0.25">
      <c r="A425" s="97">
        <v>0</v>
      </c>
      <c r="B425" s="13"/>
      <c r="C425" s="14">
        <v>88264</v>
      </c>
      <c r="D425" s="14" t="s">
        <v>114</v>
      </c>
      <c r="E425" s="15" t="s">
        <v>485</v>
      </c>
      <c r="F425" s="16" t="s">
        <v>468</v>
      </c>
      <c r="G425" s="93">
        <v>0.15</v>
      </c>
      <c r="H425" s="18">
        <v>22.36</v>
      </c>
      <c r="I425" s="18">
        <f t="shared" si="20"/>
        <v>3.3539999999999996</v>
      </c>
    </row>
    <row r="426" spans="1:9" ht="37.9" customHeight="1" x14ac:dyDescent="0.25">
      <c r="A426" s="97">
        <v>0</v>
      </c>
      <c r="B426" s="13"/>
      <c r="C426" s="14">
        <v>88316</v>
      </c>
      <c r="D426" s="14" t="s">
        <v>114</v>
      </c>
      <c r="E426" s="15" t="s">
        <v>469</v>
      </c>
      <c r="F426" s="16" t="s">
        <v>468</v>
      </c>
      <c r="G426" s="93">
        <v>0.15</v>
      </c>
      <c r="H426" s="18">
        <v>17.739999999999998</v>
      </c>
      <c r="I426" s="18">
        <f t="shared" ref="I426:I489" si="21">G426*H426</f>
        <v>2.6609999999999996</v>
      </c>
    </row>
    <row r="427" spans="1:9" x14ac:dyDescent="0.25">
      <c r="A427" s="97">
        <v>1</v>
      </c>
      <c r="B427" s="13" t="s">
        <v>244</v>
      </c>
      <c r="C427" s="14" t="s">
        <v>411</v>
      </c>
      <c r="D427" s="14" t="s">
        <v>95</v>
      </c>
      <c r="E427" s="15" t="s">
        <v>420</v>
      </c>
      <c r="F427" s="16" t="s">
        <v>122</v>
      </c>
      <c r="G427" s="93">
        <v>1</v>
      </c>
      <c r="H427" s="18" cm="1">
        <f t="array" ref="H427">SUM(I428:INDEX(I428:I9089,MATCH(TRUE,INDEX(A428:A9089&lt;&gt;0,0),0)-1))</f>
        <v>8.2460000000000004</v>
      </c>
      <c r="I427" s="18">
        <f t="shared" si="21"/>
        <v>8.2460000000000004</v>
      </c>
    </row>
    <row r="428" spans="1:9" x14ac:dyDescent="0.25">
      <c r="A428" s="97">
        <v>0</v>
      </c>
      <c r="B428" s="13"/>
      <c r="C428" s="14">
        <v>10098</v>
      </c>
      <c r="D428" s="14" t="s">
        <v>107</v>
      </c>
      <c r="E428" s="15" t="s">
        <v>666</v>
      </c>
      <c r="F428" s="16" t="s">
        <v>122</v>
      </c>
      <c r="G428" s="93">
        <v>1</v>
      </c>
      <c r="H428" s="18">
        <v>1.83</v>
      </c>
      <c r="I428" s="18">
        <f t="shared" si="21"/>
        <v>1.83</v>
      </c>
    </row>
    <row r="429" spans="1:9" x14ac:dyDescent="0.25">
      <c r="A429" s="97">
        <v>0</v>
      </c>
      <c r="B429" s="13"/>
      <c r="C429" s="14">
        <v>88264</v>
      </c>
      <c r="D429" s="14" t="s">
        <v>114</v>
      </c>
      <c r="E429" s="15" t="s">
        <v>485</v>
      </c>
      <c r="F429" s="16" t="s">
        <v>468</v>
      </c>
      <c r="G429" s="93">
        <v>0.16</v>
      </c>
      <c r="H429" s="18">
        <v>22.36</v>
      </c>
      <c r="I429" s="18">
        <f t="shared" si="21"/>
        <v>3.5775999999999999</v>
      </c>
    </row>
    <row r="430" spans="1:9" x14ac:dyDescent="0.25">
      <c r="A430" s="97">
        <v>0</v>
      </c>
      <c r="B430" s="13"/>
      <c r="C430" s="14">
        <v>88316</v>
      </c>
      <c r="D430" s="14" t="s">
        <v>114</v>
      </c>
      <c r="E430" s="15" t="s">
        <v>469</v>
      </c>
      <c r="F430" s="16" t="s">
        <v>468</v>
      </c>
      <c r="G430" s="93">
        <v>0.16</v>
      </c>
      <c r="H430" s="18">
        <v>17.739999999999998</v>
      </c>
      <c r="I430" s="18">
        <f t="shared" si="21"/>
        <v>2.8383999999999996</v>
      </c>
    </row>
    <row r="431" spans="1:9" ht="45" x14ac:dyDescent="0.25">
      <c r="A431" s="97">
        <v>1</v>
      </c>
      <c r="B431" s="13" t="s">
        <v>245</v>
      </c>
      <c r="C431" s="14">
        <v>91860</v>
      </c>
      <c r="D431" s="14" t="s">
        <v>114</v>
      </c>
      <c r="E431" s="15" t="s">
        <v>422</v>
      </c>
      <c r="F431" s="16" t="s">
        <v>122</v>
      </c>
      <c r="G431" s="93">
        <v>1</v>
      </c>
      <c r="H431" s="18" cm="1">
        <f t="array" ref="H431">SUM(I432:INDEX(I432:I9093,MATCH(TRUE,INDEX(A432:A9093&lt;&gt;0,0),0)-1))</f>
        <v>11.48109</v>
      </c>
      <c r="I431" s="18">
        <f t="shared" si="21"/>
        <v>11.48109</v>
      </c>
    </row>
    <row r="432" spans="1:9" ht="45" x14ac:dyDescent="0.25">
      <c r="A432" s="97">
        <v>0</v>
      </c>
      <c r="B432" s="13"/>
      <c r="C432" s="14">
        <v>39247</v>
      </c>
      <c r="D432" s="14" t="s">
        <v>114</v>
      </c>
      <c r="E432" s="15" t="s">
        <v>667</v>
      </c>
      <c r="F432" s="16" t="s">
        <v>122</v>
      </c>
      <c r="G432" s="93">
        <v>1.0169999999999999</v>
      </c>
      <c r="H432" s="18">
        <v>4.6100000000000003</v>
      </c>
      <c r="I432" s="18">
        <f t="shared" si="21"/>
        <v>4.6883699999999999</v>
      </c>
    </row>
    <row r="433" spans="1:9" x14ac:dyDescent="0.25">
      <c r="A433" s="97">
        <v>0</v>
      </c>
      <c r="B433" s="13"/>
      <c r="C433" s="14">
        <v>88247</v>
      </c>
      <c r="D433" s="14" t="s">
        <v>114</v>
      </c>
      <c r="E433" s="15" t="s">
        <v>484</v>
      </c>
      <c r="F433" s="16" t="s">
        <v>468</v>
      </c>
      <c r="G433" s="93">
        <v>0.16600000000000001</v>
      </c>
      <c r="H433" s="18">
        <v>18.559999999999999</v>
      </c>
      <c r="I433" s="18">
        <f t="shared" si="21"/>
        <v>3.0809600000000001</v>
      </c>
    </row>
    <row r="434" spans="1:9" x14ac:dyDescent="0.25">
      <c r="A434" s="97">
        <v>0</v>
      </c>
      <c r="B434" s="13"/>
      <c r="C434" s="14">
        <v>88264</v>
      </c>
      <c r="D434" s="14" t="s">
        <v>114</v>
      </c>
      <c r="E434" s="15" t="s">
        <v>485</v>
      </c>
      <c r="F434" s="16" t="s">
        <v>468</v>
      </c>
      <c r="G434" s="93">
        <v>0.16600000000000001</v>
      </c>
      <c r="H434" s="18">
        <v>22.36</v>
      </c>
      <c r="I434" s="18">
        <f t="shared" si="21"/>
        <v>3.7117599999999999</v>
      </c>
    </row>
    <row r="435" spans="1:9" ht="43.9" customHeight="1" x14ac:dyDescent="0.25">
      <c r="A435" s="97">
        <v>1</v>
      </c>
      <c r="B435" s="13" t="s">
        <v>246</v>
      </c>
      <c r="C435" s="14" t="s">
        <v>416</v>
      </c>
      <c r="D435" s="14" t="s">
        <v>95</v>
      </c>
      <c r="E435" s="15" t="s">
        <v>425</v>
      </c>
      <c r="F435" s="16" t="s">
        <v>9</v>
      </c>
      <c r="G435" s="93">
        <v>1</v>
      </c>
      <c r="H435" s="18" cm="1">
        <f t="array" ref="H435">SUM(I436:INDEX(I436:I9097,MATCH(TRUE,INDEX(A436:A9097&lt;&gt;0,0),0)-1))</f>
        <v>471.15200000000004</v>
      </c>
      <c r="I435" s="18">
        <f t="shared" si="21"/>
        <v>471.15200000000004</v>
      </c>
    </row>
    <row r="436" spans="1:9" ht="30" x14ac:dyDescent="0.25">
      <c r="A436" s="97">
        <v>0</v>
      </c>
      <c r="B436" s="13" t="s">
        <v>0</v>
      </c>
      <c r="C436" s="14">
        <v>95</v>
      </c>
      <c r="D436" s="14" t="s">
        <v>107</v>
      </c>
      <c r="E436" s="15" t="s">
        <v>510</v>
      </c>
      <c r="F436" s="16" t="s">
        <v>443</v>
      </c>
      <c r="G436" s="93">
        <v>0.28000000000000003</v>
      </c>
      <c r="H436" s="18">
        <v>562.54</v>
      </c>
      <c r="I436" s="18">
        <f t="shared" si="21"/>
        <v>157.5112</v>
      </c>
    </row>
    <row r="437" spans="1:9" ht="30" x14ac:dyDescent="0.25">
      <c r="A437" s="97">
        <v>0</v>
      </c>
      <c r="B437" s="13" t="s">
        <v>0</v>
      </c>
      <c r="C437" s="14">
        <v>2306</v>
      </c>
      <c r="D437" s="14" t="s">
        <v>107</v>
      </c>
      <c r="E437" s="15" t="s">
        <v>668</v>
      </c>
      <c r="F437" s="16" t="s">
        <v>267</v>
      </c>
      <c r="G437" s="93">
        <v>1.1399999999999999</v>
      </c>
      <c r="H437" s="18">
        <v>16.46</v>
      </c>
      <c r="I437" s="18">
        <f t="shared" si="21"/>
        <v>18.764399999999998</v>
      </c>
    </row>
    <row r="438" spans="1:9" ht="30" x14ac:dyDescent="0.25">
      <c r="A438" s="97">
        <v>0</v>
      </c>
      <c r="B438" s="13" t="s">
        <v>0</v>
      </c>
      <c r="C438" s="14">
        <v>2497</v>
      </c>
      <c r="D438" s="14" t="s">
        <v>107</v>
      </c>
      <c r="E438" s="15" t="s">
        <v>669</v>
      </c>
      <c r="F438" s="16" t="s">
        <v>443</v>
      </c>
      <c r="G438" s="93">
        <v>0.28000000000000003</v>
      </c>
      <c r="H438" s="18">
        <v>49.6</v>
      </c>
      <c r="I438" s="18">
        <f t="shared" si="21"/>
        <v>13.888000000000002</v>
      </c>
    </row>
    <row r="439" spans="1:9" ht="30" x14ac:dyDescent="0.25">
      <c r="A439" s="97">
        <v>0</v>
      </c>
      <c r="B439" s="13" t="s">
        <v>0</v>
      </c>
      <c r="C439" s="14">
        <v>4078</v>
      </c>
      <c r="D439" s="14" t="s">
        <v>107</v>
      </c>
      <c r="E439" s="15" t="s">
        <v>670</v>
      </c>
      <c r="F439" s="16" t="s">
        <v>267</v>
      </c>
      <c r="G439" s="93">
        <v>1.1399999999999999</v>
      </c>
      <c r="H439" s="18">
        <v>8.81</v>
      </c>
      <c r="I439" s="18">
        <f t="shared" si="21"/>
        <v>10.0434</v>
      </c>
    </row>
    <row r="440" spans="1:9" ht="30" x14ac:dyDescent="0.25">
      <c r="A440" s="97">
        <v>0</v>
      </c>
      <c r="B440" s="13" t="s">
        <v>0</v>
      </c>
      <c r="C440" s="14">
        <v>885</v>
      </c>
      <c r="D440" s="14" t="s">
        <v>107</v>
      </c>
      <c r="E440" s="15" t="s">
        <v>671</v>
      </c>
      <c r="F440" s="16" t="s">
        <v>9</v>
      </c>
      <c r="G440" s="93">
        <v>6</v>
      </c>
      <c r="H440" s="18">
        <v>35.200000000000003</v>
      </c>
      <c r="I440" s="18">
        <f t="shared" si="21"/>
        <v>211.20000000000002</v>
      </c>
    </row>
    <row r="441" spans="1:9" x14ac:dyDescent="0.25">
      <c r="A441" s="97">
        <v>0</v>
      </c>
      <c r="B441" s="13" t="s">
        <v>0</v>
      </c>
      <c r="C441" s="14">
        <v>88309</v>
      </c>
      <c r="D441" s="14" t="s">
        <v>114</v>
      </c>
      <c r="E441" s="15" t="s">
        <v>517</v>
      </c>
      <c r="F441" s="16" t="s">
        <v>468</v>
      </c>
      <c r="G441" s="93">
        <v>1.5</v>
      </c>
      <c r="H441" s="18">
        <v>22.09</v>
      </c>
      <c r="I441" s="18">
        <f t="shared" si="21"/>
        <v>33.134999999999998</v>
      </c>
    </row>
    <row r="442" spans="1:9" x14ac:dyDescent="0.25">
      <c r="A442" s="97">
        <v>0</v>
      </c>
      <c r="B442" s="13" t="s">
        <v>0</v>
      </c>
      <c r="C442" s="14">
        <v>88316</v>
      </c>
      <c r="D442" s="14" t="s">
        <v>114</v>
      </c>
      <c r="E442" s="15" t="s">
        <v>469</v>
      </c>
      <c r="F442" s="16" t="s">
        <v>468</v>
      </c>
      <c r="G442" s="93">
        <v>1.5</v>
      </c>
      <c r="H442" s="18">
        <v>17.739999999999998</v>
      </c>
      <c r="I442" s="18">
        <f t="shared" si="21"/>
        <v>26.61</v>
      </c>
    </row>
    <row r="443" spans="1:9" x14ac:dyDescent="0.25">
      <c r="A443" s="97">
        <v>1</v>
      </c>
      <c r="B443" s="13" t="s">
        <v>247</v>
      </c>
      <c r="C443" s="14" t="s">
        <v>419</v>
      </c>
      <c r="D443" s="14" t="s">
        <v>95</v>
      </c>
      <c r="E443" s="15" t="s">
        <v>428</v>
      </c>
      <c r="F443" s="16" t="s">
        <v>9</v>
      </c>
      <c r="G443" s="93">
        <v>1</v>
      </c>
      <c r="H443" s="18" cm="1">
        <f t="array" ref="H443">SUM(I444:INDEX(I444:I9105,MATCH(TRUE,INDEX(A444:A9105&lt;&gt;0,0),0)-1))</f>
        <v>74.181767999999991</v>
      </c>
      <c r="I443" s="18">
        <f t="shared" si="21"/>
        <v>74.181767999999991</v>
      </c>
    </row>
    <row r="444" spans="1:9" x14ac:dyDescent="0.25">
      <c r="A444" s="97">
        <v>0</v>
      </c>
      <c r="B444" s="13"/>
      <c r="C444" s="14">
        <v>38101</v>
      </c>
      <c r="D444" s="14" t="s">
        <v>114</v>
      </c>
      <c r="E444" s="15" t="s">
        <v>672</v>
      </c>
      <c r="F444" s="16" t="s">
        <v>9</v>
      </c>
      <c r="G444" s="93">
        <v>1</v>
      </c>
      <c r="H444" s="18">
        <v>6.72</v>
      </c>
      <c r="I444" s="18">
        <f t="shared" si="21"/>
        <v>6.72</v>
      </c>
    </row>
    <row r="445" spans="1:9" x14ac:dyDescent="0.25">
      <c r="A445" s="97">
        <v>0</v>
      </c>
      <c r="B445" s="13"/>
      <c r="C445" s="14">
        <v>88247</v>
      </c>
      <c r="D445" s="14" t="s">
        <v>114</v>
      </c>
      <c r="E445" s="15" t="s">
        <v>484</v>
      </c>
      <c r="F445" s="16" t="s">
        <v>468</v>
      </c>
      <c r="G445" s="93">
        <v>1.2454000000000001</v>
      </c>
      <c r="H445" s="18">
        <v>18.559999999999999</v>
      </c>
      <c r="I445" s="18">
        <f t="shared" si="21"/>
        <v>23.114623999999999</v>
      </c>
    </row>
    <row r="446" spans="1:9" x14ac:dyDescent="0.25">
      <c r="A446" s="97">
        <v>0</v>
      </c>
      <c r="B446" s="13" t="s">
        <v>0</v>
      </c>
      <c r="C446" s="14">
        <v>88264</v>
      </c>
      <c r="D446" s="14" t="s">
        <v>114</v>
      </c>
      <c r="E446" s="15" t="s">
        <v>485</v>
      </c>
      <c r="F446" s="16" t="s">
        <v>468</v>
      </c>
      <c r="G446" s="93">
        <v>1.2454000000000001</v>
      </c>
      <c r="H446" s="18">
        <v>22.36</v>
      </c>
      <c r="I446" s="18">
        <f t="shared" si="21"/>
        <v>27.847144</v>
      </c>
    </row>
    <row r="447" spans="1:9" ht="30" x14ac:dyDescent="0.25">
      <c r="A447" s="97">
        <v>0</v>
      </c>
      <c r="B447" s="13" t="s">
        <v>0</v>
      </c>
      <c r="C447" s="14">
        <v>2581</v>
      </c>
      <c r="D447" s="14" t="s">
        <v>114</v>
      </c>
      <c r="E447" s="15" t="s">
        <v>673</v>
      </c>
      <c r="F447" s="16" t="s">
        <v>9</v>
      </c>
      <c r="G447" s="93">
        <v>1</v>
      </c>
      <c r="H447" s="18">
        <v>16.260000000000002</v>
      </c>
      <c r="I447" s="18">
        <f t="shared" si="21"/>
        <v>16.260000000000002</v>
      </c>
    </row>
    <row r="448" spans="1:9" ht="30" x14ac:dyDescent="0.25">
      <c r="A448" s="97">
        <v>0</v>
      </c>
      <c r="B448" s="13" t="s">
        <v>0</v>
      </c>
      <c r="C448" s="14">
        <v>11950</v>
      </c>
      <c r="D448" s="14" t="s">
        <v>114</v>
      </c>
      <c r="E448" s="15" t="s">
        <v>642</v>
      </c>
      <c r="F448" s="16" t="s">
        <v>9</v>
      </c>
      <c r="G448" s="93">
        <v>2</v>
      </c>
      <c r="H448" s="18">
        <v>0.12</v>
      </c>
      <c r="I448" s="18">
        <f t="shared" si="21"/>
        <v>0.24</v>
      </c>
    </row>
    <row r="449" spans="1:9" x14ac:dyDescent="0.25">
      <c r="A449" s="97">
        <v>1</v>
      </c>
      <c r="B449" s="13" t="s">
        <v>248</v>
      </c>
      <c r="C449" s="14" t="s">
        <v>424</v>
      </c>
      <c r="D449" s="14" t="s">
        <v>95</v>
      </c>
      <c r="E449" s="15" t="s">
        <v>431</v>
      </c>
      <c r="F449" s="16" t="s">
        <v>9</v>
      </c>
      <c r="G449" s="93">
        <v>1</v>
      </c>
      <c r="H449" s="18" cm="1">
        <f t="array" ref="H449">SUM(I450:INDEX(I450:I9113,MATCH(TRUE,INDEX(A450:A9113&lt;&gt;0,0),0)-1))</f>
        <v>501.36</v>
      </c>
      <c r="I449" s="18">
        <f t="shared" si="21"/>
        <v>501.36</v>
      </c>
    </row>
    <row r="450" spans="1:9" x14ac:dyDescent="0.25">
      <c r="A450" s="97">
        <v>0</v>
      </c>
      <c r="B450" s="13" t="s">
        <v>0</v>
      </c>
      <c r="C450" s="14">
        <v>8340</v>
      </c>
      <c r="D450" s="14" t="s">
        <v>370</v>
      </c>
      <c r="E450" s="15" t="s">
        <v>674</v>
      </c>
      <c r="F450" s="16" t="s">
        <v>9</v>
      </c>
      <c r="G450" s="93">
        <v>1</v>
      </c>
      <c r="H450" s="18">
        <v>330</v>
      </c>
      <c r="I450" s="18">
        <f t="shared" si="21"/>
        <v>330</v>
      </c>
    </row>
    <row r="451" spans="1:9" x14ac:dyDescent="0.25">
      <c r="A451" s="97">
        <v>0</v>
      </c>
      <c r="B451" s="13" t="s">
        <v>0</v>
      </c>
      <c r="C451" s="14">
        <v>88247</v>
      </c>
      <c r="D451" s="14" t="s">
        <v>114</v>
      </c>
      <c r="E451" s="15" t="s">
        <v>484</v>
      </c>
      <c r="F451" s="16" t="s">
        <v>468</v>
      </c>
      <c r="G451" s="93">
        <v>4</v>
      </c>
      <c r="H451" s="18">
        <v>18.559999999999999</v>
      </c>
      <c r="I451" s="18">
        <f t="shared" si="21"/>
        <v>74.239999999999995</v>
      </c>
    </row>
    <row r="452" spans="1:9" x14ac:dyDescent="0.25">
      <c r="A452" s="97">
        <v>0</v>
      </c>
      <c r="B452" s="13" t="s">
        <v>0</v>
      </c>
      <c r="C452" s="14">
        <v>88266</v>
      </c>
      <c r="D452" s="14" t="s">
        <v>114</v>
      </c>
      <c r="E452" s="15" t="s">
        <v>554</v>
      </c>
      <c r="F452" s="16" t="s">
        <v>468</v>
      </c>
      <c r="G452" s="93">
        <v>4</v>
      </c>
      <c r="H452" s="18">
        <v>24.28</v>
      </c>
      <c r="I452" s="18">
        <f t="shared" si="21"/>
        <v>97.12</v>
      </c>
    </row>
    <row r="453" spans="1:9" x14ac:dyDescent="0.25">
      <c r="A453" s="97">
        <v>1</v>
      </c>
      <c r="B453" s="13" t="s">
        <v>393</v>
      </c>
      <c r="C453" s="14" t="s">
        <v>427</v>
      </c>
      <c r="D453" s="14" t="s">
        <v>95</v>
      </c>
      <c r="E453" s="15" t="s">
        <v>433</v>
      </c>
      <c r="F453" s="16" t="s">
        <v>9</v>
      </c>
      <c r="G453" s="93">
        <v>1</v>
      </c>
      <c r="H453" s="18" cm="1">
        <f t="array" ref="H453">SUM(I454:INDEX(I454:I9117,MATCH(TRUE,INDEX(A454:A9117&lt;&gt;0,0),0)-1))</f>
        <v>266.988</v>
      </c>
      <c r="I453" s="18">
        <f t="shared" si="21"/>
        <v>266.988</v>
      </c>
    </row>
    <row r="454" spans="1:9" x14ac:dyDescent="0.25">
      <c r="A454" s="97">
        <v>0</v>
      </c>
      <c r="B454" s="13" t="s">
        <v>0</v>
      </c>
      <c r="C454" s="14">
        <v>1691</v>
      </c>
      <c r="D454" s="14" t="s">
        <v>107</v>
      </c>
      <c r="E454" s="15" t="s">
        <v>675</v>
      </c>
      <c r="F454" s="16" t="s">
        <v>9</v>
      </c>
      <c r="G454" s="93">
        <v>2</v>
      </c>
      <c r="H454" s="18">
        <v>0.88</v>
      </c>
      <c r="I454" s="18">
        <f t="shared" si="21"/>
        <v>1.76</v>
      </c>
    </row>
    <row r="455" spans="1:9" x14ac:dyDescent="0.25">
      <c r="A455" s="97">
        <v>0</v>
      </c>
      <c r="B455" s="13" t="s">
        <v>0</v>
      </c>
      <c r="C455" s="14">
        <v>13524</v>
      </c>
      <c r="D455" s="14" t="s">
        <v>107</v>
      </c>
      <c r="E455" s="15" t="s">
        <v>676</v>
      </c>
      <c r="F455" s="16" t="s">
        <v>9</v>
      </c>
      <c r="G455" s="93">
        <v>1</v>
      </c>
      <c r="H455" s="18">
        <v>248.48</v>
      </c>
      <c r="I455" s="18">
        <f t="shared" si="21"/>
        <v>248.48</v>
      </c>
    </row>
    <row r="456" spans="1:9" x14ac:dyDescent="0.25">
      <c r="A456" s="97">
        <v>0</v>
      </c>
      <c r="B456" s="13" t="s">
        <v>0</v>
      </c>
      <c r="C456" s="14">
        <v>88247</v>
      </c>
      <c r="D456" s="14" t="s">
        <v>114</v>
      </c>
      <c r="E456" s="15" t="s">
        <v>484</v>
      </c>
      <c r="F456" s="16" t="s">
        <v>468</v>
      </c>
      <c r="G456" s="93">
        <v>0.3</v>
      </c>
      <c r="H456" s="18">
        <v>18.559999999999999</v>
      </c>
      <c r="I456" s="18">
        <f t="shared" si="21"/>
        <v>5.5679999999999996</v>
      </c>
    </row>
    <row r="457" spans="1:9" x14ac:dyDescent="0.25">
      <c r="A457" s="97">
        <v>0</v>
      </c>
      <c r="B457" s="13" t="s">
        <v>0</v>
      </c>
      <c r="C457" s="14">
        <v>88264</v>
      </c>
      <c r="D457" s="14" t="s">
        <v>114</v>
      </c>
      <c r="E457" s="15" t="s">
        <v>485</v>
      </c>
      <c r="F457" s="16" t="s">
        <v>468</v>
      </c>
      <c r="G457" s="93">
        <v>0.5</v>
      </c>
      <c r="H457" s="18">
        <v>22.36</v>
      </c>
      <c r="I457" s="18">
        <f t="shared" si="21"/>
        <v>11.18</v>
      </c>
    </row>
    <row r="458" spans="1:9" ht="30" x14ac:dyDescent="0.25">
      <c r="A458" s="97">
        <v>1</v>
      </c>
      <c r="B458" s="13" t="s">
        <v>395</v>
      </c>
      <c r="C458" s="14" t="s">
        <v>304</v>
      </c>
      <c r="D458" s="14" t="s">
        <v>95</v>
      </c>
      <c r="E458" s="15" t="s">
        <v>436</v>
      </c>
      <c r="F458" s="16" t="s">
        <v>9</v>
      </c>
      <c r="G458" s="93">
        <v>1</v>
      </c>
      <c r="H458" s="18" cm="1">
        <f t="array" ref="H458">SUM(I459:INDEX(I459:I9122,MATCH(TRUE,INDEX(A459:A9122&lt;&gt;0,0),0)-1))</f>
        <v>115.44999999999999</v>
      </c>
      <c r="I458" s="18">
        <f t="shared" si="21"/>
        <v>115.44999999999999</v>
      </c>
    </row>
    <row r="459" spans="1:9" x14ac:dyDescent="0.25">
      <c r="A459" s="97">
        <v>0</v>
      </c>
      <c r="B459" s="13" t="s">
        <v>0</v>
      </c>
      <c r="C459" s="14">
        <v>59051</v>
      </c>
      <c r="D459" s="14" t="s">
        <v>373</v>
      </c>
      <c r="E459" s="15" t="s">
        <v>677</v>
      </c>
      <c r="F459" s="16" t="s">
        <v>9</v>
      </c>
      <c r="G459" s="93">
        <v>1</v>
      </c>
      <c r="H459" s="18">
        <v>54.07</v>
      </c>
      <c r="I459" s="18">
        <f t="shared" si="21"/>
        <v>54.07</v>
      </c>
    </row>
    <row r="460" spans="1:9" x14ac:dyDescent="0.25">
      <c r="A460" s="97">
        <v>0</v>
      </c>
      <c r="B460" s="13" t="s">
        <v>0</v>
      </c>
      <c r="C460" s="14">
        <v>88247</v>
      </c>
      <c r="D460" s="14" t="s">
        <v>114</v>
      </c>
      <c r="E460" s="15" t="s">
        <v>484</v>
      </c>
      <c r="F460" s="16" t="s">
        <v>468</v>
      </c>
      <c r="G460" s="93">
        <v>1.5</v>
      </c>
      <c r="H460" s="18">
        <v>18.559999999999999</v>
      </c>
      <c r="I460" s="18">
        <f t="shared" si="21"/>
        <v>27.839999999999996</v>
      </c>
    </row>
    <row r="461" spans="1:9" x14ac:dyDescent="0.25">
      <c r="A461" s="97">
        <v>0</v>
      </c>
      <c r="B461" s="13" t="s">
        <v>0</v>
      </c>
      <c r="C461" s="14">
        <v>88264</v>
      </c>
      <c r="D461" s="14" t="s">
        <v>114</v>
      </c>
      <c r="E461" s="15" t="s">
        <v>485</v>
      </c>
      <c r="F461" s="16" t="s">
        <v>468</v>
      </c>
      <c r="G461" s="93">
        <v>1.5</v>
      </c>
      <c r="H461" s="18">
        <v>22.36</v>
      </c>
      <c r="I461" s="18">
        <f t="shared" si="21"/>
        <v>33.54</v>
      </c>
    </row>
    <row r="462" spans="1:9" x14ac:dyDescent="0.25">
      <c r="A462" s="97">
        <v>1</v>
      </c>
      <c r="B462" s="13" t="s">
        <v>397</v>
      </c>
      <c r="C462" s="14" t="s">
        <v>430</v>
      </c>
      <c r="D462" s="14" t="s">
        <v>95</v>
      </c>
      <c r="E462" s="15" t="s">
        <v>428</v>
      </c>
      <c r="F462" s="16" t="s">
        <v>9</v>
      </c>
      <c r="G462" s="93">
        <v>1</v>
      </c>
      <c r="H462" s="18" cm="1">
        <f t="array" ref="H462">SUM(I463:INDEX(I463:I9126,MATCH(TRUE,INDEX(A463:A9126&lt;&gt;0,0),0)-1))</f>
        <v>74.181767999999991</v>
      </c>
      <c r="I462" s="18">
        <f t="shared" si="21"/>
        <v>74.181767999999991</v>
      </c>
    </row>
    <row r="463" spans="1:9" x14ac:dyDescent="0.25">
      <c r="A463" s="97">
        <v>0</v>
      </c>
      <c r="B463" s="13"/>
      <c r="C463" s="14">
        <v>38101</v>
      </c>
      <c r="D463" s="14" t="s">
        <v>114</v>
      </c>
      <c r="E463" s="15" t="s">
        <v>672</v>
      </c>
      <c r="F463" s="16" t="s">
        <v>9</v>
      </c>
      <c r="G463" s="93">
        <v>1</v>
      </c>
      <c r="H463" s="18">
        <v>6.72</v>
      </c>
      <c r="I463" s="18">
        <f t="shared" si="21"/>
        <v>6.72</v>
      </c>
    </row>
    <row r="464" spans="1:9" x14ac:dyDescent="0.25">
      <c r="A464" s="97">
        <v>0</v>
      </c>
      <c r="B464" s="13"/>
      <c r="C464" s="14">
        <v>88247</v>
      </c>
      <c r="D464" s="14" t="s">
        <v>114</v>
      </c>
      <c r="E464" s="15" t="s">
        <v>484</v>
      </c>
      <c r="F464" s="16" t="s">
        <v>468</v>
      </c>
      <c r="G464" s="93">
        <v>1.2454000000000001</v>
      </c>
      <c r="H464" s="18">
        <v>18.559999999999999</v>
      </c>
      <c r="I464" s="18">
        <f t="shared" si="21"/>
        <v>23.114623999999999</v>
      </c>
    </row>
    <row r="465" spans="1:9" x14ac:dyDescent="0.25">
      <c r="A465" s="97">
        <v>0</v>
      </c>
      <c r="B465" s="13"/>
      <c r="C465" s="14">
        <v>88264</v>
      </c>
      <c r="D465" s="14" t="s">
        <v>114</v>
      </c>
      <c r="E465" s="15" t="s">
        <v>485</v>
      </c>
      <c r="F465" s="16" t="s">
        <v>468</v>
      </c>
      <c r="G465" s="93">
        <v>1.2454000000000001</v>
      </c>
      <c r="H465" s="18">
        <v>22.36</v>
      </c>
      <c r="I465" s="18">
        <f t="shared" si="21"/>
        <v>27.847144</v>
      </c>
    </row>
    <row r="466" spans="1:9" ht="30" x14ac:dyDescent="0.25">
      <c r="A466" s="97">
        <v>0</v>
      </c>
      <c r="B466" s="13"/>
      <c r="C466" s="14">
        <v>2581</v>
      </c>
      <c r="D466" s="14" t="s">
        <v>114</v>
      </c>
      <c r="E466" s="15" t="s">
        <v>673</v>
      </c>
      <c r="F466" s="16" t="s">
        <v>9</v>
      </c>
      <c r="G466" s="93">
        <v>1</v>
      </c>
      <c r="H466" s="18">
        <v>16.260000000000002</v>
      </c>
      <c r="I466" s="18">
        <f t="shared" si="21"/>
        <v>16.260000000000002</v>
      </c>
    </row>
    <row r="467" spans="1:9" ht="30" x14ac:dyDescent="0.25">
      <c r="A467" s="97">
        <v>0</v>
      </c>
      <c r="B467" s="13"/>
      <c r="C467" s="14">
        <v>11950</v>
      </c>
      <c r="D467" s="14" t="s">
        <v>114</v>
      </c>
      <c r="E467" s="15" t="s">
        <v>642</v>
      </c>
      <c r="F467" s="16" t="s">
        <v>9</v>
      </c>
      <c r="G467" s="93">
        <v>2</v>
      </c>
      <c r="H467" s="18">
        <v>0.12</v>
      </c>
      <c r="I467" s="18">
        <f t="shared" si="21"/>
        <v>0.24</v>
      </c>
    </row>
    <row r="468" spans="1:9" ht="30" x14ac:dyDescent="0.25">
      <c r="A468" s="97">
        <v>1</v>
      </c>
      <c r="B468" s="13" t="s">
        <v>399</v>
      </c>
      <c r="C468" s="14" t="s">
        <v>825</v>
      </c>
      <c r="D468" s="14" t="s">
        <v>95</v>
      </c>
      <c r="E468" s="15" t="s">
        <v>440</v>
      </c>
      <c r="F468" s="16" t="s">
        <v>9</v>
      </c>
      <c r="G468" s="93">
        <v>1</v>
      </c>
      <c r="H468" s="18" cm="1">
        <f t="array" ref="H468">SUM(I469:INDEX(I469:I9134,MATCH(TRUE,INDEX(A469:A9134&lt;&gt;0,0),0)-1))</f>
        <v>44.102000000000004</v>
      </c>
      <c r="I468" s="18">
        <f t="shared" si="21"/>
        <v>44.102000000000004</v>
      </c>
    </row>
    <row r="469" spans="1:9" x14ac:dyDescent="0.25">
      <c r="A469" s="97">
        <v>0</v>
      </c>
      <c r="B469" s="13"/>
      <c r="C469" s="14">
        <v>6912</v>
      </c>
      <c r="D469" s="14" t="s">
        <v>107</v>
      </c>
      <c r="E469" s="15" t="s">
        <v>678</v>
      </c>
      <c r="F469" s="16" t="s">
        <v>9</v>
      </c>
      <c r="G469" s="93">
        <v>1</v>
      </c>
      <c r="H469" s="18">
        <v>19.55</v>
      </c>
      <c r="I469" s="18">
        <f t="shared" si="21"/>
        <v>19.55</v>
      </c>
    </row>
    <row r="470" spans="1:9" x14ac:dyDescent="0.25">
      <c r="A470" s="97">
        <v>0</v>
      </c>
      <c r="B470" s="13"/>
      <c r="C470" s="14">
        <v>88264</v>
      </c>
      <c r="D470" s="14" t="s">
        <v>114</v>
      </c>
      <c r="E470" s="15" t="s">
        <v>485</v>
      </c>
      <c r="F470" s="16" t="s">
        <v>468</v>
      </c>
      <c r="G470" s="93">
        <v>0.6</v>
      </c>
      <c r="H470" s="18">
        <v>22.36</v>
      </c>
      <c r="I470" s="18">
        <f t="shared" si="21"/>
        <v>13.415999999999999</v>
      </c>
    </row>
    <row r="471" spans="1:9" x14ac:dyDescent="0.25">
      <c r="A471" s="97">
        <v>0</v>
      </c>
      <c r="B471" s="13"/>
      <c r="C471" s="14">
        <v>88247</v>
      </c>
      <c r="D471" s="14" t="s">
        <v>114</v>
      </c>
      <c r="E471" s="15" t="s">
        <v>484</v>
      </c>
      <c r="F471" s="16" t="s">
        <v>468</v>
      </c>
      <c r="G471" s="93">
        <v>0.6</v>
      </c>
      <c r="H471" s="18">
        <v>18.559999999999999</v>
      </c>
      <c r="I471" s="18">
        <f t="shared" si="21"/>
        <v>11.135999999999999</v>
      </c>
    </row>
    <row r="472" spans="1:9" x14ac:dyDescent="0.25">
      <c r="A472" s="97">
        <v>1</v>
      </c>
      <c r="B472" s="5" t="s">
        <v>660</v>
      </c>
      <c r="C472" s="8" t="s">
        <v>236</v>
      </c>
      <c r="D472" s="9"/>
      <c r="E472" s="10" t="s">
        <v>0</v>
      </c>
      <c r="F472" s="11"/>
      <c r="G472" s="11"/>
      <c r="H472" s="11"/>
      <c r="I472" s="11"/>
    </row>
    <row r="473" spans="1:9" ht="30" x14ac:dyDescent="0.25">
      <c r="A473" s="97">
        <v>1</v>
      </c>
      <c r="B473" s="13" t="s">
        <v>251</v>
      </c>
      <c r="C473" s="14">
        <v>96624</v>
      </c>
      <c r="D473" s="14" t="s">
        <v>114</v>
      </c>
      <c r="E473" s="15" t="s">
        <v>442</v>
      </c>
      <c r="F473" s="16" t="s">
        <v>443</v>
      </c>
      <c r="G473" s="93">
        <v>1</v>
      </c>
      <c r="H473" s="18" cm="1">
        <f t="array" ref="H473">SUM(I474:INDEX(I474:I9139,MATCH(TRUE,INDEX(A474:A9139&lt;&gt;0,0),0)-1))</f>
        <v>142.16451999999998</v>
      </c>
      <c r="I473" s="18">
        <f t="shared" si="21"/>
        <v>142.16451999999998</v>
      </c>
    </row>
    <row r="474" spans="1:9" ht="30" x14ac:dyDescent="0.25">
      <c r="A474" s="97">
        <v>0</v>
      </c>
      <c r="B474" s="13"/>
      <c r="C474" s="14">
        <v>4718</v>
      </c>
      <c r="D474" s="14" t="s">
        <v>114</v>
      </c>
      <c r="E474" s="15" t="s">
        <v>680</v>
      </c>
      <c r="F474" s="16" t="s">
        <v>443</v>
      </c>
      <c r="G474" s="93">
        <v>1.1299999999999999</v>
      </c>
      <c r="H474" s="18">
        <v>100</v>
      </c>
      <c r="I474" s="18">
        <f t="shared" si="21"/>
        <v>112.99999999999999</v>
      </c>
    </row>
    <row r="475" spans="1:9" x14ac:dyDescent="0.25">
      <c r="A475" s="97">
        <v>0</v>
      </c>
      <c r="B475" s="13"/>
      <c r="C475" s="14">
        <v>88309</v>
      </c>
      <c r="D475" s="14" t="s">
        <v>114</v>
      </c>
      <c r="E475" s="15" t="s">
        <v>517</v>
      </c>
      <c r="F475" s="16" t="s">
        <v>468</v>
      </c>
      <c r="G475" s="93">
        <v>1.03</v>
      </c>
      <c r="H475" s="18">
        <v>22.09</v>
      </c>
      <c r="I475" s="18">
        <f t="shared" si="21"/>
        <v>22.752700000000001</v>
      </c>
    </row>
    <row r="476" spans="1:9" x14ac:dyDescent="0.25">
      <c r="A476" s="97">
        <v>0</v>
      </c>
      <c r="B476" s="13"/>
      <c r="C476" s="14">
        <v>88316</v>
      </c>
      <c r="D476" s="14" t="s">
        <v>114</v>
      </c>
      <c r="E476" s="15" t="s">
        <v>469</v>
      </c>
      <c r="F476" s="16" t="s">
        <v>468</v>
      </c>
      <c r="G476" s="93">
        <v>0.34300000000000003</v>
      </c>
      <c r="H476" s="18">
        <v>17.739999999999998</v>
      </c>
      <c r="I476" s="18">
        <f t="shared" si="21"/>
        <v>6.0848199999999997</v>
      </c>
    </row>
    <row r="477" spans="1:9" ht="45" x14ac:dyDescent="0.25">
      <c r="A477" s="97">
        <v>0</v>
      </c>
      <c r="B477" s="13"/>
      <c r="C477" s="14">
        <v>91277</v>
      </c>
      <c r="D477" s="14" t="s">
        <v>114</v>
      </c>
      <c r="E477" s="15" t="s">
        <v>681</v>
      </c>
      <c r="F477" s="16" t="s">
        <v>476</v>
      </c>
      <c r="G477" s="94">
        <v>3.2000000000000001E-2</v>
      </c>
      <c r="H477" s="18">
        <v>9.6</v>
      </c>
      <c r="I477" s="18">
        <f t="shared" si="21"/>
        <v>0.30719999999999997</v>
      </c>
    </row>
    <row r="478" spans="1:9" ht="45" x14ac:dyDescent="0.25">
      <c r="A478" s="97">
        <v>0</v>
      </c>
      <c r="B478" s="13"/>
      <c r="C478" s="14">
        <v>91278</v>
      </c>
      <c r="D478" s="14" t="s">
        <v>114</v>
      </c>
      <c r="E478" s="15" t="s">
        <v>682</v>
      </c>
      <c r="F478" s="16" t="s">
        <v>480</v>
      </c>
      <c r="G478" s="94">
        <v>0.03</v>
      </c>
      <c r="H478" s="18">
        <v>0.66</v>
      </c>
      <c r="I478" s="18">
        <f t="shared" si="21"/>
        <v>1.9800000000000002E-2</v>
      </c>
    </row>
    <row r="479" spans="1:9" ht="30" x14ac:dyDescent="0.25">
      <c r="A479" s="97">
        <v>1</v>
      </c>
      <c r="B479" s="13" t="s">
        <v>254</v>
      </c>
      <c r="C479" s="14" t="s">
        <v>329</v>
      </c>
      <c r="D479" s="14" t="s">
        <v>95</v>
      </c>
      <c r="E479" s="15" t="s">
        <v>445</v>
      </c>
      <c r="F479" s="16" t="s">
        <v>267</v>
      </c>
      <c r="G479" s="93">
        <v>1</v>
      </c>
      <c r="H479" s="18" cm="1">
        <f t="array" ref="H479">SUM(I480:INDEX(I480:I9145,MATCH(TRUE,INDEX(A480:A9145&lt;&gt;0,0),0)-1))</f>
        <v>735.30737199999999</v>
      </c>
      <c r="I479" s="18">
        <f t="shared" si="21"/>
        <v>735.30737199999999</v>
      </c>
    </row>
    <row r="480" spans="1:9" x14ac:dyDescent="0.25">
      <c r="A480" s="97">
        <v>0</v>
      </c>
      <c r="B480" s="13"/>
      <c r="C480" s="14">
        <v>261</v>
      </c>
      <c r="D480" s="14" t="s">
        <v>107</v>
      </c>
      <c r="E480" s="15" t="s">
        <v>683</v>
      </c>
      <c r="F480" s="16" t="s">
        <v>122</v>
      </c>
      <c r="G480" s="93">
        <v>3.85</v>
      </c>
      <c r="H480" s="18">
        <v>13.23</v>
      </c>
      <c r="I480" s="18">
        <f t="shared" si="21"/>
        <v>50.935500000000005</v>
      </c>
    </row>
    <row r="481" spans="1:9" ht="30" x14ac:dyDescent="0.25">
      <c r="A481" s="97">
        <v>0</v>
      </c>
      <c r="B481" s="13"/>
      <c r="C481" s="14">
        <v>2313</v>
      </c>
      <c r="D481" s="14" t="s">
        <v>107</v>
      </c>
      <c r="E481" s="15" t="s">
        <v>684</v>
      </c>
      <c r="F481" s="16" t="s">
        <v>122</v>
      </c>
      <c r="G481" s="93">
        <v>2.95</v>
      </c>
      <c r="H481" s="18">
        <v>87.94</v>
      </c>
      <c r="I481" s="18">
        <f t="shared" si="21"/>
        <v>259.423</v>
      </c>
    </row>
    <row r="482" spans="1:9" x14ac:dyDescent="0.25">
      <c r="A482" s="97">
        <v>0</v>
      </c>
      <c r="B482" s="13"/>
      <c r="C482" s="14">
        <v>3663</v>
      </c>
      <c r="D482" s="14" t="s">
        <v>107</v>
      </c>
      <c r="E482" s="15" t="s">
        <v>685</v>
      </c>
      <c r="F482" s="16" t="s">
        <v>267</v>
      </c>
      <c r="G482" s="94">
        <v>2.3999999999999998E-3</v>
      </c>
      <c r="H482" s="18">
        <v>403.83</v>
      </c>
      <c r="I482" s="18">
        <f t="shared" si="21"/>
        <v>0.96919199999999983</v>
      </c>
    </row>
    <row r="483" spans="1:9" ht="30" x14ac:dyDescent="0.25">
      <c r="A483" s="97">
        <v>0</v>
      </c>
      <c r="B483" s="13"/>
      <c r="C483" s="14">
        <v>10932</v>
      </c>
      <c r="D483" s="14" t="s">
        <v>114</v>
      </c>
      <c r="E483" s="15" t="s">
        <v>686</v>
      </c>
      <c r="F483" s="16" t="s">
        <v>687</v>
      </c>
      <c r="G483" s="93">
        <v>0.56999999999999995</v>
      </c>
      <c r="H483" s="18">
        <v>102.45</v>
      </c>
      <c r="I483" s="18">
        <f t="shared" si="21"/>
        <v>58.396499999999996</v>
      </c>
    </row>
    <row r="484" spans="1:9" x14ac:dyDescent="0.25">
      <c r="A484" s="97">
        <v>0</v>
      </c>
      <c r="B484" s="13"/>
      <c r="C484" s="14">
        <v>7504</v>
      </c>
      <c r="D484" s="14" t="s">
        <v>107</v>
      </c>
      <c r="E484" s="15" t="s">
        <v>688</v>
      </c>
      <c r="F484" s="16" t="s">
        <v>134</v>
      </c>
      <c r="G484" s="93">
        <v>8.56</v>
      </c>
      <c r="H484" s="18">
        <v>8.02</v>
      </c>
      <c r="I484" s="18">
        <f t="shared" si="21"/>
        <v>68.651200000000003</v>
      </c>
    </row>
    <row r="485" spans="1:9" x14ac:dyDescent="0.25">
      <c r="A485" s="97">
        <v>0</v>
      </c>
      <c r="B485" s="13"/>
      <c r="C485" s="14">
        <v>546</v>
      </c>
      <c r="D485" s="14" t="s">
        <v>107</v>
      </c>
      <c r="E485" s="15" t="s">
        <v>689</v>
      </c>
      <c r="F485" s="16" t="s">
        <v>134</v>
      </c>
      <c r="G485" s="93">
        <v>4.3</v>
      </c>
      <c r="H485" s="18">
        <v>10.42</v>
      </c>
      <c r="I485" s="18">
        <f t="shared" si="21"/>
        <v>44.805999999999997</v>
      </c>
    </row>
    <row r="486" spans="1:9" ht="30" x14ac:dyDescent="0.25">
      <c r="A486" s="97">
        <v>0</v>
      </c>
      <c r="B486" s="13"/>
      <c r="C486" s="14">
        <v>552</v>
      </c>
      <c r="D486" s="14" t="s">
        <v>107</v>
      </c>
      <c r="E486" s="15" t="s">
        <v>690</v>
      </c>
      <c r="F486" s="16" t="s">
        <v>122</v>
      </c>
      <c r="G486" s="93">
        <v>0.11</v>
      </c>
      <c r="H486" s="18">
        <v>19.89</v>
      </c>
      <c r="I486" s="18">
        <f t="shared" si="21"/>
        <v>2.1879</v>
      </c>
    </row>
    <row r="487" spans="1:9" ht="30" x14ac:dyDescent="0.25">
      <c r="A487" s="97">
        <v>0</v>
      </c>
      <c r="B487" s="13"/>
      <c r="C487" s="14">
        <v>555</v>
      </c>
      <c r="D487" s="14" t="s">
        <v>107</v>
      </c>
      <c r="E487" s="15" t="s">
        <v>691</v>
      </c>
      <c r="F487" s="16" t="s">
        <v>122</v>
      </c>
      <c r="G487" s="93">
        <v>7.5999999999999998E-2</v>
      </c>
      <c r="H487" s="18">
        <v>12.78</v>
      </c>
      <c r="I487" s="18">
        <f t="shared" si="21"/>
        <v>0.97127999999999992</v>
      </c>
    </row>
    <row r="488" spans="1:9" x14ac:dyDescent="0.25">
      <c r="A488" s="97">
        <v>0</v>
      </c>
      <c r="B488" s="13"/>
      <c r="C488" s="14">
        <v>88251</v>
      </c>
      <c r="D488" s="14" t="s">
        <v>114</v>
      </c>
      <c r="E488" s="15" t="s">
        <v>534</v>
      </c>
      <c r="F488" s="16" t="s">
        <v>468</v>
      </c>
      <c r="G488" s="93">
        <v>3.81</v>
      </c>
      <c r="H488" s="18">
        <v>18.239999999999998</v>
      </c>
      <c r="I488" s="18">
        <f t="shared" si="21"/>
        <v>69.494399999999999</v>
      </c>
    </row>
    <row r="489" spans="1:9" x14ac:dyDescent="0.25">
      <c r="A489" s="97">
        <v>0</v>
      </c>
      <c r="B489" s="13"/>
      <c r="C489" s="14">
        <v>88316</v>
      </c>
      <c r="D489" s="14" t="s">
        <v>114</v>
      </c>
      <c r="E489" s="15" t="s">
        <v>469</v>
      </c>
      <c r="F489" s="16" t="s">
        <v>468</v>
      </c>
      <c r="G489" s="93">
        <v>2.86</v>
      </c>
      <c r="H489" s="18">
        <v>17.739999999999998</v>
      </c>
      <c r="I489" s="18">
        <f t="shared" si="21"/>
        <v>50.736399999999996</v>
      </c>
    </row>
    <row r="490" spans="1:9" x14ac:dyDescent="0.25">
      <c r="A490" s="97">
        <v>0</v>
      </c>
      <c r="B490" s="13"/>
      <c r="C490" s="14">
        <v>10997</v>
      </c>
      <c r="D490" s="14" t="s">
        <v>114</v>
      </c>
      <c r="E490" s="15" t="s">
        <v>692</v>
      </c>
      <c r="F490" s="16" t="s">
        <v>134</v>
      </c>
      <c r="G490" s="93">
        <v>2.88</v>
      </c>
      <c r="H490" s="18">
        <v>44.7</v>
      </c>
      <c r="I490" s="18">
        <f t="shared" ref="I490:I569" si="22">G490*H490</f>
        <v>128.73599999999999</v>
      </c>
    </row>
    <row r="491" spans="1:9" ht="30" x14ac:dyDescent="0.25">
      <c r="A491" s="97">
        <v>1</v>
      </c>
      <c r="B491" s="13" t="s">
        <v>257</v>
      </c>
      <c r="C491" s="14">
        <v>100704</v>
      </c>
      <c r="D491" s="14" t="s">
        <v>114</v>
      </c>
      <c r="E491" s="15" t="s">
        <v>446</v>
      </c>
      <c r="F491" s="16" t="s">
        <v>9</v>
      </c>
      <c r="G491" s="93">
        <v>1</v>
      </c>
      <c r="H491" s="18" cm="1">
        <f t="array" ref="H491">SUM(I492:INDEX(I492:I9157,MATCH(TRUE,INDEX(A492:A9157&lt;&gt;0,0),0)-1))</f>
        <v>71.152450000000002</v>
      </c>
      <c r="I491" s="18">
        <f t="shared" si="22"/>
        <v>71.152450000000002</v>
      </c>
    </row>
    <row r="492" spans="1:9" x14ac:dyDescent="0.25">
      <c r="A492" s="97">
        <v>0</v>
      </c>
      <c r="B492" s="13"/>
      <c r="C492" s="14">
        <v>5088</v>
      </c>
      <c r="D492" s="14" t="s">
        <v>114</v>
      </c>
      <c r="E492" s="15" t="s">
        <v>693</v>
      </c>
      <c r="F492" s="16" t="s">
        <v>9</v>
      </c>
      <c r="G492" s="93">
        <v>1</v>
      </c>
      <c r="H492" s="18">
        <v>7.53</v>
      </c>
      <c r="I492" s="18">
        <f t="shared" si="22"/>
        <v>7.53</v>
      </c>
    </row>
    <row r="493" spans="1:9" ht="45" x14ac:dyDescent="0.25">
      <c r="A493" s="97">
        <v>0</v>
      </c>
      <c r="B493" s="13"/>
      <c r="C493" s="14">
        <v>43603</v>
      </c>
      <c r="D493" s="14" t="s">
        <v>114</v>
      </c>
      <c r="E493" s="15" t="s">
        <v>694</v>
      </c>
      <c r="F493" s="16" t="s">
        <v>9</v>
      </c>
      <c r="G493" s="93">
        <v>1</v>
      </c>
      <c r="H493" s="18">
        <v>47.85</v>
      </c>
      <c r="I493" s="18">
        <f t="shared" si="22"/>
        <v>47.85</v>
      </c>
    </row>
    <row r="494" spans="1:9" x14ac:dyDescent="0.25">
      <c r="A494" s="97">
        <v>0</v>
      </c>
      <c r="B494" s="13"/>
      <c r="C494" s="14">
        <v>88261</v>
      </c>
      <c r="D494" s="14" t="s">
        <v>114</v>
      </c>
      <c r="E494" s="15" t="s">
        <v>695</v>
      </c>
      <c r="F494" s="16" t="s">
        <v>468</v>
      </c>
      <c r="G494" s="93">
        <v>0.53100000000000003</v>
      </c>
      <c r="H494" s="18">
        <v>20.85</v>
      </c>
      <c r="I494" s="18">
        <f t="shared" si="22"/>
        <v>11.071350000000001</v>
      </c>
    </row>
    <row r="495" spans="1:9" x14ac:dyDescent="0.25">
      <c r="A495" s="97">
        <v>0</v>
      </c>
      <c r="B495" s="13"/>
      <c r="C495" s="14">
        <v>88316</v>
      </c>
      <c r="D495" s="14" t="s">
        <v>114</v>
      </c>
      <c r="E495" s="15" t="s">
        <v>469</v>
      </c>
      <c r="F495" s="16" t="s">
        <v>468</v>
      </c>
      <c r="G495" s="93">
        <v>0.26500000000000001</v>
      </c>
      <c r="H495" s="18">
        <v>17.739999999999998</v>
      </c>
      <c r="I495" s="18">
        <f t="shared" si="22"/>
        <v>4.7010999999999994</v>
      </c>
    </row>
    <row r="496" spans="1:9" x14ac:dyDescent="0.25">
      <c r="A496" s="97">
        <v>1</v>
      </c>
      <c r="B496" s="13" t="s">
        <v>259</v>
      </c>
      <c r="C496" s="14">
        <v>90432</v>
      </c>
      <c r="D496" s="14" t="s">
        <v>370</v>
      </c>
      <c r="E496" s="15" t="s">
        <v>447</v>
      </c>
      <c r="F496" s="16" t="s">
        <v>122</v>
      </c>
      <c r="G496" s="93">
        <v>1</v>
      </c>
      <c r="H496" s="18" cm="1">
        <f t="array" ref="H496">SUM(I497:INDEX(I497:I9162,MATCH(TRUE,INDEX(A497:A9162&lt;&gt;0,0),0)-1))</f>
        <v>324.55261999999999</v>
      </c>
      <c r="I496" s="18">
        <f t="shared" si="22"/>
        <v>324.55261999999999</v>
      </c>
    </row>
    <row r="497" spans="1:9" x14ac:dyDescent="0.25">
      <c r="A497" s="97">
        <v>0</v>
      </c>
      <c r="B497" s="13"/>
      <c r="C497" s="14">
        <v>88309</v>
      </c>
      <c r="D497" s="14" t="s">
        <v>114</v>
      </c>
      <c r="E497" s="15" t="s">
        <v>517</v>
      </c>
      <c r="F497" s="16" t="s">
        <v>468</v>
      </c>
      <c r="G497" s="93">
        <v>2.371</v>
      </c>
      <c r="H497" s="18">
        <v>22.09</v>
      </c>
      <c r="I497" s="18">
        <f t="shared" si="22"/>
        <v>52.375390000000003</v>
      </c>
    </row>
    <row r="498" spans="1:9" x14ac:dyDescent="0.25">
      <c r="A498" s="97">
        <v>0</v>
      </c>
      <c r="B498" s="13"/>
      <c r="C498" s="14">
        <v>88245</v>
      </c>
      <c r="D498" s="14" t="s">
        <v>114</v>
      </c>
      <c r="E498" s="15" t="s">
        <v>516</v>
      </c>
      <c r="F498" s="16" t="s">
        <v>468</v>
      </c>
      <c r="G498" s="93">
        <v>0.27800000000000002</v>
      </c>
      <c r="H498" s="18">
        <v>21.93</v>
      </c>
      <c r="I498" s="18">
        <f t="shared" si="22"/>
        <v>6.0965400000000001</v>
      </c>
    </row>
    <row r="499" spans="1:9" x14ac:dyDescent="0.25">
      <c r="A499" s="97">
        <v>0</v>
      </c>
      <c r="B499" s="13"/>
      <c r="C499" s="14">
        <v>88262</v>
      </c>
      <c r="D499" s="14" t="s">
        <v>114</v>
      </c>
      <c r="E499" s="15" t="s">
        <v>467</v>
      </c>
      <c r="F499" s="16" t="s">
        <v>468</v>
      </c>
      <c r="G499" s="93">
        <v>0.495</v>
      </c>
      <c r="H499" s="18">
        <v>21.75</v>
      </c>
      <c r="I499" s="18">
        <f t="shared" si="22"/>
        <v>10.766249999999999</v>
      </c>
    </row>
    <row r="500" spans="1:9" x14ac:dyDescent="0.25">
      <c r="A500" s="97">
        <v>0</v>
      </c>
      <c r="B500" s="13"/>
      <c r="C500" s="14">
        <v>88239</v>
      </c>
      <c r="D500" s="14" t="s">
        <v>114</v>
      </c>
      <c r="E500" s="15" t="s">
        <v>696</v>
      </c>
      <c r="F500" s="16" t="s">
        <v>468</v>
      </c>
      <c r="G500" s="93">
        <v>0.495</v>
      </c>
      <c r="H500" s="18">
        <v>18.100000000000001</v>
      </c>
      <c r="I500" s="18">
        <f t="shared" si="22"/>
        <v>8.9595000000000002</v>
      </c>
    </row>
    <row r="501" spans="1:9" x14ac:dyDescent="0.25">
      <c r="A501" s="97">
        <v>0</v>
      </c>
      <c r="B501" s="13"/>
      <c r="C501" s="14">
        <v>88238</v>
      </c>
      <c r="D501" s="14" t="s">
        <v>114</v>
      </c>
      <c r="E501" s="15" t="s">
        <v>697</v>
      </c>
      <c r="F501" s="16" t="s">
        <v>468</v>
      </c>
      <c r="G501" s="93">
        <v>0.27800000000000002</v>
      </c>
      <c r="H501" s="18">
        <v>18.239999999999998</v>
      </c>
      <c r="I501" s="18">
        <f t="shared" si="22"/>
        <v>5.0707199999999997</v>
      </c>
    </row>
    <row r="502" spans="1:9" x14ac:dyDescent="0.25">
      <c r="A502" s="97">
        <v>0</v>
      </c>
      <c r="B502" s="13"/>
      <c r="C502" s="14">
        <v>88316</v>
      </c>
      <c r="D502" s="14" t="s">
        <v>114</v>
      </c>
      <c r="E502" s="15" t="s">
        <v>469</v>
      </c>
      <c r="F502" s="16" t="s">
        <v>468</v>
      </c>
      <c r="G502" s="93">
        <v>1.9379999999999999</v>
      </c>
      <c r="H502" s="18">
        <v>17.739999999999998</v>
      </c>
      <c r="I502" s="18">
        <f t="shared" si="22"/>
        <v>34.380119999999998</v>
      </c>
    </row>
    <row r="503" spans="1:9" x14ac:dyDescent="0.25">
      <c r="A503" s="97">
        <v>0</v>
      </c>
      <c r="B503" s="13"/>
      <c r="C503" s="14">
        <v>50</v>
      </c>
      <c r="D503" s="14" t="s">
        <v>370</v>
      </c>
      <c r="E503" s="15" t="s">
        <v>698</v>
      </c>
      <c r="F503" s="16" t="s">
        <v>134</v>
      </c>
      <c r="G503" s="93">
        <v>24.2</v>
      </c>
      <c r="H503" s="18">
        <v>0.72</v>
      </c>
      <c r="I503" s="18">
        <f t="shared" si="22"/>
        <v>17.423999999999999</v>
      </c>
    </row>
    <row r="504" spans="1:9" x14ac:dyDescent="0.25">
      <c r="A504" s="97">
        <v>0</v>
      </c>
      <c r="B504" s="13"/>
      <c r="C504" s="14">
        <v>100</v>
      </c>
      <c r="D504" s="14" t="s">
        <v>370</v>
      </c>
      <c r="E504" s="15" t="s">
        <v>699</v>
      </c>
      <c r="F504" s="16" t="s">
        <v>443</v>
      </c>
      <c r="G504" s="94">
        <v>0.01</v>
      </c>
      <c r="H504" s="18">
        <v>106.42</v>
      </c>
      <c r="I504" s="18">
        <f t="shared" si="22"/>
        <v>1.0642</v>
      </c>
    </row>
    <row r="505" spans="1:9" x14ac:dyDescent="0.25">
      <c r="A505" s="97">
        <v>0</v>
      </c>
      <c r="B505" s="13"/>
      <c r="C505" s="14">
        <v>200</v>
      </c>
      <c r="D505" s="14" t="s">
        <v>370</v>
      </c>
      <c r="E505" s="15" t="s">
        <v>700</v>
      </c>
      <c r="F505" s="16" t="s">
        <v>443</v>
      </c>
      <c r="G505" s="94">
        <v>1.4E-2</v>
      </c>
      <c r="H505" s="18">
        <v>84.4</v>
      </c>
      <c r="I505" s="18">
        <f t="shared" si="22"/>
        <v>1.1816000000000002</v>
      </c>
    </row>
    <row r="506" spans="1:9" x14ac:dyDescent="0.25">
      <c r="A506" s="97">
        <v>0</v>
      </c>
      <c r="B506" s="13"/>
      <c r="C506" s="14">
        <v>400</v>
      </c>
      <c r="D506" s="14" t="s">
        <v>370</v>
      </c>
      <c r="E506" s="15" t="s">
        <v>701</v>
      </c>
      <c r="F506" s="16" t="s">
        <v>134</v>
      </c>
      <c r="G506" s="93">
        <v>0.06</v>
      </c>
      <c r="H506" s="18">
        <v>17.829999999999998</v>
      </c>
      <c r="I506" s="18">
        <f t="shared" si="22"/>
        <v>1.0697999999999999</v>
      </c>
    </row>
    <row r="507" spans="1:9" x14ac:dyDescent="0.25">
      <c r="A507" s="97">
        <v>0</v>
      </c>
      <c r="B507" s="13"/>
      <c r="C507" s="14">
        <v>410</v>
      </c>
      <c r="D507" s="14" t="s">
        <v>370</v>
      </c>
      <c r="E507" s="15" t="s">
        <v>702</v>
      </c>
      <c r="F507" s="16" t="s">
        <v>122</v>
      </c>
      <c r="G507" s="93">
        <v>3.3</v>
      </c>
      <c r="H507" s="18">
        <v>0.46</v>
      </c>
      <c r="I507" s="18">
        <f t="shared" si="22"/>
        <v>1.518</v>
      </c>
    </row>
    <row r="508" spans="1:9" x14ac:dyDescent="0.25">
      <c r="A508" s="97">
        <v>0</v>
      </c>
      <c r="B508" s="13"/>
      <c r="C508" s="14">
        <v>413</v>
      </c>
      <c r="D508" s="14" t="s">
        <v>370</v>
      </c>
      <c r="E508" s="15" t="s">
        <v>703</v>
      </c>
      <c r="F508" s="16" t="s">
        <v>134</v>
      </c>
      <c r="G508" s="93">
        <v>1.69</v>
      </c>
      <c r="H508" s="18">
        <v>11.11</v>
      </c>
      <c r="I508" s="18">
        <f t="shared" si="22"/>
        <v>18.7759</v>
      </c>
    </row>
    <row r="509" spans="1:9" x14ac:dyDescent="0.25">
      <c r="A509" s="97">
        <v>0</v>
      </c>
      <c r="B509" s="13"/>
      <c r="C509" s="14">
        <v>779</v>
      </c>
      <c r="D509" s="14" t="s">
        <v>370</v>
      </c>
      <c r="E509" s="15" t="s">
        <v>704</v>
      </c>
      <c r="F509" s="16" t="s">
        <v>134</v>
      </c>
      <c r="G509" s="93">
        <v>0.56000000000000005</v>
      </c>
      <c r="H509" s="18">
        <v>12.28</v>
      </c>
      <c r="I509" s="18">
        <f t="shared" si="22"/>
        <v>6.8768000000000002</v>
      </c>
    </row>
    <row r="510" spans="1:9" x14ac:dyDescent="0.25">
      <c r="A510" s="97">
        <v>0</v>
      </c>
      <c r="B510" s="13"/>
      <c r="C510" s="14">
        <v>1068</v>
      </c>
      <c r="D510" s="14" t="s">
        <v>370</v>
      </c>
      <c r="E510" s="15" t="s">
        <v>705</v>
      </c>
      <c r="F510" s="16" t="s">
        <v>9</v>
      </c>
      <c r="G510" s="93">
        <v>0.6</v>
      </c>
      <c r="H510" s="18">
        <v>74.22</v>
      </c>
      <c r="I510" s="18">
        <f t="shared" si="22"/>
        <v>44.531999999999996</v>
      </c>
    </row>
    <row r="511" spans="1:9" x14ac:dyDescent="0.25">
      <c r="A511" s="97">
        <v>0</v>
      </c>
      <c r="B511" s="13"/>
      <c r="C511" s="14">
        <v>1250</v>
      </c>
      <c r="D511" s="14" t="s">
        <v>370</v>
      </c>
      <c r="E511" s="15" t="s">
        <v>706</v>
      </c>
      <c r="F511" s="16" t="s">
        <v>122</v>
      </c>
      <c r="G511" s="93">
        <v>0.8</v>
      </c>
      <c r="H511" s="18">
        <v>7.49</v>
      </c>
      <c r="I511" s="18">
        <f t="shared" si="22"/>
        <v>5.9920000000000009</v>
      </c>
    </row>
    <row r="512" spans="1:9" x14ac:dyDescent="0.25">
      <c r="A512" s="97">
        <v>0</v>
      </c>
      <c r="B512" s="13"/>
      <c r="C512" s="14">
        <v>1350</v>
      </c>
      <c r="D512" s="14" t="s">
        <v>370</v>
      </c>
      <c r="E512" s="15" t="s">
        <v>707</v>
      </c>
      <c r="F512" s="16" t="s">
        <v>122</v>
      </c>
      <c r="G512" s="93">
        <v>1.4</v>
      </c>
      <c r="H512" s="18">
        <v>9.09</v>
      </c>
      <c r="I512" s="18">
        <f t="shared" si="22"/>
        <v>12.725999999999999</v>
      </c>
    </row>
    <row r="513" spans="1:9" x14ac:dyDescent="0.25">
      <c r="A513" s="97">
        <v>0</v>
      </c>
      <c r="B513" s="13"/>
      <c r="C513" s="14">
        <v>1450</v>
      </c>
      <c r="D513" s="14" t="s">
        <v>370</v>
      </c>
      <c r="E513" s="15" t="s">
        <v>708</v>
      </c>
      <c r="F513" s="16" t="s">
        <v>134</v>
      </c>
      <c r="G513" s="93">
        <v>0.08</v>
      </c>
      <c r="H513" s="18">
        <v>19.96</v>
      </c>
      <c r="I513" s="18">
        <f t="shared" si="22"/>
        <v>1.5968</v>
      </c>
    </row>
    <row r="514" spans="1:9" x14ac:dyDescent="0.25">
      <c r="A514" s="97">
        <v>0</v>
      </c>
      <c r="B514" s="13"/>
      <c r="C514" s="14">
        <v>1733</v>
      </c>
      <c r="D514" s="14" t="s">
        <v>370</v>
      </c>
      <c r="E514" s="15" t="s">
        <v>709</v>
      </c>
      <c r="F514" s="16" t="s">
        <v>134</v>
      </c>
      <c r="G514" s="93">
        <v>0.15</v>
      </c>
      <c r="H514" s="18">
        <v>16.5</v>
      </c>
      <c r="I514" s="18">
        <f t="shared" si="22"/>
        <v>2.4750000000000001</v>
      </c>
    </row>
    <row r="515" spans="1:9" ht="30" x14ac:dyDescent="0.25">
      <c r="A515" s="97">
        <v>0</v>
      </c>
      <c r="B515" s="13"/>
      <c r="C515" s="14">
        <v>10893</v>
      </c>
      <c r="D515" s="14" t="s">
        <v>370</v>
      </c>
      <c r="E515" s="15" t="s">
        <v>710</v>
      </c>
      <c r="F515" s="16" t="s">
        <v>267</v>
      </c>
      <c r="G515" s="93">
        <v>2.8</v>
      </c>
      <c r="H515" s="18">
        <v>32.74</v>
      </c>
      <c r="I515" s="18">
        <f t="shared" si="22"/>
        <v>91.671999999999997</v>
      </c>
    </row>
    <row r="516" spans="1:9" ht="30" x14ac:dyDescent="0.25">
      <c r="A516" s="97">
        <v>1</v>
      </c>
      <c r="B516" s="13" t="s">
        <v>410</v>
      </c>
      <c r="C516" s="14">
        <v>34348</v>
      </c>
      <c r="D516" s="14" t="s">
        <v>114</v>
      </c>
      <c r="E516" s="15" t="s">
        <v>448</v>
      </c>
      <c r="F516" s="16" t="s">
        <v>122</v>
      </c>
      <c r="G516" s="93">
        <v>1</v>
      </c>
      <c r="H516" s="18">
        <v>20.95</v>
      </c>
      <c r="I516" s="18">
        <f t="shared" si="22"/>
        <v>20.95</v>
      </c>
    </row>
    <row r="517" spans="1:9" ht="30" x14ac:dyDescent="0.25">
      <c r="A517" s="97">
        <v>1</v>
      </c>
      <c r="B517" s="13" t="s">
        <v>413</v>
      </c>
      <c r="C517" s="14" t="s">
        <v>435</v>
      </c>
      <c r="D517" s="14" t="s">
        <v>95</v>
      </c>
      <c r="E517" s="15" t="s">
        <v>450</v>
      </c>
      <c r="F517" s="16" t="s">
        <v>122</v>
      </c>
      <c r="G517" s="93">
        <v>1</v>
      </c>
      <c r="H517" s="18" cm="1">
        <f t="array" ref="H517">SUM(I518:INDEX(I518:I9183,MATCH(TRUE,INDEX(A518:A9183&lt;&gt;0,0),0)-1))</f>
        <v>59.736000000000004</v>
      </c>
      <c r="I517" s="18">
        <f t="shared" si="22"/>
        <v>59.736000000000004</v>
      </c>
    </row>
    <row r="518" spans="1:9" x14ac:dyDescent="0.25">
      <c r="A518" s="97">
        <v>0</v>
      </c>
      <c r="B518" s="13"/>
      <c r="C518" s="14">
        <v>88264</v>
      </c>
      <c r="D518" s="14" t="s">
        <v>114</v>
      </c>
      <c r="E518" s="15" t="s">
        <v>485</v>
      </c>
      <c r="F518" s="16" t="s">
        <v>468</v>
      </c>
      <c r="G518" s="93">
        <v>0.4</v>
      </c>
      <c r="H518" s="18">
        <v>22.36</v>
      </c>
      <c r="I518" s="18">
        <f t="shared" si="22"/>
        <v>8.9440000000000008</v>
      </c>
    </row>
    <row r="519" spans="1:9" x14ac:dyDescent="0.25">
      <c r="A519" s="97">
        <v>0</v>
      </c>
      <c r="B519" s="13"/>
      <c r="C519" s="14">
        <v>88247</v>
      </c>
      <c r="D519" s="14" t="s">
        <v>114</v>
      </c>
      <c r="E519" s="15" t="s">
        <v>484</v>
      </c>
      <c r="F519" s="16" t="s">
        <v>468</v>
      </c>
      <c r="G519" s="93">
        <v>0.4</v>
      </c>
      <c r="H519" s="18">
        <v>18.559999999999999</v>
      </c>
      <c r="I519" s="18">
        <f t="shared" si="22"/>
        <v>7.4239999999999995</v>
      </c>
    </row>
    <row r="520" spans="1:9" x14ac:dyDescent="0.25">
      <c r="A520" s="97">
        <v>0</v>
      </c>
      <c r="B520" s="13"/>
      <c r="C520" s="14">
        <v>3270</v>
      </c>
      <c r="D520" s="14" t="s">
        <v>489</v>
      </c>
      <c r="E520" s="15" t="s">
        <v>711</v>
      </c>
      <c r="F520" s="16" t="s">
        <v>122</v>
      </c>
      <c r="G520" s="93">
        <v>1.3</v>
      </c>
      <c r="H520" s="18">
        <v>33.36</v>
      </c>
      <c r="I520" s="18">
        <f t="shared" si="22"/>
        <v>43.368000000000002</v>
      </c>
    </row>
    <row r="521" spans="1:9" ht="30" x14ac:dyDescent="0.25">
      <c r="A521" s="97">
        <v>1</v>
      </c>
      <c r="B521" s="13" t="s">
        <v>415</v>
      </c>
      <c r="C521" s="14">
        <v>97881</v>
      </c>
      <c r="D521" s="14" t="s">
        <v>114</v>
      </c>
      <c r="E521" s="15" t="s">
        <v>275</v>
      </c>
      <c r="F521" s="16" t="s">
        <v>276</v>
      </c>
      <c r="G521" s="93">
        <v>1</v>
      </c>
      <c r="H521" s="18" cm="1">
        <f t="array" ref="H521">SUM(I522:INDEX(I522:I9187,MATCH(TRUE,INDEX(A522:A9187&lt;&gt;0,0),0)-1))</f>
        <v>135.90342899999999</v>
      </c>
      <c r="I521" s="18">
        <f t="shared" si="22"/>
        <v>135.90342899999999</v>
      </c>
    </row>
    <row r="522" spans="1:9" ht="30" x14ac:dyDescent="0.25">
      <c r="A522" s="97">
        <v>0</v>
      </c>
      <c r="B522" s="13"/>
      <c r="C522" s="14">
        <v>43429</v>
      </c>
      <c r="D522" s="14" t="s">
        <v>114</v>
      </c>
      <c r="E522" s="15" t="s">
        <v>518</v>
      </c>
      <c r="F522" s="16" t="s">
        <v>9</v>
      </c>
      <c r="G522" s="93">
        <v>1</v>
      </c>
      <c r="H522" s="18">
        <v>99.13</v>
      </c>
      <c r="I522" s="18">
        <f t="shared" si="22"/>
        <v>99.13</v>
      </c>
    </row>
    <row r="523" spans="1:9" x14ac:dyDescent="0.25">
      <c r="A523" s="97">
        <v>0</v>
      </c>
      <c r="B523" s="13"/>
      <c r="C523" s="14">
        <v>88309</v>
      </c>
      <c r="D523" s="14" t="s">
        <v>114</v>
      </c>
      <c r="E523" s="15" t="s">
        <v>517</v>
      </c>
      <c r="F523" s="16" t="s">
        <v>468</v>
      </c>
      <c r="G523" s="94">
        <v>2.4299999999999999E-2</v>
      </c>
      <c r="H523" s="18">
        <v>22.09</v>
      </c>
      <c r="I523" s="18">
        <f t="shared" si="22"/>
        <v>0.53678700000000001</v>
      </c>
    </row>
    <row r="524" spans="1:9" x14ac:dyDescent="0.25">
      <c r="A524" s="97">
        <v>0</v>
      </c>
      <c r="B524" s="13"/>
      <c r="C524" s="14">
        <v>88316</v>
      </c>
      <c r="D524" s="14" t="s">
        <v>114</v>
      </c>
      <c r="E524" s="15" t="s">
        <v>469</v>
      </c>
      <c r="F524" s="16" t="s">
        <v>468</v>
      </c>
      <c r="G524" s="94">
        <v>1.9099999999999999E-2</v>
      </c>
      <c r="H524" s="18">
        <v>17.739999999999998</v>
      </c>
      <c r="I524" s="18">
        <f t="shared" si="22"/>
        <v>0.33883399999999997</v>
      </c>
    </row>
    <row r="525" spans="1:9" ht="30" x14ac:dyDescent="0.25">
      <c r="A525" s="97">
        <v>0</v>
      </c>
      <c r="B525" s="13"/>
      <c r="C525" s="14">
        <v>97733</v>
      </c>
      <c r="D525" s="14" t="s">
        <v>114</v>
      </c>
      <c r="E525" s="15" t="s">
        <v>519</v>
      </c>
      <c r="F525" s="16" t="s">
        <v>443</v>
      </c>
      <c r="G525" s="94">
        <v>9.1000000000000004E-3</v>
      </c>
      <c r="H525" s="18">
        <v>2948.88</v>
      </c>
      <c r="I525" s="18">
        <f t="shared" si="22"/>
        <v>26.834808000000002</v>
      </c>
    </row>
    <row r="526" spans="1:9" ht="30" x14ac:dyDescent="0.25">
      <c r="A526" s="97">
        <v>0</v>
      </c>
      <c r="B526" s="13"/>
      <c r="C526" s="14">
        <v>101619</v>
      </c>
      <c r="D526" s="14" t="s">
        <v>114</v>
      </c>
      <c r="E526" s="15" t="s">
        <v>520</v>
      </c>
      <c r="F526" s="16" t="s">
        <v>443</v>
      </c>
      <c r="G526" s="94">
        <v>3.5999999999999997E-2</v>
      </c>
      <c r="H526" s="18">
        <v>251.75</v>
      </c>
      <c r="I526" s="18">
        <f t="shared" si="22"/>
        <v>9.0629999999999988</v>
      </c>
    </row>
    <row r="527" spans="1:9" ht="45" customHeight="1" x14ac:dyDescent="0.25">
      <c r="A527" s="97">
        <v>1</v>
      </c>
      <c r="B527" s="13" t="s">
        <v>418</v>
      </c>
      <c r="C527" s="14">
        <v>96985</v>
      </c>
      <c r="D527" s="14" t="s">
        <v>114</v>
      </c>
      <c r="E527" s="15" t="s">
        <v>277</v>
      </c>
      <c r="F527" s="16" t="s">
        <v>276</v>
      </c>
      <c r="G527" s="93">
        <v>1</v>
      </c>
      <c r="H527" s="18" cm="1">
        <f t="array" ref="H527">SUM(I528:INDEX(I528:I9193,MATCH(TRUE,INDEX(A528:A9193&lt;&gt;0,0),0)-1))</f>
        <v>82.666852000000006</v>
      </c>
      <c r="I527" s="18">
        <f t="shared" si="22"/>
        <v>82.666852000000006</v>
      </c>
    </row>
    <row r="528" spans="1:9" ht="30" x14ac:dyDescent="0.25">
      <c r="A528" s="97">
        <v>0</v>
      </c>
      <c r="B528" s="13"/>
      <c r="C528" s="14">
        <v>3379</v>
      </c>
      <c r="D528" s="14" t="s">
        <v>114</v>
      </c>
      <c r="E528" s="15" t="s">
        <v>521</v>
      </c>
      <c r="F528" s="16" t="s">
        <v>9</v>
      </c>
      <c r="G528" s="93">
        <v>1</v>
      </c>
      <c r="H528" s="18">
        <v>72.31</v>
      </c>
      <c r="I528" s="18">
        <f t="shared" si="22"/>
        <v>72.31</v>
      </c>
    </row>
    <row r="529" spans="1:9" x14ac:dyDescent="0.25">
      <c r="A529" s="97">
        <v>0</v>
      </c>
      <c r="B529" s="13"/>
      <c r="C529" s="14">
        <v>88247</v>
      </c>
      <c r="D529" s="14" t="s">
        <v>114</v>
      </c>
      <c r="E529" s="15" t="s">
        <v>484</v>
      </c>
      <c r="F529" s="16" t="s">
        <v>468</v>
      </c>
      <c r="G529" s="93">
        <v>0.25309999999999999</v>
      </c>
      <c r="H529" s="18">
        <v>18.559999999999999</v>
      </c>
      <c r="I529" s="18">
        <f t="shared" si="22"/>
        <v>4.6975359999999995</v>
      </c>
    </row>
    <row r="530" spans="1:9" x14ac:dyDescent="0.25">
      <c r="A530" s="97">
        <v>0</v>
      </c>
      <c r="B530" s="13"/>
      <c r="C530" s="14">
        <v>88264</v>
      </c>
      <c r="D530" s="14" t="s">
        <v>114</v>
      </c>
      <c r="E530" s="15" t="s">
        <v>485</v>
      </c>
      <c r="F530" s="16" t="s">
        <v>468</v>
      </c>
      <c r="G530" s="93">
        <v>0.25309999999999999</v>
      </c>
      <c r="H530" s="18">
        <v>22.36</v>
      </c>
      <c r="I530" s="18">
        <f t="shared" si="22"/>
        <v>5.6593159999999996</v>
      </c>
    </row>
    <row r="531" spans="1:9" x14ac:dyDescent="0.25">
      <c r="A531" s="97">
        <v>1</v>
      </c>
      <c r="B531" s="13" t="s">
        <v>421</v>
      </c>
      <c r="C531" s="14">
        <v>1201006008</v>
      </c>
      <c r="D531" s="14" t="s">
        <v>326</v>
      </c>
      <c r="E531" s="15" t="s">
        <v>400</v>
      </c>
      <c r="F531" s="16" t="s">
        <v>276</v>
      </c>
      <c r="G531" s="93">
        <v>1</v>
      </c>
      <c r="H531" s="18">
        <v>42.28</v>
      </c>
      <c r="I531" s="18">
        <f t="shared" si="22"/>
        <v>42.28</v>
      </c>
    </row>
    <row r="532" spans="1:9" ht="30" x14ac:dyDescent="0.25">
      <c r="A532" s="97">
        <v>0</v>
      </c>
      <c r="B532" s="13"/>
      <c r="C532" s="14">
        <v>38056</v>
      </c>
      <c r="D532" s="14" t="s">
        <v>114</v>
      </c>
      <c r="E532" s="15" t="s">
        <v>522</v>
      </c>
      <c r="F532" s="16" t="s">
        <v>523</v>
      </c>
      <c r="G532" s="93">
        <v>1</v>
      </c>
      <c r="H532" s="18">
        <v>33.979999999999997</v>
      </c>
      <c r="I532" s="18">
        <f t="shared" si="22"/>
        <v>33.979999999999997</v>
      </c>
    </row>
    <row r="533" spans="1:9" x14ac:dyDescent="0.25">
      <c r="A533" s="97">
        <v>0</v>
      </c>
      <c r="B533" s="13"/>
      <c r="C533" s="14">
        <v>88264</v>
      </c>
      <c r="D533" s="14" t="s">
        <v>114</v>
      </c>
      <c r="E533" s="15" t="s">
        <v>485</v>
      </c>
      <c r="F533" s="16" t="s">
        <v>468</v>
      </c>
      <c r="G533" s="93">
        <v>0.2</v>
      </c>
      <c r="H533" s="18">
        <v>22.36</v>
      </c>
      <c r="I533" s="18">
        <f t="shared" si="22"/>
        <v>4.4720000000000004</v>
      </c>
    </row>
    <row r="534" spans="1:9" x14ac:dyDescent="0.25">
      <c r="A534" s="97">
        <v>0</v>
      </c>
      <c r="B534" s="13"/>
      <c r="C534" s="14">
        <v>88247</v>
      </c>
      <c r="D534" s="14" t="s">
        <v>114</v>
      </c>
      <c r="E534" s="15" t="s">
        <v>484</v>
      </c>
      <c r="F534" s="16" t="s">
        <v>468</v>
      </c>
      <c r="G534" s="93">
        <v>0.2</v>
      </c>
      <c r="H534" s="18">
        <v>18.559999999999999</v>
      </c>
      <c r="I534" s="18">
        <f t="shared" si="22"/>
        <v>3.7119999999999997</v>
      </c>
    </row>
    <row r="535" spans="1:9" ht="30" x14ac:dyDescent="0.25">
      <c r="A535" s="97">
        <v>1</v>
      </c>
      <c r="B535" s="13" t="s">
        <v>423</v>
      </c>
      <c r="C535" s="14">
        <v>96977</v>
      </c>
      <c r="D535" s="14" t="s">
        <v>114</v>
      </c>
      <c r="E535" s="15" t="s">
        <v>280</v>
      </c>
      <c r="F535" s="16" t="s">
        <v>122</v>
      </c>
      <c r="G535" s="93">
        <v>1</v>
      </c>
      <c r="H535" s="18" cm="1">
        <f t="array" ref="H535">SUM(I536:INDEX(I536:I9201,MATCH(TRUE,INDEX(A536:A9201&lt;&gt;0,0),0)-1))</f>
        <v>56.555004000000004</v>
      </c>
      <c r="I535" s="18">
        <f t="shared" si="22"/>
        <v>56.555004000000004</v>
      </c>
    </row>
    <row r="536" spans="1:9" x14ac:dyDescent="0.25">
      <c r="A536" s="97">
        <v>0</v>
      </c>
      <c r="B536" s="13"/>
      <c r="C536" s="14">
        <v>867</v>
      </c>
      <c r="D536" s="14" t="s">
        <v>114</v>
      </c>
      <c r="E536" s="15" t="s">
        <v>524</v>
      </c>
      <c r="F536" s="16" t="s">
        <v>122</v>
      </c>
      <c r="G536" s="93">
        <v>1.1000000000000001</v>
      </c>
      <c r="H536" s="18">
        <v>50.16</v>
      </c>
      <c r="I536" s="18">
        <f t="shared" si="22"/>
        <v>55.176000000000002</v>
      </c>
    </row>
    <row r="537" spans="1:9" x14ac:dyDescent="0.25">
      <c r="A537" s="97">
        <v>0</v>
      </c>
      <c r="B537" s="13"/>
      <c r="C537" s="14">
        <v>88247</v>
      </c>
      <c r="D537" s="14" t="s">
        <v>114</v>
      </c>
      <c r="E537" s="15" t="s">
        <v>484</v>
      </c>
      <c r="F537" s="16" t="s">
        <v>468</v>
      </c>
      <c r="G537" s="94">
        <v>3.3700000000000001E-2</v>
      </c>
      <c r="H537" s="18">
        <v>18.559999999999999</v>
      </c>
      <c r="I537" s="18">
        <f t="shared" si="22"/>
        <v>0.62547199999999992</v>
      </c>
    </row>
    <row r="538" spans="1:9" x14ac:dyDescent="0.25">
      <c r="A538" s="97">
        <v>0</v>
      </c>
      <c r="B538" s="13"/>
      <c r="C538" s="14">
        <v>88264</v>
      </c>
      <c r="D538" s="14" t="s">
        <v>114</v>
      </c>
      <c r="E538" s="15" t="s">
        <v>485</v>
      </c>
      <c r="F538" s="16" t="s">
        <v>468</v>
      </c>
      <c r="G538" s="94">
        <v>3.3700000000000001E-2</v>
      </c>
      <c r="H538" s="18">
        <v>22.36</v>
      </c>
      <c r="I538" s="18">
        <f t="shared" si="22"/>
        <v>0.75353199999999998</v>
      </c>
    </row>
    <row r="539" spans="1:9" ht="30" x14ac:dyDescent="0.25">
      <c r="A539" s="97">
        <v>1</v>
      </c>
      <c r="B539" s="13" t="s">
        <v>426</v>
      </c>
      <c r="C539" s="14" t="s">
        <v>439</v>
      </c>
      <c r="D539" s="14" t="s">
        <v>95</v>
      </c>
      <c r="E539" s="15" t="s">
        <v>452</v>
      </c>
      <c r="F539" s="16" t="s">
        <v>276</v>
      </c>
      <c r="G539" s="93">
        <v>1</v>
      </c>
      <c r="H539" s="18" cm="1">
        <f t="array" ref="H539">SUM(I540:INDEX(I540:I9205,MATCH(TRUE,INDEX(A540:A9205&lt;&gt;0,0),0)-1))</f>
        <v>39.417087999999993</v>
      </c>
      <c r="I539" s="18">
        <f t="shared" si="22"/>
        <v>39.417087999999993</v>
      </c>
    </row>
    <row r="540" spans="1:9" ht="30" x14ac:dyDescent="0.25">
      <c r="A540" s="97">
        <v>0</v>
      </c>
      <c r="B540" s="13"/>
      <c r="C540" s="14">
        <v>4356</v>
      </c>
      <c r="D540" s="14" t="s">
        <v>114</v>
      </c>
      <c r="E540" s="15" t="s">
        <v>712</v>
      </c>
      <c r="F540" s="16" t="s">
        <v>9</v>
      </c>
      <c r="G540" s="93">
        <v>2</v>
      </c>
      <c r="H540" s="18">
        <v>0.32</v>
      </c>
      <c r="I540" s="18">
        <f t="shared" si="22"/>
        <v>0.64</v>
      </c>
    </row>
    <row r="541" spans="1:9" ht="30" x14ac:dyDescent="0.25">
      <c r="A541" s="97">
        <v>0</v>
      </c>
      <c r="B541" s="13"/>
      <c r="C541" s="14" t="s">
        <v>776</v>
      </c>
      <c r="D541" s="14" t="s">
        <v>102</v>
      </c>
      <c r="E541" s="15" t="s">
        <v>714</v>
      </c>
      <c r="F541" s="16" t="s">
        <v>276</v>
      </c>
      <c r="G541" s="93">
        <v>1</v>
      </c>
      <c r="H541" s="18">
        <v>25.83</v>
      </c>
      <c r="I541" s="18">
        <f t="shared" si="22"/>
        <v>25.83</v>
      </c>
    </row>
    <row r="542" spans="1:9" x14ac:dyDescent="0.25">
      <c r="A542" s="97">
        <v>0</v>
      </c>
      <c r="B542" s="13"/>
      <c r="C542" s="14">
        <v>88247</v>
      </c>
      <c r="D542" s="14" t="s">
        <v>114</v>
      </c>
      <c r="E542" s="15" t="s">
        <v>484</v>
      </c>
      <c r="F542" s="16" t="s">
        <v>468</v>
      </c>
      <c r="G542" s="93">
        <v>0.31640000000000001</v>
      </c>
      <c r="H542" s="18">
        <v>18.559999999999999</v>
      </c>
      <c r="I542" s="18">
        <f t="shared" si="22"/>
        <v>5.8723840000000003</v>
      </c>
    </row>
    <row r="543" spans="1:9" x14ac:dyDescent="0.25">
      <c r="A543" s="97">
        <v>0</v>
      </c>
      <c r="B543" s="13"/>
      <c r="C543" s="14">
        <v>88264</v>
      </c>
      <c r="D543" s="14" t="s">
        <v>114</v>
      </c>
      <c r="E543" s="15" t="s">
        <v>485</v>
      </c>
      <c r="F543" s="16" t="s">
        <v>468</v>
      </c>
      <c r="G543" s="93">
        <v>0.31640000000000001</v>
      </c>
      <c r="H543" s="18">
        <v>22.36</v>
      </c>
      <c r="I543" s="18">
        <f t="shared" si="22"/>
        <v>7.0747040000000005</v>
      </c>
    </row>
    <row r="544" spans="1:9" ht="30" x14ac:dyDescent="0.25">
      <c r="A544" s="97">
        <v>1</v>
      </c>
      <c r="B544" s="13" t="s">
        <v>429</v>
      </c>
      <c r="C544" s="14">
        <v>93358</v>
      </c>
      <c r="D544" s="14" t="s">
        <v>114</v>
      </c>
      <c r="E544" s="15" t="s">
        <v>453</v>
      </c>
      <c r="F544" s="16" t="s">
        <v>443</v>
      </c>
      <c r="G544" s="93">
        <v>1</v>
      </c>
      <c r="H544" s="18" cm="1">
        <f t="array" ref="H544">SUM(I545:INDEX(I545:I9210,MATCH(TRUE,INDEX(A545:A9210&lt;&gt;0,0),0)-1))</f>
        <v>70.17944</v>
      </c>
      <c r="I544" s="18">
        <f t="shared" si="22"/>
        <v>70.17944</v>
      </c>
    </row>
    <row r="545" spans="1:9" x14ac:dyDescent="0.25">
      <c r="A545" s="97">
        <v>0</v>
      </c>
      <c r="B545" s="13"/>
      <c r="C545" s="14">
        <v>88316</v>
      </c>
      <c r="D545" s="14" t="s">
        <v>114</v>
      </c>
      <c r="E545" s="15" t="s">
        <v>469</v>
      </c>
      <c r="F545" s="16" t="s">
        <v>468</v>
      </c>
      <c r="G545" s="93">
        <v>3.956</v>
      </c>
      <c r="H545" s="18">
        <v>17.739999999999998</v>
      </c>
      <c r="I545" s="18">
        <f t="shared" si="22"/>
        <v>70.17944</v>
      </c>
    </row>
    <row r="546" spans="1:9" ht="30" x14ac:dyDescent="0.25">
      <c r="A546" s="97">
        <v>1</v>
      </c>
      <c r="B546" s="13" t="s">
        <v>432</v>
      </c>
      <c r="C546" s="14" t="s">
        <v>444</v>
      </c>
      <c r="D546" s="14" t="s">
        <v>95</v>
      </c>
      <c r="E546" s="15" t="s">
        <v>999</v>
      </c>
      <c r="F546" s="16" t="s">
        <v>9</v>
      </c>
      <c r="G546" s="17">
        <v>1</v>
      </c>
      <c r="H546" s="18">
        <v>1004.8551625832374</v>
      </c>
      <c r="I546" s="19">
        <v>1004.8551625832374</v>
      </c>
    </row>
    <row r="547" spans="1:9" x14ac:dyDescent="0.25">
      <c r="A547" s="97">
        <v>0</v>
      </c>
      <c r="B547" s="13"/>
      <c r="C547" s="14">
        <v>83</v>
      </c>
      <c r="D547" s="14" t="s">
        <v>107</v>
      </c>
      <c r="E547" s="15" t="s">
        <v>509</v>
      </c>
      <c r="F547" s="16" t="s">
        <v>267</v>
      </c>
      <c r="G547" s="17">
        <v>0.75328000000000017</v>
      </c>
      <c r="H547" s="18">
        <v>79.94</v>
      </c>
      <c r="I547" s="19">
        <v>60.217203200000014</v>
      </c>
    </row>
    <row r="548" spans="1:9" ht="30" x14ac:dyDescent="0.25">
      <c r="A548" s="97">
        <v>0</v>
      </c>
      <c r="B548" s="13"/>
      <c r="C548" s="14">
        <v>95</v>
      </c>
      <c r="D548" s="14" t="s">
        <v>107</v>
      </c>
      <c r="E548" s="15" t="s">
        <v>510</v>
      </c>
      <c r="F548" s="16" t="s">
        <v>443</v>
      </c>
      <c r="G548" s="17">
        <v>8.4406920415224906E-2</v>
      </c>
      <c r="H548" s="18">
        <v>562.54</v>
      </c>
      <c r="I548" s="19">
        <v>47.482269010380612</v>
      </c>
    </row>
    <row r="549" spans="1:9" ht="30" x14ac:dyDescent="0.25">
      <c r="A549" s="97">
        <v>0</v>
      </c>
      <c r="B549" s="13"/>
      <c r="C549" s="14">
        <v>126</v>
      </c>
      <c r="D549" s="14" t="s">
        <v>107</v>
      </c>
      <c r="E549" s="15" t="s">
        <v>511</v>
      </c>
      <c r="F549" s="16" t="s">
        <v>443</v>
      </c>
      <c r="G549" s="17">
        <v>7.027954545454547E-2</v>
      </c>
      <c r="H549" s="18">
        <v>588.84</v>
      </c>
      <c r="I549" s="19">
        <v>41.38340754545456</v>
      </c>
    </row>
    <row r="550" spans="1:9" ht="45" x14ac:dyDescent="0.25">
      <c r="A550" s="97">
        <v>0</v>
      </c>
      <c r="B550" s="13"/>
      <c r="C550" s="14">
        <v>140</v>
      </c>
      <c r="D550" s="14" t="s">
        <v>107</v>
      </c>
      <c r="E550" s="15" t="s">
        <v>512</v>
      </c>
      <c r="F550" s="16" t="s">
        <v>134</v>
      </c>
      <c r="G550" s="17">
        <v>3.1039786585365849</v>
      </c>
      <c r="H550" s="18">
        <v>12.77</v>
      </c>
      <c r="I550" s="19">
        <v>39.63780746951219</v>
      </c>
    </row>
    <row r="551" spans="1:9" ht="45" x14ac:dyDescent="0.25">
      <c r="A551" s="97">
        <v>0</v>
      </c>
      <c r="B551" s="13"/>
      <c r="C551" s="14">
        <v>157</v>
      </c>
      <c r="D551" s="14" t="s">
        <v>107</v>
      </c>
      <c r="E551" s="15" t="s">
        <v>513</v>
      </c>
      <c r="F551" s="16" t="s">
        <v>267</v>
      </c>
      <c r="G551" s="17">
        <v>2.0793756097560974</v>
      </c>
      <c r="H551" s="18">
        <v>190.37</v>
      </c>
      <c r="I551" s="19">
        <v>395.85073482926828</v>
      </c>
    </row>
    <row r="552" spans="1:9" ht="30" x14ac:dyDescent="0.25">
      <c r="A552" s="97">
        <v>0</v>
      </c>
      <c r="B552" s="13"/>
      <c r="C552" s="14">
        <v>1908</v>
      </c>
      <c r="D552" s="14" t="s">
        <v>107</v>
      </c>
      <c r="E552" s="15" t="s">
        <v>514</v>
      </c>
      <c r="F552" s="16" t="s">
        <v>267</v>
      </c>
      <c r="G552" s="17">
        <v>2.3671463414634144</v>
      </c>
      <c r="H552" s="18">
        <v>33.770000000000003</v>
      </c>
      <c r="I552" s="19">
        <v>79.938531951219517</v>
      </c>
    </row>
    <row r="553" spans="1:9" ht="30" x14ac:dyDescent="0.25">
      <c r="A553" s="97">
        <v>0</v>
      </c>
      <c r="B553" s="13"/>
      <c r="C553" s="14">
        <v>3310</v>
      </c>
      <c r="D553" s="14" t="s">
        <v>107</v>
      </c>
      <c r="E553" s="15" t="s">
        <v>515</v>
      </c>
      <c r="F553" s="16" t="s">
        <v>267</v>
      </c>
      <c r="G553" s="17">
        <v>2.3671463414634144</v>
      </c>
      <c r="H553" s="18">
        <v>6.5</v>
      </c>
      <c r="I553" s="19">
        <v>15.386451219512194</v>
      </c>
    </row>
    <row r="554" spans="1:9" x14ac:dyDescent="0.25">
      <c r="A554" s="97">
        <v>0</v>
      </c>
      <c r="B554" s="13"/>
      <c r="C554" s="14">
        <v>88245</v>
      </c>
      <c r="D554" s="14" t="s">
        <v>114</v>
      </c>
      <c r="E554" s="15" t="s">
        <v>516</v>
      </c>
      <c r="F554" s="16" t="s">
        <v>468</v>
      </c>
      <c r="G554" s="17">
        <v>0.27557528658536584</v>
      </c>
      <c r="H554" s="18">
        <v>21.93</v>
      </c>
      <c r="I554" s="19">
        <v>6.0433660348170726</v>
      </c>
    </row>
    <row r="555" spans="1:9" x14ac:dyDescent="0.25">
      <c r="A555" s="97">
        <v>0</v>
      </c>
      <c r="B555" s="13"/>
      <c r="C555" s="14">
        <v>88262</v>
      </c>
      <c r="D555" s="14" t="s">
        <v>114</v>
      </c>
      <c r="E555" s="15" t="s">
        <v>467</v>
      </c>
      <c r="F555" s="16" t="s">
        <v>468</v>
      </c>
      <c r="G555" s="17">
        <v>0.86154843902439027</v>
      </c>
      <c r="H555" s="18">
        <v>21.75</v>
      </c>
      <c r="I555" s="19">
        <v>18.738678548780488</v>
      </c>
    </row>
    <row r="556" spans="1:9" x14ac:dyDescent="0.25">
      <c r="A556" s="97">
        <v>0</v>
      </c>
      <c r="B556" s="13"/>
      <c r="C556" s="14">
        <v>88309</v>
      </c>
      <c r="D556" s="14" t="s">
        <v>114</v>
      </c>
      <c r="E556" s="15" t="s">
        <v>517</v>
      </c>
      <c r="F556" s="16" t="s">
        <v>468</v>
      </c>
      <c r="G556" s="17">
        <v>6.743605402439024</v>
      </c>
      <c r="H556" s="18">
        <v>22.09</v>
      </c>
      <c r="I556" s="19">
        <v>148.96624333987805</v>
      </c>
    </row>
    <row r="557" spans="1:9" x14ac:dyDescent="0.25">
      <c r="A557" s="97">
        <v>0</v>
      </c>
      <c r="B557" s="13"/>
      <c r="C557" s="14">
        <v>88316</v>
      </c>
      <c r="D557" s="14" t="s">
        <v>114</v>
      </c>
      <c r="E557" s="15" t="s">
        <v>469</v>
      </c>
      <c r="F557" s="16" t="s">
        <v>468</v>
      </c>
      <c r="G557" s="17">
        <v>8.5237017719512185</v>
      </c>
      <c r="H557" s="18">
        <v>17.739999999999998</v>
      </c>
      <c r="I557" s="19">
        <v>151.21046943441459</v>
      </c>
    </row>
    <row r="558" spans="1:9" ht="30" x14ac:dyDescent="0.25">
      <c r="A558" s="97">
        <v>1</v>
      </c>
      <c r="B558" s="13" t="s">
        <v>434</v>
      </c>
      <c r="C558" s="14" t="s">
        <v>352</v>
      </c>
      <c r="D558" s="14" t="s">
        <v>95</v>
      </c>
      <c r="E558" s="15" t="s">
        <v>353</v>
      </c>
      <c r="F558" s="16" t="s">
        <v>9</v>
      </c>
      <c r="G558" s="17">
        <v>1</v>
      </c>
      <c r="H558" s="18" cm="1">
        <f t="array" ref="H558">SUM(I559:INDEX(I559:I9393,MATCH(TRUE,INDEX(A559:A9393&lt;&gt;0,0),0)-1))</f>
        <v>1710.1770899600001</v>
      </c>
      <c r="I558" s="19">
        <f t="shared" si="22"/>
        <v>1710.1770899600001</v>
      </c>
    </row>
    <row r="559" spans="1:9" x14ac:dyDescent="0.25">
      <c r="A559" s="97">
        <v>0</v>
      </c>
      <c r="B559" s="13"/>
      <c r="C559" s="14">
        <v>83</v>
      </c>
      <c r="D559" s="14" t="s">
        <v>107</v>
      </c>
      <c r="E559" s="15" t="s">
        <v>509</v>
      </c>
      <c r="F559" s="16" t="s">
        <v>267</v>
      </c>
      <c r="G559" s="17">
        <v>1.07</v>
      </c>
      <c r="H559" s="18">
        <v>79.94</v>
      </c>
      <c r="I559" s="19">
        <f t="shared" si="22"/>
        <v>85.535800000000009</v>
      </c>
    </row>
    <row r="560" spans="1:9" ht="30" x14ac:dyDescent="0.25">
      <c r="A560" s="97">
        <v>0</v>
      </c>
      <c r="B560" s="13"/>
      <c r="C560" s="14">
        <v>95</v>
      </c>
      <c r="D560" s="14" t="s">
        <v>107</v>
      </c>
      <c r="E560" s="15" t="s">
        <v>510</v>
      </c>
      <c r="F560" s="16" t="s">
        <v>443</v>
      </c>
      <c r="G560" s="17">
        <v>0.154</v>
      </c>
      <c r="H560" s="18">
        <v>562.54</v>
      </c>
      <c r="I560" s="19">
        <f t="shared" si="22"/>
        <v>86.631159999999994</v>
      </c>
    </row>
    <row r="561" spans="1:9" ht="30" x14ac:dyDescent="0.25">
      <c r="A561" s="97">
        <v>0</v>
      </c>
      <c r="B561" s="13"/>
      <c r="C561" s="14">
        <v>126</v>
      </c>
      <c r="D561" s="14" t="s">
        <v>107</v>
      </c>
      <c r="E561" s="15" t="s">
        <v>511</v>
      </c>
      <c r="F561" s="16" t="s">
        <v>443</v>
      </c>
      <c r="G561" s="17">
        <v>0.107</v>
      </c>
      <c r="H561" s="18">
        <v>588.84</v>
      </c>
      <c r="I561" s="19">
        <f t="shared" si="22"/>
        <v>63.005880000000005</v>
      </c>
    </row>
    <row r="562" spans="1:9" ht="45" x14ac:dyDescent="0.25">
      <c r="A562" s="97">
        <v>0</v>
      </c>
      <c r="B562" s="13"/>
      <c r="C562" s="14">
        <v>140</v>
      </c>
      <c r="D562" s="14" t="s">
        <v>107</v>
      </c>
      <c r="E562" s="15" t="s">
        <v>512</v>
      </c>
      <c r="F562" s="16" t="s">
        <v>134</v>
      </c>
      <c r="G562" s="17">
        <v>5.35</v>
      </c>
      <c r="H562" s="18">
        <v>12.77</v>
      </c>
      <c r="I562" s="19">
        <f t="shared" si="22"/>
        <v>68.319499999999991</v>
      </c>
    </row>
    <row r="563" spans="1:9" ht="45" x14ac:dyDescent="0.25">
      <c r="A563" s="97">
        <v>0</v>
      </c>
      <c r="B563" s="13"/>
      <c r="C563" s="14">
        <v>157</v>
      </c>
      <c r="D563" s="14" t="s">
        <v>107</v>
      </c>
      <c r="E563" s="15" t="s">
        <v>513</v>
      </c>
      <c r="F563" s="16" t="s">
        <v>267</v>
      </c>
      <c r="G563" s="17">
        <v>3.5840000000000001</v>
      </c>
      <c r="H563" s="18">
        <v>190.37</v>
      </c>
      <c r="I563" s="19">
        <f t="shared" si="22"/>
        <v>682.28608000000008</v>
      </c>
    </row>
    <row r="564" spans="1:9" ht="30" x14ac:dyDescent="0.25">
      <c r="A564" s="97">
        <v>0</v>
      </c>
      <c r="B564" s="13"/>
      <c r="C564" s="14">
        <v>1908</v>
      </c>
      <c r="D564" s="14" t="s">
        <v>107</v>
      </c>
      <c r="E564" s="15" t="s">
        <v>514</v>
      </c>
      <c r="F564" s="16" t="s">
        <v>267</v>
      </c>
      <c r="G564" s="17">
        <v>4.08</v>
      </c>
      <c r="H564" s="18">
        <v>33.770000000000003</v>
      </c>
      <c r="I564" s="19">
        <f t="shared" si="22"/>
        <v>137.78160000000003</v>
      </c>
    </row>
    <row r="565" spans="1:9" ht="30" x14ac:dyDescent="0.25">
      <c r="A565" s="97">
        <v>0</v>
      </c>
      <c r="B565" s="13"/>
      <c r="C565" s="14">
        <v>3310</v>
      </c>
      <c r="D565" s="14" t="s">
        <v>107</v>
      </c>
      <c r="E565" s="15" t="s">
        <v>515</v>
      </c>
      <c r="F565" s="16" t="s">
        <v>267</v>
      </c>
      <c r="G565" s="17">
        <v>4.08</v>
      </c>
      <c r="H565" s="18">
        <v>6.5</v>
      </c>
      <c r="I565" s="19">
        <f t="shared" si="22"/>
        <v>26.52</v>
      </c>
    </row>
    <row r="566" spans="1:9" x14ac:dyDescent="0.25">
      <c r="A566" s="97">
        <v>0</v>
      </c>
      <c r="B566" s="13"/>
      <c r="C566" s="14">
        <v>88245</v>
      </c>
      <c r="D566" s="14" t="s">
        <v>114</v>
      </c>
      <c r="E566" s="15" t="s">
        <v>516</v>
      </c>
      <c r="F566" s="16" t="s">
        <v>468</v>
      </c>
      <c r="G566" s="17">
        <v>0.47498000000000001</v>
      </c>
      <c r="H566" s="18">
        <v>21.93</v>
      </c>
      <c r="I566" s="19">
        <f t="shared" si="22"/>
        <v>10.4163114</v>
      </c>
    </row>
    <row r="567" spans="1:9" x14ac:dyDescent="0.25">
      <c r="A567" s="97">
        <v>0</v>
      </c>
      <c r="B567" s="13"/>
      <c r="C567" s="14">
        <v>88262</v>
      </c>
      <c r="D567" s="14" t="s">
        <v>114</v>
      </c>
      <c r="E567" s="15" t="s">
        <v>467</v>
      </c>
      <c r="F567" s="16" t="s">
        <v>468</v>
      </c>
      <c r="G567" s="17">
        <v>1.4849600000000001</v>
      </c>
      <c r="H567" s="18">
        <v>21.75</v>
      </c>
      <c r="I567" s="19">
        <f t="shared" si="22"/>
        <v>32.297879999999999</v>
      </c>
    </row>
    <row r="568" spans="1:9" x14ac:dyDescent="0.25">
      <c r="A568" s="97">
        <v>0</v>
      </c>
      <c r="B568" s="13"/>
      <c r="C568" s="14">
        <v>88309</v>
      </c>
      <c r="D568" s="14" t="s">
        <v>114</v>
      </c>
      <c r="E568" s="15" t="s">
        <v>517</v>
      </c>
      <c r="F568" s="16" t="s">
        <v>468</v>
      </c>
      <c r="G568" s="17">
        <v>11.623239999999999</v>
      </c>
      <c r="H568" s="18">
        <v>22.09</v>
      </c>
      <c r="I568" s="19">
        <f t="shared" si="22"/>
        <v>256.7573716</v>
      </c>
    </row>
    <row r="569" spans="1:9" x14ac:dyDescent="0.25">
      <c r="A569" s="97">
        <v>0</v>
      </c>
      <c r="B569" s="13"/>
      <c r="C569" s="14">
        <v>88316</v>
      </c>
      <c r="D569" s="14" t="s">
        <v>114</v>
      </c>
      <c r="E569" s="15" t="s">
        <v>469</v>
      </c>
      <c r="F569" s="16" t="s">
        <v>468</v>
      </c>
      <c r="G569" s="17">
        <v>14.691404</v>
      </c>
      <c r="H569" s="18">
        <v>17.739999999999998</v>
      </c>
      <c r="I569" s="19">
        <f t="shared" si="22"/>
        <v>260.62550696</v>
      </c>
    </row>
    <row r="570" spans="1:9" ht="45" x14ac:dyDescent="0.25">
      <c r="A570" s="97">
        <v>1</v>
      </c>
      <c r="B570" s="13" t="s">
        <v>437</v>
      </c>
      <c r="C570" s="14">
        <v>97668</v>
      </c>
      <c r="D570" s="14" t="s">
        <v>114</v>
      </c>
      <c r="E570" s="15" t="s">
        <v>454</v>
      </c>
      <c r="F570" s="16" t="s">
        <v>122</v>
      </c>
      <c r="G570" s="93">
        <v>1</v>
      </c>
      <c r="H570" s="18" cm="1">
        <f t="array" ref="H570">SUM(I571:INDEX(I571:I9224,MATCH(TRUE,INDEX(A571:A9224&lt;&gt;0,0),0)-1))</f>
        <v>12.226940000000001</v>
      </c>
      <c r="I570" s="18">
        <f t="shared" ref="I570:I577" si="23">G570*H570</f>
        <v>12.226940000000001</v>
      </c>
    </row>
    <row r="571" spans="1:9" ht="45" x14ac:dyDescent="0.25">
      <c r="A571" s="97">
        <v>0</v>
      </c>
      <c r="B571" s="13"/>
      <c r="C571" s="14">
        <v>2446</v>
      </c>
      <c r="D571" s="14" t="s">
        <v>114</v>
      </c>
      <c r="E571" s="15" t="s">
        <v>715</v>
      </c>
      <c r="F571" s="16" t="s">
        <v>122</v>
      </c>
      <c r="G571" s="93">
        <v>1.1000000000000001</v>
      </c>
      <c r="H571" s="18">
        <v>7.6</v>
      </c>
      <c r="I571" s="18">
        <f t="shared" si="23"/>
        <v>8.36</v>
      </c>
    </row>
    <row r="572" spans="1:9" x14ac:dyDescent="0.25">
      <c r="A572" s="97">
        <v>0</v>
      </c>
      <c r="B572" s="13"/>
      <c r="C572" s="14">
        <v>88247</v>
      </c>
      <c r="D572" s="14" t="s">
        <v>114</v>
      </c>
      <c r="E572" s="15" t="s">
        <v>484</v>
      </c>
      <c r="F572" s="16" t="s">
        <v>468</v>
      </c>
      <c r="G572" s="93">
        <v>9.4500000000000001E-2</v>
      </c>
      <c r="H572" s="18">
        <v>18.559999999999999</v>
      </c>
      <c r="I572" s="18">
        <f t="shared" si="23"/>
        <v>1.7539199999999999</v>
      </c>
    </row>
    <row r="573" spans="1:9" x14ac:dyDescent="0.25">
      <c r="A573" s="97">
        <v>0</v>
      </c>
      <c r="B573" s="13"/>
      <c r="C573" s="14">
        <v>88264</v>
      </c>
      <c r="D573" s="14" t="s">
        <v>114</v>
      </c>
      <c r="E573" s="15" t="s">
        <v>485</v>
      </c>
      <c r="F573" s="16" t="s">
        <v>468</v>
      </c>
      <c r="G573" s="93">
        <v>9.4500000000000001E-2</v>
      </c>
      <c r="H573" s="18">
        <v>22.36</v>
      </c>
      <c r="I573" s="18">
        <f t="shared" si="23"/>
        <v>2.1130200000000001</v>
      </c>
    </row>
    <row r="574" spans="1:9" ht="45" x14ac:dyDescent="0.25">
      <c r="A574" s="97">
        <v>1</v>
      </c>
      <c r="B574" s="13" t="s">
        <v>438</v>
      </c>
      <c r="C574" s="14" t="s">
        <v>1001</v>
      </c>
      <c r="D574" s="14" t="s">
        <v>114</v>
      </c>
      <c r="E574" s="15" t="s">
        <v>1000</v>
      </c>
      <c r="F574" s="16" t="s">
        <v>122</v>
      </c>
      <c r="G574" s="93">
        <v>1</v>
      </c>
      <c r="H574" s="18" cm="1">
        <f t="array" ref="H574">SUM(I575:INDEX(I575:I9228,MATCH(TRUE,INDEX(A575:A9228&lt;&gt;0,0),0)-1))</f>
        <v>8.5688240000000011</v>
      </c>
      <c r="I574" s="18">
        <f t="shared" si="23"/>
        <v>8.5688240000000011</v>
      </c>
    </row>
    <row r="575" spans="1:9" x14ac:dyDescent="0.25">
      <c r="A575" s="97">
        <v>0</v>
      </c>
      <c r="B575" s="13"/>
      <c r="C575" s="14" t="s">
        <v>1002</v>
      </c>
      <c r="D575" s="14" t="s">
        <v>114</v>
      </c>
      <c r="E575" t="s">
        <v>1003</v>
      </c>
      <c r="F575" s="16" t="s">
        <v>122</v>
      </c>
      <c r="G575" s="93">
        <v>1.1000000000000001</v>
      </c>
      <c r="H575" s="18">
        <v>5.29</v>
      </c>
      <c r="I575" s="18">
        <f t="shared" si="23"/>
        <v>5.8190000000000008</v>
      </c>
    </row>
    <row r="576" spans="1:9" x14ac:dyDescent="0.25">
      <c r="A576" s="97">
        <v>0</v>
      </c>
      <c r="B576" s="13"/>
      <c r="C576" s="14" t="s">
        <v>990</v>
      </c>
      <c r="D576" s="14" t="s">
        <v>114</v>
      </c>
      <c r="E576" t="s">
        <v>484</v>
      </c>
      <c r="F576" s="16" t="s">
        <v>468</v>
      </c>
      <c r="G576" s="93">
        <v>6.7199999999999996E-2</v>
      </c>
      <c r="H576" s="18">
        <v>18.559999999999999</v>
      </c>
      <c r="I576" s="18">
        <f t="shared" si="23"/>
        <v>1.2472319999999999</v>
      </c>
    </row>
    <row r="577" spans="1:9" x14ac:dyDescent="0.25">
      <c r="A577" s="97">
        <v>0</v>
      </c>
      <c r="B577" s="13"/>
      <c r="C577" s="14" t="s">
        <v>989</v>
      </c>
      <c r="D577" s="14" t="s">
        <v>114</v>
      </c>
      <c r="E577" t="s">
        <v>485</v>
      </c>
      <c r="F577" s="16" t="s">
        <v>468</v>
      </c>
      <c r="G577" s="93">
        <v>6.7199999999999996E-2</v>
      </c>
      <c r="H577" s="18">
        <v>22.36</v>
      </c>
      <c r="I577" s="18">
        <f t="shared" si="23"/>
        <v>1.5025919999999999</v>
      </c>
    </row>
    <row r="578" spans="1:9" x14ac:dyDescent="0.25">
      <c r="A578" s="97">
        <v>1</v>
      </c>
      <c r="B578" s="5" t="s">
        <v>679</v>
      </c>
      <c r="C578" s="8" t="s">
        <v>250</v>
      </c>
      <c r="D578" s="11"/>
      <c r="E578" s="11"/>
      <c r="F578" s="11"/>
      <c r="G578" s="11"/>
      <c r="H578" s="11"/>
      <c r="I578" s="11"/>
    </row>
    <row r="579" spans="1:9" ht="45" x14ac:dyDescent="0.25">
      <c r="A579" s="97">
        <v>1</v>
      </c>
      <c r="B579" s="95" t="s">
        <v>441</v>
      </c>
      <c r="C579" s="14" t="s">
        <v>338</v>
      </c>
      <c r="D579" s="96" t="s">
        <v>102</v>
      </c>
      <c r="E579" s="105" t="s">
        <v>1011</v>
      </c>
      <c r="F579" s="106" t="s">
        <v>456</v>
      </c>
      <c r="G579" s="107">
        <v>1</v>
      </c>
      <c r="H579" s="108">
        <v>1191988.8312387101</v>
      </c>
      <c r="I579" s="109">
        <f t="shared" ref="I579" si="24">G579*H579</f>
        <v>1191988.8312387101</v>
      </c>
    </row>
    <row r="580" spans="1:9" ht="45" x14ac:dyDescent="0.25">
      <c r="A580" s="97">
        <v>1</v>
      </c>
      <c r="B580" s="95" t="s">
        <v>1004</v>
      </c>
      <c r="C580" s="14" t="s">
        <v>341</v>
      </c>
      <c r="D580" s="96" t="s">
        <v>102</v>
      </c>
      <c r="E580" s="105" t="s">
        <v>1012</v>
      </c>
      <c r="F580" s="106" t="s">
        <v>456</v>
      </c>
      <c r="G580" s="107">
        <v>1</v>
      </c>
      <c r="H580" s="108">
        <v>297957.20780967799</v>
      </c>
      <c r="I580" s="109">
        <f t="shared" ref="I580:I583" si="25">G580*H580</f>
        <v>297957.20780967799</v>
      </c>
    </row>
    <row r="581" spans="1:9" ht="60" x14ac:dyDescent="0.25">
      <c r="A581" s="97">
        <v>1</v>
      </c>
      <c r="B581" s="95" t="s">
        <v>1005</v>
      </c>
      <c r="C581" s="14" t="s">
        <v>344</v>
      </c>
      <c r="D581" s="96" t="s">
        <v>102</v>
      </c>
      <c r="E581" s="105" t="s">
        <v>1013</v>
      </c>
      <c r="F581" s="106" t="s">
        <v>456</v>
      </c>
      <c r="G581" s="107">
        <v>1</v>
      </c>
      <c r="H581" s="108">
        <v>46670.104379930301</v>
      </c>
      <c r="I581" s="109">
        <f t="shared" si="25"/>
        <v>46670.104379930301</v>
      </c>
    </row>
    <row r="582" spans="1:9" ht="60" x14ac:dyDescent="0.25">
      <c r="A582" s="97">
        <v>1</v>
      </c>
      <c r="B582" s="95" t="s">
        <v>1006</v>
      </c>
      <c r="C582" s="14" t="s">
        <v>347</v>
      </c>
      <c r="D582" s="96" t="s">
        <v>102</v>
      </c>
      <c r="E582" s="105" t="s">
        <v>1014</v>
      </c>
      <c r="F582" s="106" t="s">
        <v>456</v>
      </c>
      <c r="G582" s="107">
        <v>1</v>
      </c>
      <c r="H582" s="108">
        <v>11699.026094982601</v>
      </c>
      <c r="I582" s="109">
        <f t="shared" si="25"/>
        <v>11699.026094982601</v>
      </c>
    </row>
    <row r="583" spans="1:9" ht="75" x14ac:dyDescent="0.25">
      <c r="A583" s="97">
        <v>1</v>
      </c>
      <c r="B583" s="95" t="s">
        <v>1007</v>
      </c>
      <c r="C583" s="14" t="s">
        <v>349</v>
      </c>
      <c r="D583" s="96" t="s">
        <v>102</v>
      </c>
      <c r="E583" s="105" t="s">
        <v>1015</v>
      </c>
      <c r="F583" s="106" t="s">
        <v>456</v>
      </c>
      <c r="G583" s="107">
        <v>1</v>
      </c>
      <c r="H583" s="108">
        <v>373233.80568019499</v>
      </c>
      <c r="I583" s="109">
        <f t="shared" si="25"/>
        <v>373233.80568019499</v>
      </c>
    </row>
    <row r="584" spans="1:9" ht="75" x14ac:dyDescent="0.25">
      <c r="A584" s="97">
        <v>1</v>
      </c>
      <c r="B584" s="95" t="s">
        <v>1008</v>
      </c>
      <c r="C584" s="14" t="s">
        <v>354</v>
      </c>
      <c r="D584" s="96" t="s">
        <v>102</v>
      </c>
      <c r="E584" s="105" t="s">
        <v>1016</v>
      </c>
      <c r="F584" s="106" t="s">
        <v>456</v>
      </c>
      <c r="G584" s="107">
        <v>1</v>
      </c>
      <c r="H584" s="108">
        <v>93282.451420048805</v>
      </c>
      <c r="I584" s="109">
        <f t="shared" ref="I584" si="26">G584*H584</f>
        <v>93282.451420048805</v>
      </c>
    </row>
    <row r="585" spans="1:9" ht="30" x14ac:dyDescent="0.25">
      <c r="A585" s="97">
        <v>1</v>
      </c>
      <c r="B585" s="95" t="s">
        <v>1009</v>
      </c>
      <c r="C585" s="14" t="s">
        <v>1020</v>
      </c>
      <c r="D585" s="96" t="s">
        <v>102</v>
      </c>
      <c r="E585" s="105" t="s">
        <v>1017</v>
      </c>
      <c r="F585" s="106" t="s">
        <v>456</v>
      </c>
      <c r="G585" s="107">
        <v>1</v>
      </c>
      <c r="H585" s="108">
        <v>68757.069763239895</v>
      </c>
      <c r="I585" s="109">
        <f t="shared" ref="I585" si="27">G585*H585</f>
        <v>68757.069763239895</v>
      </c>
    </row>
    <row r="586" spans="1:9" ht="30" x14ac:dyDescent="0.25">
      <c r="A586" s="97">
        <v>1</v>
      </c>
      <c r="B586" s="95" t="s">
        <v>1010</v>
      </c>
      <c r="C586" s="14" t="s">
        <v>1021</v>
      </c>
      <c r="D586" s="96" t="s">
        <v>102</v>
      </c>
      <c r="E586" s="105" t="s">
        <v>1018</v>
      </c>
      <c r="F586" s="106" t="s">
        <v>456</v>
      </c>
      <c r="G586" s="107">
        <v>1</v>
      </c>
      <c r="H586" s="108">
        <v>17386.767440809999</v>
      </c>
      <c r="I586" s="109">
        <f t="shared" ref="I586" si="28">G586*H586</f>
        <v>17386.767440809999</v>
      </c>
    </row>
  </sheetData>
  <autoFilter ref="A3:I586" xr:uid="{00000000-0009-0000-0000-000002000000}"/>
  <conditionalFormatting sqref="B216:B223 G216:I223 D223:F223">
    <cfRule type="expression" dxfId="277" priority="962">
      <formula>$A216=0</formula>
    </cfRule>
  </conditionalFormatting>
  <conditionalFormatting sqref="B298:B311">
    <cfRule type="expression" dxfId="276" priority="574">
      <formula>$A298=0</formula>
    </cfRule>
    <cfRule type="expression" dxfId="275" priority="573">
      <formula>$A298&lt;&gt;0</formula>
    </cfRule>
  </conditionalFormatting>
  <conditionalFormatting sqref="B320 F320:G320 B321:G328 D371:D385 H410 H436:H440 H469">
    <cfRule type="expression" dxfId="274" priority="546">
      <formula>$A320=0</formula>
    </cfRule>
  </conditionalFormatting>
  <conditionalFormatting sqref="B320 F320:G320 B321:G328 D371:D385 H436:H440 H410 H469">
    <cfRule type="expression" dxfId="273" priority="545">
      <formula>$A320&lt;&gt;0</formula>
    </cfRule>
  </conditionalFormatting>
  <conditionalFormatting sqref="B366:B368 B369:G370">
    <cfRule type="expression" dxfId="272" priority="536">
      <formula>$A366=0</formula>
    </cfRule>
    <cfRule type="expression" dxfId="271" priority="535">
      <formula>$A366&lt;&gt;0</formula>
    </cfRule>
  </conditionalFormatting>
  <conditionalFormatting sqref="B579:B585 D579:I585">
    <cfRule type="expression" dxfId="270" priority="7">
      <formula>$A579&lt;&gt;0</formula>
    </cfRule>
    <cfRule type="expression" dxfId="269" priority="8">
      <formula>$A579=0</formula>
    </cfRule>
  </conditionalFormatting>
  <conditionalFormatting sqref="B579:B586">
    <cfRule type="expression" dxfId="268" priority="524">
      <formula>$A579=0</formula>
    </cfRule>
    <cfRule type="expression" dxfId="267" priority="523">
      <formula>$A579&lt;&gt;0</formula>
    </cfRule>
  </conditionalFormatting>
  <conditionalFormatting sqref="B586 D586:I586">
    <cfRule type="expression" dxfId="266" priority="526">
      <formula>$A586=0</formula>
    </cfRule>
    <cfRule type="expression" dxfId="265" priority="525">
      <formula>$A586&lt;&gt;0</formula>
    </cfRule>
  </conditionalFormatting>
  <conditionalFormatting sqref="B166:C175 H166:I174">
    <cfRule type="expression" dxfId="264" priority="611">
      <formula>$A166&lt;&gt;0</formula>
    </cfRule>
  </conditionalFormatting>
  <conditionalFormatting sqref="B139:G139 I139 B140:I141 B156:G156 I156">
    <cfRule type="expression" dxfId="263" priority="348">
      <formula>$A139=0</formula>
    </cfRule>
  </conditionalFormatting>
  <conditionalFormatting sqref="B298:G308 B309:B310 B311:G311 D309:G309 F310:G310">
    <cfRule type="expression" dxfId="262" priority="575">
      <formula>$A298&lt;&gt;0</formula>
    </cfRule>
  </conditionalFormatting>
  <conditionalFormatting sqref="B298:G308 D309:G309 B309:B310 F310:G310 B311:G311">
    <cfRule type="expression" dxfId="261" priority="576">
      <formula>$A298=0</formula>
    </cfRule>
  </conditionalFormatting>
  <conditionalFormatting sqref="B320:G328 B337:G343 B367 D367:G367 B368:G403">
    <cfRule type="expression" dxfId="260" priority="540">
      <formula>$A320=0</formula>
    </cfRule>
  </conditionalFormatting>
  <conditionalFormatting sqref="B337:G343 B367 B368:G403 B320:G328 D367:G367">
    <cfRule type="expression" dxfId="259" priority="539">
      <formula>$A320&lt;&gt;0</formula>
    </cfRule>
  </conditionalFormatting>
  <conditionalFormatting sqref="B338:G338">
    <cfRule type="expression" dxfId="258" priority="538">
      <formula>$A338=0</formula>
    </cfRule>
    <cfRule type="expression" dxfId="257" priority="537">
      <formula>$A338&lt;&gt;0</formula>
    </cfRule>
  </conditionalFormatting>
  <conditionalFormatting sqref="B386:G403">
    <cfRule type="expression" dxfId="256" priority="513">
      <formula>$A386&lt;&gt;0</formula>
    </cfRule>
    <cfRule type="expression" dxfId="255" priority="514">
      <formula>$A386=0</formula>
    </cfRule>
  </conditionalFormatting>
  <conditionalFormatting sqref="B405:G408 B410:G413 D414:G415 B436:G442 B454:G457">
    <cfRule type="expression" dxfId="254" priority="541">
      <formula>$A405=0</formula>
    </cfRule>
  </conditionalFormatting>
  <conditionalFormatting sqref="B440:G442 B454:H455 B413:H413 D414:H414 B411:G412 D415:G415 B438:H439 H504:H505 H508 H513:H514">
    <cfRule type="expression" dxfId="253" priority="505">
      <formula>$A411&lt;&gt;0</formula>
    </cfRule>
  </conditionalFormatting>
  <conditionalFormatting sqref="B444:G448 B463:G467">
    <cfRule type="expression" dxfId="252" priority="542">
      <formula>$A444&lt;&gt;0</formula>
    </cfRule>
  </conditionalFormatting>
  <conditionalFormatting sqref="B63:H73 B74:G74 B75:H77 B78:G82 B83:H83 B85:H86 B87:G90 B91:H91 B92:B102 B185:I187 B259:I269 H299 H320:H321 H360 H416 H420 H424 H428 H436:H437 H440 H481 H484:H487">
    <cfRule type="expression" dxfId="251" priority="652">
      <formula>$A63=0</formula>
    </cfRule>
  </conditionalFormatting>
  <conditionalFormatting sqref="B271:H281">
    <cfRule type="expression" dxfId="250" priority="599">
      <formula>$A271&lt;&gt;0</formula>
    </cfRule>
    <cfRule type="expression" dxfId="249" priority="600">
      <formula>$A271=0</formula>
    </cfRule>
  </conditionalFormatting>
  <conditionalFormatting sqref="B406:H406">
    <cfRule type="expression" dxfId="248" priority="527">
      <formula>$A406&lt;&gt;0</formula>
    </cfRule>
    <cfRule type="expression" dxfId="247" priority="528">
      <formula>$A406=0</formula>
    </cfRule>
  </conditionalFormatting>
  <conditionalFormatting sqref="B5:I31 I473:I545">
    <cfRule type="expression" dxfId="246" priority="588">
      <formula>$A5=0</formula>
    </cfRule>
    <cfRule type="expression" dxfId="245" priority="587">
      <formula>$A5&lt;&gt;0</formula>
    </cfRule>
  </conditionalFormatting>
  <conditionalFormatting sqref="B32:I32">
    <cfRule type="expression" dxfId="244" priority="667">
      <formula>$A32&lt;&gt;0</formula>
    </cfRule>
    <cfRule type="expression" dxfId="243" priority="668">
      <formula>$A32=0</formula>
    </cfRule>
  </conditionalFormatting>
  <conditionalFormatting sqref="B33:I35 B39:I61 B62:G62 B84:G84 C92:G96 B104:I138 B142:I155 B159:I165 B176:C176 B177:I184 B188:I215 C216:F222 B224:I258 B270:G270 B282:I297 C309:G310 B313:G319 B329:G336 B344:G357 B358:C358 B359:G365 C367:G368 B409:G409 B414:C415 B416:G435 B443:G453 B458:G471 B473:H502 B517:H545 B546:I546 B558:I558">
    <cfRule type="expression" dxfId="242" priority="4">
      <formula>$A33=0</formula>
    </cfRule>
  </conditionalFormatting>
  <conditionalFormatting sqref="B33:I35 B39:I61 B62:G62 B84:G84 C92:G96 B104:I138 B142:I155 B159:I165 B176:C176 B177:I184 B188:I215 C216:F222 B224:I258 B270:G270 B282:I297 C309:G310 B313:G319 B329:G336 B344:G357 B358:C358 B359:G365 C367:G368 B405:H410 B414:C415 B416:G437 B443:G443 B449:H453 B456:H459 B460:G462 B468:H471 B473:H502 B517:H545 B546:I546 B558:I558">
    <cfRule type="expression" dxfId="241" priority="3">
      <formula>$A33&lt;&gt;0</formula>
    </cfRule>
  </conditionalFormatting>
  <conditionalFormatting sqref="B36:I38">
    <cfRule type="expression" dxfId="240" priority="664">
      <formula>$A36=0</formula>
    </cfRule>
    <cfRule type="expression" dxfId="239" priority="663">
      <formula>$A36&lt;&gt;0</formula>
    </cfRule>
  </conditionalFormatting>
  <conditionalFormatting sqref="B140:I141 B139:G139 I139 B156:G156 I156">
    <cfRule type="expression" dxfId="238" priority="347">
      <formula>$A139&lt;&gt;0</formula>
    </cfRule>
  </conditionalFormatting>
  <conditionalFormatting sqref="B157:I158">
    <cfRule type="expression" dxfId="237" priority="344">
      <formula>$A157=0</formula>
    </cfRule>
    <cfRule type="expression" dxfId="236" priority="343">
      <formula>$A157&lt;&gt;0</formula>
    </cfRule>
  </conditionalFormatting>
  <conditionalFormatting sqref="B185:I187 B259:I269 H436:H437 H440 H299 H320:H321 H360 H416 H420 H424 H428 B63:H73 B75:H77 B83:H83 B85:H86 B91:H91 H481 H484:H487 B74:G74 B78:G82 B87:G90 B92:B102">
    <cfRule type="expression" dxfId="235" priority="651">
      <formula>$A63&lt;&gt;0</formula>
    </cfRule>
  </conditionalFormatting>
  <conditionalFormatting sqref="B547:I557">
    <cfRule type="expression" dxfId="234" priority="23">
      <formula>$A547&lt;&gt;0</formula>
    </cfRule>
    <cfRule type="expression" dxfId="233" priority="24">
      <formula>$A547=0</formula>
    </cfRule>
  </conditionalFormatting>
  <conditionalFormatting sqref="B559:I577">
    <cfRule type="expression" dxfId="232" priority="28">
      <formula>$A559=0</formula>
    </cfRule>
    <cfRule type="expression" dxfId="231" priority="27">
      <formula>$A559&lt;&gt;0</formula>
    </cfRule>
  </conditionalFormatting>
  <conditionalFormatting sqref="C299:C308 C311">
    <cfRule type="expression" dxfId="230" priority="577">
      <formula>$A299&lt;&gt;0</formula>
    </cfRule>
    <cfRule type="expression" dxfId="229" priority="578">
      <formula>$A299=0</formula>
    </cfRule>
  </conditionalFormatting>
  <conditionalFormatting sqref="C371:C380">
    <cfRule type="expression" dxfId="228" priority="516">
      <formula>$A371=0</formula>
    </cfRule>
    <cfRule type="expression" dxfId="227" priority="515">
      <formula>$A371&lt;&gt;0</formula>
    </cfRule>
  </conditionalFormatting>
  <conditionalFormatting sqref="C382:C385">
    <cfRule type="expression" dxfId="226" priority="518">
      <formula>$A382=0</formula>
    </cfRule>
    <cfRule type="expression" dxfId="225" priority="517">
      <formula>$A382&lt;&gt;0</formula>
    </cfRule>
  </conditionalFormatting>
  <conditionalFormatting sqref="C579:C586">
    <cfRule type="expression" dxfId="224" priority="2">
      <formula>$A579=0</formula>
    </cfRule>
    <cfRule type="expression" dxfId="223" priority="1">
      <formula>$A579&lt;&gt;0</formula>
    </cfRule>
  </conditionalFormatting>
  <conditionalFormatting sqref="C166:D166 F166:G166 C167:G168">
    <cfRule type="expression" dxfId="222" priority="608">
      <formula>$A168=0</formula>
    </cfRule>
    <cfRule type="expression" dxfId="221" priority="607">
      <formula>$A168&lt;&gt;0</formula>
    </cfRule>
  </conditionalFormatting>
  <conditionalFormatting sqref="C223:D223">
    <cfRule type="expression" dxfId="220" priority="686">
      <formula>$A223=0</formula>
    </cfRule>
    <cfRule type="expression" dxfId="219" priority="683">
      <formula>$A223&lt;&gt;0</formula>
    </cfRule>
  </conditionalFormatting>
  <conditionalFormatting sqref="C440:D440">
    <cfRule type="expression" dxfId="218" priority="502">
      <formula>$A440=0</formula>
    </cfRule>
    <cfRule type="expression" dxfId="217" priority="501">
      <formula>$A440&lt;&gt;0</formula>
    </cfRule>
  </conditionalFormatting>
  <conditionalFormatting sqref="C455:D455">
    <cfRule type="expression" dxfId="216" priority="499">
      <formula>$A455&lt;&gt;0</formula>
    </cfRule>
    <cfRule type="expression" dxfId="215" priority="500">
      <formula>$A455=0</formula>
    </cfRule>
  </conditionalFormatting>
  <conditionalFormatting sqref="C320:E320">
    <cfRule type="expression" dxfId="214" priority="496">
      <formula>$A320=0</formula>
    </cfRule>
    <cfRule type="expression" dxfId="213" priority="495">
      <formula>$A320&lt;&gt;0</formula>
    </cfRule>
  </conditionalFormatting>
  <conditionalFormatting sqref="C169:G175">
    <cfRule type="expression" dxfId="212" priority="606">
      <formula>$A169=0</formula>
    </cfRule>
    <cfRule type="expression" dxfId="211" priority="605">
      <formula>$A169&lt;&gt;0</formula>
    </cfRule>
  </conditionalFormatting>
  <conditionalFormatting sqref="C174:G175">
    <cfRule type="expression" dxfId="210" priority="610">
      <formula>#REF!=0</formula>
    </cfRule>
    <cfRule type="expression" dxfId="209" priority="609">
      <formula>#REF!&lt;&gt;0</formula>
    </cfRule>
  </conditionalFormatting>
  <conditionalFormatting sqref="C366:H366">
    <cfRule type="expression" dxfId="208" priority="392">
      <formula>$A366=0</formula>
    </cfRule>
    <cfRule type="expression" dxfId="207" priority="391">
      <formula>$A366&lt;&gt;0</formula>
    </cfRule>
  </conditionalFormatting>
  <conditionalFormatting sqref="C97:I102">
    <cfRule type="expression" dxfId="206" priority="37">
      <formula>$A97&lt;&gt;0</formula>
    </cfRule>
    <cfRule type="expression" dxfId="205" priority="38">
      <formula>$A97=0</formula>
    </cfRule>
  </conditionalFormatting>
  <conditionalFormatting sqref="D223:F223 B216:B223 G216:I223">
    <cfRule type="expression" dxfId="204" priority="961">
      <formula>$A216&lt;&gt;0</formula>
    </cfRule>
  </conditionalFormatting>
  <conditionalFormatting sqref="D298:G306 D307:H308 D311:G311">
    <cfRule type="expression" dxfId="203" priority="572">
      <formula>$A298=0</formula>
    </cfRule>
  </conditionalFormatting>
  <conditionalFormatting sqref="D166:H167 D168:G168 D169:H174">
    <cfRule type="expression" dxfId="202" priority="603">
      <formula>$A166&lt;&gt;0</formula>
    </cfRule>
    <cfRule type="expression" dxfId="201" priority="604">
      <formula>$A166=0</formula>
    </cfRule>
  </conditionalFormatting>
  <conditionalFormatting sqref="D307:H308 D298:G306 D311:G311">
    <cfRule type="expression" dxfId="200" priority="571">
      <formula>$A298&lt;&gt;0</formula>
    </cfRule>
  </conditionalFormatting>
  <conditionalFormatting sqref="D358:H358">
    <cfRule type="expression" dxfId="199" priority="508">
      <formula>$A358=0</formula>
    </cfRule>
    <cfRule type="expression" dxfId="198" priority="507">
      <formula>$A358&lt;&gt;0</formula>
    </cfRule>
  </conditionalFormatting>
  <conditionalFormatting sqref="E166">
    <cfRule type="expression" dxfId="197" priority="602">
      <formula>$A168=0</formula>
    </cfRule>
    <cfRule type="expression" dxfId="196" priority="601">
      <formula>$A168&lt;&gt;0</formula>
    </cfRule>
  </conditionalFormatting>
  <conditionalFormatting sqref="E384:G385">
    <cfRule type="expression" dxfId="195" priority="529">
      <formula>$A384&lt;&gt;0</formula>
    </cfRule>
    <cfRule type="expression" dxfId="194" priority="530">
      <formula>$A384=0</formula>
    </cfRule>
  </conditionalFormatting>
  <conditionalFormatting sqref="F371:H371">
    <cfRule type="expression" dxfId="193" priority="471">
      <formula>$A371&lt;&gt;0</formula>
    </cfRule>
    <cfRule type="expression" dxfId="192" priority="472">
      <formula>$A371=0</formula>
    </cfRule>
  </conditionalFormatting>
  <conditionalFormatting sqref="G376:H376">
    <cfRule type="expression" dxfId="191" priority="470">
      <formula>$A376=0</formula>
    </cfRule>
    <cfRule type="expression" dxfId="190" priority="469">
      <formula>$A376&lt;&gt;0</formula>
    </cfRule>
  </conditionalFormatting>
  <conditionalFormatting sqref="H20">
    <cfRule type="expression" dxfId="189" priority="669">
      <formula>$A20&lt;&gt;0</formula>
    </cfRule>
    <cfRule type="expression" dxfId="188" priority="670">
      <formula>$A20=0</formula>
    </cfRule>
  </conditionalFormatting>
  <conditionalFormatting sqref="H32">
    <cfRule type="expression" dxfId="187" priority="666">
      <formula>$A32=0</formula>
    </cfRule>
    <cfRule type="expression" dxfId="186" priority="665">
      <formula>$A32&lt;&gt;0</formula>
    </cfRule>
  </conditionalFormatting>
  <conditionalFormatting sqref="H38">
    <cfRule type="expression" dxfId="185" priority="661">
      <formula>$A38&lt;&gt;0</formula>
    </cfRule>
    <cfRule type="expression" dxfId="184" priority="662">
      <formula>$A38=0</formula>
    </cfRule>
  </conditionalFormatting>
  <conditionalFormatting sqref="H93">
    <cfRule type="expression" dxfId="183" priority="44">
      <formula>$A93=0</formula>
    </cfRule>
    <cfRule type="expression" dxfId="182" priority="43">
      <formula>$A93&lt;&gt;0</formula>
    </cfRule>
  </conditionalFormatting>
  <conditionalFormatting sqref="H139:H140 H156:H157 D175:I176 H313:H370 H372:H375 H377:H403 H405:H435 H441:H453 H456:H471">
    <cfRule type="expression" dxfId="181" priority="72">
      <formula>$A139=0</formula>
    </cfRule>
  </conditionalFormatting>
  <conditionalFormatting sqref="H139:H140 H156:H157 D175:I176 H313:H370 H372:H375 H377:H403 H411:H435 H441:H448 H460:H467">
    <cfRule type="expression" dxfId="180" priority="71">
      <formula>$A139&lt;&gt;0</formula>
    </cfRule>
  </conditionalFormatting>
  <conditionalFormatting sqref="H185:H186 H259:H265">
    <cfRule type="expression" dxfId="179" priority="649">
      <formula>$A185&lt;&gt;0</formula>
    </cfRule>
    <cfRule type="expression" dxfId="178" priority="650">
      <formula>$A185=0</formula>
    </cfRule>
  </conditionalFormatting>
  <conditionalFormatting sqref="H413:H414 H438:H439 H454:H455 H504:H505 H508 H513:H514">
    <cfRule type="expression" dxfId="177" priority="506">
      <formula>$A413=0</formula>
    </cfRule>
  </conditionalFormatting>
  <conditionalFormatting sqref="H450 H454:H455 B503:H516">
    <cfRule type="expression" dxfId="176" priority="512">
      <formula>$A450=0</formula>
    </cfRule>
  </conditionalFormatting>
  <conditionalFormatting sqref="H454:H455 B503:H516 H450">
    <cfRule type="expression" dxfId="175" priority="511">
      <formula>$A450&lt;&gt;0</formula>
    </cfRule>
  </conditionalFormatting>
  <conditionalFormatting sqref="H459">
    <cfRule type="expression" dxfId="174" priority="519">
      <formula>$A459&lt;&gt;0</formula>
    </cfRule>
    <cfRule type="expression" dxfId="173" priority="520">
      <formula>$A459=0</formula>
    </cfRule>
  </conditionalFormatting>
  <conditionalFormatting sqref="H547:H553">
    <cfRule type="expression" dxfId="172" priority="22">
      <formula>$A547=0</formula>
    </cfRule>
    <cfRule type="expression" dxfId="171" priority="21">
      <formula>$A547&lt;&gt;0</formula>
    </cfRule>
  </conditionalFormatting>
  <conditionalFormatting sqref="H559:H565">
    <cfRule type="expression" dxfId="170" priority="26">
      <formula>$A559=0</formula>
    </cfRule>
    <cfRule type="expression" dxfId="169" priority="25">
      <formula>$A559&lt;&gt;0</formula>
    </cfRule>
  </conditionalFormatting>
  <conditionalFormatting sqref="H579:H586">
    <cfRule type="expression" dxfId="168" priority="522">
      <formula>$A579=0</formula>
    </cfRule>
    <cfRule type="expression" dxfId="167" priority="510">
      <formula>$A579=0</formula>
    </cfRule>
    <cfRule type="expression" dxfId="166" priority="521">
      <formula>$A579&lt;&gt;0</formula>
    </cfRule>
    <cfRule type="expression" dxfId="165" priority="509">
      <formula>$A579&lt;&gt;0</formula>
    </cfRule>
  </conditionalFormatting>
  <conditionalFormatting sqref="H62:I96">
    <cfRule type="expression" dxfId="164" priority="45">
      <formula>$A62&lt;&gt;0</formula>
    </cfRule>
    <cfRule type="expression" dxfId="163" priority="46">
      <formula>$A62=0</formula>
    </cfRule>
  </conditionalFormatting>
  <conditionalFormatting sqref="H166:I174 B166:C175">
    <cfRule type="expression" dxfId="162" priority="612">
      <formula>$A166=0</formula>
    </cfRule>
  </conditionalFormatting>
  <conditionalFormatting sqref="H270:I281">
    <cfRule type="expression" dxfId="161" priority="595">
      <formula>$A270&lt;&gt;0</formula>
    </cfRule>
    <cfRule type="expression" dxfId="160" priority="596">
      <formula>$A270=0</formula>
    </cfRule>
  </conditionalFormatting>
  <conditionalFormatting sqref="H298:I311">
    <cfRule type="expression" dxfId="159" priority="340">
      <formula>$A298=0</formula>
    </cfRule>
    <cfRule type="expression" dxfId="158" priority="339">
      <formula>$A298&lt;&gt;0</formula>
    </cfRule>
  </conditionalFormatting>
  <conditionalFormatting sqref="I313:I403">
    <cfRule type="expression" dxfId="157" priority="390">
      <formula>$A313=0</formula>
    </cfRule>
    <cfRule type="expression" dxfId="156" priority="389">
      <formula>$A313&lt;&gt;0</formula>
    </cfRule>
  </conditionalFormatting>
  <conditionalFormatting sqref="I405:I471">
    <cfRule type="expression" dxfId="155" priority="388">
      <formula>$A405=0</formula>
    </cfRule>
    <cfRule type="expression" dxfId="154" priority="387">
      <formula>$A405&lt;&gt;0</formula>
    </cfRule>
  </conditionalFormatting>
  <pageMargins left="0.25" right="0.25" top="0.75" bottom="0.75" header="0.3" footer="0.3"/>
  <pageSetup paperSize="9" scale="58" fitToHeight="0" orientation="portrait" r:id="rId1"/>
  <rowBreaks count="1" manualBreakCount="1">
    <brk id="166" min="1" max="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P159"/>
  <sheetViews>
    <sheetView showGridLines="0" zoomScale="85" zoomScaleNormal="85" workbookViewId="0">
      <pane ySplit="6" topLeftCell="A7" activePane="bottomLeft" state="frozen"/>
      <selection activeCell="A6" sqref="A6"/>
      <selection pane="bottomLeft" activeCell="A6" sqref="A6"/>
    </sheetView>
  </sheetViews>
  <sheetFormatPr defaultColWidth="8.85546875" defaultRowHeight="15" x14ac:dyDescent="0.25"/>
  <cols>
    <col min="1" max="1" width="3.7109375" style="4" customWidth="1"/>
    <col min="2" max="2" width="8.42578125" style="4" customWidth="1"/>
    <col min="3" max="3" width="14.42578125" style="4" customWidth="1"/>
    <col min="4" max="4" width="20.42578125" style="4" customWidth="1"/>
    <col min="5" max="5" width="69.7109375" style="4" customWidth="1"/>
    <col min="6" max="6" width="4.140625" style="4" bestFit="1" customWidth="1"/>
    <col min="7" max="7" width="7.42578125" style="4" bestFit="1" customWidth="1"/>
    <col min="8" max="8" width="16.28515625" style="64" customWidth="1"/>
    <col min="9" max="10" width="16.28515625" style="4" customWidth="1"/>
    <col min="11" max="11" width="18.5703125" style="4" bestFit="1" customWidth="1"/>
    <col min="12" max="12" width="4.5703125" style="4" customWidth="1"/>
    <col min="13" max="13" width="15.7109375" style="4" customWidth="1"/>
    <col min="14" max="14" width="15.28515625" style="4" bestFit="1" customWidth="1"/>
    <col min="15" max="15" width="15.28515625" style="4" customWidth="1"/>
    <col min="16" max="16384" width="8.85546875" style="4"/>
  </cols>
  <sheetData>
    <row r="1" spans="2:16" x14ac:dyDescent="0.25">
      <c r="L1" s="65" t="s">
        <v>0</v>
      </c>
    </row>
    <row r="2" spans="2:16" ht="21" x14ac:dyDescent="0.25">
      <c r="B2" s="127" t="s">
        <v>263</v>
      </c>
      <c r="C2" s="128"/>
      <c r="D2" s="128"/>
      <c r="E2" s="128"/>
      <c r="F2" s="128"/>
      <c r="G2" s="129"/>
      <c r="H2" s="138" t="s">
        <v>264</v>
      </c>
      <c r="I2" s="138"/>
      <c r="J2" s="138"/>
      <c r="K2" s="79" t="s">
        <v>4</v>
      </c>
      <c r="M2" s="62"/>
      <c r="N2" s="62"/>
      <c r="O2" s="62"/>
      <c r="P2" s="62"/>
    </row>
    <row r="3" spans="2:16" ht="73.150000000000006" customHeight="1" x14ac:dyDescent="0.25">
      <c r="B3" s="132" t="s">
        <v>2</v>
      </c>
      <c r="C3" s="133"/>
      <c r="D3" s="80" t="s">
        <v>265</v>
      </c>
      <c r="E3" s="80"/>
      <c r="F3" s="80"/>
      <c r="G3" s="81"/>
      <c r="H3" s="139" t="s">
        <v>733</v>
      </c>
      <c r="I3" s="140"/>
      <c r="J3" s="140"/>
      <c r="K3" s="82">
        <v>0.28820000000000001</v>
      </c>
      <c r="M3" s="62"/>
      <c r="N3" s="62"/>
      <c r="O3" s="62"/>
      <c r="P3" s="62"/>
    </row>
    <row r="4" spans="2:16" x14ac:dyDescent="0.25">
      <c r="B4" s="125" t="s">
        <v>5</v>
      </c>
      <c r="C4" s="125" t="s">
        <v>6</v>
      </c>
      <c r="D4" s="125" t="s">
        <v>7</v>
      </c>
      <c r="E4" s="125" t="s">
        <v>8</v>
      </c>
      <c r="F4" s="125" t="s">
        <v>9</v>
      </c>
      <c r="G4" s="125" t="s">
        <v>10</v>
      </c>
      <c r="H4" s="125" t="s">
        <v>11</v>
      </c>
      <c r="I4" s="125" t="s">
        <v>12</v>
      </c>
      <c r="J4" s="125" t="s">
        <v>266</v>
      </c>
      <c r="K4" s="125" t="s">
        <v>13</v>
      </c>
      <c r="M4" s="23"/>
    </row>
    <row r="5" spans="2:16" x14ac:dyDescent="0.25">
      <c r="B5" s="126"/>
      <c r="C5" s="126"/>
      <c r="D5" s="126"/>
      <c r="E5" s="126"/>
      <c r="F5" s="126"/>
      <c r="G5" s="126"/>
      <c r="H5" s="126"/>
      <c r="I5" s="126"/>
      <c r="J5" s="126"/>
      <c r="K5" s="126"/>
      <c r="M5" s="61"/>
      <c r="N5" s="83" t="s">
        <v>734</v>
      </c>
      <c r="O5" s="83"/>
    </row>
    <row r="6" spans="2:16" x14ac:dyDescent="0.25">
      <c r="B6" s="25">
        <v>1</v>
      </c>
      <c r="C6" s="66" t="s">
        <v>735</v>
      </c>
      <c r="D6" s="25"/>
      <c r="E6" s="66"/>
      <c r="F6" s="25"/>
      <c r="G6" s="27"/>
      <c r="H6" s="28"/>
      <c r="I6" s="29"/>
      <c r="J6" s="29"/>
      <c r="K6" s="29" t="e">
        <f>SUM(K7:K109)</f>
        <v>#N/A</v>
      </c>
      <c r="L6" s="62"/>
      <c r="M6" s="63" t="e">
        <f>K6-N6</f>
        <v>#N/A</v>
      </c>
      <c r="N6" s="29">
        <v>506255.31882083218</v>
      </c>
      <c r="O6" s="84">
        <f>ROUND(N6,2)</f>
        <v>506255.32</v>
      </c>
      <c r="P6" s="62" t="e">
        <f>IF(K6=O6,"ok","ver")</f>
        <v>#N/A</v>
      </c>
    </row>
    <row r="7" spans="2:16" x14ac:dyDescent="0.25">
      <c r="B7" s="30" t="s">
        <v>16</v>
      </c>
      <c r="C7" s="31" t="s">
        <v>95</v>
      </c>
      <c r="D7" s="31" t="s">
        <v>96</v>
      </c>
      <c r="E7" s="32" t="s">
        <v>97</v>
      </c>
      <c r="F7" s="31" t="s">
        <v>9</v>
      </c>
      <c r="G7" s="33">
        <v>1</v>
      </c>
      <c r="H7" s="34">
        <f>VLOOKUP(B7,'Composicao Unitaria'!B:I,8,0)</f>
        <v>3027.8569400000001</v>
      </c>
      <c r="I7" s="34">
        <f>ROUND(H7*(1+$K$3),2)</f>
        <v>3900.49</v>
      </c>
      <c r="J7" s="34">
        <f>ROUND(G7*H7,2)</f>
        <v>3027.86</v>
      </c>
      <c r="K7" s="34">
        <f>ROUND(G7*I7,2)</f>
        <v>3900.49</v>
      </c>
      <c r="L7" s="62"/>
      <c r="M7" s="63">
        <f t="shared" ref="M7:M70" si="0">K7-N7</f>
        <v>510.61697448399991</v>
      </c>
      <c r="N7" s="34">
        <v>3389.8730255159999</v>
      </c>
      <c r="O7" s="85">
        <f>ROUND(N7,2)</f>
        <v>3389.87</v>
      </c>
      <c r="P7" s="62" t="str">
        <f>IF(K7=O7,"ok","ver")</f>
        <v>ver</v>
      </c>
    </row>
    <row r="8" spans="2:16" x14ac:dyDescent="0.25">
      <c r="B8" s="30" t="s">
        <v>17</v>
      </c>
      <c r="C8" s="31" t="s">
        <v>95</v>
      </c>
      <c r="D8" s="31" t="s">
        <v>98</v>
      </c>
      <c r="E8" s="32" t="s">
        <v>99</v>
      </c>
      <c r="F8" s="31" t="s">
        <v>9</v>
      </c>
      <c r="G8" s="33">
        <v>3</v>
      </c>
      <c r="H8" s="34">
        <f>VLOOKUP(B8,'Composicao Unitaria'!B:I,8,0)</f>
        <v>363.73312800000002</v>
      </c>
      <c r="I8" s="34">
        <f t="shared" ref="I8:I71" si="1">ROUND(H8*(1+$K$3),2)</f>
        <v>468.56</v>
      </c>
      <c r="J8" s="34">
        <f t="shared" ref="J8:J71" si="2">ROUND(G8*H8,2)</f>
        <v>1091.2</v>
      </c>
      <c r="K8" s="34">
        <f t="shared" ref="K8:K71" si="3">ROUND(G8*I8,2)</f>
        <v>1405.68</v>
      </c>
      <c r="L8" s="62"/>
      <c r="M8" s="63">
        <f t="shared" si="0"/>
        <v>231.18013896000025</v>
      </c>
      <c r="N8" s="34">
        <v>1174.4998610399998</v>
      </c>
      <c r="O8" s="85">
        <f t="shared" ref="O8:O71" si="4">ROUND(N8,2)</f>
        <v>1174.5</v>
      </c>
      <c r="P8" s="62" t="str">
        <f t="shared" ref="P8:P71" si="5">IF(K8=O8,"ok","ver")</f>
        <v>ver</v>
      </c>
    </row>
    <row r="9" spans="2:16" x14ac:dyDescent="0.25">
      <c r="B9" s="30" t="s">
        <v>18</v>
      </c>
      <c r="C9" s="31" t="s">
        <v>95</v>
      </c>
      <c r="D9" s="31" t="s">
        <v>100</v>
      </c>
      <c r="E9" s="32" t="s">
        <v>101</v>
      </c>
      <c r="F9" s="31" t="s">
        <v>9</v>
      </c>
      <c r="G9" s="33">
        <v>1</v>
      </c>
      <c r="H9" s="34">
        <f>VLOOKUP(B9,'Composicao Unitaria'!B:I,8,0)</f>
        <v>168.82</v>
      </c>
      <c r="I9" s="34">
        <f t="shared" si="1"/>
        <v>217.47</v>
      </c>
      <c r="J9" s="34">
        <f t="shared" si="2"/>
        <v>168.82</v>
      </c>
      <c r="K9" s="34">
        <f t="shared" si="3"/>
        <v>217.47</v>
      </c>
      <c r="L9" s="62"/>
      <c r="M9" s="63">
        <f t="shared" si="0"/>
        <v>161.59303679999999</v>
      </c>
      <c r="N9" s="34">
        <v>55.876963200000006</v>
      </c>
      <c r="O9" s="85">
        <f t="shared" si="4"/>
        <v>55.88</v>
      </c>
      <c r="P9" s="62" t="str">
        <f t="shared" si="5"/>
        <v>ver</v>
      </c>
    </row>
    <row r="10" spans="2:16" x14ac:dyDescent="0.25">
      <c r="B10" s="30" t="s">
        <v>19</v>
      </c>
      <c r="C10" s="31" t="s">
        <v>95</v>
      </c>
      <c r="D10" s="31" t="s">
        <v>272</v>
      </c>
      <c r="E10" s="32" t="s">
        <v>104</v>
      </c>
      <c r="F10" s="31" t="s">
        <v>9</v>
      </c>
      <c r="G10" s="33">
        <v>1</v>
      </c>
      <c r="H10" s="34">
        <f>VLOOKUP(B10,'Composicao Unitaria'!B:I,8,0)</f>
        <v>3.7684000000000002</v>
      </c>
      <c r="I10" s="34">
        <f t="shared" si="1"/>
        <v>4.8499999999999996</v>
      </c>
      <c r="J10" s="34">
        <f t="shared" si="2"/>
        <v>3.77</v>
      </c>
      <c r="K10" s="34">
        <f t="shared" si="3"/>
        <v>4.8499999999999996</v>
      </c>
      <c r="L10" s="62"/>
      <c r="M10" s="63">
        <f t="shared" si="0"/>
        <v>-322.68948395199993</v>
      </c>
      <c r="N10" s="34">
        <v>327.53948395199996</v>
      </c>
      <c r="O10" s="85">
        <f t="shared" si="4"/>
        <v>327.54000000000002</v>
      </c>
      <c r="P10" s="62" t="str">
        <f t="shared" si="5"/>
        <v>ver</v>
      </c>
    </row>
    <row r="11" spans="2:16" x14ac:dyDescent="0.25">
      <c r="B11" s="30" t="s">
        <v>20</v>
      </c>
      <c r="C11" s="31" t="s">
        <v>95</v>
      </c>
      <c r="D11" s="31" t="s">
        <v>105</v>
      </c>
      <c r="E11" s="32" t="s">
        <v>106</v>
      </c>
      <c r="F11" s="31" t="s">
        <v>9</v>
      </c>
      <c r="G11" s="33">
        <v>3</v>
      </c>
      <c r="H11" s="34">
        <f>VLOOKUP(B11,'Composicao Unitaria'!B:I,8,0)</f>
        <v>14.8184</v>
      </c>
      <c r="I11" s="34">
        <f t="shared" si="1"/>
        <v>19.09</v>
      </c>
      <c r="J11" s="34">
        <f t="shared" si="2"/>
        <v>44.46</v>
      </c>
      <c r="K11" s="34">
        <f t="shared" si="3"/>
        <v>57.27</v>
      </c>
      <c r="L11" s="62"/>
      <c r="M11" s="63">
        <f t="shared" si="0"/>
        <v>-361.04396550000007</v>
      </c>
      <c r="N11" s="34">
        <v>418.31396550000005</v>
      </c>
      <c r="O11" s="85">
        <f t="shared" si="4"/>
        <v>418.31</v>
      </c>
      <c r="P11" s="62" t="str">
        <f t="shared" si="5"/>
        <v>ver</v>
      </c>
    </row>
    <row r="12" spans="2:16" x14ac:dyDescent="0.25">
      <c r="B12" s="30" t="s">
        <v>21</v>
      </c>
      <c r="C12" s="31" t="s">
        <v>107</v>
      </c>
      <c r="D12" s="31">
        <v>2953</v>
      </c>
      <c r="E12" s="32" t="s">
        <v>108</v>
      </c>
      <c r="F12" s="31" t="s">
        <v>9</v>
      </c>
      <c r="G12" s="33">
        <v>1</v>
      </c>
      <c r="H12" s="34">
        <f>VLOOKUP(B12,'Composicao Unitaria'!B:I,8,0)</f>
        <v>29.9084</v>
      </c>
      <c r="I12" s="34">
        <f t="shared" si="1"/>
        <v>38.53</v>
      </c>
      <c r="J12" s="34">
        <f t="shared" si="2"/>
        <v>29.91</v>
      </c>
      <c r="K12" s="34">
        <f t="shared" si="3"/>
        <v>38.53</v>
      </c>
      <c r="L12" s="62"/>
      <c r="M12" s="63">
        <f t="shared" si="0"/>
        <v>34.729810000000001</v>
      </c>
      <c r="N12" s="34">
        <v>3.8001900000000002</v>
      </c>
      <c r="O12" s="85">
        <f t="shared" si="4"/>
        <v>3.8</v>
      </c>
      <c r="P12" s="62" t="str">
        <f t="shared" si="5"/>
        <v>ver</v>
      </c>
    </row>
    <row r="13" spans="2:16" x14ac:dyDescent="0.25">
      <c r="B13" s="30" t="s">
        <v>22</v>
      </c>
      <c r="C13" s="31" t="s">
        <v>107</v>
      </c>
      <c r="D13" s="31">
        <v>2833</v>
      </c>
      <c r="E13" s="32" t="s">
        <v>109</v>
      </c>
      <c r="F13" s="31" t="s">
        <v>9</v>
      </c>
      <c r="G13" s="33">
        <v>1</v>
      </c>
      <c r="H13" s="34">
        <f>VLOOKUP(B13,'Composicao Unitaria'!B:I,8,0)</f>
        <v>52.508000000000003</v>
      </c>
      <c r="I13" s="34">
        <f t="shared" si="1"/>
        <v>67.64</v>
      </c>
      <c r="J13" s="34">
        <f t="shared" si="2"/>
        <v>52.51</v>
      </c>
      <c r="K13" s="34">
        <f t="shared" si="3"/>
        <v>67.64</v>
      </c>
      <c r="L13" s="62"/>
      <c r="M13" s="63">
        <f t="shared" si="0"/>
        <v>49.605199999999996</v>
      </c>
      <c r="N13" s="34">
        <v>18.034800000000001</v>
      </c>
      <c r="O13" s="85">
        <f t="shared" si="4"/>
        <v>18.03</v>
      </c>
      <c r="P13" s="62" t="str">
        <f t="shared" si="5"/>
        <v>ver</v>
      </c>
    </row>
    <row r="14" spans="2:16" x14ac:dyDescent="0.25">
      <c r="B14" s="30" t="s">
        <v>23</v>
      </c>
      <c r="C14" s="31" t="s">
        <v>95</v>
      </c>
      <c r="D14" s="31" t="s">
        <v>110</v>
      </c>
      <c r="E14" s="32" t="s">
        <v>111</v>
      </c>
      <c r="F14" s="31" t="s">
        <v>9</v>
      </c>
      <c r="G14" s="33">
        <v>3</v>
      </c>
      <c r="H14" s="34">
        <f>VLOOKUP(B14,'Composicao Unitaria'!B:I,8,0)</f>
        <v>24.07</v>
      </c>
      <c r="I14" s="34">
        <f t="shared" si="1"/>
        <v>31.01</v>
      </c>
      <c r="J14" s="34">
        <f t="shared" si="2"/>
        <v>72.209999999999994</v>
      </c>
      <c r="K14" s="34">
        <f t="shared" si="3"/>
        <v>93.03</v>
      </c>
      <c r="L14" s="62"/>
      <c r="M14" s="63">
        <f t="shared" si="0"/>
        <v>1.4822635200000036</v>
      </c>
      <c r="N14" s="34">
        <v>91.547736479999998</v>
      </c>
      <c r="O14" s="85">
        <f t="shared" si="4"/>
        <v>91.55</v>
      </c>
      <c r="P14" s="62" t="str">
        <f t="shared" si="5"/>
        <v>ver</v>
      </c>
    </row>
    <row r="15" spans="2:16" x14ac:dyDescent="0.25">
      <c r="B15" s="30" t="s">
        <v>24</v>
      </c>
      <c r="C15" s="31" t="s">
        <v>95</v>
      </c>
      <c r="D15" s="31" t="s">
        <v>112</v>
      </c>
      <c r="E15" s="32" t="s">
        <v>113</v>
      </c>
      <c r="F15" s="31" t="s">
        <v>9</v>
      </c>
      <c r="G15" s="33">
        <v>3</v>
      </c>
      <c r="H15" s="34">
        <f>VLOOKUP(B15,'Composicao Unitaria'!B:I,8,0)</f>
        <v>22.36</v>
      </c>
      <c r="I15" s="34">
        <f t="shared" si="1"/>
        <v>28.8</v>
      </c>
      <c r="J15" s="34">
        <f t="shared" si="2"/>
        <v>67.08</v>
      </c>
      <c r="K15" s="34">
        <f t="shared" si="3"/>
        <v>86.4</v>
      </c>
      <c r="L15" s="62"/>
      <c r="M15" s="63">
        <f t="shared" si="0"/>
        <v>-109.48111560000001</v>
      </c>
      <c r="N15" s="34">
        <v>195.88111560000002</v>
      </c>
      <c r="O15" s="85">
        <f t="shared" si="4"/>
        <v>195.88</v>
      </c>
      <c r="P15" s="62" t="str">
        <f t="shared" si="5"/>
        <v>ver</v>
      </c>
    </row>
    <row r="16" spans="2:16" x14ac:dyDescent="0.25">
      <c r="B16" s="30" t="s">
        <v>25</v>
      </c>
      <c r="C16" s="31" t="s">
        <v>114</v>
      </c>
      <c r="D16" s="31">
        <v>12362</v>
      </c>
      <c r="E16" s="32" t="s">
        <v>115</v>
      </c>
      <c r="F16" s="31" t="s">
        <v>9</v>
      </c>
      <c r="G16" s="33">
        <v>4</v>
      </c>
      <c r="H16" s="34">
        <f>VLOOKUP(B16,'Composicao Unitaria'!B:I,8,0)</f>
        <v>26.055999999999997</v>
      </c>
      <c r="I16" s="34">
        <f t="shared" si="1"/>
        <v>33.57</v>
      </c>
      <c r="J16" s="34">
        <f t="shared" si="2"/>
        <v>104.22</v>
      </c>
      <c r="K16" s="34">
        <f t="shared" si="3"/>
        <v>134.28</v>
      </c>
      <c r="L16" s="62"/>
      <c r="M16" s="63">
        <f t="shared" si="0"/>
        <v>30.348023999999995</v>
      </c>
      <c r="N16" s="34">
        <v>103.93197600000001</v>
      </c>
      <c r="O16" s="85">
        <f t="shared" si="4"/>
        <v>103.93</v>
      </c>
      <c r="P16" s="62" t="str">
        <f t="shared" si="5"/>
        <v>ver</v>
      </c>
    </row>
    <row r="17" spans="2:16" x14ac:dyDescent="0.25">
      <c r="B17" s="30" t="s">
        <v>26</v>
      </c>
      <c r="C17" s="31" t="s">
        <v>114</v>
      </c>
      <c r="D17" s="31">
        <v>402</v>
      </c>
      <c r="E17" s="32" t="s">
        <v>116</v>
      </c>
      <c r="F17" s="31" t="s">
        <v>9</v>
      </c>
      <c r="G17" s="33">
        <v>3</v>
      </c>
      <c r="H17" s="34">
        <f>VLOOKUP(B17,'Composicao Unitaria'!B:I,8,0)</f>
        <v>15.9802</v>
      </c>
      <c r="I17" s="34">
        <f t="shared" si="1"/>
        <v>20.59</v>
      </c>
      <c r="J17" s="34">
        <f t="shared" si="2"/>
        <v>47.94</v>
      </c>
      <c r="K17" s="34">
        <f t="shared" si="3"/>
        <v>61.77</v>
      </c>
      <c r="L17" s="62"/>
      <c r="M17" s="63">
        <f t="shared" si="0"/>
        <v>-10.65260399999999</v>
      </c>
      <c r="N17" s="34">
        <v>72.422603999999993</v>
      </c>
      <c r="O17" s="85">
        <f t="shared" si="4"/>
        <v>72.42</v>
      </c>
      <c r="P17" s="62" t="str">
        <f t="shared" si="5"/>
        <v>ver</v>
      </c>
    </row>
    <row r="18" spans="2:16" x14ac:dyDescent="0.25">
      <c r="B18" s="30" t="s">
        <v>27</v>
      </c>
      <c r="C18" s="31" t="s">
        <v>95</v>
      </c>
      <c r="D18" s="31" t="s">
        <v>117</v>
      </c>
      <c r="E18" s="32" t="s">
        <v>118</v>
      </c>
      <c r="F18" s="31" t="s">
        <v>9</v>
      </c>
      <c r="G18" s="33">
        <v>1</v>
      </c>
      <c r="H18" s="34">
        <f>VLOOKUP(B18,'Composicao Unitaria'!B:I,8,0)</f>
        <v>42.491399999999999</v>
      </c>
      <c r="I18" s="34">
        <f t="shared" si="1"/>
        <v>54.74</v>
      </c>
      <c r="J18" s="34">
        <f t="shared" si="2"/>
        <v>42.49</v>
      </c>
      <c r="K18" s="34">
        <f t="shared" si="3"/>
        <v>54.74</v>
      </c>
      <c r="L18" s="62"/>
      <c r="M18" s="63">
        <f t="shared" si="0"/>
        <v>26.487197599999998</v>
      </c>
      <c r="N18" s="34">
        <v>28.252802400000004</v>
      </c>
      <c r="O18" s="85">
        <f t="shared" si="4"/>
        <v>28.25</v>
      </c>
      <c r="P18" s="62" t="str">
        <f t="shared" si="5"/>
        <v>ver</v>
      </c>
    </row>
    <row r="19" spans="2:16" x14ac:dyDescent="0.25">
      <c r="B19" s="30" t="s">
        <v>28</v>
      </c>
      <c r="C19" s="31" t="s">
        <v>95</v>
      </c>
      <c r="D19" s="31" t="s">
        <v>119</v>
      </c>
      <c r="E19" s="32" t="s">
        <v>120</v>
      </c>
      <c r="F19" s="31" t="s">
        <v>9</v>
      </c>
      <c r="G19" s="33">
        <v>5</v>
      </c>
      <c r="H19" s="34">
        <f>VLOOKUP(B19,'Composicao Unitaria'!B:I,8,0)</f>
        <v>295.57</v>
      </c>
      <c r="I19" s="34">
        <f t="shared" si="1"/>
        <v>380.75</v>
      </c>
      <c r="J19" s="34">
        <f t="shared" si="2"/>
        <v>1477.85</v>
      </c>
      <c r="K19" s="34">
        <f t="shared" si="3"/>
        <v>1903.75</v>
      </c>
      <c r="L19" s="62"/>
      <c r="M19" s="63">
        <f t="shared" si="0"/>
        <v>1755.7706014</v>
      </c>
      <c r="N19" s="34">
        <v>147.9793986</v>
      </c>
      <c r="O19" s="85">
        <f t="shared" si="4"/>
        <v>147.97999999999999</v>
      </c>
      <c r="P19" s="62" t="str">
        <f t="shared" si="5"/>
        <v>ver</v>
      </c>
    </row>
    <row r="20" spans="2:16" x14ac:dyDescent="0.25">
      <c r="B20" s="30" t="s">
        <v>29</v>
      </c>
      <c r="C20" s="31" t="s">
        <v>114</v>
      </c>
      <c r="D20" s="31">
        <v>863</v>
      </c>
      <c r="E20" s="32" t="s">
        <v>121</v>
      </c>
      <c r="F20" s="31" t="s">
        <v>122</v>
      </c>
      <c r="G20" s="33">
        <v>2</v>
      </c>
      <c r="H20" s="34">
        <f>VLOOKUP(B20,'Composicao Unitaria'!B:I,8,0)</f>
        <v>273.77199999999999</v>
      </c>
      <c r="I20" s="34">
        <f t="shared" si="1"/>
        <v>352.67</v>
      </c>
      <c r="J20" s="34">
        <f t="shared" si="2"/>
        <v>547.54</v>
      </c>
      <c r="K20" s="34">
        <f t="shared" si="3"/>
        <v>705.34</v>
      </c>
      <c r="L20" s="62"/>
      <c r="M20" s="63">
        <f t="shared" si="0"/>
        <v>611.79091600000004</v>
      </c>
      <c r="N20" s="34">
        <v>93.549084000000008</v>
      </c>
      <c r="O20" s="85">
        <f t="shared" si="4"/>
        <v>93.55</v>
      </c>
      <c r="P20" s="62" t="str">
        <f t="shared" si="5"/>
        <v>ver</v>
      </c>
    </row>
    <row r="21" spans="2:16" x14ac:dyDescent="0.25">
      <c r="B21" s="30" t="s">
        <v>30</v>
      </c>
      <c r="C21" s="31" t="s">
        <v>114</v>
      </c>
      <c r="D21" s="31">
        <v>867</v>
      </c>
      <c r="E21" s="32" t="s">
        <v>123</v>
      </c>
      <c r="F21" s="31" t="s">
        <v>122</v>
      </c>
      <c r="G21" s="33">
        <v>80</v>
      </c>
      <c r="H21" s="34">
        <f>VLOOKUP(B21,'Composicao Unitaria'!B:I,8,0)</f>
        <v>59.102164000000002</v>
      </c>
      <c r="I21" s="34">
        <f t="shared" si="1"/>
        <v>76.14</v>
      </c>
      <c r="J21" s="34">
        <f t="shared" si="2"/>
        <v>4728.17</v>
      </c>
      <c r="K21" s="34">
        <f t="shared" si="3"/>
        <v>6091.2</v>
      </c>
      <c r="L21" s="62"/>
      <c r="M21" s="63">
        <f t="shared" si="0"/>
        <v>760.11311999999907</v>
      </c>
      <c r="N21" s="34">
        <v>5331.0868800000007</v>
      </c>
      <c r="O21" s="85">
        <f t="shared" si="4"/>
        <v>5331.09</v>
      </c>
      <c r="P21" s="62" t="str">
        <f t="shared" si="5"/>
        <v>ver</v>
      </c>
    </row>
    <row r="22" spans="2:16" ht="25.5" x14ac:dyDescent="0.25">
      <c r="B22" s="30" t="s">
        <v>31</v>
      </c>
      <c r="C22" s="31" t="s">
        <v>95</v>
      </c>
      <c r="D22" s="31" t="s">
        <v>124</v>
      </c>
      <c r="E22" s="32" t="s">
        <v>125</v>
      </c>
      <c r="F22" s="31" t="s">
        <v>122</v>
      </c>
      <c r="G22" s="33">
        <v>12</v>
      </c>
      <c r="H22" s="34">
        <f>VLOOKUP(B22,'Composicao Unitaria'!B:I,8,0)</f>
        <v>3735.7742941999995</v>
      </c>
      <c r="I22" s="34">
        <f t="shared" si="1"/>
        <v>4812.42</v>
      </c>
      <c r="J22" s="34">
        <f t="shared" si="2"/>
        <v>44829.29</v>
      </c>
      <c r="K22" s="34">
        <f t="shared" si="3"/>
        <v>57749.04</v>
      </c>
      <c r="L22" s="62"/>
      <c r="M22" s="63">
        <f t="shared" si="0"/>
        <v>57120.751882080003</v>
      </c>
      <c r="N22" s="34">
        <v>628.2881179200001</v>
      </c>
      <c r="O22" s="85">
        <f t="shared" si="4"/>
        <v>628.29</v>
      </c>
      <c r="P22" s="62" t="str">
        <f t="shared" si="5"/>
        <v>ver</v>
      </c>
    </row>
    <row r="23" spans="2:16" x14ac:dyDescent="0.25">
      <c r="B23" s="30" t="s">
        <v>32</v>
      </c>
      <c r="C23" s="31" t="s">
        <v>95</v>
      </c>
      <c r="D23" s="31" t="s">
        <v>126</v>
      </c>
      <c r="E23" s="32" t="s">
        <v>127</v>
      </c>
      <c r="F23" s="31" t="s">
        <v>122</v>
      </c>
      <c r="G23" s="33">
        <v>4</v>
      </c>
      <c r="H23" s="34">
        <f>VLOOKUP(B23,'Composicao Unitaria'!B:I,8,0)</f>
        <v>136.10342900000001</v>
      </c>
      <c r="I23" s="34">
        <f t="shared" si="1"/>
        <v>175.33</v>
      </c>
      <c r="J23" s="34">
        <f t="shared" si="2"/>
        <v>544.41</v>
      </c>
      <c r="K23" s="34">
        <f t="shared" si="3"/>
        <v>701.32</v>
      </c>
      <c r="L23" s="62"/>
      <c r="M23" s="63">
        <f t="shared" si="0"/>
        <v>531.84440800000004</v>
      </c>
      <c r="N23" s="34">
        <v>169.47559200000001</v>
      </c>
      <c r="O23" s="85">
        <f t="shared" si="4"/>
        <v>169.48</v>
      </c>
      <c r="P23" s="62" t="str">
        <f t="shared" si="5"/>
        <v>ver</v>
      </c>
    </row>
    <row r="24" spans="2:16" x14ac:dyDescent="0.25">
      <c r="B24" s="30" t="s">
        <v>33</v>
      </c>
      <c r="C24" s="31" t="s">
        <v>95</v>
      </c>
      <c r="D24" s="31" t="s">
        <v>128</v>
      </c>
      <c r="E24" s="32" t="s">
        <v>129</v>
      </c>
      <c r="F24" s="31" t="s">
        <v>9</v>
      </c>
      <c r="G24" s="33">
        <v>4</v>
      </c>
      <c r="H24" s="34">
        <f>VLOOKUP(B24,'Composicao Unitaria'!B:I,8,0)</f>
        <v>82.666852000000006</v>
      </c>
      <c r="I24" s="34">
        <f t="shared" si="1"/>
        <v>106.49</v>
      </c>
      <c r="J24" s="34">
        <f t="shared" si="2"/>
        <v>330.67</v>
      </c>
      <c r="K24" s="34">
        <f t="shared" si="3"/>
        <v>425.96</v>
      </c>
      <c r="L24" s="62"/>
      <c r="M24" s="63">
        <f t="shared" si="0"/>
        <v>-1062.3232240000002</v>
      </c>
      <c r="N24" s="34">
        <v>1488.2832240000002</v>
      </c>
      <c r="O24" s="85">
        <f t="shared" si="4"/>
        <v>1488.28</v>
      </c>
      <c r="P24" s="62" t="str">
        <f t="shared" si="5"/>
        <v>ver</v>
      </c>
    </row>
    <row r="25" spans="2:16" x14ac:dyDescent="0.25">
      <c r="B25" s="30" t="s">
        <v>34</v>
      </c>
      <c r="C25" s="31" t="s">
        <v>95</v>
      </c>
      <c r="D25" s="31" t="s">
        <v>130</v>
      </c>
      <c r="E25" s="32" t="s">
        <v>131</v>
      </c>
      <c r="F25" s="31" t="s">
        <v>122</v>
      </c>
      <c r="G25" s="33">
        <v>48</v>
      </c>
      <c r="H25" s="34">
        <f>VLOOKUP(B25,'Composicao Unitaria'!B:I,8,0)</f>
        <v>42.164000000000001</v>
      </c>
      <c r="I25" s="34">
        <f t="shared" si="1"/>
        <v>54.32</v>
      </c>
      <c r="J25" s="34">
        <f t="shared" si="2"/>
        <v>2023.87</v>
      </c>
      <c r="K25" s="34">
        <f t="shared" si="3"/>
        <v>2607.36</v>
      </c>
      <c r="L25" s="62"/>
      <c r="M25" s="63">
        <f t="shared" si="0"/>
        <v>-9389.8424063999992</v>
      </c>
      <c r="N25" s="34">
        <v>11997.2024064</v>
      </c>
      <c r="O25" s="85">
        <f t="shared" si="4"/>
        <v>11997.2</v>
      </c>
      <c r="P25" s="62" t="str">
        <f t="shared" si="5"/>
        <v>ver</v>
      </c>
    </row>
    <row r="26" spans="2:16" x14ac:dyDescent="0.25">
      <c r="B26" s="30" t="s">
        <v>35</v>
      </c>
      <c r="C26" s="31" t="s">
        <v>95</v>
      </c>
      <c r="D26" s="31" t="s">
        <v>132</v>
      </c>
      <c r="E26" s="32" t="s">
        <v>133</v>
      </c>
      <c r="F26" s="31" t="s">
        <v>134</v>
      </c>
      <c r="G26" s="33">
        <v>1</v>
      </c>
      <c r="H26" s="34">
        <f>VLOOKUP(B26,'Composicao Unitaria'!B:I,8,0)</f>
        <v>56.555004000000004</v>
      </c>
      <c r="I26" s="34">
        <f t="shared" si="1"/>
        <v>72.849999999999994</v>
      </c>
      <c r="J26" s="34">
        <f t="shared" si="2"/>
        <v>56.56</v>
      </c>
      <c r="K26" s="34">
        <f t="shared" si="3"/>
        <v>72.849999999999994</v>
      </c>
      <c r="L26" s="62"/>
      <c r="M26" s="63">
        <f t="shared" si="0"/>
        <v>-6.7481330636000081</v>
      </c>
      <c r="N26" s="34">
        <v>79.598133063600002</v>
      </c>
      <c r="O26" s="85">
        <f t="shared" si="4"/>
        <v>79.599999999999994</v>
      </c>
      <c r="P26" s="62" t="str">
        <f t="shared" si="5"/>
        <v>ver</v>
      </c>
    </row>
    <row r="27" spans="2:16" ht="25.5" x14ac:dyDescent="0.25">
      <c r="B27" s="30" t="s">
        <v>36</v>
      </c>
      <c r="C27" s="31" t="s">
        <v>95</v>
      </c>
      <c r="D27" s="31" t="s">
        <v>135</v>
      </c>
      <c r="E27" s="32" t="s">
        <v>136</v>
      </c>
      <c r="F27" s="31" t="s">
        <v>9</v>
      </c>
      <c r="G27" s="33">
        <v>1</v>
      </c>
      <c r="H27" s="34">
        <f>VLOOKUP(B27,'Composicao Unitaria'!B:I,8,0)</f>
        <v>96.537000000000006</v>
      </c>
      <c r="I27" s="34">
        <f t="shared" si="1"/>
        <v>124.36</v>
      </c>
      <c r="J27" s="34">
        <f t="shared" si="2"/>
        <v>96.54</v>
      </c>
      <c r="K27" s="34">
        <f t="shared" si="3"/>
        <v>124.36</v>
      </c>
      <c r="L27" s="62"/>
      <c r="M27" s="63">
        <f t="shared" si="0"/>
        <v>-1722.0363829999999</v>
      </c>
      <c r="N27" s="34">
        <v>1846.3963829999998</v>
      </c>
      <c r="O27" s="85">
        <f t="shared" si="4"/>
        <v>1846.4</v>
      </c>
      <c r="P27" s="62" t="str">
        <f t="shared" si="5"/>
        <v>ver</v>
      </c>
    </row>
    <row r="28" spans="2:16" ht="25.5" x14ac:dyDescent="0.25">
      <c r="B28" s="30" t="s">
        <v>37</v>
      </c>
      <c r="C28" s="31" t="s">
        <v>95</v>
      </c>
      <c r="D28" s="31" t="s">
        <v>137</v>
      </c>
      <c r="E28" s="32" t="s">
        <v>138</v>
      </c>
      <c r="F28" s="31" t="s">
        <v>9</v>
      </c>
      <c r="G28" s="33">
        <v>3</v>
      </c>
      <c r="H28" s="34">
        <f>VLOOKUP(B28,'Composicao Unitaria'!B:I,8,0)</f>
        <v>4853.5053999999991</v>
      </c>
      <c r="I28" s="34">
        <f t="shared" si="1"/>
        <v>6252.29</v>
      </c>
      <c r="J28" s="34">
        <f t="shared" si="2"/>
        <v>14560.52</v>
      </c>
      <c r="K28" s="34">
        <f t="shared" si="3"/>
        <v>18756.87</v>
      </c>
      <c r="L28" s="62"/>
      <c r="M28" s="63">
        <f t="shared" si="0"/>
        <v>15795.117851999999</v>
      </c>
      <c r="N28" s="34">
        <v>2961.7521480000005</v>
      </c>
      <c r="O28" s="85">
        <f t="shared" si="4"/>
        <v>2961.75</v>
      </c>
      <c r="P28" s="62" t="str">
        <f t="shared" si="5"/>
        <v>ver</v>
      </c>
    </row>
    <row r="29" spans="2:16" ht="25.5" x14ac:dyDescent="0.25">
      <c r="B29" s="30" t="s">
        <v>38</v>
      </c>
      <c r="C29" s="31" t="s">
        <v>95</v>
      </c>
      <c r="D29" s="31" t="s">
        <v>273</v>
      </c>
      <c r="E29" s="32" t="s">
        <v>536</v>
      </c>
      <c r="F29" s="31" t="s">
        <v>9</v>
      </c>
      <c r="G29" s="33">
        <v>3</v>
      </c>
      <c r="H29" s="34" t="e">
        <f>VLOOKUP(B29,'Composicao Unitaria'!B:I,8,0)</f>
        <v>#N/A</v>
      </c>
      <c r="I29" s="34" t="e">
        <f t="shared" si="1"/>
        <v>#N/A</v>
      </c>
      <c r="J29" s="34" t="e">
        <f t="shared" si="2"/>
        <v>#N/A</v>
      </c>
      <c r="K29" s="34" t="e">
        <f t="shared" si="3"/>
        <v>#N/A</v>
      </c>
      <c r="L29" s="62"/>
      <c r="M29" s="63" t="e">
        <f t="shared" si="0"/>
        <v>#N/A</v>
      </c>
      <c r="N29" s="34">
        <v>4450.8404969999992</v>
      </c>
      <c r="O29" s="85">
        <f t="shared" si="4"/>
        <v>4450.84</v>
      </c>
      <c r="P29" s="62" t="e">
        <f t="shared" si="5"/>
        <v>#N/A</v>
      </c>
    </row>
    <row r="30" spans="2:16" x14ac:dyDescent="0.25">
      <c r="B30" s="30" t="s">
        <v>39</v>
      </c>
      <c r="C30" s="31" t="s">
        <v>95</v>
      </c>
      <c r="D30" s="31" t="s">
        <v>538</v>
      </c>
      <c r="E30" s="32" t="s">
        <v>539</v>
      </c>
      <c r="F30" s="31" t="s">
        <v>9</v>
      </c>
      <c r="G30" s="33">
        <v>3</v>
      </c>
      <c r="H30" s="34" t="e">
        <f>VLOOKUP(B30,'Composicao Unitaria'!B:I,8,0)</f>
        <v>#N/A</v>
      </c>
      <c r="I30" s="34" t="e">
        <f t="shared" si="1"/>
        <v>#N/A</v>
      </c>
      <c r="J30" s="34" t="e">
        <f t="shared" si="2"/>
        <v>#N/A</v>
      </c>
      <c r="K30" s="34" t="e">
        <f t="shared" si="3"/>
        <v>#N/A</v>
      </c>
      <c r="L30" s="62"/>
      <c r="M30" s="63" t="e">
        <f t="shared" si="0"/>
        <v>#N/A</v>
      </c>
      <c r="N30" s="34">
        <v>550.8059796</v>
      </c>
      <c r="O30" s="85">
        <f t="shared" si="4"/>
        <v>550.80999999999995</v>
      </c>
      <c r="P30" s="62" t="e">
        <f t="shared" si="5"/>
        <v>#N/A</v>
      </c>
    </row>
    <row r="31" spans="2:16" x14ac:dyDescent="0.25">
      <c r="B31" s="30" t="s">
        <v>40</v>
      </c>
      <c r="C31" s="31" t="s">
        <v>102</v>
      </c>
      <c r="D31" s="31" t="s">
        <v>541</v>
      </c>
      <c r="E31" s="32" t="s">
        <v>289</v>
      </c>
      <c r="F31" s="31" t="s">
        <v>9</v>
      </c>
      <c r="G31" s="33">
        <v>3</v>
      </c>
      <c r="H31" s="34" t="e">
        <f>VLOOKUP(B31,'Composicao Unitaria'!B:I,8,0)</f>
        <v>#N/A</v>
      </c>
      <c r="I31" s="34" t="e">
        <f t="shared" si="1"/>
        <v>#N/A</v>
      </c>
      <c r="J31" s="34" t="e">
        <f t="shared" si="2"/>
        <v>#N/A</v>
      </c>
      <c r="K31" s="34" t="e">
        <f t="shared" si="3"/>
        <v>#N/A</v>
      </c>
      <c r="L31" s="62"/>
      <c r="M31" s="63" t="e">
        <f t="shared" si="0"/>
        <v>#N/A</v>
      </c>
      <c r="N31" s="34">
        <v>655.75820999999996</v>
      </c>
      <c r="O31" s="85">
        <f t="shared" si="4"/>
        <v>655.76</v>
      </c>
      <c r="P31" s="62" t="e">
        <f t="shared" si="5"/>
        <v>#N/A</v>
      </c>
    </row>
    <row r="32" spans="2:16" ht="25.5" x14ac:dyDescent="0.25">
      <c r="B32" s="30" t="s">
        <v>41</v>
      </c>
      <c r="C32" s="31" t="s">
        <v>95</v>
      </c>
      <c r="D32" s="31" t="s">
        <v>278</v>
      </c>
      <c r="E32" s="32" t="s">
        <v>285</v>
      </c>
      <c r="F32" s="31" t="s">
        <v>9</v>
      </c>
      <c r="G32" s="33">
        <v>1</v>
      </c>
      <c r="H32" s="34" t="e">
        <f>VLOOKUP(B32,'Composicao Unitaria'!B:I,8,0)</f>
        <v>#N/A</v>
      </c>
      <c r="I32" s="34" t="e">
        <f t="shared" si="1"/>
        <v>#N/A</v>
      </c>
      <c r="J32" s="34" t="e">
        <f t="shared" si="2"/>
        <v>#N/A</v>
      </c>
      <c r="K32" s="34" t="e">
        <f t="shared" si="3"/>
        <v>#N/A</v>
      </c>
      <c r="L32" s="62"/>
      <c r="M32" s="63" t="e">
        <f t="shared" si="0"/>
        <v>#N/A</v>
      </c>
      <c r="N32" s="34">
        <v>1397.7742919999998</v>
      </c>
      <c r="O32" s="85">
        <f t="shared" si="4"/>
        <v>1397.77</v>
      </c>
      <c r="P32" s="62" t="e">
        <f t="shared" si="5"/>
        <v>#N/A</v>
      </c>
    </row>
    <row r="33" spans="2:16" ht="51" x14ac:dyDescent="0.25">
      <c r="B33" s="30" t="s">
        <v>42</v>
      </c>
      <c r="C33" s="31" t="s">
        <v>95</v>
      </c>
      <c r="D33" s="31" t="s">
        <v>282</v>
      </c>
      <c r="E33" s="32" t="s">
        <v>736</v>
      </c>
      <c r="F33" s="31" t="s">
        <v>9</v>
      </c>
      <c r="G33" s="33">
        <v>1</v>
      </c>
      <c r="H33" s="34" t="e">
        <f>VLOOKUP(B33,'Composicao Unitaria'!B:I,8,0)</f>
        <v>#N/A</v>
      </c>
      <c r="I33" s="34" t="e">
        <f t="shared" si="1"/>
        <v>#N/A</v>
      </c>
      <c r="J33" s="34" t="e">
        <f t="shared" si="2"/>
        <v>#N/A</v>
      </c>
      <c r="K33" s="34" t="e">
        <f t="shared" si="3"/>
        <v>#N/A</v>
      </c>
      <c r="L33" s="62"/>
      <c r="M33" s="63" t="e">
        <f t="shared" si="0"/>
        <v>#N/A</v>
      </c>
      <c r="N33" s="34">
        <v>5114.5829706000004</v>
      </c>
      <c r="O33" s="85">
        <f t="shared" si="4"/>
        <v>5114.58</v>
      </c>
      <c r="P33" s="62" t="e">
        <f t="shared" si="5"/>
        <v>#N/A</v>
      </c>
    </row>
    <row r="34" spans="2:16" ht="38.25" x14ac:dyDescent="0.25">
      <c r="B34" s="30" t="s">
        <v>43</v>
      </c>
      <c r="C34" s="31" t="s">
        <v>95</v>
      </c>
      <c r="D34" s="31" t="s">
        <v>284</v>
      </c>
      <c r="E34" s="32" t="s">
        <v>293</v>
      </c>
      <c r="F34" s="31" t="s">
        <v>9</v>
      </c>
      <c r="G34" s="33">
        <v>4</v>
      </c>
      <c r="H34" s="34" t="e">
        <f>VLOOKUP(B34,'Composicao Unitaria'!B:I,8,0)</f>
        <v>#N/A</v>
      </c>
      <c r="I34" s="34" t="e">
        <f t="shared" si="1"/>
        <v>#N/A</v>
      </c>
      <c r="J34" s="34" t="e">
        <f t="shared" si="2"/>
        <v>#N/A</v>
      </c>
      <c r="K34" s="34" t="e">
        <f t="shared" si="3"/>
        <v>#N/A</v>
      </c>
      <c r="L34" s="62"/>
      <c r="M34" s="63" t="e">
        <f t="shared" si="0"/>
        <v>#N/A</v>
      </c>
      <c r="N34" s="34">
        <v>15416.007914400001</v>
      </c>
      <c r="O34" s="85">
        <f t="shared" si="4"/>
        <v>15416.01</v>
      </c>
      <c r="P34" s="62" t="e">
        <f t="shared" si="5"/>
        <v>#N/A</v>
      </c>
    </row>
    <row r="35" spans="2:16" ht="51" x14ac:dyDescent="0.25">
      <c r="B35" s="30" t="s">
        <v>44</v>
      </c>
      <c r="C35" s="31" t="s">
        <v>95</v>
      </c>
      <c r="D35" s="31" t="s">
        <v>286</v>
      </c>
      <c r="E35" s="32" t="s">
        <v>547</v>
      </c>
      <c r="F35" s="31" t="s">
        <v>9</v>
      </c>
      <c r="G35" s="33">
        <v>1</v>
      </c>
      <c r="H35" s="34" t="e">
        <f>VLOOKUP(B35,'Composicao Unitaria'!B:I,8,0)</f>
        <v>#N/A</v>
      </c>
      <c r="I35" s="34" t="e">
        <f t="shared" si="1"/>
        <v>#N/A</v>
      </c>
      <c r="J35" s="34" t="e">
        <f t="shared" si="2"/>
        <v>#N/A</v>
      </c>
      <c r="K35" s="34" t="e">
        <f t="shared" si="3"/>
        <v>#N/A</v>
      </c>
      <c r="L35" s="62"/>
      <c r="M35" s="63" t="e">
        <f t="shared" si="0"/>
        <v>#N/A</v>
      </c>
      <c r="N35" s="34">
        <v>48141.837480000002</v>
      </c>
      <c r="O35" s="85">
        <f t="shared" si="4"/>
        <v>48141.84</v>
      </c>
      <c r="P35" s="62" t="e">
        <f t="shared" si="5"/>
        <v>#N/A</v>
      </c>
    </row>
    <row r="36" spans="2:16" ht="38.25" x14ac:dyDescent="0.25">
      <c r="B36" s="30" t="s">
        <v>45</v>
      </c>
      <c r="C36" s="31" t="s">
        <v>95</v>
      </c>
      <c r="D36" s="31" t="s">
        <v>287</v>
      </c>
      <c r="E36" s="32" t="s">
        <v>305</v>
      </c>
      <c r="F36" s="31" t="s">
        <v>9</v>
      </c>
      <c r="G36" s="33">
        <v>3</v>
      </c>
      <c r="H36" s="34" t="e">
        <f>VLOOKUP(B36,'Composicao Unitaria'!B:I,8,0)</f>
        <v>#N/A</v>
      </c>
      <c r="I36" s="34" t="e">
        <f t="shared" si="1"/>
        <v>#N/A</v>
      </c>
      <c r="J36" s="34" t="e">
        <f t="shared" si="2"/>
        <v>#N/A</v>
      </c>
      <c r="K36" s="34" t="e">
        <f t="shared" si="3"/>
        <v>#N/A</v>
      </c>
      <c r="L36" s="62"/>
      <c r="M36" s="63" t="e">
        <f t="shared" si="0"/>
        <v>#N/A</v>
      </c>
      <c r="N36" s="34">
        <v>981.85186980000003</v>
      </c>
      <c r="O36" s="85">
        <f t="shared" si="4"/>
        <v>981.85</v>
      </c>
      <c r="P36" s="62" t="e">
        <f t="shared" si="5"/>
        <v>#N/A</v>
      </c>
    </row>
    <row r="37" spans="2:16" ht="89.25" x14ac:dyDescent="0.25">
      <c r="B37" s="30" t="s">
        <v>46</v>
      </c>
      <c r="C37" s="31" t="s">
        <v>102</v>
      </c>
      <c r="D37" s="31" t="s">
        <v>294</v>
      </c>
      <c r="E37" s="32" t="s">
        <v>295</v>
      </c>
      <c r="F37" s="31" t="s">
        <v>9</v>
      </c>
      <c r="G37" s="33">
        <v>1</v>
      </c>
      <c r="H37" s="34" t="e">
        <f>VLOOKUP(B37,'Composicao Unitaria'!B:I,8,0)</f>
        <v>#N/A</v>
      </c>
      <c r="I37" s="34" t="e">
        <f t="shared" si="1"/>
        <v>#N/A</v>
      </c>
      <c r="J37" s="34" t="e">
        <f t="shared" si="2"/>
        <v>#N/A</v>
      </c>
      <c r="K37" s="34" t="e">
        <f t="shared" si="3"/>
        <v>#N/A</v>
      </c>
      <c r="L37" s="62"/>
      <c r="M37" s="63" t="e">
        <f t="shared" si="0"/>
        <v>#N/A</v>
      </c>
      <c r="N37" s="34">
        <v>31376.777573999996</v>
      </c>
      <c r="O37" s="85">
        <f t="shared" si="4"/>
        <v>31376.78</v>
      </c>
      <c r="P37" s="62" t="e">
        <f t="shared" si="5"/>
        <v>#N/A</v>
      </c>
    </row>
    <row r="38" spans="2:16" x14ac:dyDescent="0.25">
      <c r="B38" s="30" t="s">
        <v>47</v>
      </c>
      <c r="C38" s="31" t="s">
        <v>95</v>
      </c>
      <c r="D38" s="31" t="s">
        <v>737</v>
      </c>
      <c r="E38" s="32" t="s">
        <v>738</v>
      </c>
      <c r="F38" s="31" t="s">
        <v>9</v>
      </c>
      <c r="G38" s="33">
        <v>10</v>
      </c>
      <c r="H38" s="34" t="e">
        <f>VLOOKUP(B38,'Composicao Unitaria'!B:I,8,0)</f>
        <v>#N/A</v>
      </c>
      <c r="I38" s="34" t="e">
        <f t="shared" si="1"/>
        <v>#N/A</v>
      </c>
      <c r="J38" s="34" t="e">
        <f t="shared" si="2"/>
        <v>#N/A</v>
      </c>
      <c r="K38" s="34" t="e">
        <f t="shared" si="3"/>
        <v>#N/A</v>
      </c>
      <c r="L38" s="62"/>
      <c r="M38" s="63" t="e">
        <f t="shared" si="0"/>
        <v>#N/A</v>
      </c>
      <c r="N38" s="34">
        <v>710.31348000000003</v>
      </c>
      <c r="O38" s="85">
        <f t="shared" si="4"/>
        <v>710.31</v>
      </c>
      <c r="P38" s="62" t="e">
        <f t="shared" si="5"/>
        <v>#N/A</v>
      </c>
    </row>
    <row r="39" spans="2:16" x14ac:dyDescent="0.25">
      <c r="B39" s="30" t="s">
        <v>48</v>
      </c>
      <c r="C39" s="31" t="s">
        <v>95</v>
      </c>
      <c r="D39" s="31" t="s">
        <v>292</v>
      </c>
      <c r="E39" s="32" t="s">
        <v>739</v>
      </c>
      <c r="F39" s="31" t="s">
        <v>122</v>
      </c>
      <c r="G39" s="33">
        <v>9</v>
      </c>
      <c r="H39" s="34" t="e">
        <f>VLOOKUP(B39,'Composicao Unitaria'!B:I,8,0)</f>
        <v>#N/A</v>
      </c>
      <c r="I39" s="34" t="e">
        <f t="shared" si="1"/>
        <v>#N/A</v>
      </c>
      <c r="J39" s="34" t="e">
        <f t="shared" si="2"/>
        <v>#N/A</v>
      </c>
      <c r="K39" s="34" t="e">
        <f t="shared" si="3"/>
        <v>#N/A</v>
      </c>
      <c r="L39" s="62"/>
      <c r="M39" s="63" t="e">
        <f t="shared" si="0"/>
        <v>#N/A</v>
      </c>
      <c r="N39" s="34">
        <v>838.59114780000004</v>
      </c>
      <c r="O39" s="85">
        <f t="shared" si="4"/>
        <v>838.59</v>
      </c>
      <c r="P39" s="62" t="e">
        <f t="shared" si="5"/>
        <v>#N/A</v>
      </c>
    </row>
    <row r="40" spans="2:16" x14ac:dyDescent="0.25">
      <c r="B40" s="30" t="s">
        <v>49</v>
      </c>
      <c r="C40" s="31" t="s">
        <v>95</v>
      </c>
      <c r="D40" s="31" t="s">
        <v>290</v>
      </c>
      <c r="E40" s="32" t="s">
        <v>291</v>
      </c>
      <c r="F40" s="31" t="s">
        <v>9</v>
      </c>
      <c r="G40" s="33">
        <v>1</v>
      </c>
      <c r="H40" s="34" t="e">
        <f>VLOOKUP(B40,'Composicao Unitaria'!B:I,8,0)</f>
        <v>#N/A</v>
      </c>
      <c r="I40" s="34" t="e">
        <f t="shared" si="1"/>
        <v>#N/A</v>
      </c>
      <c r="J40" s="34" t="e">
        <f t="shared" si="2"/>
        <v>#N/A</v>
      </c>
      <c r="K40" s="34" t="e">
        <f t="shared" si="3"/>
        <v>#N/A</v>
      </c>
      <c r="L40" s="62"/>
      <c r="M40" s="63" t="e">
        <f t="shared" si="0"/>
        <v>#N/A</v>
      </c>
      <c r="N40" s="34">
        <v>1096.7206638</v>
      </c>
      <c r="O40" s="85">
        <f t="shared" si="4"/>
        <v>1096.72</v>
      </c>
      <c r="P40" s="62" t="e">
        <f t="shared" si="5"/>
        <v>#N/A</v>
      </c>
    </row>
    <row r="41" spans="2:16" ht="25.5" x14ac:dyDescent="0.25">
      <c r="B41" s="30" t="s">
        <v>50</v>
      </c>
      <c r="C41" s="31" t="s">
        <v>102</v>
      </c>
      <c r="D41" s="31" t="s">
        <v>740</v>
      </c>
      <c r="E41" s="32" t="s">
        <v>741</v>
      </c>
      <c r="F41" s="31" t="s">
        <v>9</v>
      </c>
      <c r="G41" s="33">
        <v>2</v>
      </c>
      <c r="H41" s="34" t="e">
        <f>VLOOKUP(B41,'Composicao Unitaria'!B:I,8,0)</f>
        <v>#N/A</v>
      </c>
      <c r="I41" s="34" t="e">
        <f t="shared" si="1"/>
        <v>#N/A</v>
      </c>
      <c r="J41" s="34" t="e">
        <f t="shared" si="2"/>
        <v>#N/A</v>
      </c>
      <c r="K41" s="34" t="e">
        <f t="shared" si="3"/>
        <v>#N/A</v>
      </c>
      <c r="L41" s="62"/>
      <c r="M41" s="63" t="e">
        <f t="shared" si="0"/>
        <v>#N/A</v>
      </c>
      <c r="N41" s="34">
        <v>2290.2392519999999</v>
      </c>
      <c r="O41" s="85">
        <f t="shared" si="4"/>
        <v>2290.2399999999998</v>
      </c>
      <c r="P41" s="62" t="e">
        <f t="shared" si="5"/>
        <v>#N/A</v>
      </c>
    </row>
    <row r="42" spans="2:16" ht="25.5" x14ac:dyDescent="0.25">
      <c r="B42" s="30" t="s">
        <v>51</v>
      </c>
      <c r="C42" s="31" t="s">
        <v>95</v>
      </c>
      <c r="D42" s="31" t="s">
        <v>742</v>
      </c>
      <c r="E42" s="32" t="s">
        <v>743</v>
      </c>
      <c r="F42" s="31" t="s">
        <v>267</v>
      </c>
      <c r="G42" s="33">
        <v>5.5</v>
      </c>
      <c r="H42" s="34" t="e">
        <f>VLOOKUP(B42,'Composicao Unitaria'!B:I,8,0)</f>
        <v>#N/A</v>
      </c>
      <c r="I42" s="34" t="e">
        <f t="shared" si="1"/>
        <v>#N/A</v>
      </c>
      <c r="J42" s="34" t="e">
        <f t="shared" si="2"/>
        <v>#N/A</v>
      </c>
      <c r="K42" s="34" t="e">
        <f t="shared" si="3"/>
        <v>#N/A</v>
      </c>
      <c r="L42" s="62"/>
      <c r="M42" s="63" t="e">
        <f t="shared" si="0"/>
        <v>#N/A</v>
      </c>
      <c r="N42" s="34">
        <v>4576.0536475275603</v>
      </c>
      <c r="O42" s="85">
        <f t="shared" si="4"/>
        <v>4576.05</v>
      </c>
      <c r="P42" s="62" t="e">
        <f t="shared" si="5"/>
        <v>#N/A</v>
      </c>
    </row>
    <row r="43" spans="2:16" ht="31.9" customHeight="1" x14ac:dyDescent="0.25">
      <c r="B43" s="30" t="s">
        <v>52</v>
      </c>
      <c r="C43" s="31" t="s">
        <v>102</v>
      </c>
      <c r="D43" s="31" t="s">
        <v>309</v>
      </c>
      <c r="E43" s="32" t="s">
        <v>310</v>
      </c>
      <c r="F43" s="31" t="s">
        <v>9</v>
      </c>
      <c r="G43" s="33">
        <v>1</v>
      </c>
      <c r="H43" s="34" t="e">
        <f>VLOOKUP(B43,'Composicao Unitaria'!B:I,8,0)</f>
        <v>#N/A</v>
      </c>
      <c r="I43" s="34" t="e">
        <f t="shared" si="1"/>
        <v>#N/A</v>
      </c>
      <c r="J43" s="34" t="e">
        <f t="shared" si="2"/>
        <v>#N/A</v>
      </c>
      <c r="K43" s="34" t="e">
        <f t="shared" si="3"/>
        <v>#N/A</v>
      </c>
      <c r="L43" s="62"/>
      <c r="M43" s="63" t="e">
        <f t="shared" si="0"/>
        <v>#N/A</v>
      </c>
      <c r="N43" s="34">
        <v>531.91925000000003</v>
      </c>
      <c r="O43" s="85">
        <f t="shared" si="4"/>
        <v>531.91999999999996</v>
      </c>
      <c r="P43" s="62" t="e">
        <f t="shared" si="5"/>
        <v>#N/A</v>
      </c>
    </row>
    <row r="44" spans="2:16" ht="25.5" x14ac:dyDescent="0.25">
      <c r="B44" s="30" t="s">
        <v>53</v>
      </c>
      <c r="C44" s="31" t="s">
        <v>95</v>
      </c>
      <c r="D44" s="31" t="s">
        <v>307</v>
      </c>
      <c r="E44" s="32" t="s">
        <v>744</v>
      </c>
      <c r="F44" s="31" t="s">
        <v>9</v>
      </c>
      <c r="G44" s="33">
        <v>1</v>
      </c>
      <c r="H44" s="34" t="e">
        <f>VLOOKUP(B44,'Composicao Unitaria'!B:I,8,0)</f>
        <v>#N/A</v>
      </c>
      <c r="I44" s="34" t="e">
        <f t="shared" si="1"/>
        <v>#N/A</v>
      </c>
      <c r="J44" s="34" t="e">
        <f t="shared" si="2"/>
        <v>#N/A</v>
      </c>
      <c r="K44" s="34" t="e">
        <f t="shared" si="3"/>
        <v>#N/A</v>
      </c>
      <c r="L44" s="62"/>
      <c r="M44" s="63" t="e">
        <f t="shared" si="0"/>
        <v>#N/A</v>
      </c>
      <c r="N44" s="34">
        <v>202.30536899999998</v>
      </c>
      <c r="O44" s="85">
        <f t="shared" si="4"/>
        <v>202.31</v>
      </c>
      <c r="P44" s="62" t="e">
        <f t="shared" si="5"/>
        <v>#N/A</v>
      </c>
    </row>
    <row r="45" spans="2:16" x14ac:dyDescent="0.25">
      <c r="B45" s="30" t="s">
        <v>54</v>
      </c>
      <c r="C45" s="31" t="s">
        <v>95</v>
      </c>
      <c r="D45" s="31" t="s">
        <v>312</v>
      </c>
      <c r="E45" s="32" t="s">
        <v>376</v>
      </c>
      <c r="F45" s="31" t="s">
        <v>9</v>
      </c>
      <c r="G45" s="33">
        <v>1</v>
      </c>
      <c r="H45" s="34" t="e">
        <f>VLOOKUP(B45,'Composicao Unitaria'!B:I,8,0)</f>
        <v>#N/A</v>
      </c>
      <c r="I45" s="34" t="e">
        <f t="shared" si="1"/>
        <v>#N/A</v>
      </c>
      <c r="J45" s="34" t="e">
        <f t="shared" si="2"/>
        <v>#N/A</v>
      </c>
      <c r="K45" s="34" t="e">
        <f t="shared" si="3"/>
        <v>#N/A</v>
      </c>
      <c r="L45" s="62"/>
      <c r="M45" s="63" t="e">
        <f t="shared" si="0"/>
        <v>#N/A</v>
      </c>
      <c r="N45" s="34">
        <v>93.048618300000015</v>
      </c>
      <c r="O45" s="85">
        <f t="shared" si="4"/>
        <v>93.05</v>
      </c>
      <c r="P45" s="62" t="e">
        <f t="shared" si="5"/>
        <v>#N/A</v>
      </c>
    </row>
    <row r="46" spans="2:16" ht="25.5" x14ac:dyDescent="0.25">
      <c r="B46" s="30" t="s">
        <v>55</v>
      </c>
      <c r="C46" s="31" t="s">
        <v>114</v>
      </c>
      <c r="D46" s="31" t="s">
        <v>745</v>
      </c>
      <c r="E46" s="32" t="s">
        <v>386</v>
      </c>
      <c r="F46" s="31" t="s">
        <v>122</v>
      </c>
      <c r="G46" s="33">
        <v>200</v>
      </c>
      <c r="H46" s="34" t="e">
        <f>VLOOKUP(B46,'Composicao Unitaria'!B:I,8,0)</f>
        <v>#N/A</v>
      </c>
      <c r="I46" s="34" t="e">
        <f t="shared" si="1"/>
        <v>#N/A</v>
      </c>
      <c r="J46" s="34" t="e">
        <f t="shared" si="2"/>
        <v>#N/A</v>
      </c>
      <c r="K46" s="34" t="e">
        <f t="shared" si="3"/>
        <v>#N/A</v>
      </c>
      <c r="L46" s="62"/>
      <c r="M46" s="63" t="e">
        <f t="shared" si="0"/>
        <v>#N/A</v>
      </c>
      <c r="N46" s="34">
        <v>973.88692920000005</v>
      </c>
      <c r="O46" s="85">
        <f t="shared" si="4"/>
        <v>973.89</v>
      </c>
      <c r="P46" s="62" t="e">
        <f t="shared" si="5"/>
        <v>#N/A</v>
      </c>
    </row>
    <row r="47" spans="2:16" x14ac:dyDescent="0.25">
      <c r="B47" s="30" t="s">
        <v>56</v>
      </c>
      <c r="C47" s="31" t="s">
        <v>114</v>
      </c>
      <c r="D47" s="31">
        <v>38101</v>
      </c>
      <c r="E47" s="32" t="s">
        <v>746</v>
      </c>
      <c r="F47" s="31" t="s">
        <v>9</v>
      </c>
      <c r="G47" s="33">
        <v>1</v>
      </c>
      <c r="H47" s="34" t="e">
        <f>VLOOKUP(B47,'Composicao Unitaria'!B:I,8,0)</f>
        <v>#N/A</v>
      </c>
      <c r="I47" s="34" t="e">
        <f t="shared" si="1"/>
        <v>#N/A</v>
      </c>
      <c r="J47" s="34" t="e">
        <f t="shared" si="2"/>
        <v>#N/A</v>
      </c>
      <c r="K47" s="34" t="e">
        <f t="shared" si="3"/>
        <v>#N/A</v>
      </c>
      <c r="L47" s="62"/>
      <c r="M47" s="63" t="e">
        <f t="shared" si="0"/>
        <v>#N/A</v>
      </c>
      <c r="N47" s="34">
        <v>9.0818099999999991</v>
      </c>
      <c r="O47" s="85">
        <f t="shared" si="4"/>
        <v>9.08</v>
      </c>
      <c r="P47" s="62" t="e">
        <f t="shared" si="5"/>
        <v>#N/A</v>
      </c>
    </row>
    <row r="48" spans="2:16" ht="25.5" x14ac:dyDescent="0.25">
      <c r="B48" s="30" t="s">
        <v>57</v>
      </c>
      <c r="C48" s="31" t="s">
        <v>114</v>
      </c>
      <c r="D48" s="31" t="s">
        <v>747</v>
      </c>
      <c r="E48" s="32" t="s">
        <v>748</v>
      </c>
      <c r="F48" s="31" t="s">
        <v>9</v>
      </c>
      <c r="G48" s="33">
        <v>2</v>
      </c>
      <c r="H48" s="34" t="e">
        <f>VLOOKUP(B48,'Composicao Unitaria'!B:I,8,0)</f>
        <v>#N/A</v>
      </c>
      <c r="I48" s="34" t="e">
        <f t="shared" si="1"/>
        <v>#N/A</v>
      </c>
      <c r="J48" s="34" t="e">
        <f t="shared" si="2"/>
        <v>#N/A</v>
      </c>
      <c r="K48" s="34" t="e">
        <f t="shared" si="3"/>
        <v>#N/A</v>
      </c>
      <c r="L48" s="62"/>
      <c r="M48" s="63" t="e">
        <f t="shared" si="0"/>
        <v>#N/A</v>
      </c>
      <c r="N48" s="34">
        <v>32.270667283200005</v>
      </c>
      <c r="O48" s="85">
        <f t="shared" si="4"/>
        <v>32.270000000000003</v>
      </c>
      <c r="P48" s="62" t="e">
        <f t="shared" si="5"/>
        <v>#N/A</v>
      </c>
    </row>
    <row r="49" spans="2:16" x14ac:dyDescent="0.25">
      <c r="B49" s="30" t="s">
        <v>58</v>
      </c>
      <c r="C49" s="31" t="s">
        <v>95</v>
      </c>
      <c r="D49" s="31" t="s">
        <v>749</v>
      </c>
      <c r="E49" s="32" t="s">
        <v>750</v>
      </c>
      <c r="F49" s="31" t="s">
        <v>9</v>
      </c>
      <c r="G49" s="33">
        <v>2</v>
      </c>
      <c r="H49" s="34" t="e">
        <f>VLOOKUP(B49,'Composicao Unitaria'!B:I,8,0)</f>
        <v>#N/A</v>
      </c>
      <c r="I49" s="34" t="e">
        <f t="shared" si="1"/>
        <v>#N/A</v>
      </c>
      <c r="J49" s="34" t="e">
        <f t="shared" si="2"/>
        <v>#N/A</v>
      </c>
      <c r="K49" s="34" t="e">
        <f t="shared" si="3"/>
        <v>#N/A</v>
      </c>
      <c r="L49" s="62"/>
      <c r="M49" s="63" t="e">
        <f t="shared" si="0"/>
        <v>#N/A</v>
      </c>
      <c r="N49" s="34">
        <v>65.801257532958005</v>
      </c>
      <c r="O49" s="85">
        <f t="shared" si="4"/>
        <v>65.8</v>
      </c>
      <c r="P49" s="62" t="e">
        <f t="shared" si="5"/>
        <v>#N/A</v>
      </c>
    </row>
    <row r="50" spans="2:16" ht="25.5" x14ac:dyDescent="0.25">
      <c r="B50" s="30" t="s">
        <v>59</v>
      </c>
      <c r="C50" s="31" t="s">
        <v>114</v>
      </c>
      <c r="D50" s="31">
        <v>95801</v>
      </c>
      <c r="E50" s="32" t="s">
        <v>381</v>
      </c>
      <c r="F50" s="31" t="s">
        <v>9</v>
      </c>
      <c r="G50" s="33">
        <v>15</v>
      </c>
      <c r="H50" s="34" t="e">
        <f>VLOOKUP(B50,'Composicao Unitaria'!B:I,8,0)</f>
        <v>#N/A</v>
      </c>
      <c r="I50" s="34" t="e">
        <f t="shared" si="1"/>
        <v>#N/A</v>
      </c>
      <c r="J50" s="34" t="e">
        <f t="shared" si="2"/>
        <v>#N/A</v>
      </c>
      <c r="K50" s="34" t="e">
        <f t="shared" si="3"/>
        <v>#N/A</v>
      </c>
      <c r="L50" s="62"/>
      <c r="M50" s="63" t="e">
        <f t="shared" si="0"/>
        <v>#N/A</v>
      </c>
      <c r="N50" s="34">
        <v>735.23041120799996</v>
      </c>
      <c r="O50" s="85">
        <f t="shared" si="4"/>
        <v>735.23</v>
      </c>
      <c r="P50" s="62" t="e">
        <f t="shared" si="5"/>
        <v>#N/A</v>
      </c>
    </row>
    <row r="51" spans="2:16" x14ac:dyDescent="0.25">
      <c r="B51" s="30" t="s">
        <v>60</v>
      </c>
      <c r="C51" s="31" t="s">
        <v>95</v>
      </c>
      <c r="D51" s="31" t="s">
        <v>320</v>
      </c>
      <c r="E51" s="32" t="s">
        <v>385</v>
      </c>
      <c r="F51" s="31" t="s">
        <v>122</v>
      </c>
      <c r="G51" s="33">
        <v>17</v>
      </c>
      <c r="H51" s="34" t="e">
        <f>VLOOKUP(B51,'Composicao Unitaria'!B:I,8,0)</f>
        <v>#N/A</v>
      </c>
      <c r="I51" s="34" t="e">
        <f t="shared" si="1"/>
        <v>#N/A</v>
      </c>
      <c r="J51" s="34" t="e">
        <f t="shared" si="2"/>
        <v>#N/A</v>
      </c>
      <c r="K51" s="34" t="e">
        <f t="shared" si="3"/>
        <v>#N/A</v>
      </c>
      <c r="L51" s="62"/>
      <c r="M51" s="63" t="e">
        <f t="shared" si="0"/>
        <v>#N/A</v>
      </c>
      <c r="N51" s="34">
        <v>771.34066680000001</v>
      </c>
      <c r="O51" s="85">
        <f t="shared" si="4"/>
        <v>771.34</v>
      </c>
      <c r="P51" s="62" t="e">
        <f t="shared" si="5"/>
        <v>#N/A</v>
      </c>
    </row>
    <row r="52" spans="2:16" ht="25.5" x14ac:dyDescent="0.25">
      <c r="B52" s="30" t="s">
        <v>61</v>
      </c>
      <c r="C52" s="31" t="s">
        <v>102</v>
      </c>
      <c r="D52" s="31" t="s">
        <v>288</v>
      </c>
      <c r="E52" s="32" t="s">
        <v>751</v>
      </c>
      <c r="F52" s="31" t="s">
        <v>9</v>
      </c>
      <c r="G52" s="33">
        <v>1</v>
      </c>
      <c r="H52" s="34" t="e">
        <f>VLOOKUP(B52,'Composicao Unitaria'!B:I,8,0)</f>
        <v>#N/A</v>
      </c>
      <c r="I52" s="34" t="e">
        <f t="shared" si="1"/>
        <v>#N/A</v>
      </c>
      <c r="J52" s="34" t="e">
        <f t="shared" si="2"/>
        <v>#N/A</v>
      </c>
      <c r="K52" s="34" t="e">
        <f t="shared" si="3"/>
        <v>#N/A</v>
      </c>
      <c r="L52" s="62"/>
      <c r="M52" s="63" t="e">
        <f t="shared" si="0"/>
        <v>#N/A</v>
      </c>
      <c r="N52" s="34">
        <v>606.40297399999997</v>
      </c>
      <c r="O52" s="85">
        <f t="shared" si="4"/>
        <v>606.4</v>
      </c>
      <c r="P52" s="62" t="e">
        <f t="shared" si="5"/>
        <v>#N/A</v>
      </c>
    </row>
    <row r="53" spans="2:16" x14ac:dyDescent="0.25">
      <c r="B53" s="30" t="s">
        <v>62</v>
      </c>
      <c r="C53" s="31" t="s">
        <v>95</v>
      </c>
      <c r="D53" s="31" t="s">
        <v>329</v>
      </c>
      <c r="E53" s="32" t="s">
        <v>330</v>
      </c>
      <c r="F53" s="31" t="s">
        <v>9</v>
      </c>
      <c r="G53" s="33">
        <v>1</v>
      </c>
      <c r="H53" s="34" t="e">
        <f>VLOOKUP(B53,'Composicao Unitaria'!B:I,8,0)</f>
        <v>#N/A</v>
      </c>
      <c r="I53" s="34" t="e">
        <f t="shared" si="1"/>
        <v>#N/A</v>
      </c>
      <c r="J53" s="34" t="e">
        <f t="shared" si="2"/>
        <v>#N/A</v>
      </c>
      <c r="K53" s="34" t="e">
        <f t="shared" si="3"/>
        <v>#N/A</v>
      </c>
      <c r="L53" s="62"/>
      <c r="M53" s="63" t="e">
        <f t="shared" si="0"/>
        <v>#N/A</v>
      </c>
      <c r="N53" s="34">
        <v>69889.12424759999</v>
      </c>
      <c r="O53" s="85">
        <f t="shared" si="4"/>
        <v>69889.119999999995</v>
      </c>
      <c r="P53" s="62" t="e">
        <f t="shared" si="5"/>
        <v>#N/A</v>
      </c>
    </row>
    <row r="54" spans="2:16" ht="38.25" x14ac:dyDescent="0.25">
      <c r="B54" s="30" t="s">
        <v>63</v>
      </c>
      <c r="C54" s="31" t="s">
        <v>95</v>
      </c>
      <c r="D54" s="31" t="s">
        <v>352</v>
      </c>
      <c r="E54" s="32" t="s">
        <v>752</v>
      </c>
      <c r="F54" s="31" t="s">
        <v>9</v>
      </c>
      <c r="G54" s="33">
        <v>2</v>
      </c>
      <c r="H54" s="34" t="e">
        <f>VLOOKUP(B54,'Composicao Unitaria'!B:I,8,0)</f>
        <v>#N/A</v>
      </c>
      <c r="I54" s="34" t="e">
        <f t="shared" si="1"/>
        <v>#N/A</v>
      </c>
      <c r="J54" s="34" t="e">
        <f t="shared" si="2"/>
        <v>#N/A</v>
      </c>
      <c r="K54" s="34" t="e">
        <f t="shared" si="3"/>
        <v>#N/A</v>
      </c>
      <c r="L54" s="62"/>
      <c r="M54" s="63" t="e">
        <f t="shared" si="0"/>
        <v>#N/A</v>
      </c>
      <c r="N54" s="34">
        <v>4701.7882980000004</v>
      </c>
      <c r="O54" s="85">
        <f t="shared" si="4"/>
        <v>4701.79</v>
      </c>
      <c r="P54" s="62" t="e">
        <f t="shared" si="5"/>
        <v>#N/A</v>
      </c>
    </row>
    <row r="55" spans="2:16" ht="25.5" x14ac:dyDescent="0.25">
      <c r="B55" s="30" t="s">
        <v>64</v>
      </c>
      <c r="C55" s="31" t="s">
        <v>95</v>
      </c>
      <c r="D55" s="31" t="s">
        <v>753</v>
      </c>
      <c r="E55" s="32" t="s">
        <v>754</v>
      </c>
      <c r="F55" s="31" t="s">
        <v>9</v>
      </c>
      <c r="G55" s="33">
        <v>6</v>
      </c>
      <c r="H55" s="34" t="e">
        <f>VLOOKUP(B55,'Composicao Unitaria'!B:I,8,0)</f>
        <v>#N/A</v>
      </c>
      <c r="I55" s="34" t="e">
        <f t="shared" si="1"/>
        <v>#N/A</v>
      </c>
      <c r="J55" s="34" t="e">
        <f t="shared" si="2"/>
        <v>#N/A</v>
      </c>
      <c r="K55" s="34" t="e">
        <f t="shared" si="3"/>
        <v>#N/A</v>
      </c>
      <c r="L55" s="62"/>
      <c r="M55" s="63" t="e">
        <f t="shared" si="0"/>
        <v>#N/A</v>
      </c>
      <c r="N55" s="34">
        <v>2449.5998976000001</v>
      </c>
      <c r="O55" s="85">
        <f t="shared" si="4"/>
        <v>2449.6</v>
      </c>
      <c r="P55" s="62" t="e">
        <f t="shared" si="5"/>
        <v>#N/A</v>
      </c>
    </row>
    <row r="56" spans="2:16" ht="25.5" x14ac:dyDescent="0.25">
      <c r="B56" s="30" t="s">
        <v>65</v>
      </c>
      <c r="C56" s="31" t="s">
        <v>95</v>
      </c>
      <c r="D56" s="31" t="s">
        <v>755</v>
      </c>
      <c r="E56" s="32" t="s">
        <v>756</v>
      </c>
      <c r="F56" s="31" t="s">
        <v>9</v>
      </c>
      <c r="G56" s="33">
        <v>12</v>
      </c>
      <c r="H56" s="34" t="e">
        <f>VLOOKUP(B56,'Composicao Unitaria'!B:I,8,0)</f>
        <v>#N/A</v>
      </c>
      <c r="I56" s="34" t="e">
        <f t="shared" si="1"/>
        <v>#N/A</v>
      </c>
      <c r="J56" s="34" t="e">
        <f t="shared" si="2"/>
        <v>#N/A</v>
      </c>
      <c r="K56" s="34" t="e">
        <f t="shared" si="3"/>
        <v>#N/A</v>
      </c>
      <c r="L56" s="62"/>
      <c r="M56" s="63" t="e">
        <f t="shared" si="0"/>
        <v>#N/A</v>
      </c>
      <c r="N56" s="34">
        <v>1235.4757362575999</v>
      </c>
      <c r="O56" s="85">
        <f t="shared" si="4"/>
        <v>1235.48</v>
      </c>
      <c r="P56" s="62" t="e">
        <f t="shared" si="5"/>
        <v>#N/A</v>
      </c>
    </row>
    <row r="57" spans="2:16" ht="25.5" x14ac:dyDescent="0.25">
      <c r="B57" s="30" t="s">
        <v>66</v>
      </c>
      <c r="C57" s="31" t="s">
        <v>654</v>
      </c>
      <c r="D57" s="31" t="s">
        <v>757</v>
      </c>
      <c r="E57" s="32" t="s">
        <v>758</v>
      </c>
      <c r="F57" s="31" t="s">
        <v>9</v>
      </c>
      <c r="G57" s="33">
        <v>12</v>
      </c>
      <c r="H57" s="34" t="e">
        <f>VLOOKUP(B57,'Composicao Unitaria'!B:I,8,0)</f>
        <v>#N/A</v>
      </c>
      <c r="I57" s="34" t="e">
        <f t="shared" si="1"/>
        <v>#N/A</v>
      </c>
      <c r="J57" s="34" t="e">
        <f t="shared" si="2"/>
        <v>#N/A</v>
      </c>
      <c r="K57" s="34" t="e">
        <f t="shared" si="3"/>
        <v>#N/A</v>
      </c>
      <c r="L57" s="62"/>
      <c r="M57" s="63" t="e">
        <f t="shared" si="0"/>
        <v>#N/A</v>
      </c>
      <c r="N57" s="34">
        <v>2027.6647246080001</v>
      </c>
      <c r="O57" s="85">
        <f t="shared" si="4"/>
        <v>2027.66</v>
      </c>
      <c r="P57" s="62" t="e">
        <f t="shared" si="5"/>
        <v>#N/A</v>
      </c>
    </row>
    <row r="58" spans="2:16" x14ac:dyDescent="0.25">
      <c r="B58" s="30" t="s">
        <v>67</v>
      </c>
      <c r="C58" s="31" t="s">
        <v>95</v>
      </c>
      <c r="D58" s="31" t="s">
        <v>759</v>
      </c>
      <c r="E58" s="32" t="s">
        <v>760</v>
      </c>
      <c r="F58" s="31" t="s">
        <v>9</v>
      </c>
      <c r="G58" s="33">
        <v>12</v>
      </c>
      <c r="H58" s="34" t="e">
        <f>VLOOKUP(B58,'Composicao Unitaria'!B:I,8,0)</f>
        <v>#N/A</v>
      </c>
      <c r="I58" s="34" t="e">
        <f t="shared" si="1"/>
        <v>#N/A</v>
      </c>
      <c r="J58" s="34" t="e">
        <f t="shared" si="2"/>
        <v>#N/A</v>
      </c>
      <c r="K58" s="34" t="e">
        <f t="shared" si="3"/>
        <v>#N/A</v>
      </c>
      <c r="L58" s="62"/>
      <c r="M58" s="63" t="e">
        <f t="shared" si="0"/>
        <v>#N/A</v>
      </c>
      <c r="N58" s="34">
        <v>741.73824302399998</v>
      </c>
      <c r="O58" s="85">
        <f t="shared" si="4"/>
        <v>741.74</v>
      </c>
      <c r="P58" s="62" t="e">
        <f t="shared" si="5"/>
        <v>#N/A</v>
      </c>
    </row>
    <row r="59" spans="2:16" ht="25.5" x14ac:dyDescent="0.25">
      <c r="B59" s="30" t="s">
        <v>68</v>
      </c>
      <c r="C59" s="31" t="s">
        <v>102</v>
      </c>
      <c r="D59" s="31" t="s">
        <v>761</v>
      </c>
      <c r="E59" s="32" t="s">
        <v>762</v>
      </c>
      <c r="F59" s="31" t="s">
        <v>9</v>
      </c>
      <c r="G59" s="33">
        <v>3</v>
      </c>
      <c r="H59" s="34" t="e">
        <f>VLOOKUP(B59,'Composicao Unitaria'!B:I,8,0)</f>
        <v>#N/A</v>
      </c>
      <c r="I59" s="34" t="e">
        <f t="shared" si="1"/>
        <v>#N/A</v>
      </c>
      <c r="J59" s="34" t="e">
        <f t="shared" si="2"/>
        <v>#N/A</v>
      </c>
      <c r="K59" s="34" t="e">
        <f t="shared" si="3"/>
        <v>#N/A</v>
      </c>
      <c r="L59" s="62"/>
      <c r="M59" s="63" t="e">
        <f t="shared" si="0"/>
        <v>#N/A</v>
      </c>
      <c r="N59" s="34">
        <v>1805.5066748202</v>
      </c>
      <c r="O59" s="85">
        <f t="shared" si="4"/>
        <v>1805.51</v>
      </c>
      <c r="P59" s="62" t="e">
        <f t="shared" si="5"/>
        <v>#N/A</v>
      </c>
    </row>
    <row r="60" spans="2:16" ht="25.5" x14ac:dyDescent="0.25">
      <c r="B60" s="30" t="s">
        <v>69</v>
      </c>
      <c r="C60" s="31" t="s">
        <v>102</v>
      </c>
      <c r="D60" s="31" t="s">
        <v>616</v>
      </c>
      <c r="E60" s="32" t="s">
        <v>617</v>
      </c>
      <c r="F60" s="31" t="s">
        <v>9</v>
      </c>
      <c r="G60" s="33">
        <v>3</v>
      </c>
      <c r="H60" s="34" t="e">
        <f>VLOOKUP(B60,'Composicao Unitaria'!B:I,8,0)</f>
        <v>#N/A</v>
      </c>
      <c r="I60" s="34" t="e">
        <f t="shared" si="1"/>
        <v>#N/A</v>
      </c>
      <c r="J60" s="34" t="e">
        <f t="shared" si="2"/>
        <v>#N/A</v>
      </c>
      <c r="K60" s="34" t="e">
        <f t="shared" si="3"/>
        <v>#N/A</v>
      </c>
      <c r="L60" s="62"/>
      <c r="M60" s="63" t="e">
        <f t="shared" si="0"/>
        <v>#N/A</v>
      </c>
      <c r="N60" s="34">
        <v>1333.969746</v>
      </c>
      <c r="O60" s="85">
        <f t="shared" si="4"/>
        <v>1333.97</v>
      </c>
      <c r="P60" s="62" t="e">
        <f t="shared" si="5"/>
        <v>#N/A</v>
      </c>
    </row>
    <row r="61" spans="2:16" ht="25.5" x14ac:dyDescent="0.25">
      <c r="B61" s="30" t="s">
        <v>70</v>
      </c>
      <c r="C61" s="31" t="s">
        <v>102</v>
      </c>
      <c r="D61" s="31" t="s">
        <v>355</v>
      </c>
      <c r="E61" s="32" t="s">
        <v>356</v>
      </c>
      <c r="F61" s="31" t="s">
        <v>9</v>
      </c>
      <c r="G61" s="33">
        <v>3</v>
      </c>
      <c r="H61" s="34" t="e">
        <f>VLOOKUP(B61,'Composicao Unitaria'!B:I,8,0)</f>
        <v>#N/A</v>
      </c>
      <c r="I61" s="34" t="e">
        <f t="shared" si="1"/>
        <v>#N/A</v>
      </c>
      <c r="J61" s="34" t="e">
        <f t="shared" si="2"/>
        <v>#N/A</v>
      </c>
      <c r="K61" s="34" t="e">
        <f t="shared" si="3"/>
        <v>#N/A</v>
      </c>
      <c r="L61" s="62"/>
      <c r="M61" s="63" t="e">
        <f t="shared" si="0"/>
        <v>#N/A</v>
      </c>
      <c r="N61" s="34">
        <v>1736.3776619999999</v>
      </c>
      <c r="O61" s="85">
        <f t="shared" si="4"/>
        <v>1736.38</v>
      </c>
      <c r="P61" s="62" t="e">
        <f t="shared" si="5"/>
        <v>#N/A</v>
      </c>
    </row>
    <row r="62" spans="2:16" ht="25.5" x14ac:dyDescent="0.25">
      <c r="B62" s="30" t="s">
        <v>71</v>
      </c>
      <c r="C62" s="31" t="s">
        <v>95</v>
      </c>
      <c r="D62" s="31" t="s">
        <v>624</v>
      </c>
      <c r="E62" s="32" t="s">
        <v>763</v>
      </c>
      <c r="F62" s="31" t="s">
        <v>122</v>
      </c>
      <c r="G62" s="33">
        <v>140</v>
      </c>
      <c r="H62" s="34" t="e">
        <f>VLOOKUP(B62,'Composicao Unitaria'!B:I,8,0)</f>
        <v>#N/A</v>
      </c>
      <c r="I62" s="34" t="e">
        <f t="shared" si="1"/>
        <v>#N/A</v>
      </c>
      <c r="J62" s="34" t="e">
        <f t="shared" si="2"/>
        <v>#N/A</v>
      </c>
      <c r="K62" s="34" t="e">
        <f t="shared" si="3"/>
        <v>#N/A</v>
      </c>
      <c r="L62" s="62"/>
      <c r="M62" s="63" t="e">
        <f t="shared" si="0"/>
        <v>#N/A</v>
      </c>
      <c r="N62" s="34">
        <v>17105.106059999998</v>
      </c>
      <c r="O62" s="85">
        <f t="shared" si="4"/>
        <v>17105.11</v>
      </c>
      <c r="P62" s="62" t="e">
        <f t="shared" si="5"/>
        <v>#N/A</v>
      </c>
    </row>
    <row r="63" spans="2:16" ht="25.5" x14ac:dyDescent="0.25">
      <c r="B63" s="30" t="s">
        <v>72</v>
      </c>
      <c r="C63" s="31" t="s">
        <v>102</v>
      </c>
      <c r="D63" s="31" t="s">
        <v>357</v>
      </c>
      <c r="E63" s="32" t="s">
        <v>358</v>
      </c>
      <c r="F63" s="31" t="s">
        <v>9</v>
      </c>
      <c r="G63" s="33">
        <v>42</v>
      </c>
      <c r="H63" s="34" t="e">
        <f>VLOOKUP(B63,'Composicao Unitaria'!B:I,8,0)</f>
        <v>#N/A</v>
      </c>
      <c r="I63" s="34" t="e">
        <f t="shared" si="1"/>
        <v>#N/A</v>
      </c>
      <c r="J63" s="34" t="e">
        <f t="shared" si="2"/>
        <v>#N/A</v>
      </c>
      <c r="K63" s="34" t="e">
        <f t="shared" si="3"/>
        <v>#N/A</v>
      </c>
      <c r="L63" s="62"/>
      <c r="M63" s="63" t="e">
        <f t="shared" si="0"/>
        <v>#N/A</v>
      </c>
      <c r="N63" s="34">
        <v>1227.6288359999999</v>
      </c>
      <c r="O63" s="85">
        <f t="shared" si="4"/>
        <v>1227.6300000000001</v>
      </c>
      <c r="P63" s="62" t="e">
        <f t="shared" si="5"/>
        <v>#N/A</v>
      </c>
    </row>
    <row r="64" spans="2:16" ht="25.5" x14ac:dyDescent="0.25">
      <c r="B64" s="30" t="s">
        <v>73</v>
      </c>
      <c r="C64" s="31" t="s">
        <v>102</v>
      </c>
      <c r="D64" s="31" t="s">
        <v>764</v>
      </c>
      <c r="E64" s="32" t="s">
        <v>765</v>
      </c>
      <c r="F64" s="31" t="s">
        <v>9</v>
      </c>
      <c r="G64" s="33">
        <v>2</v>
      </c>
      <c r="H64" s="34" t="e">
        <f>VLOOKUP(B64,'Composicao Unitaria'!B:I,8,0)</f>
        <v>#N/A</v>
      </c>
      <c r="I64" s="34" t="e">
        <f t="shared" si="1"/>
        <v>#N/A</v>
      </c>
      <c r="J64" s="34" t="e">
        <f t="shared" si="2"/>
        <v>#N/A</v>
      </c>
      <c r="K64" s="34" t="e">
        <f t="shared" si="3"/>
        <v>#N/A</v>
      </c>
      <c r="L64" s="62"/>
      <c r="M64" s="63" t="e">
        <f t="shared" si="0"/>
        <v>#N/A</v>
      </c>
      <c r="N64" s="34">
        <v>2024.6897040000001</v>
      </c>
      <c r="O64" s="85">
        <f t="shared" si="4"/>
        <v>2024.69</v>
      </c>
      <c r="P64" s="62" t="e">
        <f t="shared" si="5"/>
        <v>#N/A</v>
      </c>
    </row>
    <row r="65" spans="2:16" x14ac:dyDescent="0.25">
      <c r="B65" s="30" t="s">
        <v>74</v>
      </c>
      <c r="C65" s="31" t="s">
        <v>95</v>
      </c>
      <c r="D65" s="31" t="s">
        <v>359</v>
      </c>
      <c r="E65" s="32" t="s">
        <v>360</v>
      </c>
      <c r="F65" s="31" t="s">
        <v>9</v>
      </c>
      <c r="G65" s="33">
        <v>3</v>
      </c>
      <c r="H65" s="34" t="e">
        <f>VLOOKUP(B65,'Composicao Unitaria'!B:I,8,0)</f>
        <v>#N/A</v>
      </c>
      <c r="I65" s="34" t="e">
        <f t="shared" si="1"/>
        <v>#N/A</v>
      </c>
      <c r="J65" s="34" t="e">
        <f t="shared" si="2"/>
        <v>#N/A</v>
      </c>
      <c r="K65" s="34" t="e">
        <f t="shared" si="3"/>
        <v>#N/A</v>
      </c>
      <c r="L65" s="62"/>
      <c r="M65" s="63" t="e">
        <f t="shared" si="0"/>
        <v>#N/A</v>
      </c>
      <c r="N65" s="34">
        <v>132.85876464</v>
      </c>
      <c r="O65" s="85">
        <f t="shared" si="4"/>
        <v>132.86000000000001</v>
      </c>
      <c r="P65" s="62" t="e">
        <f t="shared" si="5"/>
        <v>#N/A</v>
      </c>
    </row>
    <row r="66" spans="2:16" x14ac:dyDescent="0.25">
      <c r="B66" s="30" t="s">
        <v>75</v>
      </c>
      <c r="C66" s="31" t="s">
        <v>95</v>
      </c>
      <c r="D66" s="31" t="s">
        <v>361</v>
      </c>
      <c r="E66" s="32" t="s">
        <v>362</v>
      </c>
      <c r="F66" s="31" t="s">
        <v>9</v>
      </c>
      <c r="G66" s="33">
        <v>4</v>
      </c>
      <c r="H66" s="34" t="e">
        <f>VLOOKUP(B66,'Composicao Unitaria'!B:I,8,0)</f>
        <v>#N/A</v>
      </c>
      <c r="I66" s="34" t="e">
        <f t="shared" si="1"/>
        <v>#N/A</v>
      </c>
      <c r="J66" s="34" t="e">
        <f t="shared" si="2"/>
        <v>#N/A</v>
      </c>
      <c r="K66" s="34" t="e">
        <f t="shared" si="3"/>
        <v>#N/A</v>
      </c>
      <c r="L66" s="62"/>
      <c r="M66" s="63" t="e">
        <f t="shared" si="0"/>
        <v>#N/A</v>
      </c>
      <c r="N66" s="34">
        <v>177.19448639999999</v>
      </c>
      <c r="O66" s="85">
        <f t="shared" si="4"/>
        <v>177.19</v>
      </c>
      <c r="P66" s="62" t="e">
        <f t="shared" si="5"/>
        <v>#N/A</v>
      </c>
    </row>
    <row r="67" spans="2:16" x14ac:dyDescent="0.25">
      <c r="B67" s="30" t="s">
        <v>76</v>
      </c>
      <c r="C67" s="31" t="s">
        <v>370</v>
      </c>
      <c r="D67" s="31" t="s">
        <v>371</v>
      </c>
      <c r="E67" s="32" t="s">
        <v>372</v>
      </c>
      <c r="F67" s="31" t="s">
        <v>9</v>
      </c>
      <c r="G67" s="33">
        <v>3</v>
      </c>
      <c r="H67" s="34" t="e">
        <f>VLOOKUP(B67,'Composicao Unitaria'!B:I,8,0)</f>
        <v>#N/A</v>
      </c>
      <c r="I67" s="34" t="e">
        <f t="shared" si="1"/>
        <v>#N/A</v>
      </c>
      <c r="J67" s="34" t="e">
        <f t="shared" si="2"/>
        <v>#N/A</v>
      </c>
      <c r="K67" s="34" t="e">
        <f t="shared" si="3"/>
        <v>#N/A</v>
      </c>
      <c r="L67" s="62"/>
      <c r="M67" s="63" t="e">
        <f t="shared" si="0"/>
        <v>#N/A</v>
      </c>
      <c r="N67" s="34">
        <v>2336.382576</v>
      </c>
      <c r="O67" s="85">
        <f t="shared" si="4"/>
        <v>2336.38</v>
      </c>
      <c r="P67" s="62" t="e">
        <f t="shared" si="5"/>
        <v>#N/A</v>
      </c>
    </row>
    <row r="68" spans="2:16" x14ac:dyDescent="0.25">
      <c r="B68" s="30" t="s">
        <v>77</v>
      </c>
      <c r="C68" s="31" t="s">
        <v>95</v>
      </c>
      <c r="D68" s="31" t="s">
        <v>317</v>
      </c>
      <c r="E68" s="32" t="s">
        <v>318</v>
      </c>
      <c r="F68" s="31" t="s">
        <v>9</v>
      </c>
      <c r="G68" s="33">
        <v>10</v>
      </c>
      <c r="H68" s="34" t="e">
        <f>VLOOKUP(B68,'Composicao Unitaria'!B:I,8,0)</f>
        <v>#N/A</v>
      </c>
      <c r="I68" s="34" t="e">
        <f t="shared" si="1"/>
        <v>#N/A</v>
      </c>
      <c r="J68" s="34" t="e">
        <f t="shared" si="2"/>
        <v>#N/A</v>
      </c>
      <c r="K68" s="34" t="e">
        <f t="shared" si="3"/>
        <v>#N/A</v>
      </c>
      <c r="L68" s="62"/>
      <c r="M68" s="63" t="e">
        <f t="shared" si="0"/>
        <v>#N/A</v>
      </c>
      <c r="N68" s="34">
        <v>3302.3908740000002</v>
      </c>
      <c r="O68" s="85">
        <f t="shared" si="4"/>
        <v>3302.39</v>
      </c>
      <c r="P68" s="62" t="e">
        <f t="shared" si="5"/>
        <v>#N/A</v>
      </c>
    </row>
    <row r="69" spans="2:16" x14ac:dyDescent="0.25">
      <c r="B69" s="30" t="s">
        <v>78</v>
      </c>
      <c r="C69" s="31" t="s">
        <v>95</v>
      </c>
      <c r="D69" s="31" t="s">
        <v>314</v>
      </c>
      <c r="E69" s="32" t="s">
        <v>315</v>
      </c>
      <c r="F69" s="31" t="s">
        <v>9</v>
      </c>
      <c r="G69" s="33">
        <v>6</v>
      </c>
      <c r="H69" s="34" t="e">
        <f>VLOOKUP(B69,'Composicao Unitaria'!B:I,8,0)</f>
        <v>#N/A</v>
      </c>
      <c r="I69" s="34" t="e">
        <f t="shared" si="1"/>
        <v>#N/A</v>
      </c>
      <c r="J69" s="34" t="e">
        <f t="shared" si="2"/>
        <v>#N/A</v>
      </c>
      <c r="K69" s="34" t="e">
        <f t="shared" si="3"/>
        <v>#N/A</v>
      </c>
      <c r="L69" s="62"/>
      <c r="M69" s="63" t="e">
        <f t="shared" si="0"/>
        <v>#N/A</v>
      </c>
      <c r="N69" s="34">
        <v>2156.4468000000002</v>
      </c>
      <c r="O69" s="85">
        <f t="shared" si="4"/>
        <v>2156.4499999999998</v>
      </c>
      <c r="P69" s="62" t="e">
        <f t="shared" si="5"/>
        <v>#N/A</v>
      </c>
    </row>
    <row r="70" spans="2:16" ht="25.5" x14ac:dyDescent="0.25">
      <c r="B70" s="30" t="s">
        <v>80</v>
      </c>
      <c r="C70" s="31" t="s">
        <v>95</v>
      </c>
      <c r="D70" s="31" t="s">
        <v>382</v>
      </c>
      <c r="E70" s="32" t="s">
        <v>766</v>
      </c>
      <c r="F70" s="31" t="s">
        <v>9</v>
      </c>
      <c r="G70" s="33">
        <v>1</v>
      </c>
      <c r="H70" s="34" t="e">
        <f>VLOOKUP(B70,'Composicao Unitaria'!B:I,8,0)</f>
        <v>#N/A</v>
      </c>
      <c r="I70" s="34" t="e">
        <f t="shared" si="1"/>
        <v>#N/A</v>
      </c>
      <c r="J70" s="34" t="e">
        <f t="shared" si="2"/>
        <v>#N/A</v>
      </c>
      <c r="K70" s="34" t="e">
        <f t="shared" si="3"/>
        <v>#N/A</v>
      </c>
      <c r="L70" s="62"/>
      <c r="M70" s="63" t="e">
        <f t="shared" si="0"/>
        <v>#N/A</v>
      </c>
      <c r="N70" s="34">
        <v>249.6257561214</v>
      </c>
      <c r="O70" s="85">
        <f t="shared" si="4"/>
        <v>249.63</v>
      </c>
      <c r="P70" s="62" t="e">
        <f t="shared" si="5"/>
        <v>#N/A</v>
      </c>
    </row>
    <row r="71" spans="2:16" x14ac:dyDescent="0.25">
      <c r="B71" s="30" t="s">
        <v>81</v>
      </c>
      <c r="C71" s="31" t="s">
        <v>95</v>
      </c>
      <c r="D71" s="31" t="s">
        <v>368</v>
      </c>
      <c r="E71" s="32" t="s">
        <v>369</v>
      </c>
      <c r="F71" s="31" t="s">
        <v>9</v>
      </c>
      <c r="G71" s="33">
        <v>2</v>
      </c>
      <c r="H71" s="34" t="e">
        <f>VLOOKUP(B71,'Composicao Unitaria'!B:I,8,0)</f>
        <v>#N/A</v>
      </c>
      <c r="I71" s="34" t="e">
        <f t="shared" si="1"/>
        <v>#N/A</v>
      </c>
      <c r="J71" s="34" t="e">
        <f t="shared" si="2"/>
        <v>#N/A</v>
      </c>
      <c r="K71" s="34" t="e">
        <f t="shared" si="3"/>
        <v>#N/A</v>
      </c>
      <c r="L71" s="62"/>
      <c r="M71" s="63" t="e">
        <f t="shared" ref="M71:M134" si="6">K71-N71</f>
        <v>#N/A</v>
      </c>
      <c r="N71" s="34">
        <v>537.44219280000004</v>
      </c>
      <c r="O71" s="85">
        <f t="shared" si="4"/>
        <v>537.44000000000005</v>
      </c>
      <c r="P71" s="62" t="e">
        <f t="shared" si="5"/>
        <v>#N/A</v>
      </c>
    </row>
    <row r="72" spans="2:16" ht="25.5" x14ac:dyDescent="0.25">
      <c r="B72" s="30" t="s">
        <v>82</v>
      </c>
      <c r="C72" s="31" t="s">
        <v>95</v>
      </c>
      <c r="D72" s="31" t="s">
        <v>323</v>
      </c>
      <c r="E72" s="32" t="s">
        <v>324</v>
      </c>
      <c r="F72" s="31" t="s">
        <v>9</v>
      </c>
      <c r="G72" s="33">
        <v>1</v>
      </c>
      <c r="H72" s="34" t="e">
        <f>VLOOKUP(B72,'Composicao Unitaria'!B:I,8,0)</f>
        <v>#N/A</v>
      </c>
      <c r="I72" s="34" t="e">
        <f t="shared" ref="I72:I109" si="7">ROUND(H72*(1+$K$3),2)</f>
        <v>#N/A</v>
      </c>
      <c r="J72" s="34" t="e">
        <f t="shared" ref="J72:J109" si="8">ROUND(G72*H72,2)</f>
        <v>#N/A</v>
      </c>
      <c r="K72" s="34" t="e">
        <f t="shared" ref="K72:K109" si="9">ROUND(G72*I72,2)</f>
        <v>#N/A</v>
      </c>
      <c r="L72" s="62"/>
      <c r="M72" s="63" t="e">
        <f t="shared" si="6"/>
        <v>#N/A</v>
      </c>
      <c r="N72" s="34">
        <v>72.338870999999997</v>
      </c>
      <c r="O72" s="85">
        <f t="shared" ref="O72:O135" si="10">ROUND(N72,2)</f>
        <v>72.34</v>
      </c>
      <c r="P72" s="62" t="e">
        <f t="shared" ref="P72:P135" si="11">IF(K72=O72,"ok","ver")</f>
        <v>#N/A</v>
      </c>
    </row>
    <row r="73" spans="2:16" x14ac:dyDescent="0.25">
      <c r="B73" s="30" t="s">
        <v>83</v>
      </c>
      <c r="C73" s="31" t="s">
        <v>95</v>
      </c>
      <c r="D73" s="31" t="s">
        <v>388</v>
      </c>
      <c r="E73" s="32" t="s">
        <v>380</v>
      </c>
      <c r="F73" s="31" t="s">
        <v>9</v>
      </c>
      <c r="G73" s="33">
        <v>4</v>
      </c>
      <c r="H73" s="34" t="e">
        <f>VLOOKUP(B73,'Composicao Unitaria'!B:I,8,0)</f>
        <v>#N/A</v>
      </c>
      <c r="I73" s="34" t="e">
        <f t="shared" si="7"/>
        <v>#N/A</v>
      </c>
      <c r="J73" s="34" t="e">
        <f t="shared" si="8"/>
        <v>#N/A</v>
      </c>
      <c r="K73" s="34" t="e">
        <f t="shared" si="9"/>
        <v>#N/A</v>
      </c>
      <c r="L73" s="62"/>
      <c r="M73" s="63" t="e">
        <f t="shared" si="6"/>
        <v>#N/A</v>
      </c>
      <c r="N73" s="34">
        <v>2428.1281800000002</v>
      </c>
      <c r="O73" s="85">
        <f t="shared" si="10"/>
        <v>2428.13</v>
      </c>
      <c r="P73" s="62" t="e">
        <f t="shared" si="11"/>
        <v>#N/A</v>
      </c>
    </row>
    <row r="74" spans="2:16" x14ac:dyDescent="0.25">
      <c r="B74" s="30" t="s">
        <v>84</v>
      </c>
      <c r="C74" s="31" t="s">
        <v>373</v>
      </c>
      <c r="D74" s="31">
        <v>56138</v>
      </c>
      <c r="E74" s="32" t="s">
        <v>374</v>
      </c>
      <c r="F74" s="31" t="s">
        <v>375</v>
      </c>
      <c r="G74" s="33">
        <v>2</v>
      </c>
      <c r="H74" s="34" t="e">
        <f>VLOOKUP(B74,'Composicao Unitaria'!B:I,8,0)</f>
        <v>#N/A</v>
      </c>
      <c r="I74" s="34" t="e">
        <f t="shared" si="7"/>
        <v>#N/A</v>
      </c>
      <c r="J74" s="34" t="e">
        <f t="shared" si="8"/>
        <v>#N/A</v>
      </c>
      <c r="K74" s="34" t="e">
        <f t="shared" si="9"/>
        <v>#N/A</v>
      </c>
      <c r="L74" s="62"/>
      <c r="M74" s="63" t="e">
        <f t="shared" si="6"/>
        <v>#N/A</v>
      </c>
      <c r="N74" s="34">
        <v>1357.994676</v>
      </c>
      <c r="O74" s="85">
        <f t="shared" si="10"/>
        <v>1357.99</v>
      </c>
      <c r="P74" s="62" t="e">
        <f t="shared" si="11"/>
        <v>#N/A</v>
      </c>
    </row>
    <row r="75" spans="2:16" x14ac:dyDescent="0.25">
      <c r="B75" s="30" t="s">
        <v>85</v>
      </c>
      <c r="C75" s="31" t="s">
        <v>95</v>
      </c>
      <c r="D75" s="31" t="s">
        <v>365</v>
      </c>
      <c r="E75" s="32" t="s">
        <v>366</v>
      </c>
      <c r="F75" s="31" t="s">
        <v>9</v>
      </c>
      <c r="G75" s="33">
        <v>3</v>
      </c>
      <c r="H75" s="34" t="e">
        <f>VLOOKUP(B75,'Composicao Unitaria'!B:I,8,0)</f>
        <v>#N/A</v>
      </c>
      <c r="I75" s="34" t="e">
        <f t="shared" si="7"/>
        <v>#N/A</v>
      </c>
      <c r="J75" s="34" t="e">
        <f t="shared" si="8"/>
        <v>#N/A</v>
      </c>
      <c r="K75" s="34" t="e">
        <f t="shared" si="9"/>
        <v>#N/A</v>
      </c>
      <c r="L75" s="62"/>
      <c r="M75" s="63" t="e">
        <f t="shared" si="6"/>
        <v>#N/A</v>
      </c>
      <c r="N75" s="34">
        <v>1136.4165467999999</v>
      </c>
      <c r="O75" s="85">
        <f t="shared" si="10"/>
        <v>1136.42</v>
      </c>
      <c r="P75" s="62" t="e">
        <f t="shared" si="11"/>
        <v>#N/A</v>
      </c>
    </row>
    <row r="76" spans="2:16" ht="25.5" x14ac:dyDescent="0.25">
      <c r="B76" s="30" t="s">
        <v>86</v>
      </c>
      <c r="C76" s="31" t="s">
        <v>297</v>
      </c>
      <c r="D76" s="31" t="s">
        <v>298</v>
      </c>
      <c r="E76" s="32" t="s">
        <v>299</v>
      </c>
      <c r="F76" s="31" t="s">
        <v>9</v>
      </c>
      <c r="G76" s="33">
        <v>9</v>
      </c>
      <c r="H76" s="34" t="e">
        <f>VLOOKUP(B76,'Composicao Unitaria'!B:I,8,0)</f>
        <v>#N/A</v>
      </c>
      <c r="I76" s="34" t="e">
        <f t="shared" si="7"/>
        <v>#N/A</v>
      </c>
      <c r="J76" s="34" t="e">
        <f t="shared" si="8"/>
        <v>#N/A</v>
      </c>
      <c r="K76" s="34" t="e">
        <f t="shared" si="9"/>
        <v>#N/A</v>
      </c>
      <c r="L76" s="62"/>
      <c r="M76" s="63" t="e">
        <f t="shared" si="6"/>
        <v>#N/A</v>
      </c>
      <c r="N76" s="34">
        <v>1300.4765460000001</v>
      </c>
      <c r="O76" s="85">
        <f t="shared" si="10"/>
        <v>1300.48</v>
      </c>
      <c r="P76" s="62" t="e">
        <f t="shared" si="11"/>
        <v>#N/A</v>
      </c>
    </row>
    <row r="77" spans="2:16" ht="25.5" x14ac:dyDescent="0.25">
      <c r="B77" s="30" t="s">
        <v>87</v>
      </c>
      <c r="C77" s="31" t="s">
        <v>102</v>
      </c>
      <c r="D77" s="31" t="s">
        <v>767</v>
      </c>
      <c r="E77" s="32" t="s">
        <v>768</v>
      </c>
      <c r="F77" s="31" t="s">
        <v>9</v>
      </c>
      <c r="G77" s="33">
        <v>3</v>
      </c>
      <c r="H77" s="34" t="e">
        <f>VLOOKUP(B77,'Composicao Unitaria'!B:I,8,0)</f>
        <v>#N/A</v>
      </c>
      <c r="I77" s="34" t="e">
        <f t="shared" si="7"/>
        <v>#N/A</v>
      </c>
      <c r="J77" s="34" t="e">
        <f t="shared" si="8"/>
        <v>#N/A</v>
      </c>
      <c r="K77" s="34" t="e">
        <f t="shared" si="9"/>
        <v>#N/A</v>
      </c>
      <c r="L77" s="62"/>
      <c r="M77" s="63" t="e">
        <f t="shared" si="6"/>
        <v>#N/A</v>
      </c>
      <c r="N77" s="34">
        <v>832.80841799999996</v>
      </c>
      <c r="O77" s="85">
        <f t="shared" si="10"/>
        <v>832.81</v>
      </c>
      <c r="P77" s="62" t="e">
        <f t="shared" si="11"/>
        <v>#N/A</v>
      </c>
    </row>
    <row r="78" spans="2:16" x14ac:dyDescent="0.25">
      <c r="B78" s="30" t="s">
        <v>88</v>
      </c>
      <c r="C78" s="31" t="s">
        <v>95</v>
      </c>
      <c r="D78" s="31" t="s">
        <v>391</v>
      </c>
      <c r="E78" s="32" t="s">
        <v>769</v>
      </c>
      <c r="F78" s="31" t="s">
        <v>9</v>
      </c>
      <c r="G78" s="33">
        <v>2</v>
      </c>
      <c r="H78" s="34" t="e">
        <f>VLOOKUP(B78,'Composicao Unitaria'!B:I,8,0)</f>
        <v>#N/A</v>
      </c>
      <c r="I78" s="34" t="e">
        <f t="shared" si="7"/>
        <v>#N/A</v>
      </c>
      <c r="J78" s="34" t="e">
        <f t="shared" si="8"/>
        <v>#N/A</v>
      </c>
      <c r="K78" s="34" t="e">
        <f t="shared" si="9"/>
        <v>#N/A</v>
      </c>
      <c r="L78" s="62"/>
      <c r="M78" s="63" t="e">
        <f t="shared" si="6"/>
        <v>#N/A</v>
      </c>
      <c r="N78" s="34">
        <v>13.624518479999999</v>
      </c>
      <c r="O78" s="85">
        <f t="shared" si="10"/>
        <v>13.62</v>
      </c>
      <c r="P78" s="62" t="e">
        <f t="shared" si="11"/>
        <v>#N/A</v>
      </c>
    </row>
    <row r="79" spans="2:16" x14ac:dyDescent="0.25">
      <c r="B79" s="30" t="s">
        <v>89</v>
      </c>
      <c r="C79" s="31" t="s">
        <v>95</v>
      </c>
      <c r="D79" s="31" t="s">
        <v>404</v>
      </c>
      <c r="E79" s="32" t="s">
        <v>770</v>
      </c>
      <c r="F79" s="31" t="s">
        <v>9</v>
      </c>
      <c r="G79" s="33">
        <v>3</v>
      </c>
      <c r="H79" s="34" t="e">
        <f>VLOOKUP(B79,'Composicao Unitaria'!B:I,8,0)</f>
        <v>#N/A</v>
      </c>
      <c r="I79" s="34" t="e">
        <f t="shared" si="7"/>
        <v>#N/A</v>
      </c>
      <c r="J79" s="34" t="e">
        <f t="shared" si="8"/>
        <v>#N/A</v>
      </c>
      <c r="K79" s="34" t="e">
        <f t="shared" si="9"/>
        <v>#N/A</v>
      </c>
      <c r="L79" s="62"/>
      <c r="M79" s="63" t="e">
        <f t="shared" si="6"/>
        <v>#N/A</v>
      </c>
      <c r="N79" s="34">
        <v>1263.2488541999999</v>
      </c>
      <c r="O79" s="85">
        <f t="shared" si="10"/>
        <v>1263.25</v>
      </c>
      <c r="P79" s="62" t="e">
        <f t="shared" si="11"/>
        <v>#N/A</v>
      </c>
    </row>
    <row r="80" spans="2:16" ht="25.5" x14ac:dyDescent="0.25">
      <c r="B80" s="30" t="s">
        <v>771</v>
      </c>
      <c r="C80" s="31" t="s">
        <v>654</v>
      </c>
      <c r="D80" s="31" t="s">
        <v>772</v>
      </c>
      <c r="E80" s="32" t="s">
        <v>773</v>
      </c>
      <c r="F80" s="31" t="s">
        <v>443</v>
      </c>
      <c r="G80" s="33">
        <v>1.25</v>
      </c>
      <c r="H80" s="34" t="e">
        <f>VLOOKUP(B80,'Composicao Unitaria'!B:I,8,0)</f>
        <v>#N/A</v>
      </c>
      <c r="I80" s="34" t="e">
        <f t="shared" si="7"/>
        <v>#N/A</v>
      </c>
      <c r="J80" s="34" t="e">
        <f t="shared" si="8"/>
        <v>#N/A</v>
      </c>
      <c r="K80" s="34" t="e">
        <f t="shared" si="9"/>
        <v>#N/A</v>
      </c>
      <c r="L80" s="62"/>
      <c r="M80" s="63" t="e">
        <f t="shared" si="6"/>
        <v>#N/A</v>
      </c>
      <c r="N80" s="34">
        <v>811.64651249999997</v>
      </c>
      <c r="O80" s="85">
        <f t="shared" si="10"/>
        <v>811.65</v>
      </c>
      <c r="P80" s="62" t="e">
        <f t="shared" si="11"/>
        <v>#N/A</v>
      </c>
    </row>
    <row r="81" spans="2:16" ht="25.5" x14ac:dyDescent="0.25">
      <c r="B81" s="30" t="s">
        <v>774</v>
      </c>
      <c r="C81" s="31" t="s">
        <v>114</v>
      </c>
      <c r="D81" s="31">
        <v>94807</v>
      </c>
      <c r="E81" s="32" t="s">
        <v>351</v>
      </c>
      <c r="F81" s="31" t="s">
        <v>9</v>
      </c>
      <c r="G81" s="33">
        <v>3</v>
      </c>
      <c r="H81" s="34" t="e">
        <f>VLOOKUP(B81,'Composicao Unitaria'!B:I,8,0)</f>
        <v>#N/A</v>
      </c>
      <c r="I81" s="34" t="e">
        <f t="shared" si="7"/>
        <v>#N/A</v>
      </c>
      <c r="J81" s="34" t="e">
        <f t="shared" si="8"/>
        <v>#N/A</v>
      </c>
      <c r="K81" s="34" t="e">
        <f t="shared" si="9"/>
        <v>#N/A</v>
      </c>
      <c r="L81" s="62"/>
      <c r="M81" s="63" t="e">
        <f t="shared" si="6"/>
        <v>#N/A</v>
      </c>
      <c r="N81" s="34">
        <v>2529.649057824</v>
      </c>
      <c r="O81" s="85">
        <f t="shared" si="10"/>
        <v>2529.65</v>
      </c>
      <c r="P81" s="62" t="e">
        <f t="shared" si="11"/>
        <v>#N/A</v>
      </c>
    </row>
    <row r="82" spans="2:16" ht="25.5" x14ac:dyDescent="0.25">
      <c r="B82" s="30" t="s">
        <v>775</v>
      </c>
      <c r="C82" s="31" t="s">
        <v>102</v>
      </c>
      <c r="D82" s="31" t="s">
        <v>776</v>
      </c>
      <c r="E82" s="32" t="s">
        <v>777</v>
      </c>
      <c r="F82" s="31" t="s">
        <v>9</v>
      </c>
      <c r="G82" s="33">
        <v>6</v>
      </c>
      <c r="H82" s="34" t="e">
        <f>VLOOKUP(B82,'Composicao Unitaria'!B:I,8,0)</f>
        <v>#N/A</v>
      </c>
      <c r="I82" s="34" t="e">
        <f t="shared" si="7"/>
        <v>#N/A</v>
      </c>
      <c r="J82" s="34" t="e">
        <f t="shared" si="8"/>
        <v>#N/A</v>
      </c>
      <c r="K82" s="34" t="e">
        <f t="shared" si="9"/>
        <v>#N/A</v>
      </c>
      <c r="L82" s="62"/>
      <c r="M82" s="63" t="e">
        <f t="shared" si="6"/>
        <v>#N/A</v>
      </c>
      <c r="N82" s="34">
        <v>11123.813112</v>
      </c>
      <c r="O82" s="85">
        <f t="shared" si="10"/>
        <v>11123.81</v>
      </c>
      <c r="P82" s="62" t="e">
        <f t="shared" si="11"/>
        <v>#N/A</v>
      </c>
    </row>
    <row r="83" spans="2:16" ht="25.5" x14ac:dyDescent="0.25">
      <c r="B83" s="30" t="s">
        <v>778</v>
      </c>
      <c r="C83" s="31" t="s">
        <v>102</v>
      </c>
      <c r="D83" s="31" t="s">
        <v>338</v>
      </c>
      <c r="E83" s="32" t="s">
        <v>779</v>
      </c>
      <c r="F83" s="31" t="s">
        <v>9</v>
      </c>
      <c r="G83" s="33">
        <v>8</v>
      </c>
      <c r="H83" s="34" t="e">
        <f>VLOOKUP(B83,'Composicao Unitaria'!B:I,8,0)</f>
        <v>#N/A</v>
      </c>
      <c r="I83" s="34" t="e">
        <f t="shared" si="7"/>
        <v>#N/A</v>
      </c>
      <c r="J83" s="34" t="e">
        <f t="shared" si="8"/>
        <v>#N/A</v>
      </c>
      <c r="K83" s="34" t="e">
        <f t="shared" si="9"/>
        <v>#N/A</v>
      </c>
      <c r="L83" s="62"/>
      <c r="M83" s="63" t="e">
        <f t="shared" si="6"/>
        <v>#N/A</v>
      </c>
      <c r="N83" s="34">
        <v>11197.0344</v>
      </c>
      <c r="O83" s="85">
        <f t="shared" si="10"/>
        <v>11197.03</v>
      </c>
      <c r="P83" s="62" t="e">
        <f t="shared" si="11"/>
        <v>#N/A</v>
      </c>
    </row>
    <row r="84" spans="2:16" ht="25.5" x14ac:dyDescent="0.25">
      <c r="B84" s="30" t="s">
        <v>780</v>
      </c>
      <c r="C84" s="31" t="s">
        <v>102</v>
      </c>
      <c r="D84" s="31" t="s">
        <v>341</v>
      </c>
      <c r="E84" s="32" t="s">
        <v>378</v>
      </c>
      <c r="F84" s="31" t="s">
        <v>9</v>
      </c>
      <c r="G84" s="33">
        <v>1</v>
      </c>
      <c r="H84" s="34" t="e">
        <f>VLOOKUP(B84,'Composicao Unitaria'!B:I,8,0)</f>
        <v>#N/A</v>
      </c>
      <c r="I84" s="34" t="e">
        <f t="shared" si="7"/>
        <v>#N/A</v>
      </c>
      <c r="J84" s="34" t="e">
        <f t="shared" si="8"/>
        <v>#N/A</v>
      </c>
      <c r="K84" s="34" t="e">
        <f t="shared" si="9"/>
        <v>#N/A</v>
      </c>
      <c r="L84" s="62"/>
      <c r="M84" s="63" t="e">
        <f t="shared" si="6"/>
        <v>#N/A</v>
      </c>
      <c r="N84" s="34">
        <v>11847.206115999999</v>
      </c>
      <c r="O84" s="85">
        <f t="shared" si="10"/>
        <v>11847.21</v>
      </c>
      <c r="P84" s="62" t="e">
        <f t="shared" si="11"/>
        <v>#N/A</v>
      </c>
    </row>
    <row r="85" spans="2:16" ht="25.5" x14ac:dyDescent="0.25">
      <c r="B85" s="30" t="s">
        <v>781</v>
      </c>
      <c r="C85" s="31" t="s">
        <v>95</v>
      </c>
      <c r="D85" s="31" t="s">
        <v>411</v>
      </c>
      <c r="E85" s="32" t="s">
        <v>390</v>
      </c>
      <c r="F85" s="31" t="s">
        <v>9</v>
      </c>
      <c r="G85" s="33">
        <v>1</v>
      </c>
      <c r="H85" s="34" t="e">
        <f>VLOOKUP(B85,'Composicao Unitaria'!B:I,8,0)</f>
        <v>#N/A</v>
      </c>
      <c r="I85" s="34" t="e">
        <f t="shared" si="7"/>
        <v>#N/A</v>
      </c>
      <c r="J85" s="34" t="e">
        <f t="shared" si="8"/>
        <v>#N/A</v>
      </c>
      <c r="K85" s="34" t="e">
        <f t="shared" si="9"/>
        <v>#N/A</v>
      </c>
      <c r="L85" s="62"/>
      <c r="M85" s="63" t="e">
        <f t="shared" si="6"/>
        <v>#N/A</v>
      </c>
      <c r="N85" s="34">
        <v>14556.878994000001</v>
      </c>
      <c r="O85" s="85">
        <f t="shared" si="10"/>
        <v>14556.88</v>
      </c>
      <c r="P85" s="62" t="e">
        <f t="shared" si="11"/>
        <v>#N/A</v>
      </c>
    </row>
    <row r="86" spans="2:16" s="62" customFormat="1" x14ac:dyDescent="0.25">
      <c r="B86" s="30" t="s">
        <v>782</v>
      </c>
      <c r="C86" s="31" t="s">
        <v>95</v>
      </c>
      <c r="D86" s="31" t="s">
        <v>260</v>
      </c>
      <c r="E86" s="32" t="s">
        <v>783</v>
      </c>
      <c r="F86" s="31" t="s">
        <v>9</v>
      </c>
      <c r="G86" s="33">
        <v>3</v>
      </c>
      <c r="H86" s="34" t="e">
        <f>VLOOKUP(B86,'Composicao Unitaria'!B:I,8,0)</f>
        <v>#N/A</v>
      </c>
      <c r="I86" s="34" t="e">
        <f t="shared" si="7"/>
        <v>#N/A</v>
      </c>
      <c r="J86" s="34" t="e">
        <f t="shared" si="8"/>
        <v>#N/A</v>
      </c>
      <c r="K86" s="34" t="e">
        <f t="shared" si="9"/>
        <v>#N/A</v>
      </c>
      <c r="M86" s="63" t="e">
        <f t="shared" si="6"/>
        <v>#N/A</v>
      </c>
      <c r="N86" s="34">
        <v>3737.2150548</v>
      </c>
      <c r="O86" s="85">
        <f t="shared" si="10"/>
        <v>3737.22</v>
      </c>
      <c r="P86" s="62" t="e">
        <f t="shared" si="11"/>
        <v>#N/A</v>
      </c>
    </row>
    <row r="87" spans="2:16" x14ac:dyDescent="0.25">
      <c r="B87" s="30" t="s">
        <v>784</v>
      </c>
      <c r="C87" s="31" t="s">
        <v>95</v>
      </c>
      <c r="D87" s="31" t="s">
        <v>419</v>
      </c>
      <c r="E87" s="32" t="s">
        <v>785</v>
      </c>
      <c r="F87" s="31" t="s">
        <v>9</v>
      </c>
      <c r="G87" s="33">
        <v>4</v>
      </c>
      <c r="H87" s="34" t="e">
        <f>VLOOKUP(B87,'Composicao Unitaria'!B:I,8,0)</f>
        <v>#N/A</v>
      </c>
      <c r="I87" s="34" t="e">
        <f t="shared" si="7"/>
        <v>#N/A</v>
      </c>
      <c r="J87" s="34" t="e">
        <f t="shared" si="8"/>
        <v>#N/A</v>
      </c>
      <c r="K87" s="34" t="e">
        <f t="shared" si="9"/>
        <v>#N/A</v>
      </c>
      <c r="L87" s="62"/>
      <c r="M87" s="63" t="e">
        <f t="shared" si="6"/>
        <v>#N/A</v>
      </c>
      <c r="N87" s="34">
        <v>561.23782319999998</v>
      </c>
      <c r="O87" s="85">
        <f t="shared" si="10"/>
        <v>561.24</v>
      </c>
      <c r="P87" s="62" t="e">
        <f t="shared" si="11"/>
        <v>#N/A</v>
      </c>
    </row>
    <row r="88" spans="2:16" ht="25.5" x14ac:dyDescent="0.25">
      <c r="B88" s="30" t="s">
        <v>786</v>
      </c>
      <c r="C88" s="31" t="s">
        <v>114</v>
      </c>
      <c r="D88" s="31" t="s">
        <v>787</v>
      </c>
      <c r="E88" s="32" t="s">
        <v>788</v>
      </c>
      <c r="F88" s="31" t="s">
        <v>9</v>
      </c>
      <c r="G88" s="33">
        <v>4</v>
      </c>
      <c r="H88" s="34" t="e">
        <f>VLOOKUP(B88,'Composicao Unitaria'!B:I,8,0)</f>
        <v>#N/A</v>
      </c>
      <c r="I88" s="34" t="e">
        <f t="shared" si="7"/>
        <v>#N/A</v>
      </c>
      <c r="J88" s="34" t="e">
        <f t="shared" si="8"/>
        <v>#N/A</v>
      </c>
      <c r="K88" s="34" t="e">
        <f t="shared" si="9"/>
        <v>#N/A</v>
      </c>
      <c r="L88" s="62"/>
      <c r="M88" s="63" t="e">
        <f t="shared" si="6"/>
        <v>#N/A</v>
      </c>
      <c r="N88" s="34">
        <v>66.965500243200012</v>
      </c>
      <c r="O88" s="85">
        <f t="shared" si="10"/>
        <v>66.97</v>
      </c>
      <c r="P88" s="62" t="e">
        <f t="shared" si="11"/>
        <v>#N/A</v>
      </c>
    </row>
    <row r="89" spans="2:16" x14ac:dyDescent="0.25">
      <c r="B89" s="30" t="s">
        <v>789</v>
      </c>
      <c r="C89" s="31" t="s">
        <v>114</v>
      </c>
      <c r="D89" s="31">
        <v>1590</v>
      </c>
      <c r="E89" s="32" t="s">
        <v>790</v>
      </c>
      <c r="F89" s="31" t="s">
        <v>9</v>
      </c>
      <c r="G89" s="33">
        <v>18</v>
      </c>
      <c r="H89" s="34" t="e">
        <f>VLOOKUP(B89,'Composicao Unitaria'!B:I,8,0)</f>
        <v>#N/A</v>
      </c>
      <c r="I89" s="34" t="e">
        <f t="shared" si="7"/>
        <v>#N/A</v>
      </c>
      <c r="J89" s="34" t="e">
        <f t="shared" si="8"/>
        <v>#N/A</v>
      </c>
      <c r="K89" s="34" t="e">
        <f t="shared" si="9"/>
        <v>#N/A</v>
      </c>
      <c r="L89" s="62"/>
      <c r="M89" s="63" t="e">
        <f t="shared" si="6"/>
        <v>#N/A</v>
      </c>
      <c r="N89" s="34">
        <v>385.14603599999998</v>
      </c>
      <c r="O89" s="85">
        <f t="shared" si="10"/>
        <v>385.15</v>
      </c>
      <c r="P89" s="62" t="e">
        <f t="shared" si="11"/>
        <v>#N/A</v>
      </c>
    </row>
    <row r="90" spans="2:16" ht="25.5" x14ac:dyDescent="0.25">
      <c r="B90" s="30" t="s">
        <v>791</v>
      </c>
      <c r="C90" s="31" t="s">
        <v>114</v>
      </c>
      <c r="D90" s="31" t="s">
        <v>792</v>
      </c>
      <c r="E90" s="32" t="s">
        <v>793</v>
      </c>
      <c r="F90" s="31" t="s">
        <v>122</v>
      </c>
      <c r="G90" s="33">
        <v>410</v>
      </c>
      <c r="H90" s="34" t="e">
        <f>VLOOKUP(B90,'Composicao Unitaria'!B:I,8,0)</f>
        <v>#N/A</v>
      </c>
      <c r="I90" s="34" t="e">
        <f t="shared" si="7"/>
        <v>#N/A</v>
      </c>
      <c r="J90" s="34" t="e">
        <f t="shared" si="8"/>
        <v>#N/A</v>
      </c>
      <c r="K90" s="34" t="e">
        <f t="shared" si="9"/>
        <v>#N/A</v>
      </c>
      <c r="L90" s="62"/>
      <c r="M90" s="63" t="e">
        <f t="shared" si="6"/>
        <v>#N/A</v>
      </c>
      <c r="N90" s="34">
        <v>3334.4609994600005</v>
      </c>
      <c r="O90" s="85">
        <f t="shared" si="10"/>
        <v>3334.46</v>
      </c>
      <c r="P90" s="62" t="e">
        <f t="shared" si="11"/>
        <v>#N/A</v>
      </c>
    </row>
    <row r="91" spans="2:16" ht="25.5" x14ac:dyDescent="0.25">
      <c r="B91" s="30" t="s">
        <v>794</v>
      </c>
      <c r="C91" s="31" t="s">
        <v>95</v>
      </c>
      <c r="D91" s="31" t="s">
        <v>427</v>
      </c>
      <c r="E91" s="32" t="s">
        <v>795</v>
      </c>
      <c r="F91" s="31" t="s">
        <v>122</v>
      </c>
      <c r="G91" s="33">
        <v>63</v>
      </c>
      <c r="H91" s="34" t="e">
        <f>VLOOKUP(B91,'Composicao Unitaria'!B:I,8,0)</f>
        <v>#N/A</v>
      </c>
      <c r="I91" s="34" t="e">
        <f t="shared" si="7"/>
        <v>#N/A</v>
      </c>
      <c r="J91" s="34" t="e">
        <f t="shared" si="8"/>
        <v>#N/A</v>
      </c>
      <c r="K91" s="34" t="e">
        <f t="shared" si="9"/>
        <v>#N/A</v>
      </c>
      <c r="L91" s="62"/>
      <c r="M91" s="63" t="e">
        <f t="shared" si="6"/>
        <v>#N/A</v>
      </c>
      <c r="N91" s="34">
        <v>12997.132102079999</v>
      </c>
      <c r="O91" s="85">
        <f t="shared" si="10"/>
        <v>12997.13</v>
      </c>
      <c r="P91" s="62" t="e">
        <f t="shared" si="11"/>
        <v>#N/A</v>
      </c>
    </row>
    <row r="92" spans="2:16" ht="25.5" x14ac:dyDescent="0.25">
      <c r="B92" s="30" t="s">
        <v>796</v>
      </c>
      <c r="C92" s="31" t="s">
        <v>102</v>
      </c>
      <c r="D92" s="31" t="s">
        <v>344</v>
      </c>
      <c r="E92" s="32" t="s">
        <v>797</v>
      </c>
      <c r="F92" s="31" t="s">
        <v>9</v>
      </c>
      <c r="G92" s="33">
        <v>1</v>
      </c>
      <c r="H92" s="34" t="e">
        <f>VLOOKUP(B92,'Composicao Unitaria'!B:I,8,0)</f>
        <v>#N/A</v>
      </c>
      <c r="I92" s="34" t="e">
        <f t="shared" si="7"/>
        <v>#N/A</v>
      </c>
      <c r="J92" s="34" t="e">
        <f t="shared" si="8"/>
        <v>#N/A</v>
      </c>
      <c r="K92" s="34" t="e">
        <f t="shared" si="9"/>
        <v>#N/A</v>
      </c>
      <c r="L92" s="62"/>
      <c r="M92" s="63" t="e">
        <f t="shared" si="6"/>
        <v>#N/A</v>
      </c>
      <c r="N92" s="34">
        <v>1019.4428339999998</v>
      </c>
      <c r="O92" s="85">
        <f t="shared" si="10"/>
        <v>1019.44</v>
      </c>
      <c r="P92" s="62" t="e">
        <f t="shared" si="11"/>
        <v>#N/A</v>
      </c>
    </row>
    <row r="93" spans="2:16" ht="25.5" x14ac:dyDescent="0.25">
      <c r="B93" s="30" t="s">
        <v>798</v>
      </c>
      <c r="C93" s="31" t="s">
        <v>114</v>
      </c>
      <c r="D93" s="31" t="s">
        <v>799</v>
      </c>
      <c r="E93" s="32" t="s">
        <v>379</v>
      </c>
      <c r="F93" s="31" t="s">
        <v>9</v>
      </c>
      <c r="G93" s="33">
        <v>1</v>
      </c>
      <c r="H93" s="34" t="e">
        <f>VLOOKUP(B93,'Composicao Unitaria'!B:I,8,0)</f>
        <v>#N/A</v>
      </c>
      <c r="I93" s="34" t="e">
        <f t="shared" si="7"/>
        <v>#N/A</v>
      </c>
      <c r="J93" s="34" t="e">
        <f t="shared" si="8"/>
        <v>#N/A</v>
      </c>
      <c r="K93" s="34" t="e">
        <f t="shared" si="9"/>
        <v>#N/A</v>
      </c>
      <c r="L93" s="62"/>
      <c r="M93" s="63" t="e">
        <f t="shared" si="6"/>
        <v>#N/A</v>
      </c>
      <c r="N93" s="34">
        <v>189.69898583099999</v>
      </c>
      <c r="O93" s="85">
        <f t="shared" si="10"/>
        <v>189.7</v>
      </c>
      <c r="P93" s="62" t="e">
        <f t="shared" si="11"/>
        <v>#N/A</v>
      </c>
    </row>
    <row r="94" spans="2:16" x14ac:dyDescent="0.25">
      <c r="B94" s="30" t="s">
        <v>800</v>
      </c>
      <c r="C94" s="31" t="s">
        <v>95</v>
      </c>
      <c r="D94" s="31" t="s">
        <v>301</v>
      </c>
      <c r="E94" s="32" t="s">
        <v>302</v>
      </c>
      <c r="F94" s="31" t="s">
        <v>9</v>
      </c>
      <c r="G94" s="33">
        <v>1</v>
      </c>
      <c r="H94" s="34" t="e">
        <f>VLOOKUP(B94,'Composicao Unitaria'!B:I,8,0)</f>
        <v>#N/A</v>
      </c>
      <c r="I94" s="34" t="e">
        <f t="shared" si="7"/>
        <v>#N/A</v>
      </c>
      <c r="J94" s="34" t="e">
        <f t="shared" si="8"/>
        <v>#N/A</v>
      </c>
      <c r="K94" s="34" t="e">
        <f t="shared" si="9"/>
        <v>#N/A</v>
      </c>
      <c r="L94" s="62"/>
      <c r="M94" s="63" t="e">
        <f t="shared" si="6"/>
        <v>#N/A</v>
      </c>
      <c r="N94" s="34">
        <v>79729.318578819002</v>
      </c>
      <c r="O94" s="85">
        <f t="shared" si="10"/>
        <v>79729.320000000007</v>
      </c>
      <c r="P94" s="62" t="e">
        <f t="shared" si="11"/>
        <v>#N/A</v>
      </c>
    </row>
    <row r="95" spans="2:16" ht="38.25" x14ac:dyDescent="0.25">
      <c r="B95" s="30" t="s">
        <v>801</v>
      </c>
      <c r="C95" s="31" t="s">
        <v>114</v>
      </c>
      <c r="D95" s="31">
        <v>101803</v>
      </c>
      <c r="E95" s="32" t="s">
        <v>802</v>
      </c>
      <c r="F95" s="31" t="s">
        <v>9</v>
      </c>
      <c r="G95" s="33">
        <v>2</v>
      </c>
      <c r="H95" s="34" t="e">
        <f>VLOOKUP(B95,'Composicao Unitaria'!B:I,8,0)</f>
        <v>#N/A</v>
      </c>
      <c r="I95" s="34" t="e">
        <f t="shared" si="7"/>
        <v>#N/A</v>
      </c>
      <c r="J95" s="34" t="e">
        <f t="shared" si="8"/>
        <v>#N/A</v>
      </c>
      <c r="K95" s="34" t="e">
        <f t="shared" si="9"/>
        <v>#N/A</v>
      </c>
      <c r="L95" s="62"/>
      <c r="M95" s="63" t="e">
        <f t="shared" si="6"/>
        <v>#N/A</v>
      </c>
      <c r="N95" s="34">
        <v>2506.1228750652003</v>
      </c>
      <c r="O95" s="85">
        <f t="shared" si="10"/>
        <v>2506.12</v>
      </c>
      <c r="P95" s="62" t="e">
        <f t="shared" si="11"/>
        <v>#N/A</v>
      </c>
    </row>
    <row r="96" spans="2:16" ht="25.5" x14ac:dyDescent="0.25">
      <c r="B96" s="30" t="s">
        <v>803</v>
      </c>
      <c r="C96" s="31" t="s">
        <v>326</v>
      </c>
      <c r="D96" s="31">
        <v>1201006035</v>
      </c>
      <c r="E96" s="32" t="s">
        <v>804</v>
      </c>
      <c r="F96" s="31" t="s">
        <v>9</v>
      </c>
      <c r="G96" s="33">
        <v>8</v>
      </c>
      <c r="H96" s="34" t="e">
        <f>VLOOKUP(B96,'Composicao Unitaria'!B:I,8,0)</f>
        <v>#N/A</v>
      </c>
      <c r="I96" s="34" t="e">
        <f t="shared" si="7"/>
        <v>#N/A</v>
      </c>
      <c r="J96" s="34" t="e">
        <f t="shared" si="8"/>
        <v>#N/A</v>
      </c>
      <c r="K96" s="34" t="e">
        <f t="shared" si="9"/>
        <v>#N/A</v>
      </c>
      <c r="L96" s="62"/>
      <c r="M96" s="63" t="e">
        <f t="shared" si="6"/>
        <v>#N/A</v>
      </c>
      <c r="N96" s="34">
        <v>588.03753600000005</v>
      </c>
      <c r="O96" s="85">
        <f t="shared" si="10"/>
        <v>588.04</v>
      </c>
      <c r="P96" s="62" t="e">
        <f t="shared" si="11"/>
        <v>#N/A</v>
      </c>
    </row>
    <row r="97" spans="2:16" ht="25.5" x14ac:dyDescent="0.25">
      <c r="B97" s="30" t="s">
        <v>805</v>
      </c>
      <c r="C97" s="31" t="s">
        <v>326</v>
      </c>
      <c r="D97" s="31">
        <v>1201008360</v>
      </c>
      <c r="E97" s="32" t="s">
        <v>327</v>
      </c>
      <c r="F97" s="31" t="s">
        <v>122</v>
      </c>
      <c r="G97" s="33">
        <v>13.8</v>
      </c>
      <c r="H97" s="34" t="e">
        <f>VLOOKUP(B97,'Composicao Unitaria'!B:I,8,0)</f>
        <v>#N/A</v>
      </c>
      <c r="I97" s="34" t="e">
        <f t="shared" si="7"/>
        <v>#N/A</v>
      </c>
      <c r="J97" s="34" t="e">
        <f t="shared" si="8"/>
        <v>#N/A</v>
      </c>
      <c r="K97" s="34" t="e">
        <f t="shared" si="9"/>
        <v>#N/A</v>
      </c>
      <c r="L97" s="62"/>
      <c r="M97" s="63" t="e">
        <f t="shared" si="6"/>
        <v>#N/A</v>
      </c>
      <c r="N97" s="34">
        <v>9733.84840368</v>
      </c>
      <c r="O97" s="85">
        <f t="shared" si="10"/>
        <v>9733.85</v>
      </c>
      <c r="P97" s="62" t="e">
        <f t="shared" si="11"/>
        <v>#N/A</v>
      </c>
    </row>
    <row r="98" spans="2:16" ht="25.5" x14ac:dyDescent="0.25">
      <c r="B98" s="30" t="s">
        <v>806</v>
      </c>
      <c r="C98" s="31" t="s">
        <v>114</v>
      </c>
      <c r="D98" s="31">
        <v>94216</v>
      </c>
      <c r="E98" s="32" t="s">
        <v>332</v>
      </c>
      <c r="F98" s="31" t="s">
        <v>267</v>
      </c>
      <c r="G98" s="33">
        <v>69.539999999999992</v>
      </c>
      <c r="H98" s="34" t="e">
        <f>VLOOKUP(B98,'Composicao Unitaria'!B:I,8,0)</f>
        <v>#N/A</v>
      </c>
      <c r="I98" s="34" t="e">
        <f t="shared" si="7"/>
        <v>#N/A</v>
      </c>
      <c r="J98" s="34" t="e">
        <f t="shared" si="8"/>
        <v>#N/A</v>
      </c>
      <c r="K98" s="34" t="e">
        <f t="shared" si="9"/>
        <v>#N/A</v>
      </c>
      <c r="L98" s="62"/>
      <c r="M98" s="63" t="e">
        <f t="shared" si="6"/>
        <v>#N/A</v>
      </c>
      <c r="N98" s="34">
        <v>20525.446813327915</v>
      </c>
      <c r="O98" s="85">
        <f t="shared" si="10"/>
        <v>20525.45</v>
      </c>
      <c r="P98" s="62" t="e">
        <f t="shared" si="11"/>
        <v>#N/A</v>
      </c>
    </row>
    <row r="99" spans="2:16" ht="38.25" x14ac:dyDescent="0.25">
      <c r="B99" s="30" t="s">
        <v>807</v>
      </c>
      <c r="C99" s="31" t="s">
        <v>114</v>
      </c>
      <c r="D99" s="31">
        <v>94994</v>
      </c>
      <c r="E99" s="32" t="s">
        <v>336</v>
      </c>
      <c r="F99" s="31" t="s">
        <v>267</v>
      </c>
      <c r="G99" s="33">
        <v>59</v>
      </c>
      <c r="H99" s="34" t="e">
        <f>VLOOKUP(B99,'Composicao Unitaria'!B:I,8,0)</f>
        <v>#N/A</v>
      </c>
      <c r="I99" s="34" t="e">
        <f t="shared" si="7"/>
        <v>#N/A</v>
      </c>
      <c r="J99" s="34" t="e">
        <f t="shared" si="8"/>
        <v>#N/A</v>
      </c>
      <c r="K99" s="34" t="e">
        <f t="shared" si="9"/>
        <v>#N/A</v>
      </c>
      <c r="L99" s="62"/>
      <c r="M99" s="63" t="e">
        <f t="shared" si="6"/>
        <v>#N/A</v>
      </c>
      <c r="N99" s="34">
        <v>7334.2635628434</v>
      </c>
      <c r="O99" s="85">
        <f t="shared" si="10"/>
        <v>7334.26</v>
      </c>
      <c r="P99" s="62" t="e">
        <f t="shared" si="11"/>
        <v>#N/A</v>
      </c>
    </row>
    <row r="100" spans="2:16" ht="38.25" x14ac:dyDescent="0.25">
      <c r="B100" s="30" t="s">
        <v>808</v>
      </c>
      <c r="C100" s="31" t="s">
        <v>114</v>
      </c>
      <c r="D100" s="31">
        <v>87620</v>
      </c>
      <c r="E100" s="32" t="s">
        <v>334</v>
      </c>
      <c r="F100" s="31" t="s">
        <v>267</v>
      </c>
      <c r="G100" s="33">
        <v>59</v>
      </c>
      <c r="H100" s="34" t="e">
        <f>VLOOKUP(B100,'Composicao Unitaria'!B:I,8,0)</f>
        <v>#N/A</v>
      </c>
      <c r="I100" s="34" t="e">
        <f t="shared" si="7"/>
        <v>#N/A</v>
      </c>
      <c r="J100" s="34" t="e">
        <f t="shared" si="8"/>
        <v>#N/A</v>
      </c>
      <c r="K100" s="34" t="e">
        <f t="shared" si="9"/>
        <v>#N/A</v>
      </c>
      <c r="L100" s="62"/>
      <c r="M100" s="63" t="e">
        <f t="shared" si="6"/>
        <v>#N/A</v>
      </c>
      <c r="N100" s="34">
        <v>2271.860747358</v>
      </c>
      <c r="O100" s="85">
        <f t="shared" si="10"/>
        <v>2271.86</v>
      </c>
      <c r="P100" s="62" t="e">
        <f t="shared" si="11"/>
        <v>#N/A</v>
      </c>
    </row>
    <row r="101" spans="2:16" ht="25.5" x14ac:dyDescent="0.25">
      <c r="B101" s="30" t="s">
        <v>809</v>
      </c>
      <c r="C101" s="31" t="s">
        <v>107</v>
      </c>
      <c r="D101" s="31">
        <v>13362</v>
      </c>
      <c r="E101" s="32" t="s">
        <v>268</v>
      </c>
      <c r="F101" s="31" t="s">
        <v>269</v>
      </c>
      <c r="G101" s="33">
        <v>15</v>
      </c>
      <c r="H101" s="34" t="e">
        <f>VLOOKUP(B101,'Composicao Unitaria'!B:I,8,0)</f>
        <v>#N/A</v>
      </c>
      <c r="I101" s="34" t="e">
        <f t="shared" si="7"/>
        <v>#N/A</v>
      </c>
      <c r="J101" s="34" t="e">
        <f t="shared" si="8"/>
        <v>#N/A</v>
      </c>
      <c r="K101" s="34" t="e">
        <f t="shared" si="9"/>
        <v>#N/A</v>
      </c>
      <c r="L101" s="62"/>
      <c r="M101" s="63" t="e">
        <f t="shared" si="6"/>
        <v>#N/A</v>
      </c>
      <c r="N101" s="34">
        <v>9071.2018275840001</v>
      </c>
      <c r="O101" s="85">
        <f t="shared" si="10"/>
        <v>9071.2000000000007</v>
      </c>
      <c r="P101" s="62" t="e">
        <f t="shared" si="11"/>
        <v>#N/A</v>
      </c>
    </row>
    <row r="102" spans="2:16" ht="25.5" x14ac:dyDescent="0.25">
      <c r="B102" s="30" t="s">
        <v>810</v>
      </c>
      <c r="C102" s="31" t="s">
        <v>326</v>
      </c>
      <c r="D102" s="31">
        <v>1201007115</v>
      </c>
      <c r="E102" s="32" t="s">
        <v>811</v>
      </c>
      <c r="F102" s="31" t="s">
        <v>9</v>
      </c>
      <c r="G102" s="33">
        <v>12</v>
      </c>
      <c r="H102" s="34" t="e">
        <f>VLOOKUP(B102,'Composicao Unitaria'!B:I,8,0)</f>
        <v>#N/A</v>
      </c>
      <c r="I102" s="34" t="e">
        <f t="shared" si="7"/>
        <v>#N/A</v>
      </c>
      <c r="J102" s="34" t="e">
        <f t="shared" si="8"/>
        <v>#N/A</v>
      </c>
      <c r="K102" s="34" t="e">
        <f t="shared" si="9"/>
        <v>#N/A</v>
      </c>
      <c r="L102" s="62"/>
      <c r="M102" s="63" t="e">
        <f t="shared" si="6"/>
        <v>#N/A</v>
      </c>
      <c r="N102" s="34">
        <v>940.17988800000012</v>
      </c>
      <c r="O102" s="85">
        <f t="shared" si="10"/>
        <v>940.18</v>
      </c>
      <c r="P102" s="62" t="e">
        <f t="shared" si="11"/>
        <v>#N/A</v>
      </c>
    </row>
    <row r="103" spans="2:16" x14ac:dyDescent="0.25">
      <c r="B103" s="30" t="s">
        <v>812</v>
      </c>
      <c r="C103" s="31" t="s">
        <v>114</v>
      </c>
      <c r="D103" s="31">
        <v>1590</v>
      </c>
      <c r="E103" s="32" t="s">
        <v>790</v>
      </c>
      <c r="F103" s="31" t="s">
        <v>9</v>
      </c>
      <c r="G103" s="33">
        <v>18</v>
      </c>
      <c r="H103" s="34" t="e">
        <f>VLOOKUP(B103,'Composicao Unitaria'!B:I,8,0)</f>
        <v>#N/A</v>
      </c>
      <c r="I103" s="34" t="e">
        <f t="shared" si="7"/>
        <v>#N/A</v>
      </c>
      <c r="J103" s="34" t="e">
        <f t="shared" si="8"/>
        <v>#N/A</v>
      </c>
      <c r="K103" s="34" t="e">
        <f t="shared" si="9"/>
        <v>#N/A</v>
      </c>
      <c r="L103" s="62"/>
      <c r="M103" s="63" t="e">
        <f t="shared" si="6"/>
        <v>#N/A</v>
      </c>
      <c r="N103" s="34">
        <v>385.14603599999998</v>
      </c>
      <c r="O103" s="85">
        <f t="shared" si="10"/>
        <v>385.15</v>
      </c>
      <c r="P103" s="62" t="e">
        <f t="shared" si="11"/>
        <v>#N/A</v>
      </c>
    </row>
    <row r="104" spans="2:16" x14ac:dyDescent="0.25">
      <c r="B104" s="30" t="s">
        <v>813</v>
      </c>
      <c r="C104" s="31" t="s">
        <v>114</v>
      </c>
      <c r="D104" s="31">
        <v>1588</v>
      </c>
      <c r="E104" s="32" t="s">
        <v>814</v>
      </c>
      <c r="F104" s="31" t="s">
        <v>9</v>
      </c>
      <c r="G104" s="33">
        <v>20</v>
      </c>
      <c r="H104" s="34" t="e">
        <f>VLOOKUP(B104,'Composicao Unitaria'!B:I,8,0)</f>
        <v>#N/A</v>
      </c>
      <c r="I104" s="34" t="e">
        <f t="shared" si="7"/>
        <v>#N/A</v>
      </c>
      <c r="J104" s="34" t="e">
        <f t="shared" si="8"/>
        <v>#N/A</v>
      </c>
      <c r="K104" s="34" t="e">
        <f t="shared" si="9"/>
        <v>#N/A</v>
      </c>
      <c r="L104" s="62"/>
      <c r="M104" s="63" t="e">
        <f t="shared" si="6"/>
        <v>#N/A</v>
      </c>
      <c r="N104" s="34">
        <v>235.74060000000003</v>
      </c>
      <c r="O104" s="85">
        <f t="shared" si="10"/>
        <v>235.74</v>
      </c>
      <c r="P104" s="62" t="e">
        <f t="shared" si="11"/>
        <v>#N/A</v>
      </c>
    </row>
    <row r="105" spans="2:16" x14ac:dyDescent="0.25">
      <c r="B105" s="30" t="s">
        <v>815</v>
      </c>
      <c r="C105" s="31" t="s">
        <v>95</v>
      </c>
      <c r="D105" s="31" t="s">
        <v>455</v>
      </c>
      <c r="E105" s="32" t="s">
        <v>816</v>
      </c>
      <c r="F105" s="31" t="s">
        <v>122</v>
      </c>
      <c r="G105" s="33">
        <v>36</v>
      </c>
      <c r="H105" s="34" t="e">
        <f>VLOOKUP(B105,'Composicao Unitaria'!B:I,8,0)</f>
        <v>#N/A</v>
      </c>
      <c r="I105" s="34" t="e">
        <f t="shared" si="7"/>
        <v>#N/A</v>
      </c>
      <c r="J105" s="34" t="e">
        <f t="shared" si="8"/>
        <v>#N/A</v>
      </c>
      <c r="K105" s="34" t="e">
        <f t="shared" si="9"/>
        <v>#N/A</v>
      </c>
      <c r="L105" s="62"/>
      <c r="M105" s="63" t="e">
        <f t="shared" si="6"/>
        <v>#N/A</v>
      </c>
      <c r="N105" s="34">
        <v>14187.453635520003</v>
      </c>
      <c r="O105" s="85">
        <f t="shared" si="10"/>
        <v>14187.45</v>
      </c>
      <c r="P105" s="62" t="e">
        <f t="shared" si="11"/>
        <v>#N/A</v>
      </c>
    </row>
    <row r="106" spans="2:16" x14ac:dyDescent="0.25">
      <c r="B106" s="30" t="s">
        <v>817</v>
      </c>
      <c r="C106" s="31" t="s">
        <v>95</v>
      </c>
      <c r="D106" s="31" t="s">
        <v>818</v>
      </c>
      <c r="E106" s="32" t="s">
        <v>819</v>
      </c>
      <c r="F106" s="31" t="s">
        <v>122</v>
      </c>
      <c r="G106" s="33">
        <v>50</v>
      </c>
      <c r="H106" s="34" t="e">
        <f>VLOOKUP(B106,'Composicao Unitaria'!B:I,8,0)</f>
        <v>#N/A</v>
      </c>
      <c r="I106" s="34" t="e">
        <f t="shared" si="7"/>
        <v>#N/A</v>
      </c>
      <c r="J106" s="34" t="e">
        <f t="shared" si="8"/>
        <v>#N/A</v>
      </c>
      <c r="K106" s="34" t="e">
        <f t="shared" si="9"/>
        <v>#N/A</v>
      </c>
      <c r="L106" s="62"/>
      <c r="M106" s="63" t="e">
        <f t="shared" si="6"/>
        <v>#N/A</v>
      </c>
      <c r="N106" s="34">
        <v>4274.5245629999999</v>
      </c>
      <c r="O106" s="85">
        <f t="shared" si="10"/>
        <v>4274.5200000000004</v>
      </c>
      <c r="P106" s="62" t="e">
        <f t="shared" si="11"/>
        <v>#N/A</v>
      </c>
    </row>
    <row r="107" spans="2:16" ht="38.25" x14ac:dyDescent="0.25">
      <c r="B107" s="30" t="s">
        <v>820</v>
      </c>
      <c r="C107" s="31" t="s">
        <v>114</v>
      </c>
      <c r="D107" s="31">
        <v>92986</v>
      </c>
      <c r="E107" s="32" t="s">
        <v>821</v>
      </c>
      <c r="F107" s="31" t="s">
        <v>122</v>
      </c>
      <c r="G107" s="33">
        <v>65</v>
      </c>
      <c r="H107" s="34" t="e">
        <f>VLOOKUP(B107,'Composicao Unitaria'!B:I,8,0)</f>
        <v>#N/A</v>
      </c>
      <c r="I107" s="34" t="e">
        <f t="shared" si="7"/>
        <v>#N/A</v>
      </c>
      <c r="J107" s="34" t="e">
        <f t="shared" si="8"/>
        <v>#N/A</v>
      </c>
      <c r="K107" s="34" t="e">
        <f t="shared" si="9"/>
        <v>#N/A</v>
      </c>
      <c r="L107" s="62"/>
      <c r="M107" s="63" t="e">
        <f t="shared" si="6"/>
        <v>#N/A</v>
      </c>
      <c r="N107" s="34">
        <v>2972.8509056219996</v>
      </c>
      <c r="O107" s="85">
        <f t="shared" si="10"/>
        <v>2972.85</v>
      </c>
      <c r="P107" s="62" t="e">
        <f t="shared" si="11"/>
        <v>#N/A</v>
      </c>
    </row>
    <row r="108" spans="2:16" ht="25.5" x14ac:dyDescent="0.25">
      <c r="B108" s="30" t="s">
        <v>822</v>
      </c>
      <c r="C108" s="31" t="s">
        <v>95</v>
      </c>
      <c r="D108" s="31" t="s">
        <v>252</v>
      </c>
      <c r="E108" s="32" t="s">
        <v>823</v>
      </c>
      <c r="F108" s="31" t="s">
        <v>9</v>
      </c>
      <c r="G108" s="33">
        <v>2</v>
      </c>
      <c r="H108" s="34" t="e">
        <f>VLOOKUP(B108,'Composicao Unitaria'!B:I,8,0)</f>
        <v>#N/A</v>
      </c>
      <c r="I108" s="34" t="e">
        <f t="shared" si="7"/>
        <v>#N/A</v>
      </c>
      <c r="J108" s="34" t="e">
        <f t="shared" si="8"/>
        <v>#N/A</v>
      </c>
      <c r="K108" s="34" t="e">
        <f t="shared" si="9"/>
        <v>#N/A</v>
      </c>
      <c r="L108" s="62"/>
      <c r="M108" s="63" t="e">
        <f t="shared" si="6"/>
        <v>#N/A</v>
      </c>
      <c r="N108" s="34">
        <v>472.76424720000006</v>
      </c>
      <c r="O108" s="85">
        <f t="shared" si="10"/>
        <v>472.76</v>
      </c>
      <c r="P108" s="62" t="e">
        <f t="shared" si="11"/>
        <v>#N/A</v>
      </c>
    </row>
    <row r="109" spans="2:16" x14ac:dyDescent="0.25">
      <c r="B109" s="30" t="s">
        <v>824</v>
      </c>
      <c r="C109" s="31" t="s">
        <v>107</v>
      </c>
      <c r="D109" s="31">
        <v>8691</v>
      </c>
      <c r="E109" s="32" t="s">
        <v>367</v>
      </c>
      <c r="F109" s="31" t="s">
        <v>9</v>
      </c>
      <c r="G109" s="33">
        <v>1</v>
      </c>
      <c r="H109" s="34" t="e">
        <f>VLOOKUP(B109,'Composicao Unitaria'!B:I,8,0)</f>
        <v>#N/A</v>
      </c>
      <c r="I109" s="34" t="e">
        <f t="shared" si="7"/>
        <v>#N/A</v>
      </c>
      <c r="J109" s="34" t="e">
        <f t="shared" si="8"/>
        <v>#N/A</v>
      </c>
      <c r="K109" s="34" t="e">
        <f t="shared" si="9"/>
        <v>#N/A</v>
      </c>
      <c r="L109" s="62"/>
      <c r="M109" s="63" t="e">
        <f t="shared" si="6"/>
        <v>#N/A</v>
      </c>
      <c r="N109" s="34">
        <v>849.95435999999995</v>
      </c>
      <c r="O109" s="85">
        <f t="shared" si="10"/>
        <v>849.95</v>
      </c>
      <c r="P109" s="62" t="e">
        <f t="shared" si="11"/>
        <v>#N/A</v>
      </c>
    </row>
    <row r="110" spans="2:16" x14ac:dyDescent="0.25">
      <c r="B110" s="25">
        <v>2</v>
      </c>
      <c r="C110" s="66" t="s">
        <v>225</v>
      </c>
      <c r="D110" s="25"/>
      <c r="E110" s="66"/>
      <c r="F110" s="25"/>
      <c r="G110" s="27"/>
      <c r="H110" s="28"/>
      <c r="I110" s="60"/>
      <c r="J110" s="60"/>
      <c r="K110" s="60">
        <v>6253.0833698360002</v>
      </c>
      <c r="L110" s="62"/>
      <c r="M110" s="63">
        <f t="shared" si="6"/>
        <v>0</v>
      </c>
      <c r="N110" s="60">
        <v>6253.0833698360002</v>
      </c>
      <c r="O110" s="86">
        <f t="shared" si="10"/>
        <v>6253.08</v>
      </c>
      <c r="P110" s="62" t="str">
        <f t="shared" si="11"/>
        <v>ver</v>
      </c>
    </row>
    <row r="111" spans="2:16" x14ac:dyDescent="0.25">
      <c r="B111" s="30" t="s">
        <v>143</v>
      </c>
      <c r="C111" s="31" t="s">
        <v>401</v>
      </c>
      <c r="D111" s="31" t="s">
        <v>402</v>
      </c>
      <c r="E111" s="32" t="s">
        <v>403</v>
      </c>
      <c r="F111" s="31" t="s">
        <v>9</v>
      </c>
      <c r="G111" s="33">
        <v>1</v>
      </c>
      <c r="H111" s="34">
        <f>VLOOKUP(B111,'Composicao Unitaria'!B:I,8,0)</f>
        <v>4853.5053999999991</v>
      </c>
      <c r="I111" s="34">
        <f t="shared" ref="I111:I148" si="12">ROUND(H111*(1+$K$3),2)</f>
        <v>6252.29</v>
      </c>
      <c r="J111" s="34">
        <f t="shared" ref="J111:J116" si="13">ROUND(G111*H111,2)</f>
        <v>4853.51</v>
      </c>
      <c r="K111" s="34">
        <f t="shared" ref="K111:K116" si="14">ROUND(G111*I111,2)</f>
        <v>6252.29</v>
      </c>
      <c r="L111" s="62"/>
      <c r="M111" s="63">
        <f t="shared" si="6"/>
        <v>5236.016138</v>
      </c>
      <c r="N111" s="34">
        <v>1016.273862</v>
      </c>
      <c r="O111" s="85">
        <f t="shared" si="10"/>
        <v>1016.27</v>
      </c>
      <c r="P111" s="62" t="str">
        <f t="shared" si="11"/>
        <v>ver</v>
      </c>
    </row>
    <row r="112" spans="2:16" x14ac:dyDescent="0.25">
      <c r="B112" s="30" t="s">
        <v>144</v>
      </c>
      <c r="C112" s="31" t="s">
        <v>95</v>
      </c>
      <c r="D112" s="31" t="s">
        <v>430</v>
      </c>
      <c r="E112" s="32" t="s">
        <v>405</v>
      </c>
      <c r="F112" s="31" t="s">
        <v>9</v>
      </c>
      <c r="G112" s="33">
        <v>1</v>
      </c>
      <c r="H112" s="34">
        <f>VLOOKUP(B112,'Composicao Unitaria'!B:I,8,0)</f>
        <v>208.829117</v>
      </c>
      <c r="I112" s="34">
        <f t="shared" si="12"/>
        <v>269.01</v>
      </c>
      <c r="J112" s="34">
        <f t="shared" si="13"/>
        <v>208.83</v>
      </c>
      <c r="K112" s="34">
        <f t="shared" si="14"/>
        <v>269.01</v>
      </c>
      <c r="L112" s="62"/>
      <c r="M112" s="63">
        <f t="shared" si="6"/>
        <v>-369.49403343600011</v>
      </c>
      <c r="N112" s="34">
        <v>638.5040334360001</v>
      </c>
      <c r="O112" s="85">
        <f t="shared" si="10"/>
        <v>638.5</v>
      </c>
      <c r="P112" s="62" t="str">
        <f t="shared" si="11"/>
        <v>ver</v>
      </c>
    </row>
    <row r="113" spans="2:16" x14ac:dyDescent="0.25">
      <c r="B113" s="30" t="s">
        <v>145</v>
      </c>
      <c r="C113" s="31" t="s">
        <v>406</v>
      </c>
      <c r="D113" s="31" t="s">
        <v>407</v>
      </c>
      <c r="E113" s="32" t="s">
        <v>408</v>
      </c>
      <c r="F113" s="31" t="s">
        <v>9</v>
      </c>
      <c r="G113" s="33">
        <v>1</v>
      </c>
      <c r="H113" s="34">
        <f>VLOOKUP(B113,'Composicao Unitaria'!B:I,8,0)</f>
        <v>1091.02</v>
      </c>
      <c r="I113" s="34">
        <f t="shared" si="12"/>
        <v>1405.45</v>
      </c>
      <c r="J113" s="34">
        <f t="shared" si="13"/>
        <v>1091.02</v>
      </c>
      <c r="K113" s="34">
        <f t="shared" si="14"/>
        <v>1405.45</v>
      </c>
      <c r="L113" s="62"/>
      <c r="M113" s="63">
        <f t="shared" si="6"/>
        <v>-1549.500452</v>
      </c>
      <c r="N113" s="34">
        <v>2954.950452</v>
      </c>
      <c r="O113" s="85">
        <f t="shared" si="10"/>
        <v>2954.95</v>
      </c>
      <c r="P113" s="62" t="str">
        <f t="shared" si="11"/>
        <v>ver</v>
      </c>
    </row>
    <row r="114" spans="2:16" x14ac:dyDescent="0.25">
      <c r="B114" s="30" t="s">
        <v>146</v>
      </c>
      <c r="C114" s="31" t="s">
        <v>102</v>
      </c>
      <c r="D114" s="31" t="s">
        <v>354</v>
      </c>
      <c r="E114" s="32" t="s">
        <v>409</v>
      </c>
      <c r="F114" s="31" t="s">
        <v>9</v>
      </c>
      <c r="G114" s="33">
        <v>1</v>
      </c>
      <c r="H114" s="34">
        <f>VLOOKUP(B114,'Composicao Unitaria'!B:I,8,0)</f>
        <v>1308.51</v>
      </c>
      <c r="I114" s="34">
        <f t="shared" si="12"/>
        <v>1685.62</v>
      </c>
      <c r="J114" s="34">
        <f t="shared" si="13"/>
        <v>1308.51</v>
      </c>
      <c r="K114" s="34">
        <f t="shared" si="14"/>
        <v>1685.62</v>
      </c>
      <c r="L114" s="62"/>
      <c r="M114" s="63">
        <f t="shared" si="6"/>
        <v>1386.1693219999997</v>
      </c>
      <c r="N114" s="34">
        <v>299.45067800000004</v>
      </c>
      <c r="O114" s="85">
        <f t="shared" si="10"/>
        <v>299.45</v>
      </c>
      <c r="P114" s="62" t="str">
        <f t="shared" si="11"/>
        <v>ver</v>
      </c>
    </row>
    <row r="115" spans="2:16" ht="25.5" x14ac:dyDescent="0.25">
      <c r="B115" s="30" t="s">
        <v>147</v>
      </c>
      <c r="C115" s="31" t="s">
        <v>95</v>
      </c>
      <c r="D115" s="31" t="s">
        <v>825</v>
      </c>
      <c r="E115" s="32" t="s">
        <v>412</v>
      </c>
      <c r="F115" s="31" t="s">
        <v>9</v>
      </c>
      <c r="G115" s="33">
        <v>1</v>
      </c>
      <c r="H115" s="34">
        <f>VLOOKUP(B115,'Composicao Unitaria'!B:I,8,0)</f>
        <v>161.89999999999998</v>
      </c>
      <c r="I115" s="34">
        <f t="shared" si="12"/>
        <v>208.56</v>
      </c>
      <c r="J115" s="34">
        <f t="shared" si="13"/>
        <v>161.9</v>
      </c>
      <c r="K115" s="34">
        <f t="shared" si="14"/>
        <v>208.56</v>
      </c>
      <c r="L115" s="62"/>
      <c r="M115" s="63">
        <f t="shared" si="6"/>
        <v>-811.28475239999989</v>
      </c>
      <c r="N115" s="34">
        <v>1019.8447523999998</v>
      </c>
      <c r="O115" s="85">
        <f t="shared" si="10"/>
        <v>1019.84</v>
      </c>
      <c r="P115" s="62" t="str">
        <f t="shared" si="11"/>
        <v>ver</v>
      </c>
    </row>
    <row r="116" spans="2:16" x14ac:dyDescent="0.25">
      <c r="B116" s="30" t="s">
        <v>148</v>
      </c>
      <c r="C116" s="31" t="s">
        <v>107</v>
      </c>
      <c r="D116" s="31">
        <v>7866</v>
      </c>
      <c r="E116" s="32" t="s">
        <v>414</v>
      </c>
      <c r="F116" s="31" t="s">
        <v>9</v>
      </c>
      <c r="G116" s="33">
        <v>1</v>
      </c>
      <c r="H116" s="34">
        <f>VLOOKUP(B116,'Composicao Unitaria'!B:I,8,0)</f>
        <v>169.68333333333334</v>
      </c>
      <c r="I116" s="34">
        <f t="shared" si="12"/>
        <v>218.59</v>
      </c>
      <c r="J116" s="34">
        <f t="shared" si="13"/>
        <v>169.68</v>
      </c>
      <c r="K116" s="34">
        <f t="shared" si="14"/>
        <v>218.59</v>
      </c>
      <c r="L116" s="62"/>
      <c r="M116" s="63">
        <f t="shared" si="6"/>
        <v>-105.46959200000001</v>
      </c>
      <c r="N116" s="34">
        <v>324.05959200000001</v>
      </c>
      <c r="O116" s="85">
        <f t="shared" si="10"/>
        <v>324.06</v>
      </c>
      <c r="P116" s="62" t="str">
        <f t="shared" si="11"/>
        <v>ver</v>
      </c>
    </row>
    <row r="117" spans="2:16" x14ac:dyDescent="0.25">
      <c r="B117" s="25">
        <v>3</v>
      </c>
      <c r="C117" s="66" t="s">
        <v>236</v>
      </c>
      <c r="D117" s="25"/>
      <c r="E117" s="66"/>
      <c r="F117" s="25"/>
      <c r="G117" s="27"/>
      <c r="H117" s="28"/>
      <c r="I117" s="27"/>
      <c r="J117" s="29"/>
      <c r="K117" s="29" t="e">
        <f>SUM(K118:K146)</f>
        <v>#N/A</v>
      </c>
      <c r="L117" s="62"/>
      <c r="M117" s="63" t="e">
        <f t="shared" si="6"/>
        <v>#N/A</v>
      </c>
      <c r="N117" s="29">
        <v>462992.60134525382</v>
      </c>
      <c r="O117" s="84">
        <f t="shared" si="10"/>
        <v>462992.6</v>
      </c>
      <c r="P117" s="62" t="e">
        <f t="shared" si="11"/>
        <v>#N/A</v>
      </c>
    </row>
    <row r="118" spans="2:16" x14ac:dyDescent="0.25">
      <c r="B118" s="58" t="s">
        <v>226</v>
      </c>
      <c r="C118" s="59" t="s">
        <v>95</v>
      </c>
      <c r="D118" s="59" t="s">
        <v>255</v>
      </c>
      <c r="E118" s="32" t="s">
        <v>826</v>
      </c>
      <c r="F118" s="31" t="s">
        <v>9</v>
      </c>
      <c r="G118" s="33">
        <v>12</v>
      </c>
      <c r="H118" s="34">
        <f>VLOOKUP(B118,'Composicao Unitaria'!B:I,8,0)</f>
        <v>9098.1766666666699</v>
      </c>
      <c r="I118" s="34">
        <f t="shared" si="12"/>
        <v>11720.27</v>
      </c>
      <c r="J118" s="34">
        <f t="shared" ref="J118:J146" si="15">ROUND(G118*H118,2)</f>
        <v>109178.12</v>
      </c>
      <c r="K118" s="34">
        <f t="shared" ref="K118:K146" si="16">ROUND(G118*I118,2)</f>
        <v>140643.24</v>
      </c>
      <c r="L118" s="62"/>
      <c r="M118" s="63">
        <f t="shared" si="6"/>
        <v>139415.5083965568</v>
      </c>
      <c r="N118" s="34">
        <v>1227.7316034431999</v>
      </c>
      <c r="O118" s="85">
        <f t="shared" si="10"/>
        <v>1227.73</v>
      </c>
      <c r="P118" s="62" t="str">
        <f>IF(K118=O118,"ok","ver")</f>
        <v>ver</v>
      </c>
    </row>
    <row r="119" spans="2:16" ht="25.5" x14ac:dyDescent="0.25">
      <c r="B119" s="58" t="s">
        <v>227</v>
      </c>
      <c r="C119" s="59" t="s">
        <v>654</v>
      </c>
      <c r="D119" s="59" t="s">
        <v>757</v>
      </c>
      <c r="E119" s="32" t="s">
        <v>758</v>
      </c>
      <c r="F119" s="31" t="s">
        <v>9</v>
      </c>
      <c r="G119" s="33">
        <v>24</v>
      </c>
      <c r="H119" s="34">
        <f>VLOOKUP(B119,'Composicao Unitaria'!B:I,8,0)</f>
        <v>122.765192</v>
      </c>
      <c r="I119" s="34">
        <f t="shared" si="12"/>
        <v>158.15</v>
      </c>
      <c r="J119" s="34">
        <f t="shared" si="15"/>
        <v>2946.36</v>
      </c>
      <c r="K119" s="34">
        <f t="shared" si="16"/>
        <v>3795.6</v>
      </c>
      <c r="L119" s="62"/>
      <c r="M119" s="63">
        <f t="shared" si="6"/>
        <v>-259.72944921600038</v>
      </c>
      <c r="N119" s="34">
        <v>4055.3294492160003</v>
      </c>
      <c r="O119" s="85">
        <f t="shared" si="10"/>
        <v>4055.33</v>
      </c>
      <c r="P119" s="62" t="str">
        <f t="shared" si="11"/>
        <v>ver</v>
      </c>
    </row>
    <row r="120" spans="2:16" ht="18" customHeight="1" x14ac:dyDescent="0.25">
      <c r="B120" s="58" t="s">
        <v>228</v>
      </c>
      <c r="C120" s="59" t="s">
        <v>95</v>
      </c>
      <c r="D120" s="59" t="s">
        <v>435</v>
      </c>
      <c r="E120" s="32" t="s">
        <v>827</v>
      </c>
      <c r="F120" s="31" t="s">
        <v>122</v>
      </c>
      <c r="G120" s="33">
        <v>390</v>
      </c>
      <c r="H120" s="34">
        <f>VLOOKUP(B120,'Composicao Unitaria'!B:I,8,0)</f>
        <v>454.24</v>
      </c>
      <c r="I120" s="34">
        <f t="shared" si="12"/>
        <v>585.15</v>
      </c>
      <c r="J120" s="34">
        <f t="shared" si="15"/>
        <v>177153.6</v>
      </c>
      <c r="K120" s="34">
        <f t="shared" si="16"/>
        <v>228208.5</v>
      </c>
      <c r="L120" s="62"/>
      <c r="M120" s="63">
        <f t="shared" si="6"/>
        <v>221405.564854656</v>
      </c>
      <c r="N120" s="34">
        <v>6802.9351453440004</v>
      </c>
      <c r="O120" s="85">
        <f t="shared" si="10"/>
        <v>6802.94</v>
      </c>
      <c r="P120" s="62" t="str">
        <f t="shared" si="11"/>
        <v>ver</v>
      </c>
    </row>
    <row r="121" spans="2:16" x14ac:dyDescent="0.25">
      <c r="B121" s="58" t="s">
        <v>229</v>
      </c>
      <c r="C121" s="59" t="s">
        <v>95</v>
      </c>
      <c r="D121" s="59" t="s">
        <v>439</v>
      </c>
      <c r="E121" s="32" t="s">
        <v>828</v>
      </c>
      <c r="F121" s="31" t="s">
        <v>122</v>
      </c>
      <c r="G121" s="33">
        <v>470</v>
      </c>
      <c r="H121" s="34">
        <f>VLOOKUP(B121,'Composicao Unitaria'!B:I,8,0)</f>
        <v>30.570735999999997</v>
      </c>
      <c r="I121" s="34">
        <f t="shared" si="12"/>
        <v>39.380000000000003</v>
      </c>
      <c r="J121" s="34">
        <f t="shared" si="15"/>
        <v>14368.25</v>
      </c>
      <c r="K121" s="34">
        <f t="shared" si="16"/>
        <v>18508.599999999999</v>
      </c>
      <c r="L121" s="62"/>
      <c r="M121" s="63">
        <f t="shared" si="6"/>
        <v>11504.4659464</v>
      </c>
      <c r="N121" s="34">
        <v>7004.1340535999998</v>
      </c>
      <c r="O121" s="85">
        <f t="shared" si="10"/>
        <v>7004.13</v>
      </c>
      <c r="P121" s="62" t="str">
        <f t="shared" si="11"/>
        <v>ver</v>
      </c>
    </row>
    <row r="122" spans="2:16" x14ac:dyDescent="0.25">
      <c r="B122" s="58" t="s">
        <v>230</v>
      </c>
      <c r="C122" s="59" t="s">
        <v>95</v>
      </c>
      <c r="D122" s="59" t="s">
        <v>444</v>
      </c>
      <c r="E122" s="32" t="s">
        <v>829</v>
      </c>
      <c r="F122" s="31" t="s">
        <v>9</v>
      </c>
      <c r="G122" s="33">
        <v>12</v>
      </c>
      <c r="H122" s="34">
        <f>VLOOKUP(B122,'Composicao Unitaria'!B:I,8,0)</f>
        <v>54.990736000000005</v>
      </c>
      <c r="I122" s="34">
        <f t="shared" si="12"/>
        <v>70.84</v>
      </c>
      <c r="J122" s="34">
        <f t="shared" si="15"/>
        <v>659.89</v>
      </c>
      <c r="K122" s="34">
        <f t="shared" si="16"/>
        <v>850.08</v>
      </c>
      <c r="L122" s="62"/>
      <c r="M122" s="63">
        <f t="shared" si="6"/>
        <v>-6486.5384736000005</v>
      </c>
      <c r="N122" s="34">
        <v>7336.6184736000005</v>
      </c>
      <c r="O122" s="85">
        <f t="shared" si="10"/>
        <v>7336.62</v>
      </c>
      <c r="P122" s="62" t="str">
        <f t="shared" si="11"/>
        <v>ver</v>
      </c>
    </row>
    <row r="123" spans="2:16" x14ac:dyDescent="0.25">
      <c r="B123" s="58" t="s">
        <v>231</v>
      </c>
      <c r="C123" s="59" t="s">
        <v>95</v>
      </c>
      <c r="D123" s="59" t="s">
        <v>449</v>
      </c>
      <c r="E123" s="32" t="s">
        <v>830</v>
      </c>
      <c r="F123" s="31" t="s">
        <v>9</v>
      </c>
      <c r="G123" s="33">
        <v>12</v>
      </c>
      <c r="H123" s="34">
        <f>VLOOKUP(B123,'Composicao Unitaria'!B:I,8,0)</f>
        <v>61.710736000000004</v>
      </c>
      <c r="I123" s="34">
        <f t="shared" si="12"/>
        <v>79.5</v>
      </c>
      <c r="J123" s="34">
        <f t="shared" si="15"/>
        <v>740.53</v>
      </c>
      <c r="K123" s="34">
        <f t="shared" si="16"/>
        <v>954</v>
      </c>
      <c r="L123" s="62"/>
      <c r="M123" s="63">
        <f t="shared" si="6"/>
        <v>-761.57323199999973</v>
      </c>
      <c r="N123" s="34">
        <v>1715.5732319999997</v>
      </c>
      <c r="O123" s="85">
        <f t="shared" si="10"/>
        <v>1715.57</v>
      </c>
      <c r="P123" s="62" t="str">
        <f t="shared" si="11"/>
        <v>ver</v>
      </c>
    </row>
    <row r="124" spans="2:16" x14ac:dyDescent="0.25">
      <c r="B124" s="58" t="s">
        <v>232</v>
      </c>
      <c r="C124" s="59" t="s">
        <v>95</v>
      </c>
      <c r="D124" s="59" t="s">
        <v>304</v>
      </c>
      <c r="E124" s="32" t="s">
        <v>831</v>
      </c>
      <c r="F124" s="31" t="s">
        <v>9</v>
      </c>
      <c r="G124" s="33">
        <v>12</v>
      </c>
      <c r="H124" s="34">
        <f>VLOOKUP(B124,'Composicao Unitaria'!B:I,8,0)</f>
        <v>33.359000000000002</v>
      </c>
      <c r="I124" s="34">
        <f t="shared" si="12"/>
        <v>42.97</v>
      </c>
      <c r="J124" s="34">
        <f t="shared" si="15"/>
        <v>400.31</v>
      </c>
      <c r="K124" s="34">
        <f t="shared" si="16"/>
        <v>515.64</v>
      </c>
      <c r="L124" s="62"/>
      <c r="M124" s="63">
        <f t="shared" si="6"/>
        <v>-12314.368247999999</v>
      </c>
      <c r="N124" s="34">
        <v>12830.008247999998</v>
      </c>
      <c r="O124" s="85">
        <f t="shared" si="10"/>
        <v>12830.01</v>
      </c>
      <c r="P124" s="62" t="str">
        <f t="shared" si="11"/>
        <v>ver</v>
      </c>
    </row>
    <row r="125" spans="2:16" x14ac:dyDescent="0.25">
      <c r="B125" s="58" t="s">
        <v>233</v>
      </c>
      <c r="C125" s="59" t="s">
        <v>95</v>
      </c>
      <c r="D125" s="59" t="s">
        <v>451</v>
      </c>
      <c r="E125" s="32" t="s">
        <v>832</v>
      </c>
      <c r="F125" s="31" t="s">
        <v>122</v>
      </c>
      <c r="G125" s="33">
        <v>12</v>
      </c>
      <c r="H125" s="34">
        <f>VLOOKUP(B125,'Composicao Unitaria'!B:I,8,0)</f>
        <v>3.8005499999999999</v>
      </c>
      <c r="I125" s="34">
        <f t="shared" si="12"/>
        <v>4.9000000000000004</v>
      </c>
      <c r="J125" s="34">
        <f t="shared" si="15"/>
        <v>45.61</v>
      </c>
      <c r="K125" s="34">
        <f t="shared" si="16"/>
        <v>58.8</v>
      </c>
      <c r="L125" s="62"/>
      <c r="M125" s="63">
        <f t="shared" si="6"/>
        <v>-294.75988727999999</v>
      </c>
      <c r="N125" s="34">
        <v>353.55988728</v>
      </c>
      <c r="O125" s="85">
        <f t="shared" si="10"/>
        <v>353.56</v>
      </c>
      <c r="P125" s="62" t="str">
        <f t="shared" si="11"/>
        <v>ver</v>
      </c>
    </row>
    <row r="126" spans="2:16" x14ac:dyDescent="0.25">
      <c r="B126" s="58" t="s">
        <v>234</v>
      </c>
      <c r="C126" s="59" t="s">
        <v>370</v>
      </c>
      <c r="D126" s="59" t="s">
        <v>833</v>
      </c>
      <c r="E126" s="32" t="s">
        <v>447</v>
      </c>
      <c r="F126" s="31" t="s">
        <v>122</v>
      </c>
      <c r="G126" s="33">
        <v>372</v>
      </c>
      <c r="H126" s="34">
        <f>VLOOKUP(B126,'Composicao Unitaria'!B:I,8,0)</f>
        <v>13.132995999999999</v>
      </c>
      <c r="I126" s="34">
        <f t="shared" si="12"/>
        <v>16.920000000000002</v>
      </c>
      <c r="J126" s="34">
        <f t="shared" si="15"/>
        <v>4885.47</v>
      </c>
      <c r="K126" s="34">
        <f t="shared" si="16"/>
        <v>6294.24</v>
      </c>
      <c r="L126" s="62"/>
      <c r="M126" s="63">
        <f t="shared" si="6"/>
        <v>-143896.48596626398</v>
      </c>
      <c r="N126" s="34">
        <v>150190.72596626397</v>
      </c>
      <c r="O126" s="85">
        <f t="shared" si="10"/>
        <v>150190.73000000001</v>
      </c>
      <c r="P126" s="62" t="str">
        <f t="shared" si="11"/>
        <v>ver</v>
      </c>
    </row>
    <row r="127" spans="2:16" ht="21" customHeight="1" x14ac:dyDescent="0.25">
      <c r="B127" s="58" t="s">
        <v>235</v>
      </c>
      <c r="C127" s="59" t="s">
        <v>95</v>
      </c>
      <c r="D127" s="59" t="s">
        <v>258</v>
      </c>
      <c r="E127" s="32" t="s">
        <v>440</v>
      </c>
      <c r="F127" s="31" t="s">
        <v>9</v>
      </c>
      <c r="G127" s="33">
        <v>12</v>
      </c>
      <c r="H127" s="34">
        <f>VLOOKUP(B127,'Composicao Unitaria'!B:I,8,0)</f>
        <v>1092.1799999999998</v>
      </c>
      <c r="I127" s="34">
        <f t="shared" si="12"/>
        <v>1406.95</v>
      </c>
      <c r="J127" s="34">
        <f t="shared" si="15"/>
        <v>13106.16</v>
      </c>
      <c r="K127" s="34">
        <f t="shared" si="16"/>
        <v>16883.400000000001</v>
      </c>
      <c r="L127" s="62"/>
      <c r="M127" s="63">
        <f t="shared" si="6"/>
        <v>16198.252795200002</v>
      </c>
      <c r="N127" s="34">
        <v>685.14720479999994</v>
      </c>
      <c r="O127" s="85">
        <f t="shared" si="10"/>
        <v>685.15</v>
      </c>
      <c r="P127" s="62" t="str">
        <f t="shared" si="11"/>
        <v>ver</v>
      </c>
    </row>
    <row r="128" spans="2:16" x14ac:dyDescent="0.25">
      <c r="B128" s="58" t="s">
        <v>296</v>
      </c>
      <c r="C128" s="59" t="s">
        <v>95</v>
      </c>
      <c r="D128" s="59" t="s">
        <v>834</v>
      </c>
      <c r="E128" s="32" t="s">
        <v>431</v>
      </c>
      <c r="F128" s="31" t="s">
        <v>9</v>
      </c>
      <c r="G128" s="33">
        <v>12</v>
      </c>
      <c r="H128" s="34">
        <f>VLOOKUP(B128,'Composicao Unitaria'!B:I,8,0)</f>
        <v>2764.79</v>
      </c>
      <c r="I128" s="34">
        <f t="shared" si="12"/>
        <v>3561.6</v>
      </c>
      <c r="J128" s="34">
        <f t="shared" si="15"/>
        <v>33177.480000000003</v>
      </c>
      <c r="K128" s="34">
        <f t="shared" si="16"/>
        <v>42739.199999999997</v>
      </c>
      <c r="L128" s="62"/>
      <c r="M128" s="63">
        <f t="shared" si="6"/>
        <v>35007.526655999995</v>
      </c>
      <c r="N128" s="34">
        <v>7731.6733439999998</v>
      </c>
      <c r="O128" s="85">
        <f t="shared" si="10"/>
        <v>7731.67</v>
      </c>
      <c r="P128" s="62" t="str">
        <f t="shared" si="11"/>
        <v>ver</v>
      </c>
    </row>
    <row r="129" spans="2:16" x14ac:dyDescent="0.25">
      <c r="B129" s="58" t="s">
        <v>300</v>
      </c>
      <c r="C129" s="59" t="s">
        <v>95</v>
      </c>
      <c r="D129" s="59" t="s">
        <v>835</v>
      </c>
      <c r="E129" s="32" t="s">
        <v>450</v>
      </c>
      <c r="F129" s="31" t="s">
        <v>122</v>
      </c>
      <c r="G129" s="33">
        <v>60</v>
      </c>
      <c r="H129" s="34">
        <f>VLOOKUP(B129,'Composicao Unitaria'!B:I,8,0)</f>
        <v>81.010000000000005</v>
      </c>
      <c r="I129" s="34">
        <f t="shared" si="12"/>
        <v>104.36</v>
      </c>
      <c r="J129" s="34">
        <f t="shared" si="15"/>
        <v>4860.6000000000004</v>
      </c>
      <c r="K129" s="34">
        <f t="shared" si="16"/>
        <v>6261.6</v>
      </c>
      <c r="L129" s="62"/>
      <c r="M129" s="63">
        <f t="shared" si="6"/>
        <v>3539.221176</v>
      </c>
      <c r="N129" s="34">
        <v>2722.3788240000003</v>
      </c>
      <c r="O129" s="85">
        <f t="shared" si="10"/>
        <v>2722.38</v>
      </c>
      <c r="P129" s="62" t="str">
        <f t="shared" si="11"/>
        <v>ver</v>
      </c>
    </row>
    <row r="130" spans="2:16" ht="25.5" x14ac:dyDescent="0.25">
      <c r="B130" s="58" t="s">
        <v>303</v>
      </c>
      <c r="C130" s="59" t="s">
        <v>114</v>
      </c>
      <c r="D130" s="59">
        <v>96624</v>
      </c>
      <c r="E130" s="32" t="s">
        <v>442</v>
      </c>
      <c r="F130" s="31" t="s">
        <v>443</v>
      </c>
      <c r="G130" s="33">
        <v>860.7</v>
      </c>
      <c r="H130" s="34">
        <f>VLOOKUP(B130,'Composicao Unitaria'!B:I,8,0)</f>
        <v>51.860259999999997</v>
      </c>
      <c r="I130" s="34">
        <f t="shared" si="12"/>
        <v>66.81</v>
      </c>
      <c r="J130" s="34">
        <f t="shared" si="15"/>
        <v>44636.13</v>
      </c>
      <c r="K130" s="34">
        <f t="shared" si="16"/>
        <v>57503.37</v>
      </c>
      <c r="L130" s="62"/>
      <c r="M130" s="63">
        <f t="shared" si="6"/>
        <v>-95584.177025770186</v>
      </c>
      <c r="N130" s="34">
        <v>153087.54702577018</v>
      </c>
      <c r="O130" s="85">
        <f t="shared" si="10"/>
        <v>153087.54999999999</v>
      </c>
      <c r="P130" s="62" t="str">
        <f t="shared" si="11"/>
        <v>ver</v>
      </c>
    </row>
    <row r="131" spans="2:16" ht="25.5" x14ac:dyDescent="0.25">
      <c r="B131" s="58" t="s">
        <v>306</v>
      </c>
      <c r="C131" s="59" t="s">
        <v>95</v>
      </c>
      <c r="D131" s="59" t="s">
        <v>363</v>
      </c>
      <c r="E131" s="32" t="s">
        <v>445</v>
      </c>
      <c r="F131" s="31" t="s">
        <v>267</v>
      </c>
      <c r="G131" s="33">
        <v>9</v>
      </c>
      <c r="H131" s="34">
        <f>VLOOKUP(B131,'Composicao Unitaria'!B:I,8,0)</f>
        <v>93.023125999999991</v>
      </c>
      <c r="I131" s="34">
        <f t="shared" si="12"/>
        <v>119.83</v>
      </c>
      <c r="J131" s="34">
        <f t="shared" si="15"/>
        <v>837.21</v>
      </c>
      <c r="K131" s="34">
        <f t="shared" si="16"/>
        <v>1078.47</v>
      </c>
      <c r="L131" s="62"/>
      <c r="M131" s="63">
        <f t="shared" si="6"/>
        <v>-8427.973204836002</v>
      </c>
      <c r="N131" s="34">
        <v>9506.4432048360013</v>
      </c>
      <c r="O131" s="85">
        <f t="shared" si="10"/>
        <v>9506.44</v>
      </c>
      <c r="P131" s="62" t="str">
        <f t="shared" si="11"/>
        <v>ver</v>
      </c>
    </row>
    <row r="132" spans="2:16" ht="25.5" x14ac:dyDescent="0.25">
      <c r="B132" s="58" t="s">
        <v>308</v>
      </c>
      <c r="C132" s="59" t="s">
        <v>114</v>
      </c>
      <c r="D132" s="59">
        <v>34348</v>
      </c>
      <c r="E132" s="32" t="s">
        <v>448</v>
      </c>
      <c r="F132" s="31" t="s">
        <v>122</v>
      </c>
      <c r="G132" s="33">
        <v>377</v>
      </c>
      <c r="H132" s="34">
        <f>VLOOKUP(B132,'Composicao Unitaria'!B:I,8,0)</f>
        <v>237.77885399999997</v>
      </c>
      <c r="I132" s="34">
        <f t="shared" si="12"/>
        <v>306.31</v>
      </c>
      <c r="J132" s="34">
        <f t="shared" si="15"/>
        <v>89642.63</v>
      </c>
      <c r="K132" s="34">
        <f t="shared" si="16"/>
        <v>115478.87</v>
      </c>
      <c r="L132" s="62"/>
      <c r="M132" s="63">
        <f t="shared" si="6"/>
        <v>104765.40011599999</v>
      </c>
      <c r="N132" s="34">
        <v>10713.469884</v>
      </c>
      <c r="O132" s="85">
        <f t="shared" si="10"/>
        <v>10713.47</v>
      </c>
      <c r="P132" s="62" t="str">
        <f t="shared" si="11"/>
        <v>ver</v>
      </c>
    </row>
    <row r="133" spans="2:16" ht="25.5" x14ac:dyDescent="0.25">
      <c r="B133" s="58" t="s">
        <v>311</v>
      </c>
      <c r="C133" s="59" t="s">
        <v>114</v>
      </c>
      <c r="D133" s="59">
        <v>100704</v>
      </c>
      <c r="E133" s="32" t="s">
        <v>446</v>
      </c>
      <c r="F133" s="31" t="s">
        <v>9</v>
      </c>
      <c r="G133" s="33">
        <v>6</v>
      </c>
      <c r="H133" s="34">
        <f>VLOOKUP(B133,'Composicao Unitaria'!B:I,8,0)</f>
        <v>135.90342899999999</v>
      </c>
      <c r="I133" s="34">
        <f t="shared" si="12"/>
        <v>175.07</v>
      </c>
      <c r="J133" s="34">
        <f t="shared" si="15"/>
        <v>815.42</v>
      </c>
      <c r="K133" s="34">
        <f t="shared" si="16"/>
        <v>1050.42</v>
      </c>
      <c r="L133" s="62"/>
      <c r="M133" s="63">
        <f t="shared" si="6"/>
        <v>554.81047906799995</v>
      </c>
      <c r="N133" s="34">
        <v>495.60952093200012</v>
      </c>
      <c r="O133" s="85">
        <f t="shared" si="10"/>
        <v>495.61</v>
      </c>
      <c r="P133" s="62" t="str">
        <f t="shared" si="11"/>
        <v>ver</v>
      </c>
    </row>
    <row r="134" spans="2:16" ht="29.45" customHeight="1" x14ac:dyDescent="0.25">
      <c r="B134" s="58" t="s">
        <v>313</v>
      </c>
      <c r="C134" s="59" t="s">
        <v>114</v>
      </c>
      <c r="D134" s="59" t="s">
        <v>836</v>
      </c>
      <c r="E134" s="32" t="s">
        <v>270</v>
      </c>
      <c r="F134" s="31" t="s">
        <v>267</v>
      </c>
      <c r="G134" s="33">
        <v>8607</v>
      </c>
      <c r="H134" s="34">
        <f>VLOOKUP(B134,'Composicao Unitaria'!B:I,8,0)</f>
        <v>82.666852000000006</v>
      </c>
      <c r="I134" s="34">
        <f t="shared" si="12"/>
        <v>106.49</v>
      </c>
      <c r="J134" s="34">
        <f t="shared" si="15"/>
        <v>711513.59999999998</v>
      </c>
      <c r="K134" s="34">
        <f t="shared" si="16"/>
        <v>916559.43</v>
      </c>
      <c r="L134" s="62"/>
      <c r="M134" s="63">
        <f t="shared" si="6"/>
        <v>912473.91639392287</v>
      </c>
      <c r="N134" s="34">
        <v>4085.5136060772006</v>
      </c>
      <c r="O134" s="85">
        <f t="shared" si="10"/>
        <v>4085.51</v>
      </c>
      <c r="P134" s="62" t="str">
        <f t="shared" si="11"/>
        <v>ver</v>
      </c>
    </row>
    <row r="135" spans="2:16" ht="29.45" customHeight="1" x14ac:dyDescent="0.25">
      <c r="B135" s="58" t="s">
        <v>316</v>
      </c>
      <c r="C135" s="59" t="s">
        <v>102</v>
      </c>
      <c r="D135" s="59" t="s">
        <v>713</v>
      </c>
      <c r="E135" s="32" t="s">
        <v>837</v>
      </c>
      <c r="F135" s="31" t="s">
        <v>9</v>
      </c>
      <c r="G135" s="33">
        <v>9</v>
      </c>
      <c r="H135" s="34">
        <f>VLOOKUP(B135,'Composicao Unitaria'!B:I,8,0)</f>
        <v>42.28</v>
      </c>
      <c r="I135" s="34">
        <f t="shared" si="12"/>
        <v>54.47</v>
      </c>
      <c r="J135" s="34">
        <f t="shared" si="15"/>
        <v>380.52</v>
      </c>
      <c r="K135" s="34">
        <f t="shared" si="16"/>
        <v>490.23</v>
      </c>
      <c r="L135" s="62"/>
      <c r="M135" s="63">
        <f t="shared" ref="M135:M148" si="17">K135-N135</f>
        <v>-1091.589426</v>
      </c>
      <c r="N135" s="34">
        <v>1581.819426</v>
      </c>
      <c r="O135" s="85">
        <f t="shared" si="10"/>
        <v>1581.82</v>
      </c>
      <c r="P135" s="62" t="str">
        <f t="shared" si="11"/>
        <v>ver</v>
      </c>
    </row>
    <row r="136" spans="2:16" ht="29.45" customHeight="1" x14ac:dyDescent="0.25">
      <c r="B136" s="58" t="s">
        <v>319</v>
      </c>
      <c r="C136" s="59" t="s">
        <v>114</v>
      </c>
      <c r="D136" s="59">
        <v>96985</v>
      </c>
      <c r="E136" s="32" t="s">
        <v>277</v>
      </c>
      <c r="F136" s="31" t="s">
        <v>276</v>
      </c>
      <c r="G136" s="33">
        <v>20</v>
      </c>
      <c r="H136" s="34">
        <f>VLOOKUP(B136,'Composicao Unitaria'!B:I,8,0)</f>
        <v>56.555004000000004</v>
      </c>
      <c r="I136" s="34">
        <f t="shared" si="12"/>
        <v>72.849999999999994</v>
      </c>
      <c r="J136" s="34">
        <f t="shared" si="15"/>
        <v>1131.0999999999999</v>
      </c>
      <c r="K136" s="34">
        <f t="shared" si="16"/>
        <v>1457</v>
      </c>
      <c r="L136" s="62"/>
      <c r="M136" s="63">
        <f t="shared" si="17"/>
        <v>-686.82243999999992</v>
      </c>
      <c r="N136" s="34">
        <v>2143.8224399999999</v>
      </c>
      <c r="O136" s="85">
        <f t="shared" ref="O136:O151" si="18">ROUND(N136,2)</f>
        <v>2143.8200000000002</v>
      </c>
      <c r="P136" s="62" t="str">
        <f t="shared" ref="P136:P151" si="19">IF(K136=O136,"ok","ver")</f>
        <v>ver</v>
      </c>
    </row>
    <row r="137" spans="2:16" ht="29.45" customHeight="1" x14ac:dyDescent="0.25">
      <c r="B137" s="58" t="s">
        <v>322</v>
      </c>
      <c r="C137" s="59" t="s">
        <v>838</v>
      </c>
      <c r="D137" s="59" t="s">
        <v>132</v>
      </c>
      <c r="E137" s="32" t="s">
        <v>839</v>
      </c>
      <c r="F137" s="31" t="s">
        <v>276</v>
      </c>
      <c r="G137" s="33">
        <v>20</v>
      </c>
      <c r="H137" s="34" t="e">
        <f>VLOOKUP(B137,'Composicao Unitaria'!B:I,8,0)</f>
        <v>#N/A</v>
      </c>
      <c r="I137" s="34" t="e">
        <f t="shared" si="12"/>
        <v>#N/A</v>
      </c>
      <c r="J137" s="34" t="e">
        <f t="shared" si="15"/>
        <v>#N/A</v>
      </c>
      <c r="K137" s="34" t="e">
        <f t="shared" si="16"/>
        <v>#N/A</v>
      </c>
      <c r="L137" s="62"/>
      <c r="M137" s="63" t="e">
        <f t="shared" si="17"/>
        <v>#N/A</v>
      </c>
      <c r="N137" s="34">
        <v>3939.135252</v>
      </c>
      <c r="O137" s="85">
        <f t="shared" si="18"/>
        <v>3939.14</v>
      </c>
      <c r="P137" s="62" t="e">
        <f t="shared" si="19"/>
        <v>#N/A</v>
      </c>
    </row>
    <row r="138" spans="2:16" ht="29.45" customHeight="1" x14ac:dyDescent="0.25">
      <c r="B138" s="58" t="s">
        <v>325</v>
      </c>
      <c r="C138" s="59" t="s">
        <v>114</v>
      </c>
      <c r="D138" s="59">
        <v>96977</v>
      </c>
      <c r="E138" s="32" t="s">
        <v>280</v>
      </c>
      <c r="F138" s="31" t="s">
        <v>122</v>
      </c>
      <c r="G138" s="33">
        <v>410</v>
      </c>
      <c r="H138" s="34" t="e">
        <f>VLOOKUP(B138,'Composicao Unitaria'!B:I,8,0)</f>
        <v>#N/A</v>
      </c>
      <c r="I138" s="34" t="e">
        <f t="shared" si="12"/>
        <v>#N/A</v>
      </c>
      <c r="J138" s="34" t="e">
        <f t="shared" si="15"/>
        <v>#N/A</v>
      </c>
      <c r="K138" s="34" t="e">
        <f t="shared" si="16"/>
        <v>#N/A</v>
      </c>
      <c r="L138" s="62"/>
      <c r="M138" s="63" t="e">
        <f t="shared" si="17"/>
        <v>#N/A</v>
      </c>
      <c r="N138" s="34">
        <v>28832.363579999997</v>
      </c>
      <c r="O138" s="85">
        <f t="shared" si="18"/>
        <v>28832.36</v>
      </c>
      <c r="P138" s="62" t="e">
        <f t="shared" si="19"/>
        <v>#N/A</v>
      </c>
    </row>
    <row r="139" spans="2:16" ht="29.45" customHeight="1" x14ac:dyDescent="0.25">
      <c r="B139" s="58" t="s">
        <v>328</v>
      </c>
      <c r="C139" s="59" t="s">
        <v>838</v>
      </c>
      <c r="D139" s="59" t="s">
        <v>742</v>
      </c>
      <c r="E139" s="32" t="s">
        <v>840</v>
      </c>
      <c r="F139" s="31" t="s">
        <v>276</v>
      </c>
      <c r="G139" s="33">
        <v>12</v>
      </c>
      <c r="H139" s="34" t="e">
        <f>VLOOKUP(B139,'Composicao Unitaria'!B:I,8,0)</f>
        <v>#N/A</v>
      </c>
      <c r="I139" s="34" t="e">
        <f t="shared" si="12"/>
        <v>#N/A</v>
      </c>
      <c r="J139" s="34" t="e">
        <f t="shared" si="15"/>
        <v>#N/A</v>
      </c>
      <c r="K139" s="34" t="e">
        <f t="shared" si="16"/>
        <v>#N/A</v>
      </c>
      <c r="L139" s="62"/>
      <c r="M139" s="63" t="e">
        <f t="shared" si="17"/>
        <v>#N/A</v>
      </c>
      <c r="N139" s="34">
        <v>620.08539621120008</v>
      </c>
      <c r="O139" s="85">
        <f t="shared" si="18"/>
        <v>620.09</v>
      </c>
      <c r="P139" s="62" t="e">
        <f t="shared" si="19"/>
        <v>#N/A</v>
      </c>
    </row>
    <row r="140" spans="2:16" ht="29.45" customHeight="1" x14ac:dyDescent="0.25">
      <c r="B140" s="58" t="s">
        <v>331</v>
      </c>
      <c r="C140" s="59" t="s">
        <v>114</v>
      </c>
      <c r="D140" s="59">
        <v>93358</v>
      </c>
      <c r="E140" s="32" t="s">
        <v>453</v>
      </c>
      <c r="F140" s="31" t="s">
        <v>443</v>
      </c>
      <c r="G140" s="33">
        <v>61.5</v>
      </c>
      <c r="H140" s="34" t="e">
        <f>VLOOKUP(B140,'Composicao Unitaria'!B:I,8,0)</f>
        <v>#N/A</v>
      </c>
      <c r="I140" s="34" t="e">
        <f t="shared" si="12"/>
        <v>#N/A</v>
      </c>
      <c r="J140" s="34" t="e">
        <f t="shared" si="15"/>
        <v>#N/A</v>
      </c>
      <c r="K140" s="34" t="e">
        <f t="shared" si="16"/>
        <v>#N/A</v>
      </c>
      <c r="L140" s="62"/>
      <c r="M140" s="63" t="e">
        <f t="shared" si="17"/>
        <v>#N/A</v>
      </c>
      <c r="N140" s="34">
        <v>5340.5100629999997</v>
      </c>
      <c r="O140" s="85">
        <f t="shared" si="18"/>
        <v>5340.51</v>
      </c>
      <c r="P140" s="62" t="e">
        <f t="shared" si="19"/>
        <v>#N/A</v>
      </c>
    </row>
    <row r="141" spans="2:16" ht="29.45" customHeight="1" x14ac:dyDescent="0.25">
      <c r="B141" s="30" t="s">
        <v>333</v>
      </c>
      <c r="C141" s="59" t="s">
        <v>114</v>
      </c>
      <c r="D141" s="59" t="s">
        <v>841</v>
      </c>
      <c r="E141" s="32" t="s">
        <v>842</v>
      </c>
      <c r="F141" s="31" t="s">
        <v>122</v>
      </c>
      <c r="G141" s="33">
        <v>390</v>
      </c>
      <c r="H141" s="34" t="e">
        <f>VLOOKUP(B141,'Composicao Unitaria'!B:I,8,0)</f>
        <v>#N/A</v>
      </c>
      <c r="I141" s="34" t="e">
        <f t="shared" si="12"/>
        <v>#N/A</v>
      </c>
      <c r="J141" s="34" t="e">
        <f t="shared" si="15"/>
        <v>#N/A</v>
      </c>
      <c r="K141" s="34" t="e">
        <f t="shared" si="16"/>
        <v>#N/A</v>
      </c>
      <c r="L141" s="62"/>
      <c r="M141" s="63" t="e">
        <f t="shared" si="17"/>
        <v>#N/A</v>
      </c>
      <c r="N141" s="34">
        <v>15770.273220000001</v>
      </c>
      <c r="O141" s="85">
        <f t="shared" si="18"/>
        <v>15770.27</v>
      </c>
      <c r="P141" s="62" t="e">
        <f t="shared" si="19"/>
        <v>#N/A</v>
      </c>
    </row>
    <row r="142" spans="2:16" ht="29.45" customHeight="1" x14ac:dyDescent="0.25">
      <c r="B142" s="30" t="s">
        <v>335</v>
      </c>
      <c r="C142" s="59" t="s">
        <v>114</v>
      </c>
      <c r="D142" s="59" t="s">
        <v>843</v>
      </c>
      <c r="E142" s="32" t="s">
        <v>844</v>
      </c>
      <c r="F142" s="31" t="s">
        <v>267</v>
      </c>
      <c r="G142" s="33">
        <v>156</v>
      </c>
      <c r="H142" s="34" t="e">
        <f>VLOOKUP(B142,'Composicao Unitaria'!B:I,8,0)</f>
        <v>#N/A</v>
      </c>
      <c r="I142" s="34" t="e">
        <f t="shared" si="12"/>
        <v>#N/A</v>
      </c>
      <c r="J142" s="34" t="e">
        <f t="shared" si="15"/>
        <v>#N/A</v>
      </c>
      <c r="K142" s="34" t="e">
        <f t="shared" si="16"/>
        <v>#N/A</v>
      </c>
      <c r="L142" s="62"/>
      <c r="M142" s="63" t="e">
        <f t="shared" si="17"/>
        <v>#N/A</v>
      </c>
      <c r="N142" s="34">
        <v>7264.67508</v>
      </c>
      <c r="O142" s="85">
        <f t="shared" si="18"/>
        <v>7264.68</v>
      </c>
      <c r="P142" s="62" t="e">
        <f t="shared" si="19"/>
        <v>#N/A</v>
      </c>
    </row>
    <row r="143" spans="2:16" ht="29.45" customHeight="1" x14ac:dyDescent="0.25">
      <c r="B143" s="30" t="s">
        <v>337</v>
      </c>
      <c r="C143" s="59" t="s">
        <v>114</v>
      </c>
      <c r="D143" s="59" t="s">
        <v>845</v>
      </c>
      <c r="E143" s="32" t="s">
        <v>846</v>
      </c>
      <c r="F143" s="31" t="s">
        <v>443</v>
      </c>
      <c r="G143" s="33">
        <v>78</v>
      </c>
      <c r="H143" s="34" t="e">
        <f>VLOOKUP(B143,'Composicao Unitaria'!B:I,8,0)</f>
        <v>#N/A</v>
      </c>
      <c r="I143" s="34" t="e">
        <f t="shared" si="12"/>
        <v>#N/A</v>
      </c>
      <c r="J143" s="34" t="e">
        <f t="shared" si="15"/>
        <v>#N/A</v>
      </c>
      <c r="K143" s="34" t="e">
        <f t="shared" si="16"/>
        <v>#N/A</v>
      </c>
      <c r="L143" s="62"/>
      <c r="M143" s="63" t="e">
        <f t="shared" si="17"/>
        <v>#N/A</v>
      </c>
      <c r="N143" s="34">
        <v>13470.295176</v>
      </c>
      <c r="O143" s="85">
        <f t="shared" si="18"/>
        <v>13470.3</v>
      </c>
      <c r="P143" s="62" t="e">
        <f t="shared" si="19"/>
        <v>#N/A</v>
      </c>
    </row>
    <row r="144" spans="2:16" ht="29.45" customHeight="1" x14ac:dyDescent="0.25">
      <c r="B144" s="30" t="s">
        <v>340</v>
      </c>
      <c r="C144" s="59" t="s">
        <v>114</v>
      </c>
      <c r="D144" s="59" t="s">
        <v>847</v>
      </c>
      <c r="E144" s="32" t="s">
        <v>848</v>
      </c>
      <c r="F144" s="31" t="s">
        <v>9</v>
      </c>
      <c r="G144" s="33">
        <v>1</v>
      </c>
      <c r="H144" s="34" t="e">
        <f>VLOOKUP(B144,'Composicao Unitaria'!B:I,8,0)</f>
        <v>#N/A</v>
      </c>
      <c r="I144" s="34" t="e">
        <f t="shared" si="12"/>
        <v>#N/A</v>
      </c>
      <c r="J144" s="34" t="e">
        <f t="shared" si="15"/>
        <v>#N/A</v>
      </c>
      <c r="K144" s="34" t="e">
        <f t="shared" si="16"/>
        <v>#N/A</v>
      </c>
      <c r="L144" s="62"/>
      <c r="M144" s="63" t="e">
        <f t="shared" si="17"/>
        <v>#N/A</v>
      </c>
      <c r="N144" s="34">
        <v>843.80964599999993</v>
      </c>
      <c r="O144" s="85">
        <f t="shared" si="18"/>
        <v>843.81</v>
      </c>
      <c r="P144" s="62" t="e">
        <f t="shared" si="19"/>
        <v>#N/A</v>
      </c>
    </row>
    <row r="145" spans="2:16" ht="29.45" customHeight="1" x14ac:dyDescent="0.25">
      <c r="B145" s="30" t="s">
        <v>343</v>
      </c>
      <c r="C145" s="59" t="s">
        <v>114</v>
      </c>
      <c r="D145" s="59" t="s">
        <v>849</v>
      </c>
      <c r="E145" s="32" t="s">
        <v>850</v>
      </c>
      <c r="F145" s="31" t="s">
        <v>9</v>
      </c>
      <c r="G145" s="33">
        <v>4</v>
      </c>
      <c r="H145" s="34" t="e">
        <f>VLOOKUP(B145,'Composicao Unitaria'!B:I,8,0)</f>
        <v>#N/A</v>
      </c>
      <c r="I145" s="34" t="e">
        <f t="shared" si="12"/>
        <v>#N/A</v>
      </c>
      <c r="J145" s="34" t="e">
        <f t="shared" si="15"/>
        <v>#N/A</v>
      </c>
      <c r="K145" s="34" t="e">
        <f t="shared" si="16"/>
        <v>#N/A</v>
      </c>
      <c r="L145" s="62"/>
      <c r="M145" s="63" t="e">
        <f t="shared" si="17"/>
        <v>#N/A</v>
      </c>
      <c r="N145" s="34">
        <v>1342.6650959999999</v>
      </c>
      <c r="O145" s="85">
        <f t="shared" si="18"/>
        <v>1342.67</v>
      </c>
      <c r="P145" s="62" t="e">
        <f t="shared" si="19"/>
        <v>#N/A</v>
      </c>
    </row>
    <row r="146" spans="2:16" ht="29.45" customHeight="1" x14ac:dyDescent="0.25">
      <c r="B146" s="30" t="s">
        <v>346</v>
      </c>
      <c r="C146" s="59" t="s">
        <v>107</v>
      </c>
      <c r="D146" s="59">
        <v>12989</v>
      </c>
      <c r="E146" s="32" t="s">
        <v>851</v>
      </c>
      <c r="F146" s="31" t="s">
        <v>267</v>
      </c>
      <c r="G146" s="33">
        <v>1.46</v>
      </c>
      <c r="H146" s="34" t="e">
        <f>VLOOKUP(B146,'Composicao Unitaria'!B:I,8,0)</f>
        <v>#N/A</v>
      </c>
      <c r="I146" s="34" t="e">
        <f t="shared" si="12"/>
        <v>#N/A</v>
      </c>
      <c r="J146" s="34" t="e">
        <f t="shared" si="15"/>
        <v>#N/A</v>
      </c>
      <c r="K146" s="34" t="e">
        <f t="shared" si="16"/>
        <v>#N/A</v>
      </c>
      <c r="L146" s="62"/>
      <c r="M146" s="63" t="e">
        <f t="shared" si="17"/>
        <v>#N/A</v>
      </c>
      <c r="N146" s="34">
        <v>1298.74829688</v>
      </c>
      <c r="O146" s="85">
        <f t="shared" si="18"/>
        <v>1298.75</v>
      </c>
      <c r="P146" s="62" t="e">
        <f t="shared" si="19"/>
        <v>#N/A</v>
      </c>
    </row>
    <row r="147" spans="2:16" x14ac:dyDescent="0.25">
      <c r="B147" s="25">
        <v>4</v>
      </c>
      <c r="C147" s="66" t="s">
        <v>250</v>
      </c>
      <c r="D147" s="25"/>
      <c r="E147" s="66"/>
      <c r="F147" s="25"/>
      <c r="G147" s="27"/>
      <c r="H147" s="28"/>
      <c r="I147" s="27"/>
      <c r="J147" s="60"/>
      <c r="K147" s="60">
        <f>SUM(K148:K150)</f>
        <v>1014.86</v>
      </c>
      <c r="L147" s="62"/>
      <c r="M147" s="63">
        <f t="shared" si="17"/>
        <v>-2026163.2556459999</v>
      </c>
      <c r="N147" s="60">
        <v>2027178.115646</v>
      </c>
      <c r="O147" s="86">
        <f t="shared" si="18"/>
        <v>2027178.12</v>
      </c>
      <c r="P147" s="62" t="str">
        <f t="shared" si="19"/>
        <v>ver</v>
      </c>
    </row>
    <row r="148" spans="2:16" ht="63.75" x14ac:dyDescent="0.25">
      <c r="B148" s="30" t="s">
        <v>237</v>
      </c>
      <c r="C148" s="59" t="s">
        <v>102</v>
      </c>
      <c r="D148" s="59"/>
      <c r="E148" s="32" t="s">
        <v>852</v>
      </c>
      <c r="F148" s="31" t="s">
        <v>456</v>
      </c>
      <c r="G148" s="33">
        <v>1</v>
      </c>
      <c r="H148" s="34">
        <f>VLOOKUP(B148,'Composicao Unitaria'!B:I,8,0)</f>
        <v>787.81</v>
      </c>
      <c r="I148" s="34">
        <f t="shared" si="12"/>
        <v>1014.86</v>
      </c>
      <c r="J148" s="34">
        <f t="shared" ref="J148" si="20">ROUND(G148*H148,2)</f>
        <v>787.81</v>
      </c>
      <c r="K148" s="34">
        <f t="shared" ref="K148" si="21">ROUND(G148*I148,2)</f>
        <v>1014.86</v>
      </c>
      <c r="L148" s="62"/>
      <c r="M148" s="63">
        <f t="shared" si="17"/>
        <v>-1425939.8972779999</v>
      </c>
      <c r="N148" s="34">
        <v>1426954.757278</v>
      </c>
      <c r="O148" s="85">
        <f t="shared" si="18"/>
        <v>1426954.76</v>
      </c>
      <c r="P148" s="62" t="str">
        <f t="shared" si="19"/>
        <v>ver</v>
      </c>
    </row>
    <row r="149" spans="2:16" x14ac:dyDescent="0.25">
      <c r="B149" s="30"/>
      <c r="C149" s="59"/>
      <c r="D149" s="59"/>
      <c r="E149" s="32"/>
      <c r="F149" s="31"/>
      <c r="G149" s="33"/>
      <c r="H149" s="34"/>
      <c r="I149" s="34"/>
      <c r="J149" s="34"/>
      <c r="K149" s="34"/>
      <c r="L149" s="57"/>
      <c r="M149" s="63"/>
      <c r="N149" s="34">
        <v>415651.11869199999</v>
      </c>
      <c r="O149" s="85">
        <f t="shared" si="18"/>
        <v>415651.12</v>
      </c>
      <c r="P149" s="62" t="str">
        <f t="shared" si="19"/>
        <v>ver</v>
      </c>
    </row>
    <row r="150" spans="2:16" x14ac:dyDescent="0.25">
      <c r="B150" s="30"/>
      <c r="C150" s="59"/>
      <c r="D150" s="59"/>
      <c r="E150" s="32"/>
      <c r="F150" s="31"/>
      <c r="G150" s="33"/>
      <c r="H150" s="34"/>
      <c r="I150" s="34"/>
      <c r="J150" s="34"/>
      <c r="K150" s="34"/>
      <c r="L150" s="62"/>
      <c r="M150" s="63"/>
      <c r="N150" s="34">
        <v>184572.23967599997</v>
      </c>
      <c r="O150" s="85">
        <f t="shared" si="18"/>
        <v>184572.24</v>
      </c>
      <c r="P150" s="62" t="str">
        <f t="shared" si="19"/>
        <v>ver</v>
      </c>
    </row>
    <row r="151" spans="2:16" x14ac:dyDescent="0.25">
      <c r="B151" s="25"/>
      <c r="C151" s="66" t="s">
        <v>262</v>
      </c>
      <c r="D151" s="25"/>
      <c r="E151" s="66"/>
      <c r="F151" s="27"/>
      <c r="G151" s="27"/>
      <c r="H151" s="28"/>
      <c r="I151" s="28"/>
      <c r="J151" s="28"/>
      <c r="K151" s="28" t="e">
        <f>SUM(K6,K110,K117,K147)</f>
        <v>#N/A</v>
      </c>
      <c r="L151" s="67"/>
      <c r="N151" s="28">
        <v>3002679.1191819222</v>
      </c>
      <c r="O151" s="87">
        <f t="shared" si="18"/>
        <v>3002679.12</v>
      </c>
      <c r="P151" s="62" t="e">
        <f t="shared" si="19"/>
        <v>#N/A</v>
      </c>
    </row>
    <row r="152" spans="2:16" x14ac:dyDescent="0.25">
      <c r="K152" s="63"/>
      <c r="L152" s="62"/>
      <c r="N152" s="62"/>
      <c r="O152" s="62"/>
      <c r="P152" s="62"/>
    </row>
    <row r="153" spans="2:16" x14ac:dyDescent="0.25">
      <c r="K153" s="77"/>
    </row>
    <row r="154" spans="2:16" x14ac:dyDescent="0.25">
      <c r="K154" s="28">
        <v>2402739.8933698358</v>
      </c>
    </row>
    <row r="155" spans="2:16" x14ac:dyDescent="0.25">
      <c r="K155" s="77"/>
    </row>
    <row r="158" spans="2:16" x14ac:dyDescent="0.25">
      <c r="K158" s="63"/>
    </row>
    <row r="159" spans="2:16" x14ac:dyDescent="0.25">
      <c r="K159" s="78"/>
    </row>
  </sheetData>
  <autoFilter ref="B6:K151" xr:uid="{00000000-0009-0000-0000-000003000000}"/>
  <mergeCells count="14">
    <mergeCell ref="H4:H5"/>
    <mergeCell ref="I4:I5"/>
    <mergeCell ref="J4:J5"/>
    <mergeCell ref="K4:K5"/>
    <mergeCell ref="B2:G2"/>
    <mergeCell ref="H2:J2"/>
    <mergeCell ref="B3:C3"/>
    <mergeCell ref="H3:J3"/>
    <mergeCell ref="B4:B5"/>
    <mergeCell ref="C4:C5"/>
    <mergeCell ref="D4:D5"/>
    <mergeCell ref="E4:E5"/>
    <mergeCell ref="F4:F5"/>
    <mergeCell ref="G4:G5"/>
  </mergeCells>
  <printOptions horizontalCentered="1"/>
  <pageMargins left="0.19685039370078741" right="0.19685039370078741" top="0.39370078740157483" bottom="0.19685039370078741" header="0.31496062992125984" footer="0.31496062992125984"/>
  <pageSetup paperSize="9" scale="52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>
    <pageSetUpPr fitToPage="1"/>
  </sheetPr>
  <dimension ref="A1:M616"/>
  <sheetViews>
    <sheetView showGridLines="0" zoomScale="85" zoomScaleNormal="85" zoomScaleSheetLayoutView="85" workbookViewId="0">
      <pane ySplit="3" topLeftCell="A4" activePane="bottomLeft" state="frozen"/>
      <selection activeCell="A6" sqref="A6"/>
      <selection pane="bottomLeft" activeCell="A6" sqref="A6"/>
    </sheetView>
  </sheetViews>
  <sheetFormatPr defaultColWidth="8.85546875" defaultRowHeight="15" x14ac:dyDescent="0.25"/>
  <cols>
    <col min="1" max="1" width="6.85546875" style="57" bestFit="1" customWidth="1"/>
    <col min="2" max="2" width="8" style="1" bestFit="1" customWidth="1"/>
    <col min="3" max="3" width="16.42578125" style="20" bestFit="1" customWidth="1"/>
    <col min="4" max="4" width="13.5703125" style="2" bestFit="1" customWidth="1"/>
    <col min="5" max="5" width="70" style="3" customWidth="1"/>
    <col min="6" max="6" width="11.42578125" style="4" customWidth="1"/>
    <col min="7" max="7" width="13.42578125" style="4" customWidth="1"/>
    <col min="8" max="8" width="17" style="4" bestFit="1" customWidth="1"/>
    <col min="9" max="9" width="18.42578125" style="4" bestFit="1" customWidth="1"/>
    <col min="10" max="10" width="4" style="4" customWidth="1"/>
    <col min="11" max="11" width="12.5703125" style="4" bestFit="1" customWidth="1"/>
    <col min="12" max="16384" width="8.85546875" style="4"/>
  </cols>
  <sheetData>
    <row r="1" spans="1:13" x14ac:dyDescent="0.25">
      <c r="B1" s="5"/>
      <c r="C1" s="8" t="s">
        <v>457</v>
      </c>
      <c r="D1" s="9"/>
      <c r="E1" s="10"/>
      <c r="F1" s="11"/>
      <c r="G1" s="11"/>
      <c r="H1" s="11"/>
      <c r="I1" s="12"/>
    </row>
    <row r="2" spans="1:13" x14ac:dyDescent="0.25">
      <c r="A2" s="57" t="s">
        <v>458</v>
      </c>
      <c r="B2" s="5"/>
      <c r="C2" s="5" t="s">
        <v>7</v>
      </c>
      <c r="D2" s="6" t="s">
        <v>459</v>
      </c>
      <c r="E2" s="7" t="s">
        <v>8</v>
      </c>
      <c r="F2" s="6" t="s">
        <v>460</v>
      </c>
      <c r="G2" s="6" t="s">
        <v>461</v>
      </c>
      <c r="H2" s="6" t="s">
        <v>462</v>
      </c>
      <c r="I2" s="6" t="s">
        <v>463</v>
      </c>
      <c r="J2" s="4" t="s">
        <v>853</v>
      </c>
      <c r="L2" s="4" t="s">
        <v>462</v>
      </c>
      <c r="M2" s="4" t="s">
        <v>463</v>
      </c>
    </row>
    <row r="3" spans="1:13" hidden="1" x14ac:dyDescent="0.25">
      <c r="B3" s="5" t="s">
        <v>464</v>
      </c>
      <c r="C3" s="8" t="s">
        <v>14</v>
      </c>
      <c r="D3" s="9"/>
      <c r="E3" s="10"/>
      <c r="F3" s="11"/>
      <c r="G3" s="11"/>
      <c r="H3" s="11"/>
      <c r="I3" s="12"/>
    </row>
    <row r="4" spans="1:13" hidden="1" x14ac:dyDescent="0.25">
      <c r="A4" s="57">
        <v>1</v>
      </c>
      <c r="B4" s="13" t="s">
        <v>16</v>
      </c>
      <c r="C4" s="14" t="s">
        <v>96</v>
      </c>
      <c r="D4" s="14" t="s">
        <v>95</v>
      </c>
      <c r="E4" s="15" t="s">
        <v>97</v>
      </c>
      <c r="F4" s="16" t="s">
        <v>9</v>
      </c>
      <c r="G4" s="17">
        <v>1</v>
      </c>
      <c r="H4" s="18" cm="1">
        <f t="array" ref="H4">SUM(I5:INDEX(I5:I8936,MATCH(TRUE,INDEX(A5:A8936&lt;&gt;0,0),0)-1))</f>
        <v>3027.8569400000001</v>
      </c>
      <c r="I4" s="19">
        <f>G4*H4</f>
        <v>3027.8569400000001</v>
      </c>
      <c r="L4" s="4">
        <v>2631.48038</v>
      </c>
      <c r="M4" s="4">
        <v>2631.48038</v>
      </c>
    </row>
    <row r="5" spans="1:13" ht="60" hidden="1" x14ac:dyDescent="0.25">
      <c r="A5" s="57">
        <v>0</v>
      </c>
      <c r="B5" s="13"/>
      <c r="C5" s="14">
        <v>5928</v>
      </c>
      <c r="D5" s="14" t="s">
        <v>114</v>
      </c>
      <c r="E5" s="15" t="s">
        <v>483</v>
      </c>
      <c r="F5" s="16" t="s">
        <v>476</v>
      </c>
      <c r="G5" s="17">
        <v>7.9000000000000001E-2</v>
      </c>
      <c r="H5" s="18">
        <v>278.64</v>
      </c>
      <c r="I5" s="19">
        <f t="shared" ref="I5:I68" si="0">G5*H5</f>
        <v>22.012560000000001</v>
      </c>
      <c r="J5" s="4" t="s">
        <v>854</v>
      </c>
      <c r="L5" s="4">
        <v>274.69</v>
      </c>
      <c r="M5" s="4">
        <v>21.700510000000001</v>
      </c>
    </row>
    <row r="6" spans="1:13" hidden="1" x14ac:dyDescent="0.25">
      <c r="A6" s="57">
        <v>0</v>
      </c>
      <c r="B6" s="13"/>
      <c r="C6" s="14">
        <v>88247</v>
      </c>
      <c r="D6" s="14" t="s">
        <v>114</v>
      </c>
      <c r="E6" s="15" t="s">
        <v>484</v>
      </c>
      <c r="F6" s="16" t="s">
        <v>468</v>
      </c>
      <c r="G6" s="17">
        <v>2.8149999999999999</v>
      </c>
      <c r="H6" s="18">
        <v>18.559999999999999</v>
      </c>
      <c r="I6" s="19">
        <f t="shared" si="0"/>
        <v>52.246399999999994</v>
      </c>
      <c r="J6" s="4" t="s">
        <v>854</v>
      </c>
      <c r="L6" s="4">
        <v>17.23</v>
      </c>
      <c r="M6" s="4">
        <v>48.502450000000003</v>
      </c>
    </row>
    <row r="7" spans="1:13" hidden="1" x14ac:dyDescent="0.25">
      <c r="A7" s="57">
        <v>0</v>
      </c>
      <c r="B7" s="13"/>
      <c r="C7" s="14">
        <v>88264</v>
      </c>
      <c r="D7" s="14" t="s">
        <v>114</v>
      </c>
      <c r="E7" s="15" t="s">
        <v>485</v>
      </c>
      <c r="F7" s="16" t="s">
        <v>468</v>
      </c>
      <c r="G7" s="17">
        <v>9.1479999999999997</v>
      </c>
      <c r="H7" s="18">
        <v>22.36</v>
      </c>
      <c r="I7" s="19">
        <f t="shared" si="0"/>
        <v>204.54927999999998</v>
      </c>
      <c r="J7" s="4" t="s">
        <v>854</v>
      </c>
      <c r="L7" s="4">
        <v>20.71</v>
      </c>
      <c r="M7" s="4">
        <v>189.45508000000001</v>
      </c>
    </row>
    <row r="8" spans="1:13" ht="45" hidden="1" x14ac:dyDescent="0.25">
      <c r="A8" s="57">
        <v>0</v>
      </c>
      <c r="B8" s="13"/>
      <c r="C8" s="14">
        <v>94962</v>
      </c>
      <c r="D8" s="14" t="s">
        <v>114</v>
      </c>
      <c r="E8" s="15" t="s">
        <v>486</v>
      </c>
      <c r="F8" s="16" t="s">
        <v>443</v>
      </c>
      <c r="G8" s="17">
        <v>0.80300000000000005</v>
      </c>
      <c r="H8" s="18">
        <v>372.9</v>
      </c>
      <c r="I8" s="19">
        <f t="shared" si="0"/>
        <v>299.43869999999998</v>
      </c>
      <c r="J8" s="4" t="s">
        <v>854</v>
      </c>
      <c r="L8" s="4">
        <v>382.78</v>
      </c>
      <c r="M8" s="4">
        <v>307.37234000000001</v>
      </c>
    </row>
    <row r="9" spans="1:13" hidden="1" x14ac:dyDescent="0.25">
      <c r="A9" s="57">
        <v>0</v>
      </c>
      <c r="B9" s="13"/>
      <c r="C9" s="14">
        <v>863</v>
      </c>
      <c r="D9" s="14" t="s">
        <v>114</v>
      </c>
      <c r="E9" s="15" t="s">
        <v>487</v>
      </c>
      <c r="F9" s="16" t="s">
        <v>122</v>
      </c>
      <c r="G9" s="17">
        <v>11</v>
      </c>
      <c r="H9" s="18">
        <v>35.21</v>
      </c>
      <c r="I9" s="19">
        <f t="shared" si="0"/>
        <v>387.31</v>
      </c>
      <c r="J9" s="4" t="s">
        <v>854</v>
      </c>
      <c r="L9" s="4">
        <v>39.049999999999997</v>
      </c>
      <c r="M9" s="4">
        <v>429.54999999999995</v>
      </c>
    </row>
    <row r="10" spans="1:13" ht="30" hidden="1" x14ac:dyDescent="0.25">
      <c r="A10" s="57">
        <v>0</v>
      </c>
      <c r="B10" s="13"/>
      <c r="C10" s="14">
        <v>41204</v>
      </c>
      <c r="D10" s="14" t="s">
        <v>114</v>
      </c>
      <c r="E10" s="15" t="s">
        <v>488</v>
      </c>
      <c r="F10" s="16" t="s">
        <v>9</v>
      </c>
      <c r="G10" s="17">
        <v>1</v>
      </c>
      <c r="H10" s="18">
        <v>2062.3000000000002</v>
      </c>
      <c r="I10" s="19">
        <f t="shared" si="0"/>
        <v>2062.3000000000002</v>
      </c>
      <c r="J10" s="4" t="s">
        <v>854</v>
      </c>
      <c r="L10" s="4">
        <v>1634.9</v>
      </c>
      <c r="M10" s="4">
        <v>1634.9</v>
      </c>
    </row>
    <row r="11" spans="1:13" hidden="1" x14ac:dyDescent="0.25">
      <c r="A11" s="57">
        <v>1</v>
      </c>
      <c r="B11" s="13" t="s">
        <v>17</v>
      </c>
      <c r="C11" s="14" t="s">
        <v>98</v>
      </c>
      <c r="D11" s="14" t="s">
        <v>95</v>
      </c>
      <c r="E11" s="15" t="s">
        <v>99</v>
      </c>
      <c r="F11" s="16" t="s">
        <v>9</v>
      </c>
      <c r="G11" s="17">
        <v>1</v>
      </c>
      <c r="H11" s="18" cm="1">
        <f t="array" ref="H11">SUM(I12:INDEX(I12:I8943,MATCH(TRUE,INDEX(A12:A8943&lt;&gt;0,0),0)-1))</f>
        <v>306.14319999999992</v>
      </c>
      <c r="I11" s="19">
        <f t="shared" si="0"/>
        <v>306.14319999999992</v>
      </c>
      <c r="L11" s="4">
        <v>303.91239999999999</v>
      </c>
      <c r="M11" s="4">
        <v>303.91239999999999</v>
      </c>
    </row>
    <row r="12" spans="1:13" hidden="1" x14ac:dyDescent="0.25">
      <c r="A12" s="57">
        <v>0</v>
      </c>
      <c r="B12" s="13"/>
      <c r="C12" s="14">
        <v>88264</v>
      </c>
      <c r="D12" s="14" t="s">
        <v>114</v>
      </c>
      <c r="E12" s="15" t="s">
        <v>485</v>
      </c>
      <c r="F12" s="16" t="s">
        <v>468</v>
      </c>
      <c r="G12" s="17">
        <v>0.46</v>
      </c>
      <c r="H12" s="18">
        <v>22.36</v>
      </c>
      <c r="I12" s="19">
        <f t="shared" si="0"/>
        <v>10.285600000000001</v>
      </c>
      <c r="J12" s="4" t="s">
        <v>854</v>
      </c>
      <c r="L12" s="4">
        <v>20.71</v>
      </c>
      <c r="M12" s="4">
        <v>9.5266000000000002</v>
      </c>
    </row>
    <row r="13" spans="1:13" hidden="1" x14ac:dyDescent="0.25">
      <c r="A13" s="57">
        <v>0</v>
      </c>
      <c r="B13" s="13"/>
      <c r="C13" s="14">
        <v>88247</v>
      </c>
      <c r="D13" s="14" t="s">
        <v>114</v>
      </c>
      <c r="E13" s="15" t="s">
        <v>484</v>
      </c>
      <c r="F13" s="16" t="s">
        <v>468</v>
      </c>
      <c r="G13" s="17">
        <v>0.46</v>
      </c>
      <c r="H13" s="18">
        <v>18.559999999999999</v>
      </c>
      <c r="I13" s="19">
        <f t="shared" si="0"/>
        <v>8.5375999999999994</v>
      </c>
      <c r="J13" s="4" t="s">
        <v>854</v>
      </c>
      <c r="L13" s="4">
        <v>17.23</v>
      </c>
      <c r="M13" s="4">
        <v>7.9258000000000006</v>
      </c>
    </row>
    <row r="14" spans="1:13" hidden="1" x14ac:dyDescent="0.25">
      <c r="A14" s="57">
        <v>0</v>
      </c>
      <c r="B14" s="13"/>
      <c r="C14" s="14">
        <v>3692</v>
      </c>
      <c r="D14" s="14" t="s">
        <v>489</v>
      </c>
      <c r="E14" s="15" t="s">
        <v>490</v>
      </c>
      <c r="F14" s="16" t="s">
        <v>9</v>
      </c>
      <c r="G14" s="17">
        <v>1</v>
      </c>
      <c r="H14" s="18">
        <v>219.14</v>
      </c>
      <c r="I14" s="19">
        <f t="shared" si="0"/>
        <v>219.14</v>
      </c>
      <c r="J14" s="4" t="s">
        <v>854</v>
      </c>
      <c r="L14" s="4">
        <v>219.14</v>
      </c>
      <c r="M14" s="4">
        <v>219.14</v>
      </c>
    </row>
    <row r="15" spans="1:13" hidden="1" x14ac:dyDescent="0.25">
      <c r="A15" s="57">
        <v>0</v>
      </c>
      <c r="B15" s="13"/>
      <c r="C15" s="14">
        <v>2904</v>
      </c>
      <c r="D15" s="14" t="s">
        <v>107</v>
      </c>
      <c r="E15" s="15" t="s">
        <v>491</v>
      </c>
      <c r="F15" s="16" t="s">
        <v>9</v>
      </c>
      <c r="G15" s="17">
        <v>1</v>
      </c>
      <c r="H15" s="18">
        <v>8.9700000000000006</v>
      </c>
      <c r="I15" s="19">
        <f t="shared" si="0"/>
        <v>8.9700000000000006</v>
      </c>
      <c r="J15" s="4" t="s">
        <v>854</v>
      </c>
      <c r="L15" s="4">
        <v>9.09</v>
      </c>
      <c r="M15" s="4">
        <v>9.09</v>
      </c>
    </row>
    <row r="16" spans="1:13" hidden="1" x14ac:dyDescent="0.25">
      <c r="A16" s="57">
        <v>0</v>
      </c>
      <c r="B16" s="13"/>
      <c r="C16" s="14">
        <v>2917</v>
      </c>
      <c r="D16" s="14" t="s">
        <v>107</v>
      </c>
      <c r="E16" s="15" t="s">
        <v>492</v>
      </c>
      <c r="F16" s="16" t="s">
        <v>9</v>
      </c>
      <c r="G16" s="17">
        <v>1</v>
      </c>
      <c r="H16" s="18">
        <v>23.15</v>
      </c>
      <c r="I16" s="19">
        <f t="shared" si="0"/>
        <v>23.15</v>
      </c>
      <c r="J16" s="4" t="s">
        <v>854</v>
      </c>
      <c r="L16" s="4">
        <v>24.1</v>
      </c>
      <c r="M16" s="4">
        <v>24.1</v>
      </c>
    </row>
    <row r="17" spans="1:13" hidden="1" x14ac:dyDescent="0.25">
      <c r="A17" s="57">
        <v>0</v>
      </c>
      <c r="B17" s="13"/>
      <c r="C17" s="14">
        <v>2915</v>
      </c>
      <c r="D17" s="14" t="s">
        <v>107</v>
      </c>
      <c r="E17" s="15" t="s">
        <v>493</v>
      </c>
      <c r="F17" s="16" t="s">
        <v>9</v>
      </c>
      <c r="G17" s="17">
        <v>1</v>
      </c>
      <c r="H17" s="18">
        <v>19.97</v>
      </c>
      <c r="I17" s="19">
        <f t="shared" si="0"/>
        <v>19.97</v>
      </c>
      <c r="J17" s="4" t="s">
        <v>854</v>
      </c>
      <c r="L17" s="4">
        <v>15.09</v>
      </c>
      <c r="M17" s="4">
        <v>15.09</v>
      </c>
    </row>
    <row r="18" spans="1:13" hidden="1" x14ac:dyDescent="0.25">
      <c r="A18" s="57">
        <v>0</v>
      </c>
      <c r="B18" s="13"/>
      <c r="C18" s="14">
        <v>2914</v>
      </c>
      <c r="D18" s="14" t="s">
        <v>107</v>
      </c>
      <c r="E18" s="15" t="s">
        <v>494</v>
      </c>
      <c r="F18" s="16" t="s">
        <v>9</v>
      </c>
      <c r="G18" s="17">
        <v>1</v>
      </c>
      <c r="H18" s="18">
        <v>11.65</v>
      </c>
      <c r="I18" s="19">
        <f t="shared" si="0"/>
        <v>11.65</v>
      </c>
      <c r="J18" s="4" t="s">
        <v>854</v>
      </c>
      <c r="L18" s="4">
        <v>15.1</v>
      </c>
      <c r="M18" s="4">
        <v>15.1</v>
      </c>
    </row>
    <row r="19" spans="1:13" hidden="1" x14ac:dyDescent="0.25">
      <c r="A19" s="57">
        <v>0</v>
      </c>
      <c r="B19" s="13"/>
      <c r="C19" s="14">
        <v>2844</v>
      </c>
      <c r="D19" s="14" t="s">
        <v>107</v>
      </c>
      <c r="E19" s="15" t="s">
        <v>495</v>
      </c>
      <c r="F19" s="16" t="s">
        <v>9</v>
      </c>
      <c r="G19" s="17">
        <v>1</v>
      </c>
      <c r="H19" s="18">
        <v>1.57</v>
      </c>
      <c r="I19" s="19">
        <f t="shared" si="0"/>
        <v>1.57</v>
      </c>
      <c r="J19" s="4" t="s">
        <v>854</v>
      </c>
      <c r="L19" s="4">
        <v>1.18</v>
      </c>
      <c r="M19" s="4">
        <v>1.18</v>
      </c>
    </row>
    <row r="20" spans="1:13" hidden="1" x14ac:dyDescent="0.25">
      <c r="A20" s="57">
        <v>0</v>
      </c>
      <c r="B20" s="13"/>
      <c r="C20" s="14">
        <v>4130</v>
      </c>
      <c r="D20" s="14" t="s">
        <v>107</v>
      </c>
      <c r="E20" s="15" t="s">
        <v>496</v>
      </c>
      <c r="F20" s="16" t="s">
        <v>9</v>
      </c>
      <c r="G20" s="17">
        <v>1</v>
      </c>
      <c r="H20" s="18">
        <v>2.87</v>
      </c>
      <c r="I20" s="19">
        <f t="shared" si="0"/>
        <v>2.87</v>
      </c>
      <c r="J20" s="4" t="s">
        <v>854</v>
      </c>
      <c r="L20" s="4">
        <v>2.76</v>
      </c>
      <c r="M20" s="4">
        <v>2.76</v>
      </c>
    </row>
    <row r="21" spans="1:13" hidden="1" x14ac:dyDescent="0.25">
      <c r="A21" s="57">
        <v>1</v>
      </c>
      <c r="B21" s="13" t="s">
        <v>18</v>
      </c>
      <c r="C21" s="14" t="s">
        <v>100</v>
      </c>
      <c r="D21" s="14" t="s">
        <v>95</v>
      </c>
      <c r="E21" s="15" t="s">
        <v>101</v>
      </c>
      <c r="F21" s="16" t="s">
        <v>9</v>
      </c>
      <c r="G21" s="17">
        <v>1</v>
      </c>
      <c r="H21" s="18" cm="1">
        <f t="array" ref="H21">SUM(I22:INDEX(I22:I8953,MATCH(TRUE,INDEX(A22:A8953&lt;&gt;0,0),0)-1))</f>
        <v>44.567999999999998</v>
      </c>
      <c r="I21" s="19">
        <f t="shared" si="0"/>
        <v>44.567999999999998</v>
      </c>
      <c r="L21" s="4">
        <v>43.376000000000005</v>
      </c>
      <c r="M21" s="4">
        <v>43.376000000000005</v>
      </c>
    </row>
    <row r="22" spans="1:13" hidden="1" x14ac:dyDescent="0.25">
      <c r="A22" s="57">
        <v>0</v>
      </c>
      <c r="B22" s="13"/>
      <c r="C22" s="14">
        <v>88264</v>
      </c>
      <c r="D22" s="14" t="s">
        <v>114</v>
      </c>
      <c r="E22" s="15" t="s">
        <v>485</v>
      </c>
      <c r="F22" s="16" t="s">
        <v>468</v>
      </c>
      <c r="G22" s="17">
        <v>0.4</v>
      </c>
      <c r="H22" s="18">
        <v>22.36</v>
      </c>
      <c r="I22" s="19">
        <f t="shared" si="0"/>
        <v>8.9440000000000008</v>
      </c>
      <c r="J22" s="4" t="s">
        <v>854</v>
      </c>
      <c r="L22" s="4">
        <v>20.71</v>
      </c>
      <c r="M22" s="4">
        <v>8.2840000000000007</v>
      </c>
    </row>
    <row r="23" spans="1:13" hidden="1" x14ac:dyDescent="0.25">
      <c r="A23" s="57">
        <v>0</v>
      </c>
      <c r="B23" s="13"/>
      <c r="C23" s="14">
        <v>88247</v>
      </c>
      <c r="D23" s="14" t="s">
        <v>114</v>
      </c>
      <c r="E23" s="15" t="s">
        <v>484</v>
      </c>
      <c r="F23" s="16" t="s">
        <v>468</v>
      </c>
      <c r="G23" s="17">
        <v>0.4</v>
      </c>
      <c r="H23" s="18">
        <v>18.559999999999999</v>
      </c>
      <c r="I23" s="19">
        <f t="shared" si="0"/>
        <v>7.4239999999999995</v>
      </c>
      <c r="J23" s="4" t="s">
        <v>854</v>
      </c>
      <c r="L23" s="4">
        <v>17.23</v>
      </c>
      <c r="M23" s="4">
        <v>6.8920000000000003</v>
      </c>
    </row>
    <row r="24" spans="1:13" hidden="1" x14ac:dyDescent="0.25">
      <c r="A24" s="57">
        <v>0</v>
      </c>
      <c r="B24" s="13"/>
      <c r="C24" s="14">
        <v>6603</v>
      </c>
      <c r="D24" s="14" t="s">
        <v>326</v>
      </c>
      <c r="E24" s="15" t="s">
        <v>855</v>
      </c>
      <c r="F24" s="16" t="s">
        <v>9</v>
      </c>
      <c r="G24" s="17">
        <v>1</v>
      </c>
      <c r="H24" s="18">
        <v>28.2</v>
      </c>
      <c r="I24" s="19">
        <f t="shared" si="0"/>
        <v>28.2</v>
      </c>
      <c r="L24" s="4">
        <v>28.2</v>
      </c>
      <c r="M24" s="4">
        <v>28.2</v>
      </c>
    </row>
    <row r="25" spans="1:13" ht="30" hidden="1" x14ac:dyDescent="0.25">
      <c r="A25" s="57">
        <v>1</v>
      </c>
      <c r="B25" s="13" t="s">
        <v>19</v>
      </c>
      <c r="C25" s="14" t="s">
        <v>272</v>
      </c>
      <c r="D25" s="14" t="s">
        <v>95</v>
      </c>
      <c r="E25" s="15" t="s">
        <v>104</v>
      </c>
      <c r="F25" s="16" t="s">
        <v>9</v>
      </c>
      <c r="G25" s="17">
        <v>1.1000000000000001</v>
      </c>
      <c r="H25" s="18" cm="1">
        <f t="array" ref="H25">SUM(I26:INDEX(I26:I8957,MATCH(TRUE,INDEX(A26:A8957&lt;&gt;0,0),0)-1))</f>
        <v>257.02647999999999</v>
      </c>
      <c r="I25" s="19">
        <f t="shared" si="0"/>
        <v>282.729128</v>
      </c>
      <c r="L25" s="4">
        <v>254.26135999999997</v>
      </c>
      <c r="M25" s="4">
        <v>279.68749600000001</v>
      </c>
    </row>
    <row r="26" spans="1:13" hidden="1" x14ac:dyDescent="0.25">
      <c r="A26" s="57">
        <v>0</v>
      </c>
      <c r="B26" s="13"/>
      <c r="C26" s="14">
        <v>88264</v>
      </c>
      <c r="D26" s="14" t="s">
        <v>114</v>
      </c>
      <c r="E26" s="15" t="s">
        <v>485</v>
      </c>
      <c r="F26" s="16" t="s">
        <v>468</v>
      </c>
      <c r="G26" s="17">
        <v>0.34399999999999997</v>
      </c>
      <c r="H26" s="18">
        <v>22.36</v>
      </c>
      <c r="I26" s="19">
        <f t="shared" si="0"/>
        <v>7.6918399999999991</v>
      </c>
      <c r="J26" s="4" t="s">
        <v>854</v>
      </c>
      <c r="L26" s="4">
        <v>20.71</v>
      </c>
      <c r="M26" s="4">
        <v>7.1242399999999995</v>
      </c>
    </row>
    <row r="27" spans="1:13" hidden="1" x14ac:dyDescent="0.25">
      <c r="A27" s="57">
        <v>0</v>
      </c>
      <c r="B27" s="13"/>
      <c r="C27" s="14">
        <v>88247</v>
      </c>
      <c r="D27" s="14" t="s">
        <v>114</v>
      </c>
      <c r="E27" s="15" t="s">
        <v>484</v>
      </c>
      <c r="F27" s="16" t="s">
        <v>468</v>
      </c>
      <c r="G27" s="17">
        <v>0.34399999999999997</v>
      </c>
      <c r="H27" s="18">
        <v>18.559999999999999</v>
      </c>
      <c r="I27" s="19">
        <f t="shared" si="0"/>
        <v>6.3846399999999992</v>
      </c>
      <c r="J27" s="4" t="s">
        <v>854</v>
      </c>
      <c r="L27" s="4">
        <v>17.23</v>
      </c>
      <c r="M27" s="4">
        <v>5.9271199999999995</v>
      </c>
    </row>
    <row r="28" spans="1:13" hidden="1" x14ac:dyDescent="0.25">
      <c r="A28" s="57">
        <v>0</v>
      </c>
      <c r="B28" s="13"/>
      <c r="C28" s="14">
        <v>1201008430</v>
      </c>
      <c r="D28" s="14" t="s">
        <v>326</v>
      </c>
      <c r="E28" s="15" t="s">
        <v>856</v>
      </c>
      <c r="F28" s="16" t="s">
        <v>9</v>
      </c>
      <c r="G28" s="17">
        <v>1</v>
      </c>
      <c r="H28" s="18">
        <v>232.95</v>
      </c>
      <c r="I28" s="19">
        <f t="shared" si="0"/>
        <v>232.95</v>
      </c>
      <c r="L28" s="4">
        <v>232.95</v>
      </c>
      <c r="M28" s="4">
        <v>232.95</v>
      </c>
    </row>
    <row r="29" spans="1:13" ht="30" hidden="1" x14ac:dyDescent="0.25">
      <c r="A29" s="57">
        <v>0</v>
      </c>
      <c r="B29" s="13"/>
      <c r="C29" s="14">
        <v>4777</v>
      </c>
      <c r="D29" s="14" t="s">
        <v>114</v>
      </c>
      <c r="E29" s="15" t="s">
        <v>498</v>
      </c>
      <c r="F29" s="16" t="s">
        <v>134</v>
      </c>
      <c r="G29" s="17">
        <v>1</v>
      </c>
      <c r="H29" s="18">
        <v>10</v>
      </c>
      <c r="I29" s="19">
        <f t="shared" si="0"/>
        <v>10</v>
      </c>
      <c r="J29" s="4" t="s">
        <v>854</v>
      </c>
      <c r="L29" s="4">
        <v>8.26</v>
      </c>
      <c r="M29" s="4">
        <v>8.26</v>
      </c>
    </row>
    <row r="30" spans="1:13" hidden="1" x14ac:dyDescent="0.25">
      <c r="A30" s="57">
        <v>1</v>
      </c>
      <c r="B30" s="13" t="s">
        <v>20</v>
      </c>
      <c r="C30" s="14" t="s">
        <v>105</v>
      </c>
      <c r="D30" s="14" t="s">
        <v>95</v>
      </c>
      <c r="E30" s="15" t="s">
        <v>106</v>
      </c>
      <c r="F30" s="16" t="s">
        <v>9</v>
      </c>
      <c r="G30" s="17">
        <v>1</v>
      </c>
      <c r="H30" s="18" cm="1">
        <f t="array" ref="H30">SUM(I31:INDEX(I31:I8962,MATCH(TRUE,INDEX(A31:A8962&lt;&gt;0,0),0)-1))</f>
        <v>109.4</v>
      </c>
      <c r="I30" s="19">
        <f t="shared" si="0"/>
        <v>109.4</v>
      </c>
      <c r="L30" s="4">
        <v>108.24250000000001</v>
      </c>
      <c r="M30" s="4">
        <v>108.24250000000001</v>
      </c>
    </row>
    <row r="31" spans="1:13" hidden="1" x14ac:dyDescent="0.25">
      <c r="A31" s="57">
        <v>0</v>
      </c>
      <c r="B31" s="13"/>
      <c r="C31" s="14">
        <v>88247</v>
      </c>
      <c r="D31" s="14" t="s">
        <v>114</v>
      </c>
      <c r="E31" s="15" t="s">
        <v>484</v>
      </c>
      <c r="F31" s="16" t="s">
        <v>468</v>
      </c>
      <c r="G31" s="17">
        <v>0.25</v>
      </c>
      <c r="H31" s="18">
        <v>18.559999999999999</v>
      </c>
      <c r="I31" s="19">
        <f t="shared" si="0"/>
        <v>4.6399999999999997</v>
      </c>
      <c r="J31" s="4" t="s">
        <v>854</v>
      </c>
      <c r="L31" s="4">
        <v>17.23</v>
      </c>
      <c r="M31" s="4">
        <v>4.3075000000000001</v>
      </c>
    </row>
    <row r="32" spans="1:13" hidden="1" x14ac:dyDescent="0.25">
      <c r="A32" s="57">
        <v>0</v>
      </c>
      <c r="B32" s="13"/>
      <c r="C32" s="14">
        <v>88264</v>
      </c>
      <c r="D32" s="14" t="s">
        <v>114</v>
      </c>
      <c r="E32" s="15" t="s">
        <v>485</v>
      </c>
      <c r="F32" s="16" t="s">
        <v>468</v>
      </c>
      <c r="G32" s="17">
        <v>0.5</v>
      </c>
      <c r="H32" s="18">
        <v>22.36</v>
      </c>
      <c r="I32" s="19">
        <f t="shared" si="0"/>
        <v>11.18</v>
      </c>
      <c r="J32" s="4" t="s">
        <v>854</v>
      </c>
      <c r="L32" s="4">
        <v>20.71</v>
      </c>
      <c r="M32" s="4">
        <v>10.355</v>
      </c>
    </row>
    <row r="33" spans="1:13" hidden="1" x14ac:dyDescent="0.25">
      <c r="A33" s="57">
        <v>0</v>
      </c>
      <c r="B33" s="13"/>
      <c r="C33" s="14" t="s">
        <v>857</v>
      </c>
      <c r="D33" s="14" t="s">
        <v>499</v>
      </c>
      <c r="E33" s="15" t="s">
        <v>500</v>
      </c>
      <c r="F33" s="16" t="s">
        <v>9</v>
      </c>
      <c r="G33" s="17">
        <v>1</v>
      </c>
      <c r="H33" s="18">
        <v>93.58</v>
      </c>
      <c r="I33" s="19">
        <f t="shared" si="0"/>
        <v>93.58</v>
      </c>
      <c r="L33" s="4">
        <v>93.58</v>
      </c>
      <c r="M33" s="4">
        <v>93.58</v>
      </c>
    </row>
    <row r="34" spans="1:13" hidden="1" x14ac:dyDescent="0.25">
      <c r="A34" s="57">
        <v>1</v>
      </c>
      <c r="B34" s="13" t="s">
        <v>21</v>
      </c>
      <c r="C34" s="14">
        <v>2953</v>
      </c>
      <c r="D34" s="14" t="s">
        <v>107</v>
      </c>
      <c r="E34" s="15" t="s">
        <v>108</v>
      </c>
      <c r="F34" s="16" t="s">
        <v>9</v>
      </c>
      <c r="G34" s="17">
        <v>1</v>
      </c>
      <c r="H34" s="18">
        <v>2.95</v>
      </c>
      <c r="I34" s="19">
        <f t="shared" si="0"/>
        <v>2.95</v>
      </c>
      <c r="L34" s="4">
        <v>2.95</v>
      </c>
      <c r="M34" s="4">
        <v>2.95</v>
      </c>
    </row>
    <row r="35" spans="1:13" hidden="1" x14ac:dyDescent="0.25">
      <c r="A35" s="57">
        <v>1</v>
      </c>
      <c r="B35" s="13" t="s">
        <v>22</v>
      </c>
      <c r="C35" s="14">
        <v>2833</v>
      </c>
      <c r="D35" s="14" t="s">
        <v>107</v>
      </c>
      <c r="E35" s="15" t="s">
        <v>109</v>
      </c>
      <c r="F35" s="16" t="s">
        <v>9</v>
      </c>
      <c r="G35" s="17">
        <v>1</v>
      </c>
      <c r="H35" s="18">
        <v>14</v>
      </c>
      <c r="I35" s="19">
        <f t="shared" si="0"/>
        <v>14</v>
      </c>
      <c r="L35" s="4">
        <v>14</v>
      </c>
      <c r="M35" s="4">
        <v>14</v>
      </c>
    </row>
    <row r="36" spans="1:13" hidden="1" x14ac:dyDescent="0.25">
      <c r="A36" s="57">
        <v>1</v>
      </c>
      <c r="B36" s="13" t="s">
        <v>23</v>
      </c>
      <c r="C36" s="14" t="s">
        <v>110</v>
      </c>
      <c r="D36" s="14" t="s">
        <v>95</v>
      </c>
      <c r="E36" s="15" t="s">
        <v>111</v>
      </c>
      <c r="F36" s="16" t="s">
        <v>9</v>
      </c>
      <c r="G36" s="17">
        <v>1</v>
      </c>
      <c r="H36" s="18" cm="1">
        <f t="array" ref="H36">SUM(I37:INDEX(I37:I8968,MATCH(TRUE,INDEX(A37:A8968&lt;&gt;0,0),0)-1))</f>
        <v>23.7484</v>
      </c>
      <c r="I36" s="19">
        <f t="shared" si="0"/>
        <v>23.7484</v>
      </c>
      <c r="L36" s="4">
        <v>23.688800000000001</v>
      </c>
      <c r="M36" s="4">
        <v>23.688800000000001</v>
      </c>
    </row>
    <row r="37" spans="1:13" hidden="1" x14ac:dyDescent="0.25">
      <c r="A37" s="57">
        <v>0</v>
      </c>
      <c r="B37" s="13"/>
      <c r="C37" s="14">
        <v>88264</v>
      </c>
      <c r="D37" s="14" t="s">
        <v>114</v>
      </c>
      <c r="E37" s="15" t="s">
        <v>485</v>
      </c>
      <c r="F37" s="16" t="s">
        <v>468</v>
      </c>
      <c r="G37" s="17">
        <v>0.02</v>
      </c>
      <c r="H37" s="18">
        <v>22.36</v>
      </c>
      <c r="I37" s="19">
        <f t="shared" si="0"/>
        <v>0.44719999999999999</v>
      </c>
      <c r="J37" s="4" t="s">
        <v>854</v>
      </c>
      <c r="L37" s="4">
        <v>20.71</v>
      </c>
      <c r="M37" s="4">
        <v>0.41420000000000001</v>
      </c>
    </row>
    <row r="38" spans="1:13" hidden="1" x14ac:dyDescent="0.25">
      <c r="A38" s="57">
        <v>0</v>
      </c>
      <c r="B38" s="13"/>
      <c r="C38" s="14">
        <v>88247</v>
      </c>
      <c r="D38" s="14" t="s">
        <v>114</v>
      </c>
      <c r="E38" s="15" t="s">
        <v>484</v>
      </c>
      <c r="F38" s="16" t="s">
        <v>468</v>
      </c>
      <c r="G38" s="17">
        <v>0.02</v>
      </c>
      <c r="H38" s="18">
        <v>18.559999999999999</v>
      </c>
      <c r="I38" s="19">
        <f t="shared" si="0"/>
        <v>0.37119999999999997</v>
      </c>
      <c r="J38" s="4" t="s">
        <v>854</v>
      </c>
      <c r="L38" s="4">
        <v>17.23</v>
      </c>
      <c r="M38" s="4">
        <v>0.34460000000000002</v>
      </c>
    </row>
    <row r="39" spans="1:13" hidden="1" x14ac:dyDescent="0.25">
      <c r="A39" s="57">
        <v>0</v>
      </c>
      <c r="B39" s="13"/>
      <c r="C39" s="14">
        <v>7018</v>
      </c>
      <c r="D39" s="14" t="s">
        <v>326</v>
      </c>
      <c r="E39" s="15" t="s">
        <v>111</v>
      </c>
      <c r="F39" s="16" t="s">
        <v>9</v>
      </c>
      <c r="G39" s="17">
        <v>1</v>
      </c>
      <c r="H39" s="18">
        <v>22.93</v>
      </c>
      <c r="I39" s="19">
        <f t="shared" si="0"/>
        <v>22.93</v>
      </c>
      <c r="L39" s="4">
        <v>22.93</v>
      </c>
      <c r="M39" s="4">
        <v>22.93</v>
      </c>
    </row>
    <row r="40" spans="1:13" hidden="1" x14ac:dyDescent="0.25">
      <c r="A40" s="57">
        <v>1</v>
      </c>
      <c r="B40" s="13" t="s">
        <v>24</v>
      </c>
      <c r="C40" s="14" t="s">
        <v>112</v>
      </c>
      <c r="D40" s="14" t="s">
        <v>95</v>
      </c>
      <c r="E40" s="15" t="s">
        <v>113</v>
      </c>
      <c r="F40" s="16" t="s">
        <v>9</v>
      </c>
      <c r="G40" s="17">
        <v>1</v>
      </c>
      <c r="H40" s="18" cm="1">
        <f t="array" ref="H40">SUM(I41:INDEX(I41:I8972,MATCH(TRUE,INDEX(A41:A8972&lt;&gt;0,0),0)-1))</f>
        <v>52.508000000000003</v>
      </c>
      <c r="I40" s="19">
        <f t="shared" si="0"/>
        <v>52.508000000000003</v>
      </c>
      <c r="L40" s="4">
        <v>50.686</v>
      </c>
      <c r="M40" s="4">
        <v>50.686</v>
      </c>
    </row>
    <row r="41" spans="1:13" hidden="1" x14ac:dyDescent="0.25">
      <c r="A41" s="57">
        <v>0</v>
      </c>
      <c r="B41" s="13"/>
      <c r="C41" s="14">
        <v>88264</v>
      </c>
      <c r="D41" s="14" t="s">
        <v>114</v>
      </c>
      <c r="E41" s="15" t="s">
        <v>485</v>
      </c>
      <c r="F41" s="16" t="s">
        <v>468</v>
      </c>
      <c r="G41" s="17">
        <v>0.4</v>
      </c>
      <c r="H41" s="18">
        <v>22.36</v>
      </c>
      <c r="I41" s="19">
        <f t="shared" si="0"/>
        <v>8.9440000000000008</v>
      </c>
      <c r="J41" s="4" t="s">
        <v>854</v>
      </c>
      <c r="L41" s="4">
        <v>20.71</v>
      </c>
      <c r="M41" s="4">
        <v>8.2840000000000007</v>
      </c>
    </row>
    <row r="42" spans="1:13" hidden="1" x14ac:dyDescent="0.25">
      <c r="A42" s="57">
        <v>0</v>
      </c>
      <c r="B42" s="13"/>
      <c r="C42" s="14">
        <v>88247</v>
      </c>
      <c r="D42" s="14" t="s">
        <v>114</v>
      </c>
      <c r="E42" s="15" t="s">
        <v>484</v>
      </c>
      <c r="F42" s="16" t="s">
        <v>468</v>
      </c>
      <c r="G42" s="17">
        <v>0.4</v>
      </c>
      <c r="H42" s="18">
        <v>18.559999999999999</v>
      </c>
      <c r="I42" s="19">
        <f t="shared" si="0"/>
        <v>7.4239999999999995</v>
      </c>
      <c r="J42" s="4" t="s">
        <v>854</v>
      </c>
      <c r="L42" s="4">
        <v>17.23</v>
      </c>
      <c r="M42" s="4">
        <v>6.8920000000000003</v>
      </c>
    </row>
    <row r="43" spans="1:13" hidden="1" x14ac:dyDescent="0.25">
      <c r="A43" s="57">
        <v>0</v>
      </c>
      <c r="B43" s="13"/>
      <c r="C43" s="14">
        <v>3957</v>
      </c>
      <c r="D43" s="14" t="s">
        <v>489</v>
      </c>
      <c r="E43" s="15" t="s">
        <v>503</v>
      </c>
      <c r="F43" s="16" t="s">
        <v>9</v>
      </c>
      <c r="G43" s="17">
        <v>1</v>
      </c>
      <c r="H43" s="18">
        <v>36.14</v>
      </c>
      <c r="I43" s="19">
        <f t="shared" si="0"/>
        <v>36.14</v>
      </c>
      <c r="J43" s="4" t="s">
        <v>854</v>
      </c>
      <c r="L43" s="4">
        <v>35.51</v>
      </c>
      <c r="M43" s="4">
        <v>35.51</v>
      </c>
    </row>
    <row r="44" spans="1:13" hidden="1" x14ac:dyDescent="0.25">
      <c r="A44" s="57">
        <v>1</v>
      </c>
      <c r="B44" s="13" t="s">
        <v>25</v>
      </c>
      <c r="C44" s="14">
        <v>12362</v>
      </c>
      <c r="D44" s="14" t="s">
        <v>114</v>
      </c>
      <c r="E44" s="15" t="s">
        <v>115</v>
      </c>
      <c r="F44" s="16" t="s">
        <v>9</v>
      </c>
      <c r="G44" s="17">
        <v>1</v>
      </c>
      <c r="H44" s="18">
        <v>20.170000000000002</v>
      </c>
      <c r="I44" s="19">
        <f t="shared" si="0"/>
        <v>20.170000000000002</v>
      </c>
      <c r="L44" s="4">
        <v>20.170000000000002</v>
      </c>
      <c r="M44" s="4">
        <v>20.170000000000002</v>
      </c>
    </row>
    <row r="45" spans="1:13" ht="30" hidden="1" x14ac:dyDescent="0.25">
      <c r="A45" s="57">
        <v>1</v>
      </c>
      <c r="B45" s="13" t="s">
        <v>26</v>
      </c>
      <c r="C45" s="14">
        <v>402</v>
      </c>
      <c r="D45" s="14" t="s">
        <v>114</v>
      </c>
      <c r="E45" s="15" t="s">
        <v>116</v>
      </c>
      <c r="F45" s="16" t="s">
        <v>9</v>
      </c>
      <c r="G45" s="17">
        <v>1</v>
      </c>
      <c r="H45" s="18">
        <v>18.739999999999998</v>
      </c>
      <c r="I45" s="19">
        <f t="shared" si="0"/>
        <v>18.739999999999998</v>
      </c>
      <c r="L45" s="4">
        <v>18.739999999999998</v>
      </c>
      <c r="M45" s="4">
        <v>18.739999999999998</v>
      </c>
    </row>
    <row r="46" spans="1:13" hidden="1" x14ac:dyDescent="0.25">
      <c r="A46" s="57">
        <v>1</v>
      </c>
      <c r="B46" s="13" t="s">
        <v>27</v>
      </c>
      <c r="C46" s="14" t="s">
        <v>117</v>
      </c>
      <c r="D46" s="14" t="s">
        <v>95</v>
      </c>
      <c r="E46" s="15" t="s">
        <v>118</v>
      </c>
      <c r="F46" s="16" t="s">
        <v>9</v>
      </c>
      <c r="G46" s="17">
        <v>1</v>
      </c>
      <c r="H46" s="18" cm="1">
        <f t="array" ref="H46">SUM(I47:INDEX(I47:I8978,MATCH(TRUE,INDEX(A47:A8978&lt;&gt;0,0),0)-1))</f>
        <v>26.055999999999997</v>
      </c>
      <c r="I46" s="19">
        <f t="shared" si="0"/>
        <v>26.055999999999997</v>
      </c>
      <c r="L46" s="4">
        <v>21.932000000000002</v>
      </c>
      <c r="M46" s="4">
        <v>21.932000000000002</v>
      </c>
    </row>
    <row r="47" spans="1:13" hidden="1" x14ac:dyDescent="0.25">
      <c r="A47" s="57">
        <v>0</v>
      </c>
      <c r="B47" s="13"/>
      <c r="C47" s="14">
        <v>88264</v>
      </c>
      <c r="D47" s="14" t="s">
        <v>114</v>
      </c>
      <c r="E47" s="15" t="s">
        <v>485</v>
      </c>
      <c r="F47" s="16" t="s">
        <v>468</v>
      </c>
      <c r="G47" s="17">
        <v>0.3</v>
      </c>
      <c r="H47" s="18">
        <v>22.36</v>
      </c>
      <c r="I47" s="19">
        <f t="shared" si="0"/>
        <v>6.7079999999999993</v>
      </c>
      <c r="J47" s="4" t="s">
        <v>854</v>
      </c>
      <c r="L47" s="4">
        <v>20.71</v>
      </c>
      <c r="M47" s="4">
        <v>6.2130000000000001</v>
      </c>
    </row>
    <row r="48" spans="1:13" hidden="1" x14ac:dyDescent="0.25">
      <c r="A48" s="57">
        <v>0</v>
      </c>
      <c r="B48" s="13"/>
      <c r="C48" s="14">
        <v>88247</v>
      </c>
      <c r="D48" s="14" t="s">
        <v>114</v>
      </c>
      <c r="E48" s="15" t="s">
        <v>484</v>
      </c>
      <c r="F48" s="16" t="s">
        <v>468</v>
      </c>
      <c r="G48" s="17">
        <v>0.3</v>
      </c>
      <c r="H48" s="18">
        <v>18.559999999999999</v>
      </c>
      <c r="I48" s="19">
        <f t="shared" si="0"/>
        <v>5.5679999999999996</v>
      </c>
      <c r="J48" s="4" t="s">
        <v>854</v>
      </c>
      <c r="L48" s="4">
        <v>17.23</v>
      </c>
      <c r="M48" s="4">
        <v>5.1689999999999996</v>
      </c>
    </row>
    <row r="49" spans="1:13" hidden="1" x14ac:dyDescent="0.25">
      <c r="A49" s="57">
        <v>0</v>
      </c>
      <c r="B49" s="13"/>
      <c r="C49" s="14">
        <v>3972</v>
      </c>
      <c r="D49" s="14" t="s">
        <v>489</v>
      </c>
      <c r="E49" s="15" t="s">
        <v>118</v>
      </c>
      <c r="F49" s="16" t="s">
        <v>9</v>
      </c>
      <c r="G49" s="17">
        <v>1</v>
      </c>
      <c r="H49" s="18">
        <v>13.78</v>
      </c>
      <c r="I49" s="19">
        <f t="shared" si="0"/>
        <v>13.78</v>
      </c>
      <c r="J49" s="4" t="s">
        <v>854</v>
      </c>
      <c r="L49" s="4">
        <v>10.55</v>
      </c>
      <c r="M49" s="4">
        <v>10.55</v>
      </c>
    </row>
    <row r="50" spans="1:13" hidden="1" x14ac:dyDescent="0.25">
      <c r="A50" s="57">
        <v>1</v>
      </c>
      <c r="B50" s="13" t="s">
        <v>28</v>
      </c>
      <c r="C50" s="14" t="s">
        <v>119</v>
      </c>
      <c r="D50" s="14" t="s">
        <v>95</v>
      </c>
      <c r="E50" s="15" t="s">
        <v>120</v>
      </c>
      <c r="F50" s="16" t="s">
        <v>9</v>
      </c>
      <c r="G50" s="17">
        <v>1</v>
      </c>
      <c r="H50" s="18" cm="1">
        <f t="array" ref="H50">SUM(I51:INDEX(I51:I8982,MATCH(TRUE,INDEX(A51:A8982&lt;&gt;0,0),0)-1))</f>
        <v>23.370199999999997</v>
      </c>
      <c r="I50" s="19">
        <f t="shared" si="0"/>
        <v>23.370199999999997</v>
      </c>
      <c r="L50" s="4">
        <v>22.974599999999999</v>
      </c>
      <c r="M50" s="4">
        <v>22.974599999999999</v>
      </c>
    </row>
    <row r="51" spans="1:13" hidden="1" x14ac:dyDescent="0.25">
      <c r="A51" s="57">
        <v>0</v>
      </c>
      <c r="B51" s="13"/>
      <c r="C51" s="14">
        <v>88316</v>
      </c>
      <c r="D51" s="14" t="s">
        <v>114</v>
      </c>
      <c r="E51" s="15" t="s">
        <v>469</v>
      </c>
      <c r="F51" s="16" t="s">
        <v>468</v>
      </c>
      <c r="G51" s="17">
        <v>0.23</v>
      </c>
      <c r="H51" s="18">
        <v>17.739999999999998</v>
      </c>
      <c r="I51" s="19">
        <f t="shared" si="0"/>
        <v>4.0801999999999996</v>
      </c>
      <c r="J51" s="4" t="s">
        <v>854</v>
      </c>
      <c r="L51" s="4">
        <v>16.02</v>
      </c>
      <c r="M51" s="4">
        <v>3.6846000000000001</v>
      </c>
    </row>
    <row r="52" spans="1:13" hidden="1" x14ac:dyDescent="0.25">
      <c r="A52" s="57">
        <v>0</v>
      </c>
      <c r="B52" s="13"/>
      <c r="C52" s="14">
        <v>9838</v>
      </c>
      <c r="D52" s="14" t="s">
        <v>370</v>
      </c>
      <c r="E52" s="15" t="s">
        <v>504</v>
      </c>
      <c r="F52" s="16" t="s">
        <v>9</v>
      </c>
      <c r="G52" s="17">
        <v>1</v>
      </c>
      <c r="H52" s="18">
        <v>19.29</v>
      </c>
      <c r="I52" s="19">
        <f t="shared" si="0"/>
        <v>19.29</v>
      </c>
      <c r="L52" s="4">
        <v>19.29</v>
      </c>
      <c r="M52" s="4">
        <v>19.29</v>
      </c>
    </row>
    <row r="53" spans="1:13" hidden="1" x14ac:dyDescent="0.25">
      <c r="A53" s="57">
        <v>1</v>
      </c>
      <c r="B53" s="13" t="s">
        <v>29</v>
      </c>
      <c r="C53" s="14">
        <v>863</v>
      </c>
      <c r="D53" s="14" t="s">
        <v>114</v>
      </c>
      <c r="E53" s="15" t="s">
        <v>121</v>
      </c>
      <c r="F53" s="16" t="s">
        <v>122</v>
      </c>
      <c r="G53" s="17">
        <v>1</v>
      </c>
      <c r="H53" s="18">
        <v>36.31</v>
      </c>
      <c r="I53" s="19">
        <f t="shared" si="0"/>
        <v>36.31</v>
      </c>
      <c r="L53" s="4">
        <v>36.31</v>
      </c>
      <c r="M53" s="4">
        <v>36.31</v>
      </c>
    </row>
    <row r="54" spans="1:13" hidden="1" x14ac:dyDescent="0.25">
      <c r="A54" s="57">
        <v>1</v>
      </c>
      <c r="B54" s="13" t="s">
        <v>30</v>
      </c>
      <c r="C54" s="14">
        <v>867</v>
      </c>
      <c r="D54" s="14" t="s">
        <v>114</v>
      </c>
      <c r="E54" s="15" t="s">
        <v>123</v>
      </c>
      <c r="F54" s="16" t="s">
        <v>122</v>
      </c>
      <c r="G54" s="17">
        <v>1</v>
      </c>
      <c r="H54" s="18">
        <v>51.73</v>
      </c>
      <c r="I54" s="19">
        <f t="shared" si="0"/>
        <v>51.73</v>
      </c>
      <c r="L54" s="4">
        <v>51.73</v>
      </c>
      <c r="M54" s="4">
        <v>51.73</v>
      </c>
    </row>
    <row r="55" spans="1:13" ht="30" hidden="1" x14ac:dyDescent="0.25">
      <c r="A55" s="57">
        <v>1</v>
      </c>
      <c r="B55" s="13" t="s">
        <v>31</v>
      </c>
      <c r="C55" s="14" t="s">
        <v>124</v>
      </c>
      <c r="D55" s="14" t="s">
        <v>95</v>
      </c>
      <c r="E55" s="15" t="s">
        <v>125</v>
      </c>
      <c r="F55" s="16" t="s">
        <v>122</v>
      </c>
      <c r="G55" s="17">
        <v>1</v>
      </c>
      <c r="H55" s="18" cm="1">
        <f t="array" ref="H55">SUM(I56:INDEX(I56:I8987,MATCH(TRUE,INDEX(A56:A8987&lt;&gt;0,0),0)-1))</f>
        <v>42.491399999999999</v>
      </c>
      <c r="I55" s="19">
        <f t="shared" si="0"/>
        <v>42.491399999999999</v>
      </c>
      <c r="L55" s="4">
        <v>40.643800000000006</v>
      </c>
      <c r="M55" s="4">
        <v>40.643800000000006</v>
      </c>
    </row>
    <row r="56" spans="1:13" hidden="1" x14ac:dyDescent="0.25">
      <c r="A56" s="57">
        <v>0</v>
      </c>
      <c r="B56" s="13"/>
      <c r="C56" s="14">
        <v>88264</v>
      </c>
      <c r="D56" s="14" t="s">
        <v>114</v>
      </c>
      <c r="E56" s="15" t="s">
        <v>485</v>
      </c>
      <c r="F56" s="16" t="s">
        <v>468</v>
      </c>
      <c r="G56" s="17">
        <v>0.62</v>
      </c>
      <c r="H56" s="18">
        <v>22.36</v>
      </c>
      <c r="I56" s="19">
        <f t="shared" si="0"/>
        <v>13.863199999999999</v>
      </c>
      <c r="J56" s="4" t="s">
        <v>854</v>
      </c>
      <c r="L56" s="4">
        <v>20.71</v>
      </c>
      <c r="M56" s="4">
        <v>12.840200000000001</v>
      </c>
    </row>
    <row r="57" spans="1:13" hidden="1" x14ac:dyDescent="0.25">
      <c r="A57" s="57">
        <v>0</v>
      </c>
      <c r="B57" s="13"/>
      <c r="C57" s="14">
        <v>88247</v>
      </c>
      <c r="D57" s="14" t="s">
        <v>114</v>
      </c>
      <c r="E57" s="15" t="s">
        <v>484</v>
      </c>
      <c r="F57" s="16" t="s">
        <v>468</v>
      </c>
      <c r="G57" s="17">
        <v>0.62</v>
      </c>
      <c r="H57" s="18">
        <v>18.559999999999999</v>
      </c>
      <c r="I57" s="19">
        <f t="shared" si="0"/>
        <v>11.507199999999999</v>
      </c>
      <c r="J57" s="4" t="s">
        <v>854</v>
      </c>
      <c r="L57" s="4">
        <v>17.23</v>
      </c>
      <c r="M57" s="4">
        <v>10.682600000000001</v>
      </c>
    </row>
    <row r="58" spans="1:13" hidden="1" x14ac:dyDescent="0.25">
      <c r="A58" s="57">
        <v>0</v>
      </c>
      <c r="B58" s="13"/>
      <c r="C58" s="14">
        <v>6584</v>
      </c>
      <c r="D58" s="14" t="s">
        <v>326</v>
      </c>
      <c r="E58" s="15" t="s">
        <v>505</v>
      </c>
      <c r="F58" s="16" t="s">
        <v>122</v>
      </c>
      <c r="G58" s="17">
        <v>1.3</v>
      </c>
      <c r="H58" s="18">
        <v>13.17</v>
      </c>
      <c r="I58" s="19">
        <f t="shared" si="0"/>
        <v>17.121000000000002</v>
      </c>
      <c r="L58" s="4">
        <v>13.17</v>
      </c>
      <c r="M58" s="4">
        <v>17.121000000000002</v>
      </c>
    </row>
    <row r="59" spans="1:13" ht="30" hidden="1" x14ac:dyDescent="0.25">
      <c r="A59" s="57">
        <v>1</v>
      </c>
      <c r="B59" s="13" t="s">
        <v>32</v>
      </c>
      <c r="C59" s="14" t="s">
        <v>126</v>
      </c>
      <c r="D59" s="14" t="s">
        <v>95</v>
      </c>
      <c r="E59" s="15" t="s">
        <v>127</v>
      </c>
      <c r="F59" s="16" t="s">
        <v>122</v>
      </c>
      <c r="G59" s="17">
        <v>1</v>
      </c>
      <c r="H59" s="18" cm="1">
        <f t="array" ref="H59">SUM(I60:INDEX(I60:I8991,MATCH(TRUE,INDEX(A60:A8991&lt;&gt;0,0),0)-1))</f>
        <v>34.826999999999998</v>
      </c>
      <c r="I59" s="19">
        <f t="shared" si="0"/>
        <v>34.826999999999998</v>
      </c>
      <c r="L59" s="4">
        <v>32.89</v>
      </c>
      <c r="M59" s="4">
        <v>32.89</v>
      </c>
    </row>
    <row r="60" spans="1:13" hidden="1" x14ac:dyDescent="0.25">
      <c r="A60" s="57">
        <v>0</v>
      </c>
      <c r="B60" s="13"/>
      <c r="C60" s="14">
        <v>88247</v>
      </c>
      <c r="D60" s="14" t="s">
        <v>114</v>
      </c>
      <c r="E60" s="15" t="s">
        <v>484</v>
      </c>
      <c r="F60" s="16" t="s">
        <v>468</v>
      </c>
      <c r="G60" s="17">
        <v>0.65</v>
      </c>
      <c r="H60" s="18">
        <v>18.559999999999999</v>
      </c>
      <c r="I60" s="19">
        <f t="shared" si="0"/>
        <v>12.064</v>
      </c>
      <c r="J60" s="4" t="s">
        <v>854</v>
      </c>
      <c r="L60" s="4">
        <v>17.23</v>
      </c>
      <c r="M60" s="4">
        <v>11.1995</v>
      </c>
    </row>
    <row r="61" spans="1:13" hidden="1" x14ac:dyDescent="0.25">
      <c r="A61" s="57">
        <v>0</v>
      </c>
      <c r="B61" s="13"/>
      <c r="C61" s="14">
        <v>88264</v>
      </c>
      <c r="D61" s="14" t="s">
        <v>114</v>
      </c>
      <c r="E61" s="15" t="s">
        <v>485</v>
      </c>
      <c r="F61" s="16" t="s">
        <v>468</v>
      </c>
      <c r="G61" s="17">
        <v>0.65</v>
      </c>
      <c r="H61" s="18">
        <v>22.36</v>
      </c>
      <c r="I61" s="19">
        <f t="shared" si="0"/>
        <v>14.534000000000001</v>
      </c>
      <c r="J61" s="4" t="s">
        <v>854</v>
      </c>
      <c r="L61" s="4">
        <v>20.71</v>
      </c>
      <c r="M61" s="4">
        <v>13.461500000000001</v>
      </c>
    </row>
    <row r="62" spans="1:13" hidden="1" x14ac:dyDescent="0.25">
      <c r="A62" s="57">
        <v>0</v>
      </c>
      <c r="B62" s="13"/>
      <c r="C62" s="14" t="s">
        <v>858</v>
      </c>
      <c r="D62" s="14" t="s">
        <v>654</v>
      </c>
      <c r="E62" s="15" t="s">
        <v>859</v>
      </c>
      <c r="F62" s="16" t="s">
        <v>122</v>
      </c>
      <c r="G62" s="17">
        <v>1.3</v>
      </c>
      <c r="H62" s="18">
        <v>6.33</v>
      </c>
      <c r="I62" s="19">
        <f t="shared" si="0"/>
        <v>8.229000000000001</v>
      </c>
      <c r="L62" s="4">
        <v>6.33</v>
      </c>
      <c r="M62" s="4">
        <v>8.229000000000001</v>
      </c>
    </row>
    <row r="63" spans="1:13" hidden="1" x14ac:dyDescent="0.25">
      <c r="A63" s="57">
        <v>1</v>
      </c>
      <c r="B63" s="13" t="s">
        <v>33</v>
      </c>
      <c r="C63" s="14" t="s">
        <v>128</v>
      </c>
      <c r="D63" s="14" t="s">
        <v>95</v>
      </c>
      <c r="E63" s="15" t="s">
        <v>129</v>
      </c>
      <c r="F63" s="16" t="s">
        <v>9</v>
      </c>
      <c r="G63" s="17">
        <v>1</v>
      </c>
      <c r="H63" s="18" cm="1">
        <f t="array" ref="H63">SUM(I64:INDEX(I64:I8995,MATCH(TRUE,INDEX(A64:A8995&lt;&gt;0,0),0)-1))</f>
        <v>295.57</v>
      </c>
      <c r="I63" s="19">
        <f t="shared" si="0"/>
        <v>295.57</v>
      </c>
      <c r="L63" s="4">
        <v>288.83000000000004</v>
      </c>
      <c r="M63" s="4">
        <v>288.83000000000004</v>
      </c>
    </row>
    <row r="64" spans="1:13" hidden="1" x14ac:dyDescent="0.25">
      <c r="A64" s="57">
        <v>0</v>
      </c>
      <c r="B64" s="13"/>
      <c r="C64" s="14">
        <v>88264</v>
      </c>
      <c r="D64" s="14" t="s">
        <v>114</v>
      </c>
      <c r="E64" s="15" t="s">
        <v>485</v>
      </c>
      <c r="F64" s="16" t="s">
        <v>468</v>
      </c>
      <c r="G64" s="17">
        <v>2</v>
      </c>
      <c r="H64" s="18">
        <v>22.36</v>
      </c>
      <c r="I64" s="19">
        <f t="shared" si="0"/>
        <v>44.72</v>
      </c>
      <c r="J64" s="4" t="s">
        <v>854</v>
      </c>
      <c r="L64" s="4">
        <v>20.71</v>
      </c>
      <c r="M64" s="4">
        <v>41.42</v>
      </c>
    </row>
    <row r="65" spans="1:13" hidden="1" x14ac:dyDescent="0.25">
      <c r="A65" s="57">
        <v>0</v>
      </c>
      <c r="B65" s="13"/>
      <c r="C65" s="14">
        <v>88316</v>
      </c>
      <c r="D65" s="14" t="s">
        <v>114</v>
      </c>
      <c r="E65" s="15" t="s">
        <v>469</v>
      </c>
      <c r="F65" s="16" t="s">
        <v>468</v>
      </c>
      <c r="G65" s="17">
        <v>2</v>
      </c>
      <c r="H65" s="18">
        <v>17.739999999999998</v>
      </c>
      <c r="I65" s="19">
        <f t="shared" si="0"/>
        <v>35.479999999999997</v>
      </c>
      <c r="J65" s="4" t="s">
        <v>854</v>
      </c>
      <c r="L65" s="4">
        <v>16.02</v>
      </c>
      <c r="M65" s="4">
        <v>32.04</v>
      </c>
    </row>
    <row r="66" spans="1:13" ht="30" hidden="1" x14ac:dyDescent="0.25">
      <c r="A66" s="57">
        <v>0</v>
      </c>
      <c r="B66" s="13"/>
      <c r="C66" s="14">
        <v>4339</v>
      </c>
      <c r="D66" s="14" t="s">
        <v>401</v>
      </c>
      <c r="E66" s="15" t="s">
        <v>506</v>
      </c>
      <c r="F66" s="16" t="s">
        <v>9</v>
      </c>
      <c r="G66" s="17">
        <v>1</v>
      </c>
      <c r="H66" s="18">
        <v>215.37</v>
      </c>
      <c r="I66" s="19">
        <f t="shared" si="0"/>
        <v>215.37</v>
      </c>
      <c r="L66" s="4">
        <v>215.37</v>
      </c>
      <c r="M66" s="4">
        <v>215.37</v>
      </c>
    </row>
    <row r="67" spans="1:13" hidden="1" x14ac:dyDescent="0.25">
      <c r="A67" s="57">
        <v>1</v>
      </c>
      <c r="B67" s="13" t="s">
        <v>34</v>
      </c>
      <c r="C67" s="14" t="s">
        <v>130</v>
      </c>
      <c r="D67" s="14" t="s">
        <v>95</v>
      </c>
      <c r="E67" s="15" t="s">
        <v>131</v>
      </c>
      <c r="F67" s="16" t="s">
        <v>122</v>
      </c>
      <c r="G67" s="17">
        <v>1</v>
      </c>
      <c r="H67" s="18" cm="1">
        <f t="array" ref="H67">SUM(I68:INDEX(I68:I8999,MATCH(TRUE,INDEX(A68:A8999&lt;&gt;0,0),0)-1))</f>
        <v>273.77199999999999</v>
      </c>
      <c r="I67" s="19">
        <f t="shared" si="0"/>
        <v>273.77199999999999</v>
      </c>
      <c r="L67" s="4">
        <v>194.024</v>
      </c>
      <c r="M67" s="4">
        <v>194.024</v>
      </c>
    </row>
    <row r="68" spans="1:13" hidden="1" x14ac:dyDescent="0.25">
      <c r="A68" s="57">
        <v>0</v>
      </c>
      <c r="B68" s="13"/>
      <c r="C68" s="14">
        <v>88264</v>
      </c>
      <c r="D68" s="14" t="s">
        <v>114</v>
      </c>
      <c r="E68" s="15" t="s">
        <v>485</v>
      </c>
      <c r="F68" s="16" t="s">
        <v>468</v>
      </c>
      <c r="G68" s="17">
        <v>2</v>
      </c>
      <c r="H68" s="18">
        <v>22.36</v>
      </c>
      <c r="I68" s="19">
        <f t="shared" si="0"/>
        <v>44.72</v>
      </c>
      <c r="J68" s="4" t="s">
        <v>854</v>
      </c>
      <c r="L68" s="4">
        <v>20.71</v>
      </c>
      <c r="M68" s="4">
        <v>41.42</v>
      </c>
    </row>
    <row r="69" spans="1:13" hidden="1" x14ac:dyDescent="0.25">
      <c r="A69" s="57">
        <v>0</v>
      </c>
      <c r="B69" s="13"/>
      <c r="C69" s="14">
        <v>88247</v>
      </c>
      <c r="D69" s="14" t="s">
        <v>114</v>
      </c>
      <c r="E69" s="15" t="s">
        <v>484</v>
      </c>
      <c r="F69" s="16" t="s">
        <v>468</v>
      </c>
      <c r="G69" s="17">
        <v>2</v>
      </c>
      <c r="H69" s="18">
        <v>18.559999999999999</v>
      </c>
      <c r="I69" s="19">
        <f t="shared" ref="I69:I132" si="1">G69*H69</f>
        <v>37.119999999999997</v>
      </c>
      <c r="J69" s="4" t="s">
        <v>854</v>
      </c>
      <c r="L69" s="4">
        <v>17.23</v>
      </c>
      <c r="M69" s="4">
        <v>34.46</v>
      </c>
    </row>
    <row r="70" spans="1:13" hidden="1" x14ac:dyDescent="0.25">
      <c r="A70" s="57">
        <v>0</v>
      </c>
      <c r="B70" s="13"/>
      <c r="C70" s="14">
        <v>3278</v>
      </c>
      <c r="D70" s="14" t="s">
        <v>489</v>
      </c>
      <c r="E70" s="15" t="s">
        <v>507</v>
      </c>
      <c r="F70" s="16" t="s">
        <v>122</v>
      </c>
      <c r="G70" s="17">
        <v>1.3</v>
      </c>
      <c r="H70" s="18">
        <v>147.63999999999999</v>
      </c>
      <c r="I70" s="19">
        <f t="shared" si="1"/>
        <v>191.93199999999999</v>
      </c>
      <c r="J70" s="4" t="s">
        <v>854</v>
      </c>
      <c r="L70" s="4">
        <v>90.88</v>
      </c>
      <c r="M70" s="4">
        <v>118.14399999999999</v>
      </c>
    </row>
    <row r="71" spans="1:13" hidden="1" x14ac:dyDescent="0.25">
      <c r="A71" s="57">
        <v>1</v>
      </c>
      <c r="B71" s="13" t="s">
        <v>35</v>
      </c>
      <c r="C71" s="14" t="s">
        <v>132</v>
      </c>
      <c r="D71" s="14" t="s">
        <v>95</v>
      </c>
      <c r="E71" s="15" t="s">
        <v>133</v>
      </c>
      <c r="F71" s="16" t="s">
        <v>134</v>
      </c>
      <c r="G71" s="17">
        <v>1</v>
      </c>
      <c r="H71" s="18" cm="1">
        <f t="array" ref="H71">SUM(I72:INDEX(I72:I9003,MATCH(TRUE,INDEX(A72:A9003&lt;&gt;0,0),0)-1))</f>
        <v>59.102164000000002</v>
      </c>
      <c r="I71" s="19">
        <f t="shared" si="1"/>
        <v>59.102164000000002</v>
      </c>
      <c r="L71" s="4">
        <v>61.790198000000004</v>
      </c>
      <c r="M71" s="4">
        <v>61.790198000000004</v>
      </c>
    </row>
    <row r="72" spans="1:13" hidden="1" x14ac:dyDescent="0.25">
      <c r="A72" s="57">
        <v>0</v>
      </c>
      <c r="B72" s="13"/>
      <c r="C72" s="14">
        <v>88264</v>
      </c>
      <c r="D72" s="14" t="s">
        <v>114</v>
      </c>
      <c r="E72" s="15" t="s">
        <v>485</v>
      </c>
      <c r="F72" s="16" t="s">
        <v>468</v>
      </c>
      <c r="G72" s="17">
        <v>0.90669999999999995</v>
      </c>
      <c r="H72" s="18">
        <v>22.36</v>
      </c>
      <c r="I72" s="19">
        <f t="shared" si="1"/>
        <v>20.273812</v>
      </c>
      <c r="J72" s="4" t="s">
        <v>854</v>
      </c>
      <c r="L72" s="4">
        <v>20.71</v>
      </c>
      <c r="M72" s="4">
        <v>18.777757000000001</v>
      </c>
    </row>
    <row r="73" spans="1:13" hidden="1" x14ac:dyDescent="0.25">
      <c r="A73" s="57">
        <v>0</v>
      </c>
      <c r="B73" s="13"/>
      <c r="C73" s="14">
        <v>88247</v>
      </c>
      <c r="D73" s="14" t="s">
        <v>114</v>
      </c>
      <c r="E73" s="15" t="s">
        <v>484</v>
      </c>
      <c r="F73" s="16" t="s">
        <v>468</v>
      </c>
      <c r="G73" s="17">
        <v>0.90669999999999995</v>
      </c>
      <c r="H73" s="18">
        <v>18.559999999999999</v>
      </c>
      <c r="I73" s="19">
        <f t="shared" si="1"/>
        <v>16.828351999999999</v>
      </c>
      <c r="J73" s="4" t="s">
        <v>854</v>
      </c>
      <c r="L73" s="4">
        <v>17.23</v>
      </c>
      <c r="M73" s="4">
        <v>15.622441</v>
      </c>
    </row>
    <row r="74" spans="1:13" ht="30" hidden="1" x14ac:dyDescent="0.25">
      <c r="A74" s="57">
        <v>0</v>
      </c>
      <c r="B74" s="13"/>
      <c r="C74" s="14">
        <v>43130</v>
      </c>
      <c r="D74" s="14" t="s">
        <v>114</v>
      </c>
      <c r="E74" s="15" t="s">
        <v>508</v>
      </c>
      <c r="F74" s="16" t="s">
        <v>134</v>
      </c>
      <c r="G74" s="17">
        <v>1.1000000000000001</v>
      </c>
      <c r="H74" s="18">
        <v>20</v>
      </c>
      <c r="I74" s="19">
        <f t="shared" si="1"/>
        <v>22</v>
      </c>
      <c r="J74" s="4" t="s">
        <v>854</v>
      </c>
      <c r="L74" s="4">
        <v>24.9</v>
      </c>
      <c r="M74" s="4">
        <v>27.39</v>
      </c>
    </row>
    <row r="75" spans="1:13" ht="45" hidden="1" x14ac:dyDescent="0.25">
      <c r="A75" s="57">
        <v>1</v>
      </c>
      <c r="B75" s="13" t="s">
        <v>36</v>
      </c>
      <c r="C75" s="14" t="s">
        <v>135</v>
      </c>
      <c r="D75" s="14" t="s">
        <v>95</v>
      </c>
      <c r="E75" s="15" t="s">
        <v>136</v>
      </c>
      <c r="F75" s="16" t="s">
        <v>9</v>
      </c>
      <c r="G75" s="17">
        <v>1</v>
      </c>
      <c r="H75" s="18" cm="1">
        <f t="array" ref="H75">SUM(I76:INDEX(I76:I9007,MATCH(TRUE,INDEX(A76:A9007&lt;&gt;0,0),0)-1))</f>
        <v>1445.2349999999999</v>
      </c>
      <c r="I75" s="19">
        <f t="shared" si="1"/>
        <v>1445.2349999999999</v>
      </c>
      <c r="L75" s="4">
        <v>1433.3149999999998</v>
      </c>
      <c r="M75" s="4">
        <v>1433.3149999999998</v>
      </c>
    </row>
    <row r="76" spans="1:13" hidden="1" x14ac:dyDescent="0.25">
      <c r="A76" s="57">
        <v>0</v>
      </c>
      <c r="B76" s="13"/>
      <c r="C76" s="14">
        <v>88264</v>
      </c>
      <c r="D76" s="14" t="s">
        <v>114</v>
      </c>
      <c r="E76" s="15" t="s">
        <v>485</v>
      </c>
      <c r="F76" s="16" t="s">
        <v>468</v>
      </c>
      <c r="G76" s="17">
        <v>4</v>
      </c>
      <c r="H76" s="18">
        <v>22.36</v>
      </c>
      <c r="I76" s="19">
        <f t="shared" si="1"/>
        <v>89.44</v>
      </c>
      <c r="J76" s="4" t="s">
        <v>854</v>
      </c>
      <c r="L76" s="4">
        <v>20.71</v>
      </c>
      <c r="M76" s="4">
        <v>82.84</v>
      </c>
    </row>
    <row r="77" spans="1:13" hidden="1" x14ac:dyDescent="0.25">
      <c r="A77" s="57">
        <v>0</v>
      </c>
      <c r="B77" s="13"/>
      <c r="C77" s="14">
        <v>88247</v>
      </c>
      <c r="D77" s="14" t="s">
        <v>114</v>
      </c>
      <c r="E77" s="15" t="s">
        <v>484</v>
      </c>
      <c r="F77" s="16" t="s">
        <v>468</v>
      </c>
      <c r="G77" s="17">
        <v>4</v>
      </c>
      <c r="H77" s="18">
        <v>18.559999999999999</v>
      </c>
      <c r="I77" s="19">
        <f t="shared" si="1"/>
        <v>74.239999999999995</v>
      </c>
      <c r="J77" s="4" t="s">
        <v>854</v>
      </c>
      <c r="L77" s="4">
        <v>17.23</v>
      </c>
      <c r="M77" s="4">
        <v>68.92</v>
      </c>
    </row>
    <row r="78" spans="1:13" ht="30" hidden="1" x14ac:dyDescent="0.25">
      <c r="A78" s="57">
        <v>0</v>
      </c>
      <c r="B78" s="13"/>
      <c r="C78" s="14">
        <v>7521</v>
      </c>
      <c r="D78" s="14" t="s">
        <v>326</v>
      </c>
      <c r="E78" s="15" t="s">
        <v>860</v>
      </c>
      <c r="F78" s="16" t="s">
        <v>560</v>
      </c>
      <c r="G78" s="17">
        <v>5.7750000000000004</v>
      </c>
      <c r="H78" s="18">
        <v>106.8</v>
      </c>
      <c r="I78" s="19">
        <f t="shared" si="1"/>
        <v>616.77</v>
      </c>
      <c r="L78" s="4">
        <v>106.8</v>
      </c>
      <c r="M78" s="4">
        <v>616.77</v>
      </c>
    </row>
    <row r="79" spans="1:13" hidden="1" x14ac:dyDescent="0.25">
      <c r="A79" s="57">
        <v>0</v>
      </c>
      <c r="B79" s="13"/>
      <c r="C79" s="14">
        <v>7575</v>
      </c>
      <c r="D79" s="14" t="s">
        <v>326</v>
      </c>
      <c r="E79" s="15" t="s">
        <v>561</v>
      </c>
      <c r="F79" s="16" t="s">
        <v>9</v>
      </c>
      <c r="G79" s="17">
        <v>5.7750000000000004</v>
      </c>
      <c r="H79" s="18">
        <v>62.4</v>
      </c>
      <c r="I79" s="19">
        <f t="shared" si="1"/>
        <v>360.36</v>
      </c>
      <c r="L79" s="4">
        <v>62.4</v>
      </c>
      <c r="M79" s="4">
        <v>360.36</v>
      </c>
    </row>
    <row r="80" spans="1:13" hidden="1" x14ac:dyDescent="0.25">
      <c r="A80" s="57">
        <v>0</v>
      </c>
      <c r="B80" s="13"/>
      <c r="C80" s="14">
        <v>7623</v>
      </c>
      <c r="D80" s="14" t="s">
        <v>326</v>
      </c>
      <c r="E80" s="15" t="s">
        <v>562</v>
      </c>
      <c r="F80" s="16" t="s">
        <v>9</v>
      </c>
      <c r="G80" s="17">
        <v>2.4750000000000001</v>
      </c>
      <c r="H80" s="18">
        <v>123</v>
      </c>
      <c r="I80" s="19">
        <f t="shared" si="1"/>
        <v>304.42500000000001</v>
      </c>
      <c r="L80" s="4">
        <v>123</v>
      </c>
      <c r="M80" s="4">
        <v>304.42500000000001</v>
      </c>
    </row>
    <row r="81" spans="1:13" ht="30" hidden="1" x14ac:dyDescent="0.25">
      <c r="A81" s="57">
        <v>1</v>
      </c>
      <c r="B81" s="13" t="s">
        <v>37</v>
      </c>
      <c r="C81" s="14" t="s">
        <v>137</v>
      </c>
      <c r="D81" s="14" t="s">
        <v>95</v>
      </c>
      <c r="E81" s="15" t="s">
        <v>138</v>
      </c>
      <c r="F81" s="16" t="s">
        <v>9</v>
      </c>
      <c r="G81" s="17">
        <v>1</v>
      </c>
      <c r="H81" s="18" cm="1">
        <f t="array" ref="H81">SUM(I82:INDEX(I82:I9013,MATCH(TRUE,INDEX(A82:A9013&lt;&gt;0,0),0)-1))</f>
        <v>995.98</v>
      </c>
      <c r="I81" s="19">
        <f t="shared" si="1"/>
        <v>995.98</v>
      </c>
      <c r="L81" s="4">
        <v>766.38000000000011</v>
      </c>
      <c r="M81" s="4">
        <v>766.38000000000011</v>
      </c>
    </row>
    <row r="82" spans="1:13" ht="45" hidden="1" x14ac:dyDescent="0.25">
      <c r="A82" s="57">
        <v>0</v>
      </c>
      <c r="B82" s="13"/>
      <c r="C82" s="14">
        <v>6537</v>
      </c>
      <c r="D82" s="14" t="s">
        <v>107</v>
      </c>
      <c r="E82" s="15" t="s">
        <v>557</v>
      </c>
      <c r="F82" s="16" t="s">
        <v>9</v>
      </c>
      <c r="G82" s="17">
        <v>1</v>
      </c>
      <c r="H82" s="18">
        <v>850</v>
      </c>
      <c r="I82" s="19">
        <f t="shared" si="1"/>
        <v>850</v>
      </c>
      <c r="J82" s="4" t="s">
        <v>854</v>
      </c>
      <c r="L82" s="4">
        <v>635</v>
      </c>
      <c r="M82" s="4">
        <v>635</v>
      </c>
    </row>
    <row r="83" spans="1:13" hidden="1" x14ac:dyDescent="0.25">
      <c r="A83" s="57">
        <v>0</v>
      </c>
      <c r="B83" s="13"/>
      <c r="C83" s="14">
        <v>8433</v>
      </c>
      <c r="D83" s="14" t="s">
        <v>107</v>
      </c>
      <c r="E83" s="15" t="s">
        <v>558</v>
      </c>
      <c r="F83" s="16" t="s">
        <v>9</v>
      </c>
      <c r="G83" s="17">
        <v>1</v>
      </c>
      <c r="H83" s="18">
        <v>25.68</v>
      </c>
      <c r="I83" s="19">
        <f t="shared" si="1"/>
        <v>25.68</v>
      </c>
      <c r="J83" s="4" t="s">
        <v>854</v>
      </c>
      <c r="L83" s="4">
        <v>21.19</v>
      </c>
      <c r="M83" s="4">
        <v>21.19</v>
      </c>
    </row>
    <row r="84" spans="1:13" hidden="1" x14ac:dyDescent="0.25">
      <c r="A84" s="57">
        <v>0</v>
      </c>
      <c r="B84" s="13"/>
      <c r="C84" s="14">
        <v>88264</v>
      </c>
      <c r="D84" s="14" t="s">
        <v>114</v>
      </c>
      <c r="E84" s="15" t="s">
        <v>485</v>
      </c>
      <c r="F84" s="16" t="s">
        <v>468</v>
      </c>
      <c r="G84" s="17">
        <v>3</v>
      </c>
      <c r="H84" s="18">
        <v>22.36</v>
      </c>
      <c r="I84" s="19">
        <f t="shared" si="1"/>
        <v>67.08</v>
      </c>
      <c r="J84" s="4" t="s">
        <v>854</v>
      </c>
      <c r="L84" s="4">
        <v>20.71</v>
      </c>
      <c r="M84" s="4">
        <v>62.13</v>
      </c>
    </row>
    <row r="85" spans="1:13" hidden="1" x14ac:dyDescent="0.25">
      <c r="A85" s="57">
        <v>0</v>
      </c>
      <c r="B85" s="13"/>
      <c r="C85" s="14">
        <v>88316</v>
      </c>
      <c r="D85" s="14" t="s">
        <v>114</v>
      </c>
      <c r="E85" s="15" t="s">
        <v>469</v>
      </c>
      <c r="F85" s="16" t="s">
        <v>468</v>
      </c>
      <c r="G85" s="17">
        <v>3</v>
      </c>
      <c r="H85" s="18">
        <v>17.739999999999998</v>
      </c>
      <c r="I85" s="19">
        <f t="shared" si="1"/>
        <v>53.22</v>
      </c>
      <c r="J85" s="4" t="s">
        <v>854</v>
      </c>
      <c r="L85" s="4">
        <v>16.02</v>
      </c>
      <c r="M85" s="4">
        <v>48.06</v>
      </c>
    </row>
    <row r="86" spans="1:13" ht="30" hidden="1" x14ac:dyDescent="0.25">
      <c r="A86" s="57">
        <v>1</v>
      </c>
      <c r="B86" s="13" t="s">
        <v>38</v>
      </c>
      <c r="C86" s="14" t="s">
        <v>273</v>
      </c>
      <c r="D86" s="14" t="s">
        <v>95</v>
      </c>
      <c r="E86" s="15" t="s">
        <v>536</v>
      </c>
      <c r="F86" s="16" t="s">
        <v>9</v>
      </c>
      <c r="G86" s="17">
        <v>1</v>
      </c>
      <c r="H86" s="18" cm="1">
        <f t="array" ref="H86">SUM(I87:INDEX(I87:I9018,MATCH(TRUE,INDEX(A87:A9018&lt;&gt;0,0),0)-1))</f>
        <v>1308.51</v>
      </c>
      <c r="I86" s="19">
        <f t="shared" si="1"/>
        <v>1308.51</v>
      </c>
      <c r="L86" s="4">
        <v>1151.6949999999999</v>
      </c>
      <c r="M86" s="4">
        <v>1151.6949999999999</v>
      </c>
    </row>
    <row r="87" spans="1:13" hidden="1" x14ac:dyDescent="0.25">
      <c r="A87" s="57">
        <v>0</v>
      </c>
      <c r="B87" s="13"/>
      <c r="C87" s="14">
        <v>13572</v>
      </c>
      <c r="D87" s="14" t="s">
        <v>107</v>
      </c>
      <c r="E87" s="15" t="s">
        <v>537</v>
      </c>
      <c r="F87" s="16" t="s">
        <v>9</v>
      </c>
      <c r="G87" s="17">
        <v>1</v>
      </c>
      <c r="H87" s="18">
        <v>927.56</v>
      </c>
      <c r="I87" s="19">
        <f t="shared" si="1"/>
        <v>927.56</v>
      </c>
      <c r="J87" s="4" t="s">
        <v>854</v>
      </c>
      <c r="L87" s="4">
        <v>802.76</v>
      </c>
      <c r="M87" s="4">
        <v>802.76</v>
      </c>
    </row>
    <row r="88" spans="1:13" hidden="1" x14ac:dyDescent="0.25">
      <c r="A88" s="57">
        <v>0</v>
      </c>
      <c r="B88" s="13"/>
      <c r="C88" s="14">
        <v>88264</v>
      </c>
      <c r="D88" s="14" t="s">
        <v>114</v>
      </c>
      <c r="E88" s="15" t="s">
        <v>485</v>
      </c>
      <c r="F88" s="16" t="s">
        <v>468</v>
      </c>
      <c r="G88" s="17">
        <v>9.5</v>
      </c>
      <c r="H88" s="18">
        <v>22.36</v>
      </c>
      <c r="I88" s="19">
        <f t="shared" si="1"/>
        <v>212.42</v>
      </c>
      <c r="J88" s="4" t="s">
        <v>854</v>
      </c>
      <c r="L88" s="4">
        <v>20.71</v>
      </c>
      <c r="M88" s="4">
        <v>196.745</v>
      </c>
    </row>
    <row r="89" spans="1:13" hidden="1" x14ac:dyDescent="0.25">
      <c r="A89" s="57">
        <v>0</v>
      </c>
      <c r="B89" s="13"/>
      <c r="C89" s="14">
        <v>88316</v>
      </c>
      <c r="D89" s="14" t="s">
        <v>114</v>
      </c>
      <c r="E89" s="15" t="s">
        <v>469</v>
      </c>
      <c r="F89" s="16" t="s">
        <v>468</v>
      </c>
      <c r="G89" s="17">
        <v>9.5</v>
      </c>
      <c r="H89" s="18">
        <v>17.739999999999998</v>
      </c>
      <c r="I89" s="19">
        <f t="shared" si="1"/>
        <v>168.52999999999997</v>
      </c>
      <c r="J89" s="4" t="s">
        <v>854</v>
      </c>
      <c r="L89" s="4">
        <v>16.02</v>
      </c>
      <c r="M89" s="4">
        <v>152.19</v>
      </c>
    </row>
    <row r="90" spans="1:13" hidden="1" x14ac:dyDescent="0.25">
      <c r="A90" s="57">
        <v>1</v>
      </c>
      <c r="B90" s="13" t="s">
        <v>39</v>
      </c>
      <c r="C90" s="14" t="s">
        <v>538</v>
      </c>
      <c r="D90" s="14" t="s">
        <v>95</v>
      </c>
      <c r="E90" s="15" t="s">
        <v>539</v>
      </c>
      <c r="F90" s="16" t="s">
        <v>9</v>
      </c>
      <c r="G90" s="17">
        <v>1</v>
      </c>
      <c r="H90" s="18" cm="1">
        <f t="array" ref="H90">SUM(I91:INDEX(I91:I9022,MATCH(TRUE,INDEX(A91:A9022&lt;&gt;0,0),0)-1))</f>
        <v>161.89999999999998</v>
      </c>
      <c r="I90" s="19">
        <f t="shared" si="1"/>
        <v>161.89999999999998</v>
      </c>
      <c r="L90" s="4">
        <v>142.52600000000001</v>
      </c>
      <c r="M90" s="4">
        <v>142.52600000000001</v>
      </c>
    </row>
    <row r="91" spans="1:13" ht="30" hidden="1" x14ac:dyDescent="0.25">
      <c r="A91" s="57">
        <v>0</v>
      </c>
      <c r="B91" s="13"/>
      <c r="C91" s="14">
        <v>13571</v>
      </c>
      <c r="D91" s="14" t="s">
        <v>107</v>
      </c>
      <c r="E91" s="15" t="s">
        <v>540</v>
      </c>
      <c r="F91" s="16" t="s">
        <v>9</v>
      </c>
      <c r="G91" s="17">
        <v>1</v>
      </c>
      <c r="H91" s="18">
        <v>113.78</v>
      </c>
      <c r="I91" s="19">
        <f t="shared" si="1"/>
        <v>113.78</v>
      </c>
      <c r="J91" s="4" t="s">
        <v>854</v>
      </c>
      <c r="L91" s="4">
        <v>98.45</v>
      </c>
      <c r="M91" s="4">
        <v>98.45</v>
      </c>
    </row>
    <row r="92" spans="1:13" hidden="1" x14ac:dyDescent="0.25">
      <c r="A92" s="57">
        <v>0</v>
      </c>
      <c r="B92" s="13"/>
      <c r="C92" s="14">
        <v>88264</v>
      </c>
      <c r="D92" s="14" t="s">
        <v>114</v>
      </c>
      <c r="E92" s="15" t="s">
        <v>485</v>
      </c>
      <c r="F92" s="16" t="s">
        <v>468</v>
      </c>
      <c r="G92" s="17">
        <v>1.2</v>
      </c>
      <c r="H92" s="18">
        <v>22.36</v>
      </c>
      <c r="I92" s="19">
        <f t="shared" si="1"/>
        <v>26.831999999999997</v>
      </c>
      <c r="J92" s="4" t="s">
        <v>854</v>
      </c>
      <c r="L92" s="4">
        <v>20.71</v>
      </c>
      <c r="M92" s="4">
        <v>24.852</v>
      </c>
    </row>
    <row r="93" spans="1:13" hidden="1" x14ac:dyDescent="0.25">
      <c r="A93" s="57">
        <v>0</v>
      </c>
      <c r="B93" s="13"/>
      <c r="C93" s="14">
        <v>88316</v>
      </c>
      <c r="D93" s="14" t="s">
        <v>114</v>
      </c>
      <c r="E93" s="15" t="s">
        <v>469</v>
      </c>
      <c r="F93" s="16" t="s">
        <v>468</v>
      </c>
      <c r="G93" s="17">
        <v>1.2</v>
      </c>
      <c r="H93" s="18">
        <v>17.739999999999998</v>
      </c>
      <c r="I93" s="19">
        <f t="shared" si="1"/>
        <v>21.287999999999997</v>
      </c>
      <c r="J93" s="4" t="s">
        <v>854</v>
      </c>
      <c r="L93" s="4">
        <v>16.02</v>
      </c>
      <c r="M93" s="4">
        <v>19.224</v>
      </c>
    </row>
    <row r="94" spans="1:13" ht="30" hidden="1" x14ac:dyDescent="0.25">
      <c r="A94" s="57">
        <v>1</v>
      </c>
      <c r="B94" s="13" t="s">
        <v>40</v>
      </c>
      <c r="C94" s="14" t="s">
        <v>541</v>
      </c>
      <c r="D94" s="14" t="s">
        <v>102</v>
      </c>
      <c r="E94" s="15" t="s">
        <v>289</v>
      </c>
      <c r="F94" s="16" t="s">
        <v>9</v>
      </c>
      <c r="G94" s="17">
        <v>1</v>
      </c>
      <c r="H94" s="18">
        <v>169.68333333333334</v>
      </c>
      <c r="I94" s="19">
        <f t="shared" si="1"/>
        <v>169.68333333333334</v>
      </c>
      <c r="L94" s="4">
        <v>169.68333333333334</v>
      </c>
      <c r="M94" s="4">
        <v>169.68333333333334</v>
      </c>
    </row>
    <row r="95" spans="1:13" ht="45" hidden="1" x14ac:dyDescent="0.25">
      <c r="A95" s="57">
        <v>1</v>
      </c>
      <c r="B95" s="13" t="s">
        <v>41</v>
      </c>
      <c r="C95" s="14" t="s">
        <v>278</v>
      </c>
      <c r="D95" s="14" t="s">
        <v>95</v>
      </c>
      <c r="E95" s="15" t="s">
        <v>285</v>
      </c>
      <c r="F95" s="16" t="s">
        <v>9</v>
      </c>
      <c r="G95" s="17">
        <v>1</v>
      </c>
      <c r="H95" s="18" cm="1">
        <f t="array" ref="H95">SUM(I96:INDEX(I96:I9027,MATCH(TRUE,INDEX(A96:A9027&lt;&gt;0,0),0)-1))</f>
        <v>1091.02</v>
      </c>
      <c r="I95" s="19">
        <f t="shared" si="1"/>
        <v>1091.02</v>
      </c>
      <c r="L95" s="4">
        <v>1085.06</v>
      </c>
      <c r="M95" s="4">
        <v>1085.06</v>
      </c>
    </row>
    <row r="96" spans="1:13" hidden="1" x14ac:dyDescent="0.25">
      <c r="A96" s="57">
        <v>0</v>
      </c>
      <c r="B96" s="13"/>
      <c r="C96" s="14">
        <v>88264</v>
      </c>
      <c r="D96" s="14" t="s">
        <v>114</v>
      </c>
      <c r="E96" s="15" t="s">
        <v>485</v>
      </c>
      <c r="F96" s="16" t="s">
        <v>468</v>
      </c>
      <c r="G96" s="17">
        <v>2</v>
      </c>
      <c r="H96" s="18">
        <v>22.36</v>
      </c>
      <c r="I96" s="19">
        <f t="shared" si="1"/>
        <v>44.72</v>
      </c>
      <c r="J96" s="4" t="s">
        <v>854</v>
      </c>
      <c r="L96" s="4">
        <v>20.71</v>
      </c>
      <c r="M96" s="4">
        <v>41.42</v>
      </c>
    </row>
    <row r="97" spans="1:13" hidden="1" x14ac:dyDescent="0.25">
      <c r="A97" s="57">
        <v>0</v>
      </c>
      <c r="B97" s="13"/>
      <c r="C97" s="14">
        <v>88247</v>
      </c>
      <c r="D97" s="14" t="s">
        <v>114</v>
      </c>
      <c r="E97" s="15" t="s">
        <v>484</v>
      </c>
      <c r="F97" s="16" t="s">
        <v>468</v>
      </c>
      <c r="G97" s="17">
        <v>2</v>
      </c>
      <c r="H97" s="18">
        <v>18.559999999999999</v>
      </c>
      <c r="I97" s="19">
        <f t="shared" si="1"/>
        <v>37.119999999999997</v>
      </c>
      <c r="J97" s="4" t="s">
        <v>854</v>
      </c>
      <c r="L97" s="4">
        <v>17.23</v>
      </c>
      <c r="M97" s="4">
        <v>34.46</v>
      </c>
    </row>
    <row r="98" spans="1:13" hidden="1" x14ac:dyDescent="0.25">
      <c r="A98" s="57">
        <v>0</v>
      </c>
      <c r="B98" s="13"/>
      <c r="C98" s="14">
        <v>53265</v>
      </c>
      <c r="D98" s="14" t="s">
        <v>373</v>
      </c>
      <c r="E98" s="15" t="s">
        <v>535</v>
      </c>
      <c r="F98" s="16" t="s">
        <v>9</v>
      </c>
      <c r="G98" s="17">
        <v>1</v>
      </c>
      <c r="H98" s="18">
        <v>1009.18</v>
      </c>
      <c r="I98" s="19">
        <f t="shared" si="1"/>
        <v>1009.18</v>
      </c>
      <c r="L98" s="4">
        <v>1009.18</v>
      </c>
      <c r="M98" s="4">
        <v>1009.18</v>
      </c>
    </row>
    <row r="99" spans="1:13" ht="60" hidden="1" x14ac:dyDescent="0.25">
      <c r="A99" s="57">
        <v>1</v>
      </c>
      <c r="B99" s="13" t="s">
        <v>42</v>
      </c>
      <c r="C99" s="14" t="s">
        <v>282</v>
      </c>
      <c r="D99" s="14" t="s">
        <v>95</v>
      </c>
      <c r="E99" s="15" t="s">
        <v>736</v>
      </c>
      <c r="F99" s="16" t="s">
        <v>9</v>
      </c>
      <c r="G99" s="17">
        <v>1</v>
      </c>
      <c r="H99" s="18" cm="1">
        <f t="array" ref="H99">SUM(I100:INDEX(I100:I9031,MATCH(TRUE,INDEX(A100:A9031&lt;&gt;0,0),0)-1))</f>
        <v>3973.7809999999999</v>
      </c>
      <c r="I99" s="19">
        <f t="shared" si="1"/>
        <v>3973.7809999999999</v>
      </c>
      <c r="L99" s="4">
        <v>3970.3330000000001</v>
      </c>
      <c r="M99" s="4">
        <v>3970.3330000000001</v>
      </c>
    </row>
    <row r="100" spans="1:13" hidden="1" x14ac:dyDescent="0.25">
      <c r="A100" s="57">
        <v>0</v>
      </c>
      <c r="B100" s="13"/>
      <c r="C100" s="14">
        <v>88264</v>
      </c>
      <c r="D100" s="14" t="s">
        <v>114</v>
      </c>
      <c r="E100" s="15" t="s">
        <v>485</v>
      </c>
      <c r="F100" s="16" t="s">
        <v>468</v>
      </c>
      <c r="G100" s="17">
        <v>0.8</v>
      </c>
      <c r="H100" s="18">
        <v>22.36</v>
      </c>
      <c r="I100" s="19">
        <f t="shared" si="1"/>
        <v>17.888000000000002</v>
      </c>
      <c r="J100" s="4" t="s">
        <v>854</v>
      </c>
      <c r="L100" s="4">
        <v>20.71</v>
      </c>
      <c r="M100" s="4">
        <v>16.568000000000001</v>
      </c>
    </row>
    <row r="101" spans="1:13" hidden="1" x14ac:dyDescent="0.25">
      <c r="A101" s="57">
        <v>0</v>
      </c>
      <c r="B101" s="13"/>
      <c r="C101" s="14">
        <v>88247</v>
      </c>
      <c r="D101" s="14" t="s">
        <v>114</v>
      </c>
      <c r="E101" s="15" t="s">
        <v>484</v>
      </c>
      <c r="F101" s="16" t="s">
        <v>468</v>
      </c>
      <c r="G101" s="17">
        <v>1.6</v>
      </c>
      <c r="H101" s="18">
        <v>18.559999999999999</v>
      </c>
      <c r="I101" s="19">
        <f t="shared" si="1"/>
        <v>29.695999999999998</v>
      </c>
      <c r="J101" s="4" t="s">
        <v>854</v>
      </c>
      <c r="L101" s="4">
        <v>17.23</v>
      </c>
      <c r="M101" s="4">
        <v>27.568000000000001</v>
      </c>
    </row>
    <row r="102" spans="1:13" hidden="1" x14ac:dyDescent="0.25">
      <c r="A102" s="57">
        <v>0</v>
      </c>
      <c r="B102" s="13"/>
      <c r="C102" s="14" t="s">
        <v>543</v>
      </c>
      <c r="D102" s="14" t="s">
        <v>297</v>
      </c>
      <c r="E102" s="15" t="s">
        <v>544</v>
      </c>
      <c r="F102" s="16" t="s">
        <v>468</v>
      </c>
      <c r="G102" s="17">
        <v>0.3</v>
      </c>
      <c r="H102" s="18">
        <v>48.09</v>
      </c>
      <c r="I102" s="19">
        <f t="shared" si="1"/>
        <v>14.427</v>
      </c>
      <c r="L102" s="4">
        <v>48.09</v>
      </c>
      <c r="M102" s="4">
        <v>14.427</v>
      </c>
    </row>
    <row r="103" spans="1:13" ht="30" hidden="1" x14ac:dyDescent="0.25">
      <c r="A103" s="57">
        <v>0</v>
      </c>
      <c r="B103" s="13"/>
      <c r="C103" s="14" t="s">
        <v>861</v>
      </c>
      <c r="D103" s="14" t="s">
        <v>297</v>
      </c>
      <c r="E103" s="15" t="s">
        <v>862</v>
      </c>
      <c r="F103" s="16" t="s">
        <v>9</v>
      </c>
      <c r="G103" s="17">
        <v>1</v>
      </c>
      <c r="H103" s="18">
        <v>3911.77</v>
      </c>
      <c r="I103" s="19">
        <f t="shared" si="1"/>
        <v>3911.77</v>
      </c>
      <c r="L103" s="4">
        <v>3911.77</v>
      </c>
      <c r="M103" s="4">
        <v>3911.77</v>
      </c>
    </row>
    <row r="104" spans="1:13" ht="60" hidden="1" x14ac:dyDescent="0.25">
      <c r="A104" s="57">
        <v>1</v>
      </c>
      <c r="B104" s="13" t="s">
        <v>43</v>
      </c>
      <c r="C104" s="14" t="s">
        <v>284</v>
      </c>
      <c r="D104" s="14" t="s">
        <v>95</v>
      </c>
      <c r="E104" s="15" t="s">
        <v>293</v>
      </c>
      <c r="F104" s="16" t="s">
        <v>9</v>
      </c>
      <c r="G104" s="17">
        <v>1</v>
      </c>
      <c r="H104" s="18" cm="1">
        <f t="array" ref="H104">SUM(I105:INDEX(I105:I9036,MATCH(TRUE,INDEX(A105:A9036&lt;&gt;0,0),0)-1))</f>
        <v>2995.221</v>
      </c>
      <c r="I104" s="19">
        <f t="shared" si="1"/>
        <v>2995.221</v>
      </c>
      <c r="L104" s="4">
        <v>2991.7730000000001</v>
      </c>
      <c r="M104" s="4">
        <v>2991.7730000000001</v>
      </c>
    </row>
    <row r="105" spans="1:13" hidden="1" x14ac:dyDescent="0.25">
      <c r="A105" s="57">
        <v>0</v>
      </c>
      <c r="B105" s="13"/>
      <c r="C105" s="14">
        <v>88264</v>
      </c>
      <c r="D105" s="14" t="s">
        <v>114</v>
      </c>
      <c r="E105" s="15" t="s">
        <v>485</v>
      </c>
      <c r="F105" s="16" t="s">
        <v>468</v>
      </c>
      <c r="G105" s="17">
        <v>0.8</v>
      </c>
      <c r="H105" s="18">
        <v>22.36</v>
      </c>
      <c r="I105" s="19">
        <f t="shared" si="1"/>
        <v>17.888000000000002</v>
      </c>
      <c r="J105" s="4" t="s">
        <v>854</v>
      </c>
      <c r="L105" s="4">
        <v>20.71</v>
      </c>
      <c r="M105" s="4">
        <v>16.568000000000001</v>
      </c>
    </row>
    <row r="106" spans="1:13" hidden="1" x14ac:dyDescent="0.25">
      <c r="A106" s="57">
        <v>0</v>
      </c>
      <c r="B106" s="13"/>
      <c r="C106" s="14">
        <v>88247</v>
      </c>
      <c r="D106" s="14" t="s">
        <v>114</v>
      </c>
      <c r="E106" s="15" t="s">
        <v>484</v>
      </c>
      <c r="F106" s="16" t="s">
        <v>468</v>
      </c>
      <c r="G106" s="17">
        <v>1.6</v>
      </c>
      <c r="H106" s="18">
        <v>18.559999999999999</v>
      </c>
      <c r="I106" s="19">
        <f t="shared" si="1"/>
        <v>29.695999999999998</v>
      </c>
      <c r="J106" s="4" t="s">
        <v>854</v>
      </c>
      <c r="L106" s="4">
        <v>17.23</v>
      </c>
      <c r="M106" s="4">
        <v>27.568000000000001</v>
      </c>
    </row>
    <row r="107" spans="1:13" hidden="1" x14ac:dyDescent="0.25">
      <c r="A107" s="57">
        <v>0</v>
      </c>
      <c r="B107" s="13"/>
      <c r="C107" s="14" t="s">
        <v>543</v>
      </c>
      <c r="D107" s="14" t="s">
        <v>297</v>
      </c>
      <c r="E107" s="15" t="s">
        <v>544</v>
      </c>
      <c r="F107" s="16" t="s">
        <v>468</v>
      </c>
      <c r="G107" s="17">
        <v>0.3</v>
      </c>
      <c r="H107" s="18">
        <v>48.09</v>
      </c>
      <c r="I107" s="19">
        <f t="shared" si="1"/>
        <v>14.427</v>
      </c>
      <c r="L107" s="4">
        <v>48.09</v>
      </c>
      <c r="M107" s="4">
        <v>14.427</v>
      </c>
    </row>
    <row r="108" spans="1:13" ht="30" hidden="1" x14ac:dyDescent="0.25">
      <c r="A108" s="57">
        <v>0</v>
      </c>
      <c r="B108" s="13"/>
      <c r="C108" s="14" t="s">
        <v>545</v>
      </c>
      <c r="D108" s="14" t="s">
        <v>297</v>
      </c>
      <c r="E108" s="15" t="s">
        <v>546</v>
      </c>
      <c r="F108" s="16" t="s">
        <v>9</v>
      </c>
      <c r="G108" s="17">
        <v>1</v>
      </c>
      <c r="H108" s="18">
        <v>2933.21</v>
      </c>
      <c r="I108" s="19">
        <f t="shared" si="1"/>
        <v>2933.21</v>
      </c>
      <c r="L108" s="4">
        <v>2933.21</v>
      </c>
      <c r="M108" s="4">
        <v>2933.21</v>
      </c>
    </row>
    <row r="109" spans="1:13" ht="75" hidden="1" x14ac:dyDescent="0.25">
      <c r="A109" s="57">
        <v>1</v>
      </c>
      <c r="B109" s="13" t="s">
        <v>44</v>
      </c>
      <c r="C109" s="14" t="s">
        <v>286</v>
      </c>
      <c r="D109" s="14" t="s">
        <v>95</v>
      </c>
      <c r="E109" s="15" t="s">
        <v>547</v>
      </c>
      <c r="F109" s="16" t="s">
        <v>9</v>
      </c>
      <c r="G109" s="17">
        <v>1</v>
      </c>
      <c r="H109" s="18" cm="1">
        <f t="array" ref="H109">SUM(I110:INDEX(I110:I9041,MATCH(TRUE,INDEX(A110:A9041&lt;&gt;0,0),0)-1))</f>
        <v>37389.920000000006</v>
      </c>
      <c r="I109" s="19">
        <f t="shared" si="1"/>
        <v>37389.920000000006</v>
      </c>
      <c r="L109" s="4">
        <v>37371.4</v>
      </c>
      <c r="M109" s="4">
        <v>37371.4</v>
      </c>
    </row>
    <row r="110" spans="1:13" hidden="1" x14ac:dyDescent="0.25">
      <c r="A110" s="57">
        <v>0</v>
      </c>
      <c r="B110" s="13"/>
      <c r="C110" s="14">
        <v>88264</v>
      </c>
      <c r="D110" s="14" t="s">
        <v>114</v>
      </c>
      <c r="E110" s="15" t="s">
        <v>485</v>
      </c>
      <c r="F110" s="16" t="s">
        <v>468</v>
      </c>
      <c r="G110" s="17">
        <v>8</v>
      </c>
      <c r="H110" s="18">
        <v>22.36</v>
      </c>
      <c r="I110" s="19">
        <f t="shared" si="1"/>
        <v>178.88</v>
      </c>
      <c r="J110" s="4" t="s">
        <v>854</v>
      </c>
      <c r="L110" s="4">
        <v>20.71</v>
      </c>
      <c r="M110" s="4">
        <v>165.68</v>
      </c>
    </row>
    <row r="111" spans="1:13" hidden="1" x14ac:dyDescent="0.25">
      <c r="A111" s="57">
        <v>0</v>
      </c>
      <c r="B111" s="13"/>
      <c r="C111" s="14">
        <v>88247</v>
      </c>
      <c r="D111" s="14" t="s">
        <v>114</v>
      </c>
      <c r="E111" s="15" t="s">
        <v>484</v>
      </c>
      <c r="F111" s="16" t="s">
        <v>468</v>
      </c>
      <c r="G111" s="17">
        <v>4</v>
      </c>
      <c r="H111" s="18">
        <v>18.559999999999999</v>
      </c>
      <c r="I111" s="19">
        <f t="shared" si="1"/>
        <v>74.239999999999995</v>
      </c>
      <c r="J111" s="4" t="s">
        <v>854</v>
      </c>
      <c r="L111" s="4">
        <v>17.23</v>
      </c>
      <c r="M111" s="4">
        <v>68.92</v>
      </c>
    </row>
    <row r="112" spans="1:13" ht="30" hidden="1" x14ac:dyDescent="0.25">
      <c r="A112" s="57">
        <v>0</v>
      </c>
      <c r="B112" s="13"/>
      <c r="C112" s="14">
        <v>7037</v>
      </c>
      <c r="D112" s="14" t="s">
        <v>326</v>
      </c>
      <c r="E112" s="15" t="s">
        <v>548</v>
      </c>
      <c r="F112" s="16" t="s">
        <v>9</v>
      </c>
      <c r="G112" s="17">
        <v>1</v>
      </c>
      <c r="H112" s="18">
        <v>37136.800000000003</v>
      </c>
      <c r="I112" s="19">
        <f t="shared" si="1"/>
        <v>37136.800000000003</v>
      </c>
      <c r="L112" s="4">
        <v>37136.800000000003</v>
      </c>
      <c r="M112" s="4">
        <v>37136.800000000003</v>
      </c>
    </row>
    <row r="113" spans="1:13" ht="45" hidden="1" x14ac:dyDescent="0.25">
      <c r="A113" s="57">
        <v>1</v>
      </c>
      <c r="B113" s="13" t="s">
        <v>45</v>
      </c>
      <c r="C113" s="14" t="s">
        <v>287</v>
      </c>
      <c r="D113" s="14" t="s">
        <v>95</v>
      </c>
      <c r="E113" s="15" t="s">
        <v>305</v>
      </c>
      <c r="F113" s="16" t="s">
        <v>9</v>
      </c>
      <c r="G113" s="17">
        <v>1</v>
      </c>
      <c r="H113" s="18" cm="1">
        <f t="array" ref="H113">SUM(I114:INDEX(I114:I9045,MATCH(TRUE,INDEX(A114:A9045&lt;&gt;0,0),0)-1))</f>
        <v>257.51100000000002</v>
      </c>
      <c r="I113" s="19">
        <f t="shared" si="1"/>
        <v>257.51100000000002</v>
      </c>
      <c r="L113" s="4">
        <v>254.06299999999999</v>
      </c>
      <c r="M113" s="4">
        <v>254.06299999999999</v>
      </c>
    </row>
    <row r="114" spans="1:13" hidden="1" x14ac:dyDescent="0.25">
      <c r="A114" s="57">
        <v>0</v>
      </c>
      <c r="B114" s="13"/>
      <c r="C114" s="14">
        <v>88264</v>
      </c>
      <c r="D114" s="14" t="s">
        <v>114</v>
      </c>
      <c r="E114" s="15" t="s">
        <v>485</v>
      </c>
      <c r="F114" s="16" t="s">
        <v>468</v>
      </c>
      <c r="G114" s="17">
        <v>0.8</v>
      </c>
      <c r="H114" s="18">
        <v>22.36</v>
      </c>
      <c r="I114" s="19">
        <f t="shared" si="1"/>
        <v>17.888000000000002</v>
      </c>
      <c r="J114" s="4" t="s">
        <v>854</v>
      </c>
      <c r="L114" s="4">
        <v>20.71</v>
      </c>
      <c r="M114" s="4">
        <v>16.568000000000001</v>
      </c>
    </row>
    <row r="115" spans="1:13" hidden="1" x14ac:dyDescent="0.25">
      <c r="A115" s="57">
        <v>0</v>
      </c>
      <c r="B115" s="13"/>
      <c r="C115" s="14">
        <v>88247</v>
      </c>
      <c r="D115" s="14" t="s">
        <v>114</v>
      </c>
      <c r="E115" s="15" t="s">
        <v>484</v>
      </c>
      <c r="F115" s="16" t="s">
        <v>468</v>
      </c>
      <c r="G115" s="17">
        <v>1.6</v>
      </c>
      <c r="H115" s="18">
        <v>18.559999999999999</v>
      </c>
      <c r="I115" s="19">
        <f t="shared" si="1"/>
        <v>29.695999999999998</v>
      </c>
      <c r="J115" s="4" t="s">
        <v>854</v>
      </c>
      <c r="L115" s="4">
        <v>17.23</v>
      </c>
      <c r="M115" s="4">
        <v>27.568000000000001</v>
      </c>
    </row>
    <row r="116" spans="1:13" hidden="1" x14ac:dyDescent="0.25">
      <c r="A116" s="57">
        <v>0</v>
      </c>
      <c r="B116" s="13"/>
      <c r="C116" s="14" t="s">
        <v>543</v>
      </c>
      <c r="D116" s="14" t="s">
        <v>297</v>
      </c>
      <c r="E116" s="15" t="s">
        <v>544</v>
      </c>
      <c r="F116" s="16" t="s">
        <v>468</v>
      </c>
      <c r="G116" s="17">
        <v>0.3</v>
      </c>
      <c r="H116" s="18">
        <v>48.09</v>
      </c>
      <c r="I116" s="19">
        <f t="shared" si="1"/>
        <v>14.427</v>
      </c>
      <c r="L116" s="4">
        <v>48.09</v>
      </c>
      <c r="M116" s="4">
        <v>14.427</v>
      </c>
    </row>
    <row r="117" spans="1:13" ht="45" hidden="1" x14ac:dyDescent="0.25">
      <c r="A117" s="57">
        <v>0</v>
      </c>
      <c r="B117" s="13"/>
      <c r="C117" s="14" t="s">
        <v>555</v>
      </c>
      <c r="D117" s="14" t="s">
        <v>297</v>
      </c>
      <c r="E117" s="15" t="s">
        <v>556</v>
      </c>
      <c r="F117" s="16" t="s">
        <v>9</v>
      </c>
      <c r="G117" s="17">
        <v>1</v>
      </c>
      <c r="H117" s="18">
        <v>195.5</v>
      </c>
      <c r="I117" s="19">
        <f t="shared" si="1"/>
        <v>195.5</v>
      </c>
      <c r="L117" s="4">
        <v>195.5</v>
      </c>
      <c r="M117" s="4">
        <v>195.5</v>
      </c>
    </row>
    <row r="118" spans="1:13" ht="120" hidden="1" x14ac:dyDescent="0.25">
      <c r="A118" s="57">
        <v>1</v>
      </c>
      <c r="B118" s="13" t="s">
        <v>46</v>
      </c>
      <c r="C118" s="14" t="s">
        <v>294</v>
      </c>
      <c r="D118" s="14" t="s">
        <v>102</v>
      </c>
      <c r="E118" s="15" t="s">
        <v>295</v>
      </c>
      <c r="F118" s="16" t="s">
        <v>9</v>
      </c>
      <c r="G118" s="17">
        <v>1</v>
      </c>
      <c r="H118" s="18">
        <v>24357.069999999996</v>
      </c>
      <c r="I118" s="19">
        <f t="shared" si="1"/>
        <v>24357.069999999996</v>
      </c>
      <c r="L118" s="4">
        <v>24357.069999999996</v>
      </c>
      <c r="M118" s="4">
        <v>24357.069999999996</v>
      </c>
    </row>
    <row r="119" spans="1:13" hidden="1" x14ac:dyDescent="0.25">
      <c r="A119" s="57">
        <v>1</v>
      </c>
      <c r="B119" s="13" t="s">
        <v>47</v>
      </c>
      <c r="C119" s="14" t="s">
        <v>737</v>
      </c>
      <c r="D119" s="14" t="s">
        <v>95</v>
      </c>
      <c r="E119" s="15" t="s">
        <v>738</v>
      </c>
      <c r="F119" s="16" t="s">
        <v>9</v>
      </c>
      <c r="G119" s="17">
        <v>1</v>
      </c>
      <c r="H119" s="18" cm="1">
        <f t="array" ref="H119">SUM(I120:INDEX(I120:I9051,MATCH(TRUE,INDEX(A120:A9051&lt;&gt;0,0),0)-1))</f>
        <v>46.71</v>
      </c>
      <c r="I119" s="19">
        <f t="shared" si="1"/>
        <v>46.71</v>
      </c>
      <c r="L119" s="4">
        <v>55.14</v>
      </c>
      <c r="M119" s="4">
        <v>55.14</v>
      </c>
    </row>
    <row r="120" spans="1:13" ht="30" hidden="1" x14ac:dyDescent="0.25">
      <c r="A120" s="57">
        <v>0</v>
      </c>
      <c r="B120" s="13"/>
      <c r="C120" s="14">
        <v>2582</v>
      </c>
      <c r="D120" s="14" t="s">
        <v>114</v>
      </c>
      <c r="E120" s="15" t="s">
        <v>863</v>
      </c>
      <c r="F120" s="16" t="s">
        <v>9</v>
      </c>
      <c r="G120" s="17">
        <v>1.5</v>
      </c>
      <c r="H120" s="18">
        <v>31.14</v>
      </c>
      <c r="I120" s="19">
        <f t="shared" si="1"/>
        <v>46.71</v>
      </c>
      <c r="J120" s="4" t="s">
        <v>854</v>
      </c>
      <c r="L120" s="4">
        <v>36.76</v>
      </c>
      <c r="M120" s="4">
        <v>55.14</v>
      </c>
    </row>
    <row r="121" spans="1:13" ht="30" hidden="1" x14ac:dyDescent="0.25">
      <c r="A121" s="57">
        <v>1</v>
      </c>
      <c r="B121" s="13" t="s">
        <v>48</v>
      </c>
      <c r="C121" s="14" t="s">
        <v>292</v>
      </c>
      <c r="D121" s="14" t="s">
        <v>95</v>
      </c>
      <c r="E121" s="15" t="s">
        <v>739</v>
      </c>
      <c r="F121" s="16" t="s">
        <v>122</v>
      </c>
      <c r="G121" s="17">
        <v>1</v>
      </c>
      <c r="H121" s="18" cm="1">
        <f t="array" ref="H121">SUM(I122:INDEX(I122:I9053,MATCH(TRUE,INDEX(A122:A9053&lt;&gt;0,0),0)-1))</f>
        <v>74.417000000000002</v>
      </c>
      <c r="I121" s="19">
        <f t="shared" si="1"/>
        <v>74.417000000000002</v>
      </c>
      <c r="L121" s="4">
        <v>72.331000000000003</v>
      </c>
      <c r="M121" s="4">
        <v>72.331000000000003</v>
      </c>
    </row>
    <row r="122" spans="1:13" hidden="1" x14ac:dyDescent="0.25">
      <c r="A122" s="57">
        <v>0</v>
      </c>
      <c r="B122" s="13"/>
      <c r="C122" s="14">
        <v>88264</v>
      </c>
      <c r="D122" s="14" t="s">
        <v>114</v>
      </c>
      <c r="E122" s="15" t="s">
        <v>485</v>
      </c>
      <c r="F122" s="16" t="s">
        <v>468</v>
      </c>
      <c r="G122" s="17">
        <v>0.7</v>
      </c>
      <c r="H122" s="18">
        <v>22.36</v>
      </c>
      <c r="I122" s="19">
        <f t="shared" si="1"/>
        <v>15.651999999999999</v>
      </c>
      <c r="J122" s="4" t="s">
        <v>854</v>
      </c>
      <c r="L122" s="4">
        <v>20.71</v>
      </c>
      <c r="M122" s="4">
        <v>14.497</v>
      </c>
    </row>
    <row r="123" spans="1:13" hidden="1" x14ac:dyDescent="0.25">
      <c r="A123" s="57">
        <v>0</v>
      </c>
      <c r="B123" s="13"/>
      <c r="C123" s="14">
        <v>88247</v>
      </c>
      <c r="D123" s="14" t="s">
        <v>114</v>
      </c>
      <c r="E123" s="15" t="s">
        <v>484</v>
      </c>
      <c r="F123" s="16" t="s">
        <v>468</v>
      </c>
      <c r="G123" s="17">
        <v>0.7</v>
      </c>
      <c r="H123" s="18">
        <v>18.559999999999999</v>
      </c>
      <c r="I123" s="19">
        <f t="shared" si="1"/>
        <v>12.991999999999999</v>
      </c>
      <c r="J123" s="4" t="s">
        <v>854</v>
      </c>
      <c r="L123" s="4">
        <v>17.23</v>
      </c>
      <c r="M123" s="4">
        <v>12.061</v>
      </c>
    </row>
    <row r="124" spans="1:13" hidden="1" x14ac:dyDescent="0.25">
      <c r="A124" s="57">
        <v>0</v>
      </c>
      <c r="B124" s="13"/>
      <c r="C124" s="14">
        <v>3271</v>
      </c>
      <c r="D124" s="14" t="s">
        <v>489</v>
      </c>
      <c r="E124" s="15" t="s">
        <v>864</v>
      </c>
      <c r="F124" s="16" t="s">
        <v>122</v>
      </c>
      <c r="G124" s="17">
        <v>1.3</v>
      </c>
      <c r="H124" s="18">
        <v>35.21</v>
      </c>
      <c r="I124" s="19">
        <f t="shared" si="1"/>
        <v>45.773000000000003</v>
      </c>
      <c r="L124" s="4">
        <v>35.21</v>
      </c>
      <c r="M124" s="4">
        <v>45.773000000000003</v>
      </c>
    </row>
    <row r="125" spans="1:13" ht="30" hidden="1" x14ac:dyDescent="0.25">
      <c r="A125" s="57">
        <v>1</v>
      </c>
      <c r="B125" s="13" t="s">
        <v>49</v>
      </c>
      <c r="C125" s="14" t="s">
        <v>290</v>
      </c>
      <c r="D125" s="14" t="s">
        <v>95</v>
      </c>
      <c r="E125" s="15" t="s">
        <v>291</v>
      </c>
      <c r="F125" s="16" t="s">
        <v>9</v>
      </c>
      <c r="G125" s="17">
        <v>1</v>
      </c>
      <c r="H125" s="18" cm="1">
        <f t="array" ref="H125">SUM(I126:INDEX(I126:I9057,MATCH(TRUE,INDEX(A126:A9057&lt;&gt;0,0),0)-1))</f>
        <v>855.34400000000005</v>
      </c>
      <c r="I125" s="19">
        <f t="shared" si="1"/>
        <v>855.34400000000005</v>
      </c>
      <c r="L125" s="4">
        <v>851.35900000000004</v>
      </c>
      <c r="M125" s="4">
        <v>851.35900000000004</v>
      </c>
    </row>
    <row r="126" spans="1:13" hidden="1" x14ac:dyDescent="0.25">
      <c r="A126" s="57">
        <v>0</v>
      </c>
      <c r="B126" s="13"/>
      <c r="C126" s="14">
        <v>88264</v>
      </c>
      <c r="D126" s="14" t="s">
        <v>114</v>
      </c>
      <c r="E126" s="15" t="s">
        <v>485</v>
      </c>
      <c r="F126" s="16" t="s">
        <v>468</v>
      </c>
      <c r="G126" s="17">
        <v>0.4</v>
      </c>
      <c r="H126" s="18">
        <v>22.36</v>
      </c>
      <c r="I126" s="19">
        <f t="shared" si="1"/>
        <v>8.9440000000000008</v>
      </c>
      <c r="J126" s="4" t="s">
        <v>854</v>
      </c>
      <c r="L126" s="4">
        <v>20.71</v>
      </c>
      <c r="M126" s="4">
        <v>8.2840000000000007</v>
      </c>
    </row>
    <row r="127" spans="1:13" hidden="1" x14ac:dyDescent="0.25">
      <c r="A127" s="57">
        <v>0</v>
      </c>
      <c r="B127" s="13"/>
      <c r="C127" s="14">
        <v>88247</v>
      </c>
      <c r="D127" s="14" t="s">
        <v>114</v>
      </c>
      <c r="E127" s="15" t="s">
        <v>484</v>
      </c>
      <c r="F127" s="16" t="s">
        <v>468</v>
      </c>
      <c r="G127" s="17">
        <v>2.5</v>
      </c>
      <c r="H127" s="18">
        <v>18.559999999999999</v>
      </c>
      <c r="I127" s="19">
        <f t="shared" si="1"/>
        <v>46.4</v>
      </c>
      <c r="J127" s="4" t="s">
        <v>854</v>
      </c>
      <c r="L127" s="4">
        <v>17.23</v>
      </c>
      <c r="M127" s="4">
        <v>43.075000000000003</v>
      </c>
    </row>
    <row r="128" spans="1:13" ht="30" hidden="1" x14ac:dyDescent="0.25">
      <c r="A128" s="57">
        <v>0</v>
      </c>
      <c r="B128" s="13"/>
      <c r="C128" s="14">
        <v>3456</v>
      </c>
      <c r="D128" s="14" t="s">
        <v>326</v>
      </c>
      <c r="E128" s="15" t="s">
        <v>542</v>
      </c>
      <c r="F128" s="16" t="s">
        <v>9</v>
      </c>
      <c r="G128" s="17">
        <v>1</v>
      </c>
      <c r="H128" s="18">
        <v>800</v>
      </c>
      <c r="I128" s="19">
        <f t="shared" si="1"/>
        <v>800</v>
      </c>
      <c r="L128" s="4">
        <v>800</v>
      </c>
      <c r="M128" s="4">
        <v>800</v>
      </c>
    </row>
    <row r="129" spans="1:13" ht="30" hidden="1" x14ac:dyDescent="0.25">
      <c r="A129" s="57">
        <v>1</v>
      </c>
      <c r="B129" s="13" t="s">
        <v>50</v>
      </c>
      <c r="C129" s="14" t="s">
        <v>740</v>
      </c>
      <c r="D129" s="14" t="s">
        <v>102</v>
      </c>
      <c r="E129" s="15" t="s">
        <v>741</v>
      </c>
      <c r="F129" s="16" t="s">
        <v>9</v>
      </c>
      <c r="G129" s="17">
        <v>1</v>
      </c>
      <c r="H129" s="18">
        <v>888.93</v>
      </c>
      <c r="I129" s="19">
        <f t="shared" si="1"/>
        <v>888.93</v>
      </c>
      <c r="L129" s="4">
        <v>888.93</v>
      </c>
      <c r="M129" s="4">
        <v>888.93</v>
      </c>
    </row>
    <row r="130" spans="1:13" ht="30" hidden="1" x14ac:dyDescent="0.25">
      <c r="A130" s="57">
        <v>1</v>
      </c>
      <c r="B130" s="13" t="s">
        <v>51</v>
      </c>
      <c r="C130" s="14" t="s">
        <v>742</v>
      </c>
      <c r="D130" s="14" t="s">
        <v>95</v>
      </c>
      <c r="E130" s="15" t="s">
        <v>743</v>
      </c>
      <c r="F130" s="16" t="s">
        <v>267</v>
      </c>
      <c r="G130" s="17">
        <v>1</v>
      </c>
      <c r="H130" s="18" cm="1">
        <f t="array" ref="H130">SUM(I131:INDEX(I131:I9062,MATCH(TRUE,INDEX(A131:A9062&lt;&gt;0,0),0)-1))</f>
        <v>659.63001560000009</v>
      </c>
      <c r="I130" s="19">
        <f t="shared" si="1"/>
        <v>659.63001560000009</v>
      </c>
      <c r="L130" s="4">
        <v>645.8700156000001</v>
      </c>
      <c r="M130" s="4">
        <v>645.8700156000001</v>
      </c>
    </row>
    <row r="131" spans="1:13" hidden="1" x14ac:dyDescent="0.25">
      <c r="A131" s="57">
        <v>0</v>
      </c>
      <c r="B131" s="13"/>
      <c r="C131" s="14">
        <v>88316</v>
      </c>
      <c r="D131" s="14" t="s">
        <v>114</v>
      </c>
      <c r="E131" s="15" t="s">
        <v>469</v>
      </c>
      <c r="F131" s="16" t="s">
        <v>468</v>
      </c>
      <c r="G131" s="17">
        <v>8</v>
      </c>
      <c r="H131" s="18">
        <v>17.739999999999998</v>
      </c>
      <c r="I131" s="19">
        <f t="shared" si="1"/>
        <v>141.91999999999999</v>
      </c>
      <c r="J131" s="4" t="s">
        <v>854</v>
      </c>
      <c r="L131" s="4">
        <v>16.02</v>
      </c>
      <c r="M131" s="4">
        <v>128.16</v>
      </c>
    </row>
    <row r="132" spans="1:13" ht="30" hidden="1" x14ac:dyDescent="0.25">
      <c r="A132" s="57">
        <v>0</v>
      </c>
      <c r="B132" s="13"/>
      <c r="C132" s="14">
        <v>6913</v>
      </c>
      <c r="D132" s="14" t="s">
        <v>401</v>
      </c>
      <c r="E132" s="15" t="s">
        <v>865</v>
      </c>
      <c r="F132" s="16" t="s">
        <v>468</v>
      </c>
      <c r="G132" s="17">
        <v>8</v>
      </c>
      <c r="H132" s="18">
        <v>25.348300000000002</v>
      </c>
      <c r="I132" s="19">
        <f t="shared" si="1"/>
        <v>202.78640000000001</v>
      </c>
      <c r="L132" s="4">
        <v>25.348300000000002</v>
      </c>
      <c r="M132" s="4">
        <v>202.78640000000001</v>
      </c>
    </row>
    <row r="133" spans="1:13" ht="30" hidden="1" x14ac:dyDescent="0.25">
      <c r="A133" s="57">
        <v>0</v>
      </c>
      <c r="B133" s="13"/>
      <c r="C133" s="14">
        <v>11</v>
      </c>
      <c r="D133" s="14" t="s">
        <v>401</v>
      </c>
      <c r="E133" s="15" t="s">
        <v>866</v>
      </c>
      <c r="F133" s="16" t="s">
        <v>134</v>
      </c>
      <c r="G133" s="17">
        <v>7.68</v>
      </c>
      <c r="H133" s="18">
        <v>11.663300000000001</v>
      </c>
      <c r="I133" s="19">
        <f t="shared" ref="I133:I196" si="2">G133*H133</f>
        <v>89.574144000000004</v>
      </c>
      <c r="L133" s="4">
        <v>11.663300000000001</v>
      </c>
      <c r="M133" s="4">
        <v>89.574144000000004</v>
      </c>
    </row>
    <row r="134" spans="1:13" hidden="1" x14ac:dyDescent="0.25">
      <c r="A134" s="57">
        <v>0</v>
      </c>
      <c r="B134" s="13"/>
      <c r="C134" s="14">
        <v>173</v>
      </c>
      <c r="D134" s="14" t="s">
        <v>401</v>
      </c>
      <c r="E134" s="15" t="s">
        <v>867</v>
      </c>
      <c r="F134" s="16" t="s">
        <v>122</v>
      </c>
      <c r="G134" s="17">
        <v>1.2551000000000001</v>
      </c>
      <c r="H134" s="18">
        <v>98.916000000000011</v>
      </c>
      <c r="I134" s="19">
        <f t="shared" si="2"/>
        <v>124.14947160000003</v>
      </c>
      <c r="L134" s="4">
        <v>98.916000000000011</v>
      </c>
      <c r="M134" s="4">
        <v>124.14947160000003</v>
      </c>
    </row>
    <row r="135" spans="1:13" ht="30" hidden="1" x14ac:dyDescent="0.25">
      <c r="A135" s="57">
        <v>0</v>
      </c>
      <c r="B135" s="13"/>
      <c r="C135" s="14">
        <v>406</v>
      </c>
      <c r="D135" s="14" t="s">
        <v>401</v>
      </c>
      <c r="E135" s="15" t="s">
        <v>868</v>
      </c>
      <c r="F135" s="16" t="s">
        <v>267</v>
      </c>
      <c r="G135" s="17">
        <v>1.1000000000000001</v>
      </c>
      <c r="H135" s="18">
        <v>92</v>
      </c>
      <c r="I135" s="19">
        <f t="shared" si="2"/>
        <v>101.2</v>
      </c>
      <c r="L135" s="4">
        <v>92</v>
      </c>
      <c r="M135" s="4">
        <v>101.2</v>
      </c>
    </row>
    <row r="136" spans="1:13" ht="45" hidden="1" x14ac:dyDescent="0.25">
      <c r="A136" s="57">
        <v>1</v>
      </c>
      <c r="B136" s="13" t="s">
        <v>52</v>
      </c>
      <c r="C136" s="14" t="s">
        <v>309</v>
      </c>
      <c r="D136" s="14" t="s">
        <v>102</v>
      </c>
      <c r="E136" s="15" t="s">
        <v>310</v>
      </c>
      <c r="F136" s="16" t="s">
        <v>9</v>
      </c>
      <c r="G136" s="17">
        <v>1</v>
      </c>
      <c r="H136" s="18">
        <v>412.91666666666669</v>
      </c>
      <c r="I136" s="19">
        <f t="shared" si="2"/>
        <v>412.91666666666669</v>
      </c>
      <c r="L136" s="4">
        <v>412.91666666666669</v>
      </c>
      <c r="M136" s="4">
        <v>412.91666666666669</v>
      </c>
    </row>
    <row r="137" spans="1:13" ht="45" hidden="1" x14ac:dyDescent="0.25">
      <c r="A137" s="57">
        <v>1</v>
      </c>
      <c r="B137" s="13" t="s">
        <v>53</v>
      </c>
      <c r="C137" s="14" t="s">
        <v>307</v>
      </c>
      <c r="D137" s="14" t="s">
        <v>95</v>
      </c>
      <c r="E137" s="15" t="s">
        <v>744</v>
      </c>
      <c r="F137" s="16" t="s">
        <v>9</v>
      </c>
      <c r="G137" s="17">
        <v>1</v>
      </c>
      <c r="H137" s="18" cm="1">
        <f t="array" ref="H137">SUM(I138:INDEX(I138:I9069,MATCH(TRUE,INDEX(A138:A9069&lt;&gt;0,0),0)-1))</f>
        <v>157.47499999999999</v>
      </c>
      <c r="I137" s="19">
        <f t="shared" si="2"/>
        <v>157.47499999999999</v>
      </c>
      <c r="L137" s="4">
        <v>157.04499999999999</v>
      </c>
      <c r="M137" s="4">
        <v>157.04499999999999</v>
      </c>
    </row>
    <row r="138" spans="1:13" hidden="1" x14ac:dyDescent="0.25">
      <c r="A138" s="57">
        <v>0</v>
      </c>
      <c r="B138" s="13"/>
      <c r="C138" s="14">
        <v>88316</v>
      </c>
      <c r="D138" s="14" t="s">
        <v>114</v>
      </c>
      <c r="E138" s="15" t="s">
        <v>469</v>
      </c>
      <c r="F138" s="16" t="s">
        <v>468</v>
      </c>
      <c r="G138" s="17">
        <v>0.25</v>
      </c>
      <c r="H138" s="18">
        <v>17.739999999999998</v>
      </c>
      <c r="I138" s="19">
        <f t="shared" si="2"/>
        <v>4.4349999999999996</v>
      </c>
      <c r="J138" s="4" t="s">
        <v>854</v>
      </c>
      <c r="L138" s="4">
        <v>16.02</v>
      </c>
      <c r="M138" s="4">
        <v>4.0049999999999999</v>
      </c>
    </row>
    <row r="139" spans="1:13" ht="30" hidden="1" x14ac:dyDescent="0.25">
      <c r="A139" s="57">
        <v>0</v>
      </c>
      <c r="B139" s="13"/>
      <c r="C139" s="14" t="s">
        <v>869</v>
      </c>
      <c r="D139" s="14" t="s">
        <v>297</v>
      </c>
      <c r="E139" s="15" t="s">
        <v>870</v>
      </c>
      <c r="F139" s="16" t="s">
        <v>9</v>
      </c>
      <c r="G139" s="17">
        <v>1</v>
      </c>
      <c r="H139" s="18">
        <v>153.04</v>
      </c>
      <c r="I139" s="19">
        <f t="shared" si="2"/>
        <v>153.04</v>
      </c>
      <c r="L139" s="4">
        <v>153.04</v>
      </c>
      <c r="M139" s="4">
        <v>153.04</v>
      </c>
    </row>
    <row r="140" spans="1:13" hidden="1" x14ac:dyDescent="0.25">
      <c r="A140" s="57">
        <v>1</v>
      </c>
      <c r="B140" s="13" t="s">
        <v>54</v>
      </c>
      <c r="C140" s="14" t="s">
        <v>312</v>
      </c>
      <c r="D140" s="14" t="s">
        <v>95</v>
      </c>
      <c r="E140" s="15" t="s">
        <v>376</v>
      </c>
      <c r="F140" s="16" t="s">
        <v>9</v>
      </c>
      <c r="G140" s="17">
        <v>1</v>
      </c>
      <c r="H140" s="18">
        <v>72.231500000000011</v>
      </c>
      <c r="I140" s="19">
        <f t="shared" si="2"/>
        <v>72.231500000000011</v>
      </c>
      <c r="L140" s="4">
        <v>72.231500000000011</v>
      </c>
      <c r="M140" s="4">
        <v>72.231500000000011</v>
      </c>
    </row>
    <row r="141" spans="1:13" hidden="1" x14ac:dyDescent="0.25">
      <c r="A141" s="57">
        <v>0</v>
      </c>
      <c r="B141" s="13"/>
      <c r="C141" s="14">
        <v>88247</v>
      </c>
      <c r="D141" s="14" t="s">
        <v>114</v>
      </c>
      <c r="E141" s="15" t="s">
        <v>484</v>
      </c>
      <c r="F141" s="16" t="s">
        <v>468</v>
      </c>
      <c r="G141" s="17">
        <v>0.05</v>
      </c>
      <c r="H141" s="18">
        <v>18.559999999999999</v>
      </c>
      <c r="I141" s="19">
        <f t="shared" si="2"/>
        <v>0.92799999999999994</v>
      </c>
      <c r="J141" s="4" t="s">
        <v>854</v>
      </c>
      <c r="L141" s="4">
        <v>17.23</v>
      </c>
      <c r="M141" s="4">
        <v>0.86150000000000004</v>
      </c>
    </row>
    <row r="142" spans="1:13" hidden="1" x14ac:dyDescent="0.25">
      <c r="A142" s="57">
        <v>0</v>
      </c>
      <c r="B142" s="13"/>
      <c r="C142" s="14" t="s">
        <v>633</v>
      </c>
      <c r="D142" s="14" t="s">
        <v>297</v>
      </c>
      <c r="E142" s="15" t="s">
        <v>634</v>
      </c>
      <c r="F142" s="16" t="s">
        <v>9</v>
      </c>
      <c r="G142" s="17">
        <v>1</v>
      </c>
      <c r="H142" s="18">
        <v>71.37</v>
      </c>
      <c r="I142" s="19">
        <f t="shared" si="2"/>
        <v>71.37</v>
      </c>
      <c r="L142" s="4">
        <v>71.37</v>
      </c>
      <c r="M142" s="4">
        <v>71.37</v>
      </c>
    </row>
    <row r="143" spans="1:13" ht="30" hidden="1" x14ac:dyDescent="0.25">
      <c r="A143" s="57">
        <v>1</v>
      </c>
      <c r="B143" s="13" t="s">
        <v>55</v>
      </c>
      <c r="C143" s="14">
        <v>91926</v>
      </c>
      <c r="D143" s="14" t="s">
        <v>114</v>
      </c>
      <c r="E143" s="15" t="s">
        <v>386</v>
      </c>
      <c r="F143" s="16" t="s">
        <v>122</v>
      </c>
      <c r="G143" s="17">
        <v>1</v>
      </c>
      <c r="H143" s="18" cm="1">
        <f t="array" ref="H143">SUM(I144:INDEX(I144:I9075,MATCH(TRUE,INDEX(A144:A9075&lt;&gt;0,0),0)-1))</f>
        <v>3.8005499999999999</v>
      </c>
      <c r="I143" s="19">
        <f t="shared" si="2"/>
        <v>3.8005499999999999</v>
      </c>
      <c r="L143" s="4">
        <v>3.78003</v>
      </c>
      <c r="M143" s="4">
        <v>3.78003</v>
      </c>
    </row>
    <row r="144" spans="1:13" ht="30" hidden="1" x14ac:dyDescent="0.25">
      <c r="A144" s="57">
        <v>0</v>
      </c>
      <c r="B144" s="13"/>
      <c r="C144" s="14">
        <v>1014</v>
      </c>
      <c r="D144" s="14" t="s">
        <v>114</v>
      </c>
      <c r="E144" s="15" t="s">
        <v>647</v>
      </c>
      <c r="F144" s="16" t="s">
        <v>122</v>
      </c>
      <c r="G144" s="17" t="s">
        <v>871</v>
      </c>
      <c r="H144" s="18">
        <v>2.13</v>
      </c>
      <c r="I144" s="19">
        <f t="shared" si="2"/>
        <v>2.5347</v>
      </c>
      <c r="J144" s="4" t="s">
        <v>854</v>
      </c>
      <c r="L144" s="4">
        <v>2.19</v>
      </c>
      <c r="M144" s="4">
        <v>2.6060999999999996</v>
      </c>
    </row>
    <row r="145" spans="1:13" ht="30" hidden="1" x14ac:dyDescent="0.25">
      <c r="A145" s="57">
        <v>0</v>
      </c>
      <c r="B145" s="13"/>
      <c r="C145" s="14">
        <v>21127</v>
      </c>
      <c r="D145" s="14" t="s">
        <v>114</v>
      </c>
      <c r="E145" s="15" t="s">
        <v>648</v>
      </c>
      <c r="F145" s="16" t="s">
        <v>9</v>
      </c>
      <c r="G145" s="17" t="s">
        <v>872</v>
      </c>
      <c r="H145" s="18">
        <v>4.25</v>
      </c>
      <c r="I145" s="19">
        <f t="shared" si="2"/>
        <v>3.8249999999999999E-2</v>
      </c>
      <c r="J145" s="4" t="s">
        <v>854</v>
      </c>
      <c r="L145" s="4">
        <v>3.97</v>
      </c>
      <c r="M145" s="4">
        <v>3.5729999999999998E-2</v>
      </c>
    </row>
    <row r="146" spans="1:13" hidden="1" x14ac:dyDescent="0.25">
      <c r="A146" s="57">
        <v>0</v>
      </c>
      <c r="B146" s="13"/>
      <c r="C146" s="14">
        <v>88247</v>
      </c>
      <c r="D146" s="14" t="s">
        <v>114</v>
      </c>
      <c r="E146" s="15" t="s">
        <v>484</v>
      </c>
      <c r="F146" s="16" t="s">
        <v>468</v>
      </c>
      <c r="G146" s="17" t="s">
        <v>873</v>
      </c>
      <c r="H146" s="18">
        <v>18.559999999999999</v>
      </c>
      <c r="I146" s="19">
        <f t="shared" si="2"/>
        <v>0.55679999999999996</v>
      </c>
      <c r="J146" s="4" t="s">
        <v>854</v>
      </c>
      <c r="L146" s="4">
        <v>17.23</v>
      </c>
      <c r="M146" s="4">
        <v>0.51690000000000003</v>
      </c>
    </row>
    <row r="147" spans="1:13" hidden="1" x14ac:dyDescent="0.25">
      <c r="A147" s="57">
        <v>0</v>
      </c>
      <c r="B147" s="13"/>
      <c r="C147" s="14">
        <v>88264</v>
      </c>
      <c r="D147" s="14" t="s">
        <v>114</v>
      </c>
      <c r="E147" s="15" t="s">
        <v>485</v>
      </c>
      <c r="F147" s="16" t="s">
        <v>468</v>
      </c>
      <c r="G147" s="17" t="s">
        <v>873</v>
      </c>
      <c r="H147" s="18">
        <v>22.36</v>
      </c>
      <c r="I147" s="19">
        <f t="shared" si="2"/>
        <v>0.67079999999999995</v>
      </c>
      <c r="J147" s="4" t="s">
        <v>854</v>
      </c>
      <c r="L147" s="4">
        <v>20.71</v>
      </c>
      <c r="M147" s="4">
        <v>0.62129999999999996</v>
      </c>
    </row>
    <row r="148" spans="1:13" hidden="1" x14ac:dyDescent="0.25">
      <c r="A148" s="57">
        <v>1</v>
      </c>
      <c r="B148" s="13" t="s">
        <v>56</v>
      </c>
      <c r="C148" s="14">
        <v>38101</v>
      </c>
      <c r="D148" s="14" t="s">
        <v>114</v>
      </c>
      <c r="E148" s="15" t="s">
        <v>746</v>
      </c>
      <c r="F148" s="16" t="s">
        <v>9</v>
      </c>
      <c r="G148" s="17">
        <v>1</v>
      </c>
      <c r="H148" s="18">
        <v>7.05</v>
      </c>
      <c r="I148" s="19">
        <f t="shared" si="2"/>
        <v>7.05</v>
      </c>
      <c r="L148" s="4">
        <v>7.05</v>
      </c>
      <c r="M148" s="4">
        <v>7.05</v>
      </c>
    </row>
    <row r="149" spans="1:13" ht="30" hidden="1" x14ac:dyDescent="0.25">
      <c r="A149" s="57">
        <v>1</v>
      </c>
      <c r="B149" s="13" t="s">
        <v>57</v>
      </c>
      <c r="C149" s="14">
        <v>93653</v>
      </c>
      <c r="D149" s="14" t="s">
        <v>114</v>
      </c>
      <c r="E149" s="15" t="s">
        <v>748</v>
      </c>
      <c r="F149" s="16" t="s">
        <v>9</v>
      </c>
      <c r="G149" s="17">
        <v>1</v>
      </c>
      <c r="H149" s="18" cm="1">
        <f t="array" ref="H149">SUM(I150:INDEX(I150:I9081,MATCH(TRUE,INDEX(A150:A9081&lt;&gt;0,0),0)-1))</f>
        <v>11.860384</v>
      </c>
      <c r="I149" s="19">
        <f t="shared" si="2"/>
        <v>11.860384</v>
      </c>
      <c r="L149" s="4">
        <v>12.525488000000001</v>
      </c>
      <c r="M149" s="4">
        <v>12.525488000000001</v>
      </c>
    </row>
    <row r="150" spans="1:13" ht="30" hidden="1" x14ac:dyDescent="0.25">
      <c r="A150" s="57">
        <v>0</v>
      </c>
      <c r="B150" s="13"/>
      <c r="C150" s="14">
        <v>1570</v>
      </c>
      <c r="D150" s="14" t="s">
        <v>114</v>
      </c>
      <c r="E150" s="15" t="s">
        <v>874</v>
      </c>
      <c r="F150" s="16" t="s">
        <v>9</v>
      </c>
      <c r="G150" s="17" t="s">
        <v>551</v>
      </c>
      <c r="H150" s="18">
        <v>0.97</v>
      </c>
      <c r="I150" s="19">
        <f t="shared" si="2"/>
        <v>0.97</v>
      </c>
      <c r="J150" s="4" t="s">
        <v>854</v>
      </c>
      <c r="L150" s="4">
        <v>0.96</v>
      </c>
      <c r="M150" s="4">
        <v>0.96</v>
      </c>
    </row>
    <row r="151" spans="1:13" hidden="1" x14ac:dyDescent="0.25">
      <c r="A151" s="57">
        <v>0</v>
      </c>
      <c r="B151" s="13"/>
      <c r="C151" s="14">
        <v>34653</v>
      </c>
      <c r="D151" s="14" t="s">
        <v>114</v>
      </c>
      <c r="E151" s="15" t="s">
        <v>650</v>
      </c>
      <c r="F151" s="16" t="s">
        <v>9</v>
      </c>
      <c r="G151" s="17" t="s">
        <v>551</v>
      </c>
      <c r="H151" s="18">
        <v>9.4499999999999993</v>
      </c>
      <c r="I151" s="19">
        <f t="shared" si="2"/>
        <v>9.4499999999999993</v>
      </c>
      <c r="J151" s="4" t="s">
        <v>854</v>
      </c>
      <c r="L151" s="4">
        <v>10.23</v>
      </c>
      <c r="M151" s="4">
        <v>10.23</v>
      </c>
    </row>
    <row r="152" spans="1:13" hidden="1" x14ac:dyDescent="0.25">
      <c r="A152" s="57">
        <v>0</v>
      </c>
      <c r="B152" s="13"/>
      <c r="C152" s="14">
        <v>88247</v>
      </c>
      <c r="D152" s="14" t="s">
        <v>114</v>
      </c>
      <c r="E152" s="15" t="s">
        <v>484</v>
      </c>
      <c r="F152" s="16" t="s">
        <v>468</v>
      </c>
      <c r="G152" s="17" t="s">
        <v>875</v>
      </c>
      <c r="H152" s="18">
        <v>18.559999999999999</v>
      </c>
      <c r="I152" s="19">
        <f t="shared" si="2"/>
        <v>0.653312</v>
      </c>
      <c r="J152" s="4" t="s">
        <v>854</v>
      </c>
      <c r="L152" s="4">
        <v>17.23</v>
      </c>
      <c r="M152" s="4">
        <v>0.60649600000000004</v>
      </c>
    </row>
    <row r="153" spans="1:13" hidden="1" x14ac:dyDescent="0.25">
      <c r="A153" s="57">
        <v>0</v>
      </c>
      <c r="B153" s="13"/>
      <c r="C153" s="14">
        <v>88264</v>
      </c>
      <c r="D153" s="14" t="s">
        <v>114</v>
      </c>
      <c r="E153" s="15" t="s">
        <v>485</v>
      </c>
      <c r="F153" s="16" t="s">
        <v>468</v>
      </c>
      <c r="G153" s="17" t="s">
        <v>875</v>
      </c>
      <c r="H153" s="18">
        <v>22.36</v>
      </c>
      <c r="I153" s="19">
        <f t="shared" si="2"/>
        <v>0.78707199999999999</v>
      </c>
      <c r="J153" s="4" t="s">
        <v>854</v>
      </c>
      <c r="L153" s="4">
        <v>20.71</v>
      </c>
      <c r="M153" s="4">
        <v>0.72899200000000008</v>
      </c>
    </row>
    <row r="154" spans="1:13" hidden="1" x14ac:dyDescent="0.25">
      <c r="A154" s="57">
        <v>1</v>
      </c>
      <c r="B154" s="13" t="s">
        <v>58</v>
      </c>
      <c r="C154" s="14" t="s">
        <v>749</v>
      </c>
      <c r="D154" s="14" t="s">
        <v>95</v>
      </c>
      <c r="E154" s="15" t="s">
        <v>750</v>
      </c>
      <c r="F154" s="16" t="s">
        <v>9</v>
      </c>
      <c r="G154" s="17">
        <v>1</v>
      </c>
      <c r="H154" s="18" cm="1">
        <f t="array" ref="H154">SUM(I155:INDEX(I155:I9086,MATCH(TRUE,INDEX(A155:A9086&lt;&gt;0,0),0)-1))</f>
        <v>26.278116583999999</v>
      </c>
      <c r="I154" s="19">
        <f t="shared" si="2"/>
        <v>26.278116583999999</v>
      </c>
      <c r="L154" s="4">
        <v>25.540000595000002</v>
      </c>
      <c r="M154" s="4">
        <v>25.540000595000002</v>
      </c>
    </row>
    <row r="155" spans="1:13" hidden="1" x14ac:dyDescent="0.25">
      <c r="A155" s="57">
        <v>0</v>
      </c>
      <c r="B155" s="13"/>
      <c r="C155" s="14">
        <v>88247</v>
      </c>
      <c r="D155" s="14" t="s">
        <v>114</v>
      </c>
      <c r="E155" s="15" t="s">
        <v>484</v>
      </c>
      <c r="F155" s="16" t="s">
        <v>468</v>
      </c>
      <c r="G155" s="17">
        <v>0.15942029999999999</v>
      </c>
      <c r="H155" s="18">
        <v>18.559999999999999</v>
      </c>
      <c r="I155" s="19">
        <f t="shared" si="2"/>
        <v>2.9588407679999995</v>
      </c>
      <c r="J155" s="4" t="s">
        <v>854</v>
      </c>
      <c r="L155" s="4">
        <v>17.23</v>
      </c>
      <c r="M155" s="4">
        <v>2.7468117689999998</v>
      </c>
    </row>
    <row r="156" spans="1:13" hidden="1" x14ac:dyDescent="0.25">
      <c r="A156" s="57">
        <v>0</v>
      </c>
      <c r="B156" s="13"/>
      <c r="C156" s="14">
        <v>88264</v>
      </c>
      <c r="D156" s="14" t="s">
        <v>114</v>
      </c>
      <c r="E156" s="15" t="s">
        <v>485</v>
      </c>
      <c r="F156" s="16" t="s">
        <v>468</v>
      </c>
      <c r="G156" s="17">
        <v>0.31884059999999997</v>
      </c>
      <c r="H156" s="18">
        <v>22.36</v>
      </c>
      <c r="I156" s="19">
        <f t="shared" si="2"/>
        <v>7.1292758159999989</v>
      </c>
      <c r="J156" s="4" t="s">
        <v>854</v>
      </c>
      <c r="L156" s="4">
        <v>20.71</v>
      </c>
      <c r="M156" s="4">
        <v>6.6031888259999993</v>
      </c>
    </row>
    <row r="157" spans="1:13" ht="45" hidden="1" x14ac:dyDescent="0.25">
      <c r="A157" s="57">
        <v>0</v>
      </c>
      <c r="B157" s="13"/>
      <c r="C157" s="14" t="s">
        <v>876</v>
      </c>
      <c r="D157" s="14" t="s">
        <v>654</v>
      </c>
      <c r="E157" s="15" t="s">
        <v>877</v>
      </c>
      <c r="F157" s="16" t="s">
        <v>9</v>
      </c>
      <c r="G157" s="17">
        <v>1</v>
      </c>
      <c r="H157" s="18">
        <v>11.05</v>
      </c>
      <c r="I157" s="19">
        <f t="shared" si="2"/>
        <v>11.05</v>
      </c>
      <c r="L157" s="4">
        <v>11.05</v>
      </c>
      <c r="M157" s="4">
        <v>11.05</v>
      </c>
    </row>
    <row r="158" spans="1:13" ht="45" hidden="1" x14ac:dyDescent="0.25">
      <c r="A158" s="57">
        <v>0</v>
      </c>
      <c r="B158" s="13"/>
      <c r="C158" s="14" t="s">
        <v>878</v>
      </c>
      <c r="D158" s="14" t="s">
        <v>654</v>
      </c>
      <c r="E158" s="15" t="s">
        <v>879</v>
      </c>
      <c r="F158" s="16" t="s">
        <v>9</v>
      </c>
      <c r="G158" s="17">
        <v>1</v>
      </c>
      <c r="H158" s="18">
        <v>5.14</v>
      </c>
      <c r="I158" s="19">
        <f t="shared" si="2"/>
        <v>5.14</v>
      </c>
      <c r="L158" s="4">
        <v>5.14</v>
      </c>
      <c r="M158" s="4">
        <v>5.14</v>
      </c>
    </row>
    <row r="159" spans="1:13" ht="45" hidden="1" x14ac:dyDescent="0.25">
      <c r="A159" s="57">
        <v>1</v>
      </c>
      <c r="B159" s="13" t="s">
        <v>59</v>
      </c>
      <c r="C159" s="14">
        <v>95801</v>
      </c>
      <c r="D159" s="14" t="s">
        <v>114</v>
      </c>
      <c r="E159" s="15" t="s">
        <v>381</v>
      </c>
      <c r="F159" s="16" t="s">
        <v>9</v>
      </c>
      <c r="G159" s="17">
        <v>1</v>
      </c>
      <c r="H159" s="18" cm="1">
        <f t="array" ref="H159">SUM(I160:INDEX(I160:I9091,MATCH(TRUE,INDEX(A160:A9091&lt;&gt;0,0),0)-1))</f>
        <v>34.749735999999999</v>
      </c>
      <c r="I159" s="19">
        <f t="shared" si="2"/>
        <v>34.749735999999999</v>
      </c>
      <c r="L159" s="4">
        <v>38.049495999999998</v>
      </c>
      <c r="M159" s="4">
        <v>38.049495999999998</v>
      </c>
    </row>
    <row r="160" spans="1:13" ht="30" hidden="1" x14ac:dyDescent="0.25">
      <c r="A160" s="57">
        <v>0</v>
      </c>
      <c r="B160" s="13"/>
      <c r="C160" s="14">
        <v>2580</v>
      </c>
      <c r="D160" s="14" t="s">
        <v>114</v>
      </c>
      <c r="E160" s="15" t="s">
        <v>641</v>
      </c>
      <c r="F160" s="16" t="s">
        <v>9</v>
      </c>
      <c r="G160" s="17">
        <v>1.3</v>
      </c>
      <c r="H160" s="18">
        <v>13.93</v>
      </c>
      <c r="I160" s="19">
        <f t="shared" si="2"/>
        <v>18.109000000000002</v>
      </c>
      <c r="J160" s="4" t="s">
        <v>854</v>
      </c>
      <c r="L160" s="4">
        <v>15.79</v>
      </c>
      <c r="M160" s="4">
        <v>20.527000000000001</v>
      </c>
    </row>
    <row r="161" spans="1:13" ht="30" hidden="1" x14ac:dyDescent="0.25">
      <c r="A161" s="57">
        <v>0</v>
      </c>
      <c r="B161" s="13"/>
      <c r="C161" s="14">
        <v>11950</v>
      </c>
      <c r="D161" s="14" t="s">
        <v>114</v>
      </c>
      <c r="E161" s="15" t="s">
        <v>642</v>
      </c>
      <c r="F161" s="16" t="s">
        <v>9</v>
      </c>
      <c r="G161" s="17" t="s">
        <v>880</v>
      </c>
      <c r="H161" s="18">
        <v>0.12</v>
      </c>
      <c r="I161" s="19">
        <f t="shared" si="2"/>
        <v>0.24</v>
      </c>
      <c r="J161" s="4" t="s">
        <v>854</v>
      </c>
      <c r="L161" s="4">
        <v>0.12</v>
      </c>
      <c r="M161" s="4">
        <v>0.24</v>
      </c>
    </row>
    <row r="162" spans="1:13" hidden="1" x14ac:dyDescent="0.25">
      <c r="A162" s="57">
        <v>0</v>
      </c>
      <c r="B162" s="13"/>
      <c r="C162" s="14">
        <v>88247</v>
      </c>
      <c r="D162" s="14" t="s">
        <v>114</v>
      </c>
      <c r="E162" s="15" t="s">
        <v>484</v>
      </c>
      <c r="F162" s="16" t="s">
        <v>9</v>
      </c>
      <c r="G162" s="17" t="s">
        <v>881</v>
      </c>
      <c r="H162" s="18">
        <v>18.559999999999999</v>
      </c>
      <c r="I162" s="19">
        <f t="shared" si="2"/>
        <v>7.4388479999999992</v>
      </c>
      <c r="J162" s="4" t="s">
        <v>854</v>
      </c>
      <c r="L162" s="4">
        <v>19.86</v>
      </c>
      <c r="M162" s="4">
        <v>7.9598879999999994</v>
      </c>
    </row>
    <row r="163" spans="1:13" hidden="1" x14ac:dyDescent="0.25">
      <c r="A163" s="57">
        <v>0</v>
      </c>
      <c r="B163" s="13"/>
      <c r="C163" s="14">
        <v>88264</v>
      </c>
      <c r="D163" s="14" t="s">
        <v>114</v>
      </c>
      <c r="E163" s="15" t="s">
        <v>485</v>
      </c>
      <c r="F163" s="16" t="s">
        <v>9</v>
      </c>
      <c r="G163" s="17" t="s">
        <v>881</v>
      </c>
      <c r="H163" s="18">
        <v>22.36</v>
      </c>
      <c r="I163" s="19">
        <f t="shared" si="2"/>
        <v>8.9618880000000001</v>
      </c>
      <c r="J163" s="4" t="s">
        <v>854</v>
      </c>
      <c r="L163" s="4">
        <v>23.26</v>
      </c>
      <c r="M163" s="4">
        <v>9.3226080000000007</v>
      </c>
    </row>
    <row r="164" spans="1:13" ht="30" hidden="1" x14ac:dyDescent="0.25">
      <c r="A164" s="57">
        <v>1</v>
      </c>
      <c r="B164" s="13" t="s">
        <v>60</v>
      </c>
      <c r="C164" s="14" t="s">
        <v>320</v>
      </c>
      <c r="D164" s="14" t="s">
        <v>95</v>
      </c>
      <c r="E164" s="15" t="s">
        <v>385</v>
      </c>
      <c r="F164" s="16" t="s">
        <v>122</v>
      </c>
      <c r="G164" s="17">
        <v>1</v>
      </c>
      <c r="H164" s="18" cm="1">
        <f t="array" ref="H164">SUM(I165:INDEX(I165:I9096,MATCH(TRUE,INDEX(A165:A9096&lt;&gt;0,0),0)-1))</f>
        <v>36.414000000000001</v>
      </c>
      <c r="I164" s="19">
        <f t="shared" si="2"/>
        <v>36.414000000000001</v>
      </c>
      <c r="L164" s="4">
        <v>35.222000000000001</v>
      </c>
      <c r="M164" s="4">
        <v>35.222000000000001</v>
      </c>
    </row>
    <row r="165" spans="1:13" hidden="1" x14ac:dyDescent="0.25">
      <c r="A165" s="57">
        <v>0</v>
      </c>
      <c r="B165" s="13"/>
      <c r="C165" s="14">
        <v>88264</v>
      </c>
      <c r="D165" s="14" t="s">
        <v>114</v>
      </c>
      <c r="E165" s="15" t="s">
        <v>485</v>
      </c>
      <c r="F165" s="16" t="s">
        <v>468</v>
      </c>
      <c r="G165" s="17">
        <v>0.4</v>
      </c>
      <c r="H165" s="18">
        <v>22.36</v>
      </c>
      <c r="I165" s="19">
        <f t="shared" si="2"/>
        <v>8.9440000000000008</v>
      </c>
      <c r="J165" s="4" t="s">
        <v>854</v>
      </c>
      <c r="L165" s="4">
        <v>20.71</v>
      </c>
      <c r="M165" s="4">
        <v>8.2840000000000007</v>
      </c>
    </row>
    <row r="166" spans="1:13" hidden="1" x14ac:dyDescent="0.25">
      <c r="A166" s="57">
        <v>0</v>
      </c>
      <c r="B166" s="13"/>
      <c r="C166" s="14">
        <v>88247</v>
      </c>
      <c r="D166" s="14" t="s">
        <v>114</v>
      </c>
      <c r="E166" s="15" t="s">
        <v>484</v>
      </c>
      <c r="F166" s="16" t="s">
        <v>468</v>
      </c>
      <c r="G166" s="17">
        <v>0.4</v>
      </c>
      <c r="H166" s="18">
        <v>18.559999999999999</v>
      </c>
      <c r="I166" s="19">
        <f t="shared" si="2"/>
        <v>7.4239999999999995</v>
      </c>
      <c r="J166" s="4" t="s">
        <v>854</v>
      </c>
      <c r="L166" s="4">
        <v>17.23</v>
      </c>
      <c r="M166" s="4">
        <v>6.8920000000000003</v>
      </c>
    </row>
    <row r="167" spans="1:13" ht="45" hidden="1" x14ac:dyDescent="0.25">
      <c r="A167" s="57">
        <v>0</v>
      </c>
      <c r="B167" s="13"/>
      <c r="C167" s="14">
        <v>1201004040</v>
      </c>
      <c r="D167" s="14" t="s">
        <v>326</v>
      </c>
      <c r="E167" s="15" t="s">
        <v>646</v>
      </c>
      <c r="F167" s="16" t="s">
        <v>122</v>
      </c>
      <c r="G167" s="17">
        <v>1.3</v>
      </c>
      <c r="H167" s="18">
        <v>15.42</v>
      </c>
      <c r="I167" s="19">
        <f t="shared" si="2"/>
        <v>20.045999999999999</v>
      </c>
      <c r="L167" s="4">
        <v>15.42</v>
      </c>
      <c r="M167" s="4">
        <v>20.045999999999999</v>
      </c>
    </row>
    <row r="168" spans="1:13" ht="45" hidden="1" x14ac:dyDescent="0.25">
      <c r="A168" s="57">
        <v>1</v>
      </c>
      <c r="B168" s="13" t="s">
        <v>61</v>
      </c>
      <c r="C168" s="14" t="s">
        <v>288</v>
      </c>
      <c r="D168" s="14" t="s">
        <v>102</v>
      </c>
      <c r="E168" s="15" t="s">
        <v>751</v>
      </c>
      <c r="F168" s="16" t="s">
        <v>9</v>
      </c>
      <c r="G168" s="17">
        <v>1</v>
      </c>
      <c r="H168" s="18">
        <v>470.73666666666668</v>
      </c>
      <c r="I168" s="19">
        <f t="shared" si="2"/>
        <v>470.73666666666668</v>
      </c>
      <c r="L168" s="4">
        <v>470.73666666666668</v>
      </c>
      <c r="M168" s="4">
        <v>470.73666666666668</v>
      </c>
    </row>
    <row r="169" spans="1:13" hidden="1" x14ac:dyDescent="0.25">
      <c r="A169" s="57">
        <v>1</v>
      </c>
      <c r="B169" s="13" t="s">
        <v>62</v>
      </c>
      <c r="C169" s="14" t="s">
        <v>329</v>
      </c>
      <c r="D169" s="14" t="s">
        <v>95</v>
      </c>
      <c r="E169" s="15" t="s">
        <v>330</v>
      </c>
      <c r="F169" s="16" t="s">
        <v>9</v>
      </c>
      <c r="G169" s="17">
        <v>1</v>
      </c>
      <c r="H169" s="18" cm="1">
        <f t="array" ref="H169">SUM(I170:INDEX(I170:I9101,MATCH(TRUE,INDEX(A170:A9101&lt;&gt;0,0),0)-1))</f>
        <v>53289.786800000002</v>
      </c>
      <c r="I169" s="19">
        <f t="shared" si="2"/>
        <v>53289.786800000002</v>
      </c>
      <c r="L169" s="4">
        <v>54253.317999999992</v>
      </c>
      <c r="M169" s="4">
        <v>54253.317999999992</v>
      </c>
    </row>
    <row r="170" spans="1:13" ht="45" hidden="1" x14ac:dyDescent="0.25">
      <c r="A170" s="57">
        <v>0</v>
      </c>
      <c r="B170" s="13"/>
      <c r="C170" s="14">
        <v>72133</v>
      </c>
      <c r="D170" s="14" t="s">
        <v>114</v>
      </c>
      <c r="E170" s="15" t="s">
        <v>591</v>
      </c>
      <c r="F170" s="16" t="s">
        <v>592</v>
      </c>
      <c r="G170" s="17">
        <v>133</v>
      </c>
      <c r="H170" s="18">
        <v>209.58</v>
      </c>
      <c r="I170" s="19">
        <f t="shared" si="2"/>
        <v>27874.140000000003</v>
      </c>
      <c r="J170" s="4" t="s">
        <v>854</v>
      </c>
      <c r="K170" s="4">
        <v>38.200000000000003</v>
      </c>
      <c r="L170" s="4">
        <v>220.16</v>
      </c>
      <c r="M170" s="4">
        <v>29281.279999999999</v>
      </c>
    </row>
    <row r="171" spans="1:13" ht="60" hidden="1" x14ac:dyDescent="0.25">
      <c r="A171" s="57">
        <v>0</v>
      </c>
      <c r="B171" s="13"/>
      <c r="C171" s="14">
        <v>87888</v>
      </c>
      <c r="D171" s="14" t="s">
        <v>114</v>
      </c>
      <c r="E171" s="15" t="s">
        <v>593</v>
      </c>
      <c r="F171" s="16" t="s">
        <v>592</v>
      </c>
      <c r="G171" s="17">
        <v>297.92</v>
      </c>
      <c r="H171" s="18">
        <v>9.19</v>
      </c>
      <c r="I171" s="19">
        <f t="shared" si="2"/>
        <v>2737.8847999999998</v>
      </c>
      <c r="J171" s="4" t="s">
        <v>854</v>
      </c>
      <c r="L171" s="4">
        <v>8.27</v>
      </c>
      <c r="M171" s="4">
        <v>2463.7984000000001</v>
      </c>
    </row>
    <row r="172" spans="1:13" ht="45" hidden="1" x14ac:dyDescent="0.25">
      <c r="A172" s="57">
        <v>0</v>
      </c>
      <c r="B172" s="13"/>
      <c r="C172" s="14">
        <v>87775</v>
      </c>
      <c r="D172" s="14" t="s">
        <v>114</v>
      </c>
      <c r="E172" s="15" t="s">
        <v>594</v>
      </c>
      <c r="F172" s="16" t="s">
        <v>592</v>
      </c>
      <c r="G172" s="17">
        <v>308.56</v>
      </c>
      <c r="H172" s="18">
        <v>47.32</v>
      </c>
      <c r="I172" s="19">
        <f t="shared" si="2"/>
        <v>14601.0592</v>
      </c>
      <c r="J172" s="4" t="s">
        <v>854</v>
      </c>
      <c r="L172" s="4">
        <v>44.99</v>
      </c>
      <c r="M172" s="4">
        <v>13882.1144</v>
      </c>
    </row>
    <row r="173" spans="1:13" ht="30" hidden="1" x14ac:dyDescent="0.25">
      <c r="A173" s="57">
        <v>0</v>
      </c>
      <c r="B173" s="13"/>
      <c r="C173" s="14">
        <v>88423</v>
      </c>
      <c r="D173" s="14" t="s">
        <v>114</v>
      </c>
      <c r="E173" s="15" t="s">
        <v>595</v>
      </c>
      <c r="F173" s="16" t="s">
        <v>592</v>
      </c>
      <c r="G173" s="17">
        <v>308.56</v>
      </c>
      <c r="H173" s="18">
        <v>19.12</v>
      </c>
      <c r="I173" s="19">
        <f t="shared" si="2"/>
        <v>5899.6672000000008</v>
      </c>
      <c r="J173" s="4" t="s">
        <v>854</v>
      </c>
      <c r="L173" s="4">
        <v>17.54</v>
      </c>
      <c r="M173" s="4">
        <v>5412.1423999999997</v>
      </c>
    </row>
    <row r="174" spans="1:13" ht="45" hidden="1" x14ac:dyDescent="0.25">
      <c r="A174" s="57">
        <v>0</v>
      </c>
      <c r="B174" s="13"/>
      <c r="C174" s="14">
        <v>7155</v>
      </c>
      <c r="D174" s="14" t="s">
        <v>114</v>
      </c>
      <c r="E174" s="15" t="s">
        <v>596</v>
      </c>
      <c r="F174" s="16" t="s">
        <v>592</v>
      </c>
      <c r="G174" s="17">
        <v>74</v>
      </c>
      <c r="H174" s="18">
        <v>18.73</v>
      </c>
      <c r="I174" s="19">
        <f t="shared" si="2"/>
        <v>1386.02</v>
      </c>
      <c r="J174" s="4" t="s">
        <v>854</v>
      </c>
      <c r="L174" s="4">
        <v>34.5</v>
      </c>
      <c r="M174" s="4">
        <v>2553</v>
      </c>
    </row>
    <row r="175" spans="1:13" hidden="1" x14ac:dyDescent="0.25">
      <c r="A175" s="57">
        <v>0</v>
      </c>
      <c r="B175" s="13"/>
      <c r="C175" s="14">
        <v>94963</v>
      </c>
      <c r="D175" s="14" t="s">
        <v>114</v>
      </c>
      <c r="E175" s="15" t="s">
        <v>597</v>
      </c>
      <c r="F175" s="16" t="s">
        <v>598</v>
      </c>
      <c r="G175" s="17">
        <v>1.48</v>
      </c>
      <c r="H175" s="18">
        <v>416.71</v>
      </c>
      <c r="I175" s="19">
        <f t="shared" si="2"/>
        <v>616.73079999999993</v>
      </c>
      <c r="J175" s="4" t="s">
        <v>854</v>
      </c>
      <c r="L175" s="4">
        <v>339.63</v>
      </c>
      <c r="M175" s="4">
        <v>502.6524</v>
      </c>
    </row>
    <row r="176" spans="1:13" hidden="1" x14ac:dyDescent="0.25">
      <c r="A176" s="57">
        <v>0</v>
      </c>
      <c r="B176" s="13"/>
      <c r="C176" s="14">
        <v>6306</v>
      </c>
      <c r="D176" s="14" t="s">
        <v>326</v>
      </c>
      <c r="E176" s="15" t="s">
        <v>599</v>
      </c>
      <c r="F176" s="16" t="s">
        <v>598</v>
      </c>
      <c r="G176" s="17">
        <v>1.48</v>
      </c>
      <c r="H176" s="18">
        <v>117.76</v>
      </c>
      <c r="I176" s="19">
        <f t="shared" si="2"/>
        <v>174.28480000000002</v>
      </c>
      <c r="L176" s="4">
        <v>106.98</v>
      </c>
      <c r="M176" s="4">
        <v>158.3304</v>
      </c>
    </row>
    <row r="177" spans="1:13" ht="45" hidden="1" x14ac:dyDescent="0.25">
      <c r="A177" s="57">
        <v>1</v>
      </c>
      <c r="B177" s="13" t="s">
        <v>63</v>
      </c>
      <c r="C177" s="14" t="s">
        <v>352</v>
      </c>
      <c r="D177" s="14" t="s">
        <v>95</v>
      </c>
      <c r="E177" s="15" t="s">
        <v>752</v>
      </c>
      <c r="F177" s="16" t="s">
        <v>9</v>
      </c>
      <c r="G177" s="17">
        <v>1</v>
      </c>
      <c r="H177" s="18" cm="1">
        <f t="array" ref="H177">SUM(I178:INDEX(I178:I9109,MATCH(TRUE,INDEX(A178:A9109&lt;&gt;0,0),0)-1))</f>
        <v>1837.875</v>
      </c>
      <c r="I177" s="19">
        <f t="shared" si="2"/>
        <v>1837.875</v>
      </c>
      <c r="L177" s="4">
        <v>1824.9450000000002</v>
      </c>
      <c r="M177" s="4">
        <v>1824.9450000000002</v>
      </c>
    </row>
    <row r="178" spans="1:13" hidden="1" x14ac:dyDescent="0.25">
      <c r="A178" s="57">
        <v>0</v>
      </c>
      <c r="B178" s="13"/>
      <c r="C178" s="14">
        <v>88264</v>
      </c>
      <c r="D178" s="14" t="s">
        <v>114</v>
      </c>
      <c r="E178" s="15" t="s">
        <v>485</v>
      </c>
      <c r="F178" s="16" t="s">
        <v>468</v>
      </c>
      <c r="G178" s="17">
        <v>3</v>
      </c>
      <c r="H178" s="18">
        <v>22.36</v>
      </c>
      <c r="I178" s="19">
        <f t="shared" si="2"/>
        <v>67.08</v>
      </c>
      <c r="J178" s="4" t="s">
        <v>854</v>
      </c>
      <c r="L178" s="4">
        <v>20.71</v>
      </c>
      <c r="M178" s="4">
        <v>62.13</v>
      </c>
    </row>
    <row r="179" spans="1:13" hidden="1" x14ac:dyDescent="0.25">
      <c r="A179" s="57">
        <v>0</v>
      </c>
      <c r="B179" s="13"/>
      <c r="C179" s="14">
        <v>88247</v>
      </c>
      <c r="D179" s="14" t="s">
        <v>114</v>
      </c>
      <c r="E179" s="15" t="s">
        <v>484</v>
      </c>
      <c r="F179" s="16" t="s">
        <v>468</v>
      </c>
      <c r="G179" s="17">
        <v>6</v>
      </c>
      <c r="H179" s="18">
        <v>18.559999999999999</v>
      </c>
      <c r="I179" s="19">
        <f t="shared" si="2"/>
        <v>111.35999999999999</v>
      </c>
      <c r="J179" s="4" t="s">
        <v>854</v>
      </c>
      <c r="L179" s="4">
        <v>17.23</v>
      </c>
      <c r="M179" s="4">
        <v>103.38</v>
      </c>
    </row>
    <row r="180" spans="1:13" hidden="1" x14ac:dyDescent="0.25">
      <c r="A180" s="57">
        <v>0</v>
      </c>
      <c r="B180" s="13"/>
      <c r="C180" s="14" t="s">
        <v>543</v>
      </c>
      <c r="D180" s="14" t="s">
        <v>297</v>
      </c>
      <c r="E180" s="15" t="s">
        <v>544</v>
      </c>
      <c r="F180" s="16" t="s">
        <v>468</v>
      </c>
      <c r="G180" s="17">
        <v>0.5</v>
      </c>
      <c r="H180" s="18">
        <v>48.09</v>
      </c>
      <c r="I180" s="19">
        <f t="shared" si="2"/>
        <v>24.045000000000002</v>
      </c>
      <c r="L180" s="4">
        <v>48.09</v>
      </c>
      <c r="M180" s="4">
        <v>24.045000000000002</v>
      </c>
    </row>
    <row r="181" spans="1:13" ht="30" hidden="1" x14ac:dyDescent="0.25">
      <c r="A181" s="57">
        <v>0</v>
      </c>
      <c r="B181" s="13"/>
      <c r="C181" s="14" t="s">
        <v>882</v>
      </c>
      <c r="D181" s="14" t="s">
        <v>297</v>
      </c>
      <c r="E181" s="15" t="s">
        <v>883</v>
      </c>
      <c r="F181" s="16" t="s">
        <v>9</v>
      </c>
      <c r="G181" s="17">
        <v>1</v>
      </c>
      <c r="H181" s="18">
        <v>1635.39</v>
      </c>
      <c r="I181" s="19">
        <f t="shared" si="2"/>
        <v>1635.39</v>
      </c>
      <c r="L181" s="4">
        <v>1635.39</v>
      </c>
      <c r="M181" s="4">
        <v>1635.39</v>
      </c>
    </row>
    <row r="182" spans="1:13" ht="30" hidden="1" x14ac:dyDescent="0.25">
      <c r="A182" s="57">
        <v>1</v>
      </c>
      <c r="B182" s="13" t="s">
        <v>64</v>
      </c>
      <c r="C182" s="14" t="s">
        <v>753</v>
      </c>
      <c r="D182" s="14" t="s">
        <v>95</v>
      </c>
      <c r="E182" s="15" t="s">
        <v>754</v>
      </c>
      <c r="F182" s="16" t="s">
        <v>9</v>
      </c>
      <c r="G182" s="17">
        <v>1</v>
      </c>
      <c r="H182" s="18" cm="1">
        <f t="array" ref="H182">SUM(I183:INDEX(I183:I9114,MATCH(TRUE,INDEX(A183:A9114&lt;&gt;0,0),0)-1))</f>
        <v>317.524</v>
      </c>
      <c r="I182" s="19">
        <f t="shared" si="2"/>
        <v>317.524</v>
      </c>
      <c r="L182" s="4">
        <v>316.928</v>
      </c>
      <c r="M182" s="4">
        <v>316.928</v>
      </c>
    </row>
    <row r="183" spans="1:13" hidden="1" x14ac:dyDescent="0.25">
      <c r="A183" s="57">
        <v>0</v>
      </c>
      <c r="B183" s="13"/>
      <c r="C183" s="14">
        <v>88264</v>
      </c>
      <c r="D183" s="14" t="s">
        <v>114</v>
      </c>
      <c r="E183" s="15" t="s">
        <v>485</v>
      </c>
      <c r="F183" s="16" t="s">
        <v>468</v>
      </c>
      <c r="G183" s="17">
        <v>0.2</v>
      </c>
      <c r="H183" s="18">
        <v>22.36</v>
      </c>
      <c r="I183" s="19">
        <f t="shared" si="2"/>
        <v>4.4720000000000004</v>
      </c>
      <c r="J183" s="4" t="s">
        <v>854</v>
      </c>
      <c r="L183" s="4">
        <v>20.71</v>
      </c>
      <c r="M183" s="4">
        <v>4.1420000000000003</v>
      </c>
    </row>
    <row r="184" spans="1:13" hidden="1" x14ac:dyDescent="0.25">
      <c r="A184" s="57">
        <v>0</v>
      </c>
      <c r="B184" s="13"/>
      <c r="C184" s="14">
        <v>88247</v>
      </c>
      <c r="D184" s="14" t="s">
        <v>114</v>
      </c>
      <c r="E184" s="15" t="s">
        <v>484</v>
      </c>
      <c r="F184" s="16" t="s">
        <v>468</v>
      </c>
      <c r="G184" s="17">
        <v>0.2</v>
      </c>
      <c r="H184" s="18">
        <v>18.559999999999999</v>
      </c>
      <c r="I184" s="19">
        <f t="shared" si="2"/>
        <v>3.7119999999999997</v>
      </c>
      <c r="J184" s="4" t="s">
        <v>854</v>
      </c>
      <c r="L184" s="4">
        <v>17.23</v>
      </c>
      <c r="M184" s="4">
        <v>3.4460000000000002</v>
      </c>
    </row>
    <row r="185" spans="1:13" hidden="1" x14ac:dyDescent="0.25">
      <c r="A185" s="57">
        <v>0</v>
      </c>
      <c r="B185" s="13"/>
      <c r="C185" s="14" t="s">
        <v>884</v>
      </c>
      <c r="D185" s="14" t="s">
        <v>297</v>
      </c>
      <c r="E185" s="15" t="s">
        <v>885</v>
      </c>
      <c r="F185" s="16" t="s">
        <v>9</v>
      </c>
      <c r="G185" s="17">
        <v>1</v>
      </c>
      <c r="H185" s="18">
        <v>309.33999999999997</v>
      </c>
      <c r="I185" s="19">
        <f t="shared" si="2"/>
        <v>309.33999999999997</v>
      </c>
      <c r="L185" s="4">
        <v>309.33999999999997</v>
      </c>
      <c r="M185" s="4">
        <v>309.33999999999997</v>
      </c>
    </row>
    <row r="186" spans="1:13" ht="30" hidden="1" x14ac:dyDescent="0.25">
      <c r="A186" s="57">
        <v>1</v>
      </c>
      <c r="B186" s="13" t="s">
        <v>65</v>
      </c>
      <c r="C186" s="14" t="s">
        <v>755</v>
      </c>
      <c r="D186" s="14" t="s">
        <v>95</v>
      </c>
      <c r="E186" s="15" t="s">
        <v>756</v>
      </c>
      <c r="F186" s="16" t="s">
        <v>9</v>
      </c>
      <c r="G186" s="17">
        <v>1</v>
      </c>
      <c r="H186" s="18" cm="1">
        <f t="array" ref="H186">SUM(I187:INDEX(I187:I9118,MATCH(TRUE,INDEX(A187:A9118&lt;&gt;0,0),0)-1))</f>
        <v>92.826852000000002</v>
      </c>
      <c r="I186" s="19">
        <f t="shared" si="2"/>
        <v>92.826852000000002</v>
      </c>
      <c r="L186" s="4">
        <v>79.922613999999996</v>
      </c>
      <c r="M186" s="4">
        <v>79.922613999999996</v>
      </c>
    </row>
    <row r="187" spans="1:13" hidden="1" x14ac:dyDescent="0.25">
      <c r="A187" s="57">
        <v>0</v>
      </c>
      <c r="B187" s="13"/>
      <c r="C187" s="14">
        <v>88247</v>
      </c>
      <c r="D187" s="14" t="s">
        <v>114</v>
      </c>
      <c r="E187" s="15" t="s">
        <v>484</v>
      </c>
      <c r="F187" s="16" t="s">
        <v>468</v>
      </c>
      <c r="G187" s="17">
        <v>0.25309999999999999</v>
      </c>
      <c r="H187" s="18">
        <v>18.559999999999999</v>
      </c>
      <c r="I187" s="19">
        <f t="shared" si="2"/>
        <v>4.6975359999999995</v>
      </c>
      <c r="J187" s="4" t="s">
        <v>854</v>
      </c>
      <c r="L187" s="4">
        <v>17.23</v>
      </c>
      <c r="M187" s="4">
        <v>4.360913</v>
      </c>
    </row>
    <row r="188" spans="1:13" hidden="1" x14ac:dyDescent="0.25">
      <c r="A188" s="57">
        <v>0</v>
      </c>
      <c r="B188" s="13"/>
      <c r="C188" s="14">
        <v>88264</v>
      </c>
      <c r="D188" s="14" t="s">
        <v>114</v>
      </c>
      <c r="E188" s="15" t="s">
        <v>485</v>
      </c>
      <c r="F188" s="16" t="s">
        <v>468</v>
      </c>
      <c r="G188" s="17">
        <v>0.25309999999999999</v>
      </c>
      <c r="H188" s="18">
        <v>22.36</v>
      </c>
      <c r="I188" s="19">
        <f t="shared" si="2"/>
        <v>5.6593159999999996</v>
      </c>
      <c r="J188" s="4" t="s">
        <v>854</v>
      </c>
      <c r="L188" s="4">
        <v>20.71</v>
      </c>
      <c r="M188" s="4">
        <v>5.2417009999999999</v>
      </c>
    </row>
    <row r="189" spans="1:13" ht="30" hidden="1" x14ac:dyDescent="0.25">
      <c r="A189" s="57">
        <v>0</v>
      </c>
      <c r="B189" s="13"/>
      <c r="C189" s="14">
        <v>96985</v>
      </c>
      <c r="D189" s="14" t="s">
        <v>114</v>
      </c>
      <c r="E189" s="15" t="s">
        <v>521</v>
      </c>
      <c r="F189" s="16" t="s">
        <v>9</v>
      </c>
      <c r="G189" s="17">
        <v>1</v>
      </c>
      <c r="H189" s="18">
        <v>82.47</v>
      </c>
      <c r="I189" s="19">
        <f t="shared" si="2"/>
        <v>82.47</v>
      </c>
      <c r="J189" s="4" t="s">
        <v>854</v>
      </c>
      <c r="L189" s="4">
        <v>70.319999999999993</v>
      </c>
      <c r="M189" s="4">
        <v>70.319999999999993</v>
      </c>
    </row>
    <row r="190" spans="1:13" ht="45" hidden="1" x14ac:dyDescent="0.25">
      <c r="A190" s="57">
        <v>1</v>
      </c>
      <c r="B190" s="13" t="s">
        <v>66</v>
      </c>
      <c r="C190" s="14" t="s">
        <v>757</v>
      </c>
      <c r="D190" s="14" t="s">
        <v>654</v>
      </c>
      <c r="E190" s="15" t="s">
        <v>758</v>
      </c>
      <c r="F190" s="16" t="s">
        <v>9</v>
      </c>
      <c r="G190" s="17">
        <v>1</v>
      </c>
      <c r="H190" s="18" cm="1">
        <f t="array" ref="H190">SUM(I191:INDEX(I191:I9122,MATCH(TRUE,INDEX(A191:A9122&lt;&gt;0,0),0)-1))</f>
        <v>131.16911999999999</v>
      </c>
      <c r="I190" s="19">
        <f t="shared" si="2"/>
        <v>131.16911999999999</v>
      </c>
      <c r="L190" s="4">
        <v>131.16911999999999</v>
      </c>
      <c r="M190" s="4">
        <v>131.16911999999999</v>
      </c>
    </row>
    <row r="191" spans="1:13" ht="30" hidden="1" x14ac:dyDescent="0.25">
      <c r="A191" s="57">
        <v>0</v>
      </c>
      <c r="B191" s="13"/>
      <c r="C191" s="14" t="s">
        <v>886</v>
      </c>
      <c r="D191" s="14" t="s">
        <v>654</v>
      </c>
      <c r="E191" s="15" t="s">
        <v>887</v>
      </c>
      <c r="F191" s="16" t="s">
        <v>267</v>
      </c>
      <c r="G191" s="17">
        <v>0.64</v>
      </c>
      <c r="H191" s="18">
        <v>80.900000000000006</v>
      </c>
      <c r="I191" s="19">
        <f t="shared" si="2"/>
        <v>51.776000000000003</v>
      </c>
      <c r="L191" s="4">
        <v>80.900000000000006</v>
      </c>
      <c r="M191" s="4">
        <v>51.776000000000003</v>
      </c>
    </row>
    <row r="192" spans="1:13" hidden="1" x14ac:dyDescent="0.25">
      <c r="A192" s="57">
        <v>0</v>
      </c>
      <c r="B192" s="13"/>
      <c r="C192" s="14" t="s">
        <v>888</v>
      </c>
      <c r="D192" s="14" t="s">
        <v>654</v>
      </c>
      <c r="E192" s="15" t="s">
        <v>889</v>
      </c>
      <c r="F192" s="16" t="s">
        <v>267</v>
      </c>
      <c r="G192" s="17">
        <v>0.25</v>
      </c>
      <c r="H192" s="18">
        <v>18.72</v>
      </c>
      <c r="I192" s="19">
        <f t="shared" si="2"/>
        <v>4.68</v>
      </c>
      <c r="L192" s="4">
        <v>18.72</v>
      </c>
      <c r="M192" s="4">
        <v>4.68</v>
      </c>
    </row>
    <row r="193" spans="1:13" ht="45" hidden="1" x14ac:dyDescent="0.25">
      <c r="A193" s="57">
        <v>0</v>
      </c>
      <c r="B193" s="13"/>
      <c r="C193" s="14" t="s">
        <v>890</v>
      </c>
      <c r="D193" s="14" t="s">
        <v>654</v>
      </c>
      <c r="E193" s="15" t="s">
        <v>891</v>
      </c>
      <c r="F193" s="16" t="s">
        <v>443</v>
      </c>
      <c r="G193" s="17">
        <v>0.02</v>
      </c>
      <c r="H193" s="18">
        <v>415.14</v>
      </c>
      <c r="I193" s="19">
        <f t="shared" si="2"/>
        <v>8.3027999999999995</v>
      </c>
      <c r="L193" s="4">
        <v>415.14</v>
      </c>
      <c r="M193" s="4">
        <v>8.3027999999999995</v>
      </c>
    </row>
    <row r="194" spans="1:13" hidden="1" x14ac:dyDescent="0.25">
      <c r="A194" s="57">
        <v>0</v>
      </c>
      <c r="B194" s="13"/>
      <c r="C194" s="14" t="s">
        <v>892</v>
      </c>
      <c r="D194" s="14" t="s">
        <v>654</v>
      </c>
      <c r="E194" s="15" t="s">
        <v>893</v>
      </c>
      <c r="F194" s="16" t="s">
        <v>134</v>
      </c>
      <c r="G194" s="17">
        <v>0.9</v>
      </c>
      <c r="H194" s="18">
        <v>12.45</v>
      </c>
      <c r="I194" s="19">
        <f t="shared" si="2"/>
        <v>11.205</v>
      </c>
      <c r="L194" s="4">
        <v>12.45</v>
      </c>
      <c r="M194" s="4">
        <v>11.205</v>
      </c>
    </row>
    <row r="195" spans="1:13" ht="30" hidden="1" x14ac:dyDescent="0.25">
      <c r="A195" s="57">
        <v>0</v>
      </c>
      <c r="B195" s="13"/>
      <c r="C195" s="14" t="s">
        <v>894</v>
      </c>
      <c r="D195" s="14" t="s">
        <v>654</v>
      </c>
      <c r="E195" s="15" t="s">
        <v>895</v>
      </c>
      <c r="F195" s="16" t="s">
        <v>443</v>
      </c>
      <c r="G195" s="17">
        <v>0.245</v>
      </c>
      <c r="H195" s="18">
        <v>55.35</v>
      </c>
      <c r="I195" s="19">
        <f t="shared" si="2"/>
        <v>13.560750000000001</v>
      </c>
      <c r="L195" s="4">
        <v>55.35</v>
      </c>
      <c r="M195" s="4">
        <v>13.560750000000001</v>
      </c>
    </row>
    <row r="196" spans="1:13" ht="30" hidden="1" x14ac:dyDescent="0.25">
      <c r="A196" s="57">
        <v>0</v>
      </c>
      <c r="B196" s="13"/>
      <c r="C196" s="14" t="s">
        <v>896</v>
      </c>
      <c r="D196" s="14" t="s">
        <v>654</v>
      </c>
      <c r="E196" s="15" t="s">
        <v>897</v>
      </c>
      <c r="F196" s="16" t="s">
        <v>267</v>
      </c>
      <c r="G196" s="17">
        <v>0.16</v>
      </c>
      <c r="H196" s="18">
        <v>53.61</v>
      </c>
      <c r="I196" s="19">
        <f t="shared" si="2"/>
        <v>8.5776000000000003</v>
      </c>
      <c r="L196" s="4">
        <v>53.61</v>
      </c>
      <c r="M196" s="4">
        <v>8.5776000000000003</v>
      </c>
    </row>
    <row r="197" spans="1:13" hidden="1" x14ac:dyDescent="0.25">
      <c r="A197" s="57">
        <v>0</v>
      </c>
      <c r="B197" s="13"/>
      <c r="C197" s="14" t="s">
        <v>898</v>
      </c>
      <c r="D197" s="14" t="s">
        <v>654</v>
      </c>
      <c r="E197" s="15" t="s">
        <v>899</v>
      </c>
      <c r="F197" s="16" t="s">
        <v>443</v>
      </c>
      <c r="G197" s="17">
        <v>0.12</v>
      </c>
      <c r="H197" s="18">
        <v>55.35</v>
      </c>
      <c r="I197" s="19">
        <f t="shared" ref="I197:I260" si="3">G197*H197</f>
        <v>6.6420000000000003</v>
      </c>
      <c r="L197" s="4">
        <v>55.35</v>
      </c>
      <c r="M197" s="4">
        <v>6.6420000000000003</v>
      </c>
    </row>
    <row r="198" spans="1:13" ht="45" hidden="1" x14ac:dyDescent="0.25">
      <c r="A198" s="57">
        <v>0</v>
      </c>
      <c r="B198" s="13"/>
      <c r="C198" s="14" t="s">
        <v>900</v>
      </c>
      <c r="D198" s="14" t="s">
        <v>654</v>
      </c>
      <c r="E198" s="15" t="s">
        <v>901</v>
      </c>
      <c r="F198" s="16" t="s">
        <v>267</v>
      </c>
      <c r="G198" s="17">
        <v>0.48</v>
      </c>
      <c r="H198" s="18">
        <v>41.19</v>
      </c>
      <c r="I198" s="19">
        <f t="shared" si="3"/>
        <v>19.771199999999997</v>
      </c>
      <c r="L198" s="4">
        <v>41.19</v>
      </c>
      <c r="M198" s="4">
        <v>19.771199999999997</v>
      </c>
    </row>
    <row r="199" spans="1:13" hidden="1" x14ac:dyDescent="0.25">
      <c r="A199" s="57">
        <v>0</v>
      </c>
      <c r="B199" s="13"/>
      <c r="C199" s="14" t="s">
        <v>902</v>
      </c>
      <c r="D199" s="14" t="s">
        <v>654</v>
      </c>
      <c r="E199" s="15" t="s">
        <v>903</v>
      </c>
      <c r="F199" s="16" t="s">
        <v>443</v>
      </c>
      <c r="G199" s="17">
        <v>0.125</v>
      </c>
      <c r="H199" s="18">
        <v>31.32</v>
      </c>
      <c r="I199" s="19">
        <f t="shared" si="3"/>
        <v>3.915</v>
      </c>
      <c r="L199" s="4">
        <v>31.32</v>
      </c>
      <c r="M199" s="4">
        <v>3.915</v>
      </c>
    </row>
    <row r="200" spans="1:13" ht="30" hidden="1" x14ac:dyDescent="0.25">
      <c r="A200" s="57">
        <v>0</v>
      </c>
      <c r="B200" s="13"/>
      <c r="C200" s="14" t="s">
        <v>904</v>
      </c>
      <c r="D200" s="14" t="s">
        <v>654</v>
      </c>
      <c r="E200" s="15" t="s">
        <v>905</v>
      </c>
      <c r="F200" s="16" t="s">
        <v>443</v>
      </c>
      <c r="G200" s="17">
        <v>0.02</v>
      </c>
      <c r="H200" s="18">
        <v>88.91</v>
      </c>
      <c r="I200" s="19">
        <f t="shared" si="3"/>
        <v>1.7782</v>
      </c>
      <c r="L200" s="4">
        <v>88.91</v>
      </c>
      <c r="M200" s="4">
        <v>1.7782</v>
      </c>
    </row>
    <row r="201" spans="1:13" hidden="1" x14ac:dyDescent="0.25">
      <c r="A201" s="57">
        <v>0</v>
      </c>
      <c r="B201" s="13"/>
      <c r="C201" s="14" t="s">
        <v>906</v>
      </c>
      <c r="D201" s="14" t="s">
        <v>654</v>
      </c>
      <c r="E201" s="15" t="s">
        <v>907</v>
      </c>
      <c r="F201" s="16" t="s">
        <v>443</v>
      </c>
      <c r="G201" s="17">
        <v>8.9999999999999993E-3</v>
      </c>
      <c r="H201" s="18">
        <v>106.73</v>
      </c>
      <c r="I201" s="19">
        <f t="shared" si="3"/>
        <v>0.96056999999999992</v>
      </c>
      <c r="L201" s="4">
        <v>106.73</v>
      </c>
      <c r="M201" s="4">
        <v>0.96056999999999992</v>
      </c>
    </row>
    <row r="202" spans="1:13" ht="30" hidden="1" x14ac:dyDescent="0.25">
      <c r="A202" s="57">
        <v>1</v>
      </c>
      <c r="B202" s="13" t="s">
        <v>67</v>
      </c>
      <c r="C202" s="14" t="s">
        <v>759</v>
      </c>
      <c r="D202" s="14" t="s">
        <v>95</v>
      </c>
      <c r="E202" s="15" t="s">
        <v>760</v>
      </c>
      <c r="F202" s="16" t="s">
        <v>9</v>
      </c>
      <c r="G202" s="17">
        <v>1</v>
      </c>
      <c r="H202" s="18" cm="1">
        <f t="array" ref="H202">SUM(I203:INDEX(I203:I9134,MATCH(TRUE,INDEX(A203:A9134&lt;&gt;0,0),0)-1))</f>
        <v>49.943480000000001</v>
      </c>
      <c r="I202" s="19">
        <f t="shared" si="3"/>
        <v>49.943480000000001</v>
      </c>
      <c r="L202" s="4">
        <v>47.982860000000002</v>
      </c>
      <c r="M202" s="4">
        <v>47.982860000000002</v>
      </c>
    </row>
    <row r="203" spans="1:13" ht="30" hidden="1" x14ac:dyDescent="0.25">
      <c r="A203" s="57">
        <v>0</v>
      </c>
      <c r="B203" s="13"/>
      <c r="C203" s="14">
        <v>38056</v>
      </c>
      <c r="D203" s="14" t="s">
        <v>114</v>
      </c>
      <c r="E203" s="15" t="s">
        <v>522</v>
      </c>
      <c r="F203" s="16" t="s">
        <v>9</v>
      </c>
      <c r="G203" s="17">
        <v>1</v>
      </c>
      <c r="H203" s="18">
        <v>36.89</v>
      </c>
      <c r="I203" s="19">
        <f t="shared" si="3"/>
        <v>36.89</v>
      </c>
      <c r="J203" s="4" t="s">
        <v>854</v>
      </c>
      <c r="L203" s="4">
        <v>35.880000000000003</v>
      </c>
      <c r="M203" s="4">
        <v>35.880000000000003</v>
      </c>
    </row>
    <row r="204" spans="1:13" hidden="1" x14ac:dyDescent="0.25">
      <c r="A204" s="57">
        <v>0</v>
      </c>
      <c r="B204" s="13"/>
      <c r="C204" s="14">
        <v>88247</v>
      </c>
      <c r="D204" s="14" t="s">
        <v>114</v>
      </c>
      <c r="E204" s="15" t="s">
        <v>484</v>
      </c>
      <c r="F204" s="16" t="s">
        <v>468</v>
      </c>
      <c r="G204" s="17">
        <v>0.31900000000000001</v>
      </c>
      <c r="H204" s="18">
        <v>18.559999999999999</v>
      </c>
      <c r="I204" s="19">
        <f t="shared" si="3"/>
        <v>5.9206399999999997</v>
      </c>
      <c r="J204" s="4" t="s">
        <v>854</v>
      </c>
      <c r="L204" s="4">
        <v>17.23</v>
      </c>
      <c r="M204" s="4">
        <v>5.4963700000000006</v>
      </c>
    </row>
    <row r="205" spans="1:13" hidden="1" x14ac:dyDescent="0.25">
      <c r="A205" s="57">
        <v>0</v>
      </c>
      <c r="B205" s="13"/>
      <c r="C205" s="14">
        <v>88264</v>
      </c>
      <c r="D205" s="14" t="s">
        <v>114</v>
      </c>
      <c r="E205" s="15" t="s">
        <v>485</v>
      </c>
      <c r="F205" s="16" t="s">
        <v>468</v>
      </c>
      <c r="G205" s="17">
        <v>0.31900000000000001</v>
      </c>
      <c r="H205" s="18">
        <v>22.36</v>
      </c>
      <c r="I205" s="19">
        <f t="shared" si="3"/>
        <v>7.1328399999999998</v>
      </c>
      <c r="J205" s="4" t="s">
        <v>854</v>
      </c>
      <c r="L205" s="4">
        <v>20.71</v>
      </c>
      <c r="M205" s="4">
        <v>6.60649</v>
      </c>
    </row>
    <row r="206" spans="1:13" ht="30" hidden="1" x14ac:dyDescent="0.25">
      <c r="A206" s="57">
        <v>1</v>
      </c>
      <c r="B206" s="13" t="s">
        <v>68</v>
      </c>
      <c r="C206" s="14" t="s">
        <v>761</v>
      </c>
      <c r="D206" s="14" t="s">
        <v>102</v>
      </c>
      <c r="E206" s="15" t="s">
        <v>762</v>
      </c>
      <c r="F206" s="16" t="s">
        <v>9</v>
      </c>
      <c r="G206" s="17">
        <v>1</v>
      </c>
      <c r="H206" s="18">
        <v>467.19108699999998</v>
      </c>
      <c r="I206" s="19">
        <f t="shared" si="3"/>
        <v>467.19108699999998</v>
      </c>
      <c r="L206" s="4">
        <v>467.19108699999998</v>
      </c>
      <c r="M206" s="4">
        <v>467.19108699999998</v>
      </c>
    </row>
    <row r="207" spans="1:13" ht="45" hidden="1" x14ac:dyDescent="0.25">
      <c r="A207" s="57">
        <v>1</v>
      </c>
      <c r="B207" s="13" t="s">
        <v>69</v>
      </c>
      <c r="C207" s="14" t="s">
        <v>616</v>
      </c>
      <c r="D207" s="14" t="s">
        <v>102</v>
      </c>
      <c r="E207" s="15" t="s">
        <v>617</v>
      </c>
      <c r="F207" s="16" t="s">
        <v>9</v>
      </c>
      <c r="G207" s="17">
        <v>1</v>
      </c>
      <c r="H207" s="18">
        <v>345.17666666666668</v>
      </c>
      <c r="I207" s="19">
        <f t="shared" si="3"/>
        <v>345.17666666666668</v>
      </c>
      <c r="L207" s="4">
        <v>345.17666666666668</v>
      </c>
      <c r="M207" s="4">
        <v>345.17666666666668</v>
      </c>
    </row>
    <row r="208" spans="1:13" ht="30" hidden="1" x14ac:dyDescent="0.25">
      <c r="A208" s="57">
        <v>1</v>
      </c>
      <c r="B208" s="13" t="s">
        <v>70</v>
      </c>
      <c r="C208" s="14" t="s">
        <v>355</v>
      </c>
      <c r="D208" s="14" t="s">
        <v>102</v>
      </c>
      <c r="E208" s="15" t="s">
        <v>356</v>
      </c>
      <c r="F208" s="16" t="s">
        <v>9</v>
      </c>
      <c r="G208" s="17">
        <v>1</v>
      </c>
      <c r="H208" s="18">
        <v>449.30333333333328</v>
      </c>
      <c r="I208" s="19">
        <f t="shared" si="3"/>
        <v>449.30333333333328</v>
      </c>
      <c r="L208" s="4">
        <v>449.30333333333328</v>
      </c>
      <c r="M208" s="4">
        <v>449.30333333333328</v>
      </c>
    </row>
    <row r="209" spans="1:13" ht="30" hidden="1" x14ac:dyDescent="0.25">
      <c r="A209" s="57">
        <v>1</v>
      </c>
      <c r="B209" s="13" t="s">
        <v>71</v>
      </c>
      <c r="C209" s="14" t="s">
        <v>624</v>
      </c>
      <c r="D209" s="14" t="s">
        <v>95</v>
      </c>
      <c r="E209" s="15" t="s">
        <v>763</v>
      </c>
      <c r="F209" s="16" t="s">
        <v>122</v>
      </c>
      <c r="G209" s="17">
        <v>1</v>
      </c>
      <c r="H209" s="18" cm="1">
        <f t="array" ref="H209">SUM(I210:INDEX(I210:I9141,MATCH(TRUE,INDEX(A210:A9141&lt;&gt;0,0),0)-1))</f>
        <v>96.537000000000006</v>
      </c>
      <c r="I209" s="19">
        <f t="shared" si="3"/>
        <v>96.537000000000006</v>
      </c>
      <c r="L209" s="4">
        <v>94.844999999999999</v>
      </c>
      <c r="M209" s="4">
        <v>94.844999999999999</v>
      </c>
    </row>
    <row r="210" spans="1:13" hidden="1" x14ac:dyDescent="0.25">
      <c r="A210" s="57">
        <v>0</v>
      </c>
      <c r="B210" s="13"/>
      <c r="C210" s="14">
        <v>88264</v>
      </c>
      <c r="D210" s="14" t="s">
        <v>114</v>
      </c>
      <c r="E210" s="15" t="s">
        <v>485</v>
      </c>
      <c r="F210" s="16" t="s">
        <v>468</v>
      </c>
      <c r="G210" s="17">
        <v>0.3</v>
      </c>
      <c r="H210" s="18">
        <v>22.36</v>
      </c>
      <c r="I210" s="19">
        <f t="shared" si="3"/>
        <v>6.7079999999999993</v>
      </c>
      <c r="J210" s="4" t="s">
        <v>854</v>
      </c>
      <c r="L210" s="4">
        <v>20.71</v>
      </c>
      <c r="M210" s="4">
        <v>6.2130000000000001</v>
      </c>
    </row>
    <row r="211" spans="1:13" hidden="1" x14ac:dyDescent="0.25">
      <c r="A211" s="57">
        <v>0</v>
      </c>
      <c r="B211" s="13"/>
      <c r="C211" s="14">
        <v>88247</v>
      </c>
      <c r="D211" s="14" t="s">
        <v>114</v>
      </c>
      <c r="E211" s="15" t="s">
        <v>484</v>
      </c>
      <c r="F211" s="16" t="s">
        <v>468</v>
      </c>
      <c r="G211" s="17">
        <v>0.9</v>
      </c>
      <c r="H211" s="18">
        <v>18.559999999999999</v>
      </c>
      <c r="I211" s="19">
        <f t="shared" si="3"/>
        <v>16.704000000000001</v>
      </c>
      <c r="J211" s="4" t="s">
        <v>854</v>
      </c>
      <c r="L211" s="4">
        <v>17.23</v>
      </c>
      <c r="M211" s="4">
        <v>15.507000000000001</v>
      </c>
    </row>
    <row r="212" spans="1:13" ht="30" hidden="1" x14ac:dyDescent="0.25">
      <c r="A212" s="57">
        <v>0</v>
      </c>
      <c r="B212" s="13"/>
      <c r="C212" s="14" t="s">
        <v>908</v>
      </c>
      <c r="D212" s="14" t="s">
        <v>297</v>
      </c>
      <c r="E212" s="15" t="s">
        <v>909</v>
      </c>
      <c r="F212" s="16" t="s">
        <v>122</v>
      </c>
      <c r="G212" s="17">
        <v>1.3</v>
      </c>
      <c r="H212" s="18">
        <v>56.25</v>
      </c>
      <c r="I212" s="19">
        <f t="shared" si="3"/>
        <v>73.125</v>
      </c>
      <c r="L212" s="4">
        <v>56.25</v>
      </c>
      <c r="M212" s="4">
        <v>73.125</v>
      </c>
    </row>
    <row r="213" spans="1:13" ht="30" hidden="1" x14ac:dyDescent="0.25">
      <c r="A213" s="57">
        <v>1</v>
      </c>
      <c r="B213" s="13" t="s">
        <v>72</v>
      </c>
      <c r="C213" s="14" t="s">
        <v>357</v>
      </c>
      <c r="D213" s="14" t="s">
        <v>102</v>
      </c>
      <c r="E213" s="15" t="s">
        <v>358</v>
      </c>
      <c r="F213" s="16" t="s">
        <v>9</v>
      </c>
      <c r="G213" s="17">
        <v>1</v>
      </c>
      <c r="H213" s="18">
        <v>22.689999999999998</v>
      </c>
      <c r="I213" s="19">
        <f t="shared" si="3"/>
        <v>22.689999999999998</v>
      </c>
      <c r="L213" s="4">
        <v>22.689999999999998</v>
      </c>
      <c r="M213" s="4">
        <v>22.689999999999998</v>
      </c>
    </row>
    <row r="214" spans="1:13" ht="30" hidden="1" x14ac:dyDescent="0.25">
      <c r="A214" s="57">
        <v>1</v>
      </c>
      <c r="B214" s="13" t="s">
        <v>73</v>
      </c>
      <c r="C214" s="14" t="s">
        <v>764</v>
      </c>
      <c r="D214" s="14" t="s">
        <v>102</v>
      </c>
      <c r="E214" s="15" t="s">
        <v>765</v>
      </c>
      <c r="F214" s="16" t="s">
        <v>9</v>
      </c>
      <c r="G214" s="17">
        <v>1</v>
      </c>
      <c r="H214" s="18">
        <v>785.86</v>
      </c>
      <c r="I214" s="19">
        <f t="shared" si="3"/>
        <v>785.86</v>
      </c>
      <c r="L214" s="4">
        <v>785.86</v>
      </c>
      <c r="M214" s="4">
        <v>785.86</v>
      </c>
    </row>
    <row r="215" spans="1:13" hidden="1" x14ac:dyDescent="0.25">
      <c r="A215" s="57">
        <v>1</v>
      </c>
      <c r="B215" s="13" t="s">
        <v>74</v>
      </c>
      <c r="C215" s="14" t="s">
        <v>359</v>
      </c>
      <c r="D215" s="14" t="s">
        <v>95</v>
      </c>
      <c r="E215" s="15" t="s">
        <v>360</v>
      </c>
      <c r="F215" s="16" t="s">
        <v>9</v>
      </c>
      <c r="G215" s="17">
        <v>1</v>
      </c>
      <c r="H215" s="18" cm="1">
        <f t="array" ref="H215">SUM(I216:INDEX(I216:I9147,MATCH(TRUE,INDEX(A216:A9147&lt;&gt;0,0),0)-1))</f>
        <v>34.4848</v>
      </c>
      <c r="I215" s="19">
        <f t="shared" si="3"/>
        <v>34.4848</v>
      </c>
      <c r="L215" s="4">
        <v>34.378399999999999</v>
      </c>
      <c r="M215" s="4">
        <v>34.378399999999999</v>
      </c>
    </row>
    <row r="216" spans="1:13" hidden="1" x14ac:dyDescent="0.25">
      <c r="A216" s="57">
        <v>0</v>
      </c>
      <c r="B216" s="13"/>
      <c r="C216" s="14">
        <v>88247</v>
      </c>
      <c r="D216" s="14" t="s">
        <v>114</v>
      </c>
      <c r="E216" s="15" t="s">
        <v>484</v>
      </c>
      <c r="F216" s="16" t="s">
        <v>468</v>
      </c>
      <c r="G216" s="17">
        <v>0.08</v>
      </c>
      <c r="H216" s="18">
        <v>18.559999999999999</v>
      </c>
      <c r="I216" s="19">
        <f t="shared" si="3"/>
        <v>1.4847999999999999</v>
      </c>
      <c r="J216" s="4" t="s">
        <v>854</v>
      </c>
      <c r="L216" s="4">
        <v>17.23</v>
      </c>
      <c r="M216" s="4">
        <v>1.3784000000000001</v>
      </c>
    </row>
    <row r="217" spans="1:13" ht="30" hidden="1" x14ac:dyDescent="0.25">
      <c r="A217" s="57">
        <v>0</v>
      </c>
      <c r="B217" s="13"/>
      <c r="C217" s="14">
        <v>7257</v>
      </c>
      <c r="D217" s="14" t="s">
        <v>326</v>
      </c>
      <c r="E217" s="15" t="s">
        <v>618</v>
      </c>
      <c r="F217" s="16" t="s">
        <v>9</v>
      </c>
      <c r="G217" s="17">
        <v>1</v>
      </c>
      <c r="H217" s="18">
        <v>33</v>
      </c>
      <c r="I217" s="19">
        <f t="shared" si="3"/>
        <v>33</v>
      </c>
      <c r="L217" s="4">
        <v>33</v>
      </c>
      <c r="M217" s="4">
        <v>33</v>
      </c>
    </row>
    <row r="218" spans="1:13" hidden="1" x14ac:dyDescent="0.25">
      <c r="A218" s="57">
        <v>1</v>
      </c>
      <c r="B218" s="13" t="s">
        <v>75</v>
      </c>
      <c r="C218" s="14" t="s">
        <v>361</v>
      </c>
      <c r="D218" s="14" t="s">
        <v>95</v>
      </c>
      <c r="E218" s="15" t="s">
        <v>362</v>
      </c>
      <c r="F218" s="16" t="s">
        <v>9</v>
      </c>
      <c r="G218" s="17">
        <v>1</v>
      </c>
      <c r="H218" s="18">
        <v>34.387999999999998</v>
      </c>
      <c r="I218" s="19">
        <f t="shared" si="3"/>
        <v>34.387999999999998</v>
      </c>
      <c r="L218" s="4">
        <v>34.387999999999998</v>
      </c>
      <c r="M218" s="4">
        <v>34.387999999999998</v>
      </c>
    </row>
    <row r="219" spans="1:13" hidden="1" x14ac:dyDescent="0.25">
      <c r="A219" s="57">
        <v>0</v>
      </c>
      <c r="B219" s="13"/>
      <c r="C219" s="14">
        <v>88252</v>
      </c>
      <c r="D219" s="14" t="s">
        <v>114</v>
      </c>
      <c r="E219" s="15" t="s">
        <v>619</v>
      </c>
      <c r="F219" s="16" t="s">
        <v>468</v>
      </c>
      <c r="G219" s="17">
        <v>0.08</v>
      </c>
      <c r="H219" s="18">
        <v>19.07</v>
      </c>
      <c r="I219" s="19">
        <f t="shared" si="3"/>
        <v>1.5256000000000001</v>
      </c>
      <c r="J219" s="4" t="s">
        <v>854</v>
      </c>
      <c r="L219" s="4">
        <v>17.350000000000001</v>
      </c>
      <c r="M219" s="4">
        <v>1.3880000000000001</v>
      </c>
    </row>
    <row r="220" spans="1:13" ht="30" hidden="1" x14ac:dyDescent="0.25">
      <c r="A220" s="57">
        <v>0</v>
      </c>
      <c r="B220" s="13"/>
      <c r="C220" s="14">
        <v>7258</v>
      </c>
      <c r="D220" s="14" t="s">
        <v>326</v>
      </c>
      <c r="E220" s="15" t="s">
        <v>620</v>
      </c>
      <c r="F220" s="16" t="s">
        <v>9</v>
      </c>
      <c r="G220" s="17">
        <v>1</v>
      </c>
      <c r="H220" s="18">
        <v>33</v>
      </c>
      <c r="I220" s="19">
        <f t="shared" si="3"/>
        <v>33</v>
      </c>
      <c r="L220" s="4">
        <v>33</v>
      </c>
      <c r="M220" s="4">
        <v>33</v>
      </c>
    </row>
    <row r="221" spans="1:13" hidden="1" x14ac:dyDescent="0.25">
      <c r="A221" s="57">
        <v>1</v>
      </c>
      <c r="B221" s="13" t="s">
        <v>76</v>
      </c>
      <c r="C221" s="14">
        <v>5012</v>
      </c>
      <c r="D221" s="14" t="s">
        <v>370</v>
      </c>
      <c r="E221" s="15" t="s">
        <v>372</v>
      </c>
      <c r="F221" s="16" t="s">
        <v>9</v>
      </c>
      <c r="G221" s="17">
        <v>1</v>
      </c>
      <c r="H221" s="18">
        <v>604.55999999999995</v>
      </c>
      <c r="I221" s="19">
        <f t="shared" si="3"/>
        <v>604.55999999999995</v>
      </c>
      <c r="L221" s="4">
        <v>604.55999999999995</v>
      </c>
      <c r="M221" s="4">
        <v>604.55999999999995</v>
      </c>
    </row>
    <row r="222" spans="1:13" ht="30" hidden="1" x14ac:dyDescent="0.25">
      <c r="A222" s="57">
        <v>1</v>
      </c>
      <c r="B222" s="13" t="s">
        <v>77</v>
      </c>
      <c r="C222" s="14" t="s">
        <v>317</v>
      </c>
      <c r="D222" s="14" t="s">
        <v>95</v>
      </c>
      <c r="E222" s="15" t="s">
        <v>318</v>
      </c>
      <c r="F222" s="16" t="s">
        <v>9</v>
      </c>
      <c r="G222" s="17">
        <v>1</v>
      </c>
      <c r="H222" s="18" cm="1">
        <f t="array" ref="H222">SUM(I223:INDEX(I223:I9154,MATCH(TRUE,INDEX(A223:A9154&lt;&gt;0,0),0)-1))</f>
        <v>274.23699999999997</v>
      </c>
      <c r="I222" s="19">
        <f t="shared" si="3"/>
        <v>274.23699999999997</v>
      </c>
      <c r="L222" s="4">
        <v>256.35700000000003</v>
      </c>
      <c r="M222" s="4">
        <v>256.35700000000003</v>
      </c>
    </row>
    <row r="223" spans="1:13" hidden="1" x14ac:dyDescent="0.25">
      <c r="A223" s="57">
        <v>0</v>
      </c>
      <c r="B223" s="13"/>
      <c r="C223" s="14">
        <v>7055</v>
      </c>
      <c r="D223" s="14" t="s">
        <v>326</v>
      </c>
      <c r="E223" s="15" t="s">
        <v>569</v>
      </c>
      <c r="F223" s="16" t="s">
        <v>122</v>
      </c>
      <c r="G223" s="17">
        <v>1.3</v>
      </c>
      <c r="H223" s="18">
        <v>22.09</v>
      </c>
      <c r="I223" s="19">
        <f t="shared" si="3"/>
        <v>28.717000000000002</v>
      </c>
      <c r="L223" s="4">
        <v>22.09</v>
      </c>
      <c r="M223" s="4">
        <v>28.717000000000002</v>
      </c>
    </row>
    <row r="224" spans="1:13" hidden="1" x14ac:dyDescent="0.25">
      <c r="A224" s="57">
        <v>0</v>
      </c>
      <c r="B224" s="13"/>
      <c r="C224" s="14">
        <v>88247</v>
      </c>
      <c r="D224" s="14" t="s">
        <v>114</v>
      </c>
      <c r="E224" s="15" t="s">
        <v>484</v>
      </c>
      <c r="F224" s="16" t="s">
        <v>468</v>
      </c>
      <c r="G224" s="17">
        <v>6</v>
      </c>
      <c r="H224" s="18">
        <v>18.559999999999999</v>
      </c>
      <c r="I224" s="19">
        <f t="shared" si="3"/>
        <v>111.35999999999999</v>
      </c>
      <c r="J224" s="4" t="s">
        <v>854</v>
      </c>
      <c r="L224" s="4">
        <v>17.23</v>
      </c>
      <c r="M224" s="4">
        <v>103.38</v>
      </c>
    </row>
    <row r="225" spans="1:13" hidden="1" x14ac:dyDescent="0.25">
      <c r="A225" s="57">
        <v>0</v>
      </c>
      <c r="B225" s="13"/>
      <c r="C225" s="14">
        <v>88264</v>
      </c>
      <c r="D225" s="14" t="s">
        <v>114</v>
      </c>
      <c r="E225" s="15" t="s">
        <v>485</v>
      </c>
      <c r="F225" s="16" t="s">
        <v>468</v>
      </c>
      <c r="G225" s="17">
        <v>6</v>
      </c>
      <c r="H225" s="18">
        <v>22.36</v>
      </c>
      <c r="I225" s="19">
        <f t="shared" si="3"/>
        <v>134.16</v>
      </c>
      <c r="J225" s="4" t="s">
        <v>854</v>
      </c>
      <c r="L225" s="4">
        <v>20.71</v>
      </c>
      <c r="M225" s="4">
        <v>124.26</v>
      </c>
    </row>
    <row r="226" spans="1:13" hidden="1" x14ac:dyDescent="0.25">
      <c r="A226" s="57">
        <v>1</v>
      </c>
      <c r="B226" s="13" t="s">
        <v>78</v>
      </c>
      <c r="C226" s="14" t="s">
        <v>314</v>
      </c>
      <c r="D226" s="14" t="s">
        <v>95</v>
      </c>
      <c r="E226" s="15" t="s">
        <v>315</v>
      </c>
      <c r="F226" s="16" t="s">
        <v>9</v>
      </c>
      <c r="G226" s="17">
        <v>1</v>
      </c>
      <c r="H226" s="18" cm="1">
        <f t="array" ref="H226">SUM(I227:INDEX(I227:I9158,MATCH(TRUE,INDEX(A227:A9158&lt;&gt;0,0),0)-1))</f>
        <v>287.21000000000004</v>
      </c>
      <c r="I226" s="19">
        <f t="shared" si="3"/>
        <v>287.21000000000004</v>
      </c>
      <c r="L226" s="4">
        <v>279</v>
      </c>
      <c r="M226" s="4">
        <v>279</v>
      </c>
    </row>
    <row r="227" spans="1:13" ht="30" hidden="1" x14ac:dyDescent="0.25">
      <c r="A227" s="57">
        <v>0</v>
      </c>
      <c r="B227" s="13"/>
      <c r="C227" s="14">
        <v>4276</v>
      </c>
      <c r="D227" s="14" t="s">
        <v>114</v>
      </c>
      <c r="E227" s="15" t="s">
        <v>568</v>
      </c>
      <c r="F227" s="16" t="s">
        <v>9</v>
      </c>
      <c r="G227" s="17">
        <v>1</v>
      </c>
      <c r="H227" s="18">
        <v>225.83</v>
      </c>
      <c r="I227" s="19">
        <f t="shared" si="3"/>
        <v>225.83</v>
      </c>
      <c r="J227" s="4" t="s">
        <v>854</v>
      </c>
      <c r="L227" s="4">
        <v>222.09</v>
      </c>
      <c r="M227" s="4">
        <v>222.09</v>
      </c>
    </row>
    <row r="228" spans="1:13" hidden="1" x14ac:dyDescent="0.25">
      <c r="A228" s="57">
        <v>0</v>
      </c>
      <c r="B228" s="13"/>
      <c r="C228" s="14">
        <v>88247</v>
      </c>
      <c r="D228" s="14" t="s">
        <v>114</v>
      </c>
      <c r="E228" s="15" t="s">
        <v>484</v>
      </c>
      <c r="F228" s="16" t="s">
        <v>468</v>
      </c>
      <c r="G228" s="17">
        <v>1.5</v>
      </c>
      <c r="H228" s="18">
        <v>18.559999999999999</v>
      </c>
      <c r="I228" s="19">
        <f t="shared" si="3"/>
        <v>27.839999999999996</v>
      </c>
      <c r="J228" s="4" t="s">
        <v>854</v>
      </c>
      <c r="L228" s="4">
        <v>17.23</v>
      </c>
      <c r="M228" s="4">
        <v>25.844999999999999</v>
      </c>
    </row>
    <row r="229" spans="1:13" hidden="1" x14ac:dyDescent="0.25">
      <c r="A229" s="57">
        <v>0</v>
      </c>
      <c r="B229" s="13"/>
      <c r="C229" s="14">
        <v>88264</v>
      </c>
      <c r="D229" s="14" t="s">
        <v>114</v>
      </c>
      <c r="E229" s="15" t="s">
        <v>485</v>
      </c>
      <c r="F229" s="16" t="s">
        <v>468</v>
      </c>
      <c r="G229" s="17">
        <v>1.5</v>
      </c>
      <c r="H229" s="18">
        <v>22.36</v>
      </c>
      <c r="I229" s="19">
        <f t="shared" si="3"/>
        <v>33.54</v>
      </c>
      <c r="J229" s="4" t="s">
        <v>854</v>
      </c>
      <c r="L229" s="4">
        <v>20.71</v>
      </c>
      <c r="M229" s="4">
        <v>31.065000000000001</v>
      </c>
    </row>
    <row r="230" spans="1:13" ht="30" hidden="1" x14ac:dyDescent="0.25">
      <c r="A230" s="57">
        <v>1</v>
      </c>
      <c r="B230" s="13" t="s">
        <v>80</v>
      </c>
      <c r="C230" s="14" t="s">
        <v>382</v>
      </c>
      <c r="D230" s="14" t="s">
        <v>95</v>
      </c>
      <c r="E230" s="15" t="s">
        <v>766</v>
      </c>
      <c r="F230" s="16" t="s">
        <v>9</v>
      </c>
      <c r="G230" s="17">
        <v>1</v>
      </c>
      <c r="H230" s="18" cm="1">
        <f t="array" ref="H230">SUM(I231:INDEX(I231:I9162,MATCH(TRUE,INDEX(A231:A9162&lt;&gt;0,0),0)-1))</f>
        <v>208.65497599999998</v>
      </c>
      <c r="I230" s="19">
        <f t="shared" si="3"/>
        <v>208.65497599999998</v>
      </c>
      <c r="L230" s="4">
        <v>193.778727</v>
      </c>
      <c r="M230" s="4">
        <v>193.778727</v>
      </c>
    </row>
    <row r="231" spans="1:13" ht="45" hidden="1" x14ac:dyDescent="0.25">
      <c r="A231" s="57">
        <v>0</v>
      </c>
      <c r="B231" s="13"/>
      <c r="C231" s="14">
        <v>83765</v>
      </c>
      <c r="D231" s="14" t="s">
        <v>114</v>
      </c>
      <c r="E231" s="15" t="s">
        <v>529</v>
      </c>
      <c r="F231" s="16" t="s">
        <v>476</v>
      </c>
      <c r="G231" s="17">
        <v>0.40179999999999999</v>
      </c>
      <c r="H231" s="18">
        <v>95.16</v>
      </c>
      <c r="I231" s="19">
        <f t="shared" si="3"/>
        <v>38.235287999999997</v>
      </c>
      <c r="J231" s="4" t="s">
        <v>854</v>
      </c>
      <c r="L231" s="4">
        <v>81.489999999999995</v>
      </c>
      <c r="M231" s="4">
        <v>32.742681999999995</v>
      </c>
    </row>
    <row r="232" spans="1:13" ht="30" hidden="1" x14ac:dyDescent="0.25">
      <c r="A232" s="57">
        <v>0</v>
      </c>
      <c r="B232" s="13"/>
      <c r="C232" s="14">
        <v>83766</v>
      </c>
      <c r="D232" s="14" t="s">
        <v>114</v>
      </c>
      <c r="E232" s="15" t="s">
        <v>530</v>
      </c>
      <c r="F232" s="16" t="s">
        <v>480</v>
      </c>
      <c r="G232" s="17">
        <v>7.0400000000000004E-2</v>
      </c>
      <c r="H232" s="18">
        <v>34.86</v>
      </c>
      <c r="I232" s="19">
        <f t="shared" si="3"/>
        <v>2.4541440000000003</v>
      </c>
      <c r="J232" s="4" t="s">
        <v>854</v>
      </c>
      <c r="L232" s="4">
        <v>29.75</v>
      </c>
      <c r="M232" s="4">
        <v>2.0944000000000003</v>
      </c>
    </row>
    <row r="233" spans="1:13" hidden="1" x14ac:dyDescent="0.25">
      <c r="A233" s="57">
        <v>0</v>
      </c>
      <c r="B233" s="13"/>
      <c r="C233" s="14">
        <v>88315</v>
      </c>
      <c r="D233" s="14" t="s">
        <v>114</v>
      </c>
      <c r="E233" s="15" t="s">
        <v>533</v>
      </c>
      <c r="F233" s="16" t="s">
        <v>468</v>
      </c>
      <c r="G233" s="17">
        <v>1.3</v>
      </c>
      <c r="H233" s="18">
        <v>22.3</v>
      </c>
      <c r="I233" s="19">
        <f t="shared" si="3"/>
        <v>28.990000000000002</v>
      </c>
      <c r="J233" s="4" t="s">
        <v>854</v>
      </c>
      <c r="L233" s="4">
        <v>20.149999999999999</v>
      </c>
      <c r="M233" s="4">
        <v>26.195</v>
      </c>
    </row>
    <row r="234" spans="1:13" hidden="1" x14ac:dyDescent="0.25">
      <c r="A234" s="57">
        <v>0</v>
      </c>
      <c r="B234" s="13"/>
      <c r="C234" s="14">
        <v>88247</v>
      </c>
      <c r="D234" s="14" t="s">
        <v>114</v>
      </c>
      <c r="E234" s="15" t="s">
        <v>484</v>
      </c>
      <c r="F234" s="16" t="s">
        <v>468</v>
      </c>
      <c r="G234" s="17">
        <v>1.3</v>
      </c>
      <c r="H234" s="18">
        <v>18.559999999999999</v>
      </c>
      <c r="I234" s="19">
        <f t="shared" si="3"/>
        <v>24.128</v>
      </c>
      <c r="J234" s="4" t="s">
        <v>854</v>
      </c>
      <c r="L234" s="4">
        <v>17.23</v>
      </c>
      <c r="M234" s="4">
        <v>22.399000000000001</v>
      </c>
    </row>
    <row r="235" spans="1:13" hidden="1" x14ac:dyDescent="0.25">
      <c r="A235" s="57">
        <v>0</v>
      </c>
      <c r="B235" s="13"/>
      <c r="C235" s="14">
        <v>7307</v>
      </c>
      <c r="D235" s="14" t="s">
        <v>114</v>
      </c>
      <c r="E235" s="15" t="s">
        <v>526</v>
      </c>
      <c r="F235" s="16" t="s">
        <v>527</v>
      </c>
      <c r="G235" s="17">
        <v>2.52E-2</v>
      </c>
      <c r="H235" s="18">
        <v>36.07</v>
      </c>
      <c r="I235" s="19">
        <f t="shared" si="3"/>
        <v>0.90896399999999999</v>
      </c>
      <c r="J235" s="4" t="s">
        <v>854</v>
      </c>
      <c r="L235" s="4">
        <v>36.299999999999997</v>
      </c>
      <c r="M235" s="4">
        <v>0.91475999999999991</v>
      </c>
    </row>
    <row r="236" spans="1:13" hidden="1" x14ac:dyDescent="0.25">
      <c r="A236" s="57">
        <v>0</v>
      </c>
      <c r="B236" s="13"/>
      <c r="C236" s="14">
        <v>10999</v>
      </c>
      <c r="D236" s="14" t="s">
        <v>114</v>
      </c>
      <c r="E236" s="15" t="s">
        <v>910</v>
      </c>
      <c r="F236" s="16" t="s">
        <v>134</v>
      </c>
      <c r="G236" s="17">
        <v>0.35449999999999998</v>
      </c>
      <c r="H236" s="18">
        <v>41.24</v>
      </c>
      <c r="I236" s="19">
        <f t="shared" si="3"/>
        <v>14.619579999999999</v>
      </c>
      <c r="J236" s="4" t="s">
        <v>854</v>
      </c>
      <c r="L236" s="4">
        <v>28.53</v>
      </c>
      <c r="M236" s="4">
        <v>10.113885</v>
      </c>
    </row>
    <row r="237" spans="1:13" hidden="1" x14ac:dyDescent="0.25">
      <c r="A237" s="57">
        <v>0</v>
      </c>
      <c r="B237" s="13"/>
      <c r="C237" s="14">
        <v>7623</v>
      </c>
      <c r="D237" s="14" t="s">
        <v>326</v>
      </c>
      <c r="E237" s="15" t="s">
        <v>562</v>
      </c>
      <c r="F237" s="16" t="s">
        <v>9</v>
      </c>
      <c r="G237" s="17">
        <v>0.60499999999999998</v>
      </c>
      <c r="H237" s="18">
        <v>123</v>
      </c>
      <c r="I237" s="19">
        <f t="shared" si="3"/>
        <v>74.414999999999992</v>
      </c>
      <c r="L237" s="4">
        <v>123</v>
      </c>
      <c r="M237" s="4">
        <v>74.414999999999992</v>
      </c>
    </row>
    <row r="238" spans="1:13" ht="30" hidden="1" x14ac:dyDescent="0.25">
      <c r="A238" s="57">
        <v>0</v>
      </c>
      <c r="B238" s="13"/>
      <c r="C238" s="14">
        <v>7624</v>
      </c>
      <c r="D238" s="14" t="s">
        <v>326</v>
      </c>
      <c r="E238" s="15" t="s">
        <v>911</v>
      </c>
      <c r="F238" s="16" t="s">
        <v>9</v>
      </c>
      <c r="G238" s="17">
        <v>0.11</v>
      </c>
      <c r="H238" s="18">
        <v>226.4</v>
      </c>
      <c r="I238" s="19">
        <f t="shared" si="3"/>
        <v>24.904</v>
      </c>
      <c r="L238" s="4">
        <v>226.4</v>
      </c>
      <c r="M238" s="4">
        <v>24.904</v>
      </c>
    </row>
    <row r="239" spans="1:13" hidden="1" x14ac:dyDescent="0.25">
      <c r="A239" s="57">
        <v>1</v>
      </c>
      <c r="B239" s="13" t="s">
        <v>81</v>
      </c>
      <c r="C239" s="14" t="s">
        <v>368</v>
      </c>
      <c r="D239" s="14" t="s">
        <v>95</v>
      </c>
      <c r="E239" s="15" t="s">
        <v>369</v>
      </c>
      <c r="F239" s="16" t="s">
        <v>9</v>
      </c>
      <c r="G239" s="17">
        <v>1</v>
      </c>
      <c r="H239" s="18" cm="1">
        <f t="array" ref="H239">SUM(I240:INDEX(I240:I9171,MATCH(TRUE,INDEX(A240:A9171&lt;&gt;0,0),0)-1))</f>
        <v>276.774</v>
      </c>
      <c r="I239" s="19">
        <f t="shared" si="3"/>
        <v>276.774</v>
      </c>
      <c r="L239" s="4">
        <v>208.602</v>
      </c>
      <c r="M239" s="4">
        <v>208.602</v>
      </c>
    </row>
    <row r="240" spans="1:13" hidden="1" x14ac:dyDescent="0.25">
      <c r="A240" s="57">
        <v>0</v>
      </c>
      <c r="B240" s="13"/>
      <c r="C240" s="14">
        <v>88316</v>
      </c>
      <c r="D240" s="14" t="s">
        <v>114</v>
      </c>
      <c r="E240" s="15" t="s">
        <v>469</v>
      </c>
      <c r="F240" s="16" t="s">
        <v>468</v>
      </c>
      <c r="G240" s="17">
        <v>0.1</v>
      </c>
      <c r="H240" s="18">
        <v>17.739999999999998</v>
      </c>
      <c r="I240" s="19">
        <f t="shared" si="3"/>
        <v>1.774</v>
      </c>
      <c r="J240" s="4" t="s">
        <v>854</v>
      </c>
      <c r="L240" s="4">
        <v>16.02</v>
      </c>
      <c r="M240" s="4">
        <v>1.6020000000000001</v>
      </c>
    </row>
    <row r="241" spans="1:13" ht="30" hidden="1" x14ac:dyDescent="0.25">
      <c r="A241" s="57">
        <v>0</v>
      </c>
      <c r="B241" s="13"/>
      <c r="C241" s="14">
        <v>10892</v>
      </c>
      <c r="D241" s="14" t="s">
        <v>114</v>
      </c>
      <c r="E241" s="15" t="s">
        <v>912</v>
      </c>
      <c r="F241" s="16" t="s">
        <v>9</v>
      </c>
      <c r="G241" s="17">
        <v>1</v>
      </c>
      <c r="H241" s="18">
        <v>275</v>
      </c>
      <c r="I241" s="19">
        <f t="shared" si="3"/>
        <v>275</v>
      </c>
      <c r="J241" s="4" t="s">
        <v>854</v>
      </c>
      <c r="L241" s="4">
        <v>207</v>
      </c>
      <c r="M241" s="4">
        <v>207</v>
      </c>
    </row>
    <row r="242" spans="1:13" ht="30" hidden="1" x14ac:dyDescent="0.25">
      <c r="A242" s="57">
        <v>1</v>
      </c>
      <c r="B242" s="13" t="s">
        <v>82</v>
      </c>
      <c r="C242" s="14" t="s">
        <v>323</v>
      </c>
      <c r="D242" s="14" t="s">
        <v>95</v>
      </c>
      <c r="E242" s="15" t="s">
        <v>324</v>
      </c>
      <c r="F242" s="16" t="s">
        <v>9</v>
      </c>
      <c r="G242" s="17">
        <v>1</v>
      </c>
      <c r="H242" s="18" cm="1">
        <f t="array" ref="H242">SUM(I243:INDEX(I243:I9174,MATCH(TRUE,INDEX(A243:A9174&lt;&gt;0,0),0)-1))</f>
        <v>56.900000000000006</v>
      </c>
      <c r="I242" s="19">
        <f t="shared" si="3"/>
        <v>56.900000000000006</v>
      </c>
      <c r="L242" s="4">
        <v>56.155000000000001</v>
      </c>
      <c r="M242" s="4">
        <v>56.155000000000001</v>
      </c>
    </row>
    <row r="243" spans="1:13" hidden="1" x14ac:dyDescent="0.25">
      <c r="A243" s="57">
        <v>0</v>
      </c>
      <c r="B243" s="13"/>
      <c r="C243" s="14" t="s">
        <v>575</v>
      </c>
      <c r="D243" s="14" t="s">
        <v>297</v>
      </c>
      <c r="E243" s="15" t="s">
        <v>576</v>
      </c>
      <c r="F243" s="16" t="s">
        <v>122</v>
      </c>
      <c r="G243" s="17">
        <v>1.3</v>
      </c>
      <c r="H243" s="18">
        <v>35.9</v>
      </c>
      <c r="I243" s="19">
        <f t="shared" si="3"/>
        <v>46.67</v>
      </c>
      <c r="L243" s="4">
        <v>35.9</v>
      </c>
      <c r="M243" s="4">
        <v>46.67</v>
      </c>
    </row>
    <row r="244" spans="1:13" hidden="1" x14ac:dyDescent="0.25">
      <c r="A244" s="57">
        <v>0</v>
      </c>
      <c r="B244" s="13"/>
      <c r="C244" s="14">
        <v>88247</v>
      </c>
      <c r="D244" s="14" t="s">
        <v>114</v>
      </c>
      <c r="E244" s="15" t="s">
        <v>484</v>
      </c>
      <c r="F244" s="16" t="s">
        <v>468</v>
      </c>
      <c r="G244" s="17">
        <v>0.25</v>
      </c>
      <c r="H244" s="18">
        <v>18.559999999999999</v>
      </c>
      <c r="I244" s="19">
        <f t="shared" si="3"/>
        <v>4.6399999999999997</v>
      </c>
      <c r="J244" s="4" t="s">
        <v>854</v>
      </c>
      <c r="L244" s="4">
        <v>17.23</v>
      </c>
      <c r="M244" s="4">
        <v>4.3075000000000001</v>
      </c>
    </row>
    <row r="245" spans="1:13" hidden="1" x14ac:dyDescent="0.25">
      <c r="A245" s="57">
        <v>0</v>
      </c>
      <c r="B245" s="13"/>
      <c r="C245" s="14">
        <v>88264</v>
      </c>
      <c r="D245" s="14" t="s">
        <v>114</v>
      </c>
      <c r="E245" s="15" t="s">
        <v>485</v>
      </c>
      <c r="F245" s="16" t="s">
        <v>468</v>
      </c>
      <c r="G245" s="17">
        <v>0.25</v>
      </c>
      <c r="H245" s="18">
        <v>22.36</v>
      </c>
      <c r="I245" s="19">
        <f t="shared" si="3"/>
        <v>5.59</v>
      </c>
      <c r="J245" s="4" t="s">
        <v>854</v>
      </c>
      <c r="L245" s="4">
        <v>20.71</v>
      </c>
      <c r="M245" s="4">
        <v>5.1775000000000002</v>
      </c>
    </row>
    <row r="246" spans="1:13" hidden="1" x14ac:dyDescent="0.25">
      <c r="A246" s="57">
        <v>1</v>
      </c>
      <c r="B246" s="13" t="s">
        <v>83</v>
      </c>
      <c r="C246" s="14" t="s">
        <v>388</v>
      </c>
      <c r="D246" s="14" t="s">
        <v>95</v>
      </c>
      <c r="E246" s="15" t="s">
        <v>380</v>
      </c>
      <c r="F246" s="16" t="s">
        <v>9</v>
      </c>
      <c r="G246" s="17">
        <v>1</v>
      </c>
      <c r="H246" s="18" cm="1">
        <f t="array" ref="H246">SUM(I247:INDEX(I247:I9178,MATCH(TRUE,INDEX(A247:A9178&lt;&gt;0,0),0)-1))</f>
        <v>488.62</v>
      </c>
      <c r="I246" s="19">
        <f t="shared" si="3"/>
        <v>488.62</v>
      </c>
      <c r="L246" s="4">
        <v>471.22500000000002</v>
      </c>
      <c r="M246" s="4">
        <v>471.22500000000002</v>
      </c>
    </row>
    <row r="247" spans="1:13" x14ac:dyDescent="0.25">
      <c r="A247" s="57">
        <v>0</v>
      </c>
      <c r="B247" s="13"/>
      <c r="C247" s="14">
        <v>1299</v>
      </c>
      <c r="D247" s="14" t="s">
        <v>107</v>
      </c>
      <c r="E247" s="15" t="s">
        <v>913</v>
      </c>
      <c r="F247" s="16" t="s">
        <v>9</v>
      </c>
      <c r="G247" s="17">
        <v>2</v>
      </c>
      <c r="H247" s="18">
        <f>L247</f>
        <v>5.99</v>
      </c>
      <c r="I247" s="19">
        <f t="shared" si="3"/>
        <v>11.98</v>
      </c>
      <c r="L247" s="4">
        <v>5.99</v>
      </c>
      <c r="M247" s="4">
        <v>11.98</v>
      </c>
    </row>
    <row r="248" spans="1:13" ht="30" x14ac:dyDescent="0.25">
      <c r="A248" s="57">
        <v>0</v>
      </c>
      <c r="B248" s="13"/>
      <c r="C248" s="14">
        <v>1909</v>
      </c>
      <c r="D248" s="14" t="s">
        <v>107</v>
      </c>
      <c r="E248" s="15" t="s">
        <v>914</v>
      </c>
      <c r="F248" s="16" t="s">
        <v>9</v>
      </c>
      <c r="G248" s="17">
        <v>2</v>
      </c>
      <c r="H248" s="18">
        <f>L248</f>
        <v>30</v>
      </c>
      <c r="I248" s="19">
        <f t="shared" si="3"/>
        <v>60</v>
      </c>
      <c r="L248" s="4">
        <v>30</v>
      </c>
      <c r="M248" s="4">
        <v>60</v>
      </c>
    </row>
    <row r="249" spans="1:13" ht="60" hidden="1" x14ac:dyDescent="0.25">
      <c r="A249" s="57">
        <v>0</v>
      </c>
      <c r="B249" s="13"/>
      <c r="C249" s="14">
        <v>8034</v>
      </c>
      <c r="D249" s="14" t="s">
        <v>107</v>
      </c>
      <c r="E249" s="15" t="s">
        <v>640</v>
      </c>
      <c r="F249" s="16" t="s">
        <v>9</v>
      </c>
      <c r="G249" s="17">
        <v>1</v>
      </c>
      <c r="H249" s="18">
        <v>396.59</v>
      </c>
      <c r="I249" s="19">
        <f t="shared" si="3"/>
        <v>396.59</v>
      </c>
      <c r="J249" s="4" t="s">
        <v>854</v>
      </c>
      <c r="L249" s="4">
        <v>380.88</v>
      </c>
      <c r="M249" s="4">
        <v>380.88</v>
      </c>
    </row>
    <row r="250" spans="1:13" hidden="1" x14ac:dyDescent="0.25">
      <c r="A250" s="57">
        <v>0</v>
      </c>
      <c r="B250" s="13"/>
      <c r="C250" s="14">
        <v>88264</v>
      </c>
      <c r="D250" s="14" t="s">
        <v>114</v>
      </c>
      <c r="E250" s="15" t="s">
        <v>485</v>
      </c>
      <c r="F250" s="16" t="s">
        <v>468</v>
      </c>
      <c r="G250" s="17">
        <v>0.5</v>
      </c>
      <c r="H250" s="18">
        <v>22.36</v>
      </c>
      <c r="I250" s="19">
        <f t="shared" si="3"/>
        <v>11.18</v>
      </c>
      <c r="J250" s="4" t="s">
        <v>854</v>
      </c>
      <c r="L250" s="4">
        <v>20.71</v>
      </c>
      <c r="M250" s="4">
        <v>10.355</v>
      </c>
    </row>
    <row r="251" spans="1:13" hidden="1" x14ac:dyDescent="0.25">
      <c r="A251" s="57">
        <v>0</v>
      </c>
      <c r="B251" s="13"/>
      <c r="C251" s="14">
        <v>88316</v>
      </c>
      <c r="D251" s="14" t="s">
        <v>114</v>
      </c>
      <c r="E251" s="15" t="s">
        <v>469</v>
      </c>
      <c r="F251" s="16" t="s">
        <v>468</v>
      </c>
      <c r="G251" s="17">
        <v>0.5</v>
      </c>
      <c r="H251" s="18">
        <v>17.739999999999998</v>
      </c>
      <c r="I251" s="19">
        <f t="shared" si="3"/>
        <v>8.8699999999999992</v>
      </c>
      <c r="J251" s="4" t="s">
        <v>854</v>
      </c>
      <c r="L251" s="4">
        <v>16.02</v>
      </c>
      <c r="M251" s="4">
        <v>8.01</v>
      </c>
    </row>
    <row r="252" spans="1:13" hidden="1" x14ac:dyDescent="0.25">
      <c r="A252" s="57">
        <v>1</v>
      </c>
      <c r="B252" s="13" t="s">
        <v>84</v>
      </c>
      <c r="C252" s="14">
        <v>56138</v>
      </c>
      <c r="D252" s="14" t="s">
        <v>373</v>
      </c>
      <c r="E252" s="15" t="s">
        <v>374</v>
      </c>
      <c r="F252" s="16" t="s">
        <v>375</v>
      </c>
      <c r="G252" s="17">
        <v>1</v>
      </c>
      <c r="H252" s="18">
        <v>527.09</v>
      </c>
      <c r="I252" s="19">
        <f t="shared" si="3"/>
        <v>527.09</v>
      </c>
      <c r="L252" s="4">
        <v>527.09</v>
      </c>
      <c r="M252" s="4">
        <v>527.09</v>
      </c>
    </row>
    <row r="253" spans="1:13" hidden="1" x14ac:dyDescent="0.25">
      <c r="A253" s="57">
        <v>1</v>
      </c>
      <c r="B253" s="13" t="s">
        <v>85</v>
      </c>
      <c r="C253" s="14" t="s">
        <v>365</v>
      </c>
      <c r="D253" s="14" t="s">
        <v>95</v>
      </c>
      <c r="E253" s="15" t="s">
        <v>366</v>
      </c>
      <c r="F253" s="16" t="s">
        <v>9</v>
      </c>
      <c r="G253" s="17">
        <v>1</v>
      </c>
      <c r="H253" s="18" cm="1">
        <f t="array" ref="H253">SUM(I254:INDEX(I254:I9185,MATCH(TRUE,INDEX(A254:A9185&lt;&gt;0,0),0)-1))</f>
        <v>295.06200000000001</v>
      </c>
      <c r="I253" s="19">
        <f t="shared" si="3"/>
        <v>295.06200000000001</v>
      </c>
      <c r="L253" s="4">
        <v>294.05799999999999</v>
      </c>
      <c r="M253" s="4">
        <v>294.05799999999999</v>
      </c>
    </row>
    <row r="254" spans="1:13" hidden="1" x14ac:dyDescent="0.25">
      <c r="A254" s="57">
        <v>0</v>
      </c>
      <c r="B254" s="13"/>
      <c r="C254" s="14">
        <v>88264</v>
      </c>
      <c r="D254" s="14" t="s">
        <v>114</v>
      </c>
      <c r="E254" s="15" t="s">
        <v>485</v>
      </c>
      <c r="F254" s="16" t="s">
        <v>468</v>
      </c>
      <c r="G254" s="17">
        <v>0.4</v>
      </c>
      <c r="H254" s="18">
        <v>22.36</v>
      </c>
      <c r="I254" s="19">
        <f t="shared" si="3"/>
        <v>8.9440000000000008</v>
      </c>
      <c r="J254" s="4" t="s">
        <v>854</v>
      </c>
      <c r="L254" s="4">
        <v>20.71</v>
      </c>
      <c r="M254" s="4">
        <v>8.2840000000000007</v>
      </c>
    </row>
    <row r="255" spans="1:13" hidden="1" x14ac:dyDescent="0.25">
      <c r="A255" s="57">
        <v>0</v>
      </c>
      <c r="B255" s="13"/>
      <c r="C255" s="14">
        <v>88316</v>
      </c>
      <c r="D255" s="14" t="s">
        <v>114</v>
      </c>
      <c r="E255" s="15" t="s">
        <v>469</v>
      </c>
      <c r="F255" s="16" t="s">
        <v>468</v>
      </c>
      <c r="G255" s="17">
        <v>0.2</v>
      </c>
      <c r="H255" s="18">
        <v>17.739999999999998</v>
      </c>
      <c r="I255" s="19">
        <f t="shared" si="3"/>
        <v>3.548</v>
      </c>
      <c r="J255" s="4" t="s">
        <v>854</v>
      </c>
      <c r="L255" s="4">
        <v>16.02</v>
      </c>
      <c r="M255" s="4">
        <v>3.2040000000000002</v>
      </c>
    </row>
    <row r="256" spans="1:13" ht="60" hidden="1" x14ac:dyDescent="0.25">
      <c r="A256" s="57">
        <v>0</v>
      </c>
      <c r="B256" s="13"/>
      <c r="C256" s="14" t="s">
        <v>622</v>
      </c>
      <c r="D256" s="14" t="s">
        <v>297</v>
      </c>
      <c r="E256" s="15" t="s">
        <v>623</v>
      </c>
      <c r="F256" s="16" t="s">
        <v>9</v>
      </c>
      <c r="G256" s="17">
        <v>1</v>
      </c>
      <c r="H256" s="18">
        <v>282.57</v>
      </c>
      <c r="I256" s="19">
        <f t="shared" si="3"/>
        <v>282.57</v>
      </c>
      <c r="L256" s="4">
        <v>282.57</v>
      </c>
      <c r="M256" s="4">
        <v>282.57</v>
      </c>
    </row>
    <row r="257" spans="1:13" ht="30" hidden="1" x14ac:dyDescent="0.25">
      <c r="A257" s="57">
        <v>1</v>
      </c>
      <c r="B257" s="13" t="s">
        <v>86</v>
      </c>
      <c r="C257" s="14" t="s">
        <v>298</v>
      </c>
      <c r="D257" s="14" t="s">
        <v>297</v>
      </c>
      <c r="E257" s="15" t="s">
        <v>299</v>
      </c>
      <c r="F257" s="16" t="s">
        <v>9</v>
      </c>
      <c r="G257" s="17">
        <v>1</v>
      </c>
      <c r="H257" s="18">
        <v>112.17</v>
      </c>
      <c r="I257" s="19">
        <f t="shared" si="3"/>
        <v>112.17</v>
      </c>
      <c r="L257" s="4">
        <v>112.17</v>
      </c>
      <c r="M257" s="4">
        <v>112.17</v>
      </c>
    </row>
    <row r="258" spans="1:13" ht="45" hidden="1" x14ac:dyDescent="0.25">
      <c r="A258" s="57">
        <v>1</v>
      </c>
      <c r="B258" s="13" t="s">
        <v>87</v>
      </c>
      <c r="C258" s="14" t="s">
        <v>767</v>
      </c>
      <c r="D258" s="14" t="s">
        <v>102</v>
      </c>
      <c r="E258" s="15" t="s">
        <v>768</v>
      </c>
      <c r="F258" s="16" t="s">
        <v>9</v>
      </c>
      <c r="G258" s="17">
        <v>1</v>
      </c>
      <c r="H258" s="18">
        <v>215.49666666666667</v>
      </c>
      <c r="I258" s="19">
        <f t="shared" si="3"/>
        <v>215.49666666666667</v>
      </c>
      <c r="L258" s="4">
        <v>215.49666666666667</v>
      </c>
      <c r="M258" s="4">
        <v>215.49666666666667</v>
      </c>
    </row>
    <row r="259" spans="1:13" hidden="1" x14ac:dyDescent="0.25">
      <c r="A259" s="57">
        <v>1</v>
      </c>
      <c r="B259" s="13" t="s">
        <v>88</v>
      </c>
      <c r="C259" s="14" t="s">
        <v>391</v>
      </c>
      <c r="D259" s="14" t="s">
        <v>95</v>
      </c>
      <c r="E259" s="15" t="s">
        <v>769</v>
      </c>
      <c r="F259" s="16" t="s">
        <v>9</v>
      </c>
      <c r="G259" s="17">
        <v>1</v>
      </c>
      <c r="H259" s="18" cm="1">
        <f t="array" ref="H259">SUM(I260:INDEX(I260:I9191,MATCH(TRUE,INDEX(A260:A9191&lt;&gt;0,0),0)-1))</f>
        <v>5.3776000000000002</v>
      </c>
      <c r="I259" s="19">
        <f t="shared" si="3"/>
        <v>5.3776000000000002</v>
      </c>
      <c r="L259" s="4">
        <v>5.2881999999999998</v>
      </c>
      <c r="M259" s="4">
        <v>5.2881999999999998</v>
      </c>
    </row>
    <row r="260" spans="1:13" hidden="1" x14ac:dyDescent="0.25">
      <c r="A260" s="57">
        <v>0</v>
      </c>
      <c r="B260" s="13"/>
      <c r="C260" s="14">
        <v>3454</v>
      </c>
      <c r="D260" s="14" t="s">
        <v>489</v>
      </c>
      <c r="E260" s="15" t="s">
        <v>915</v>
      </c>
      <c r="F260" s="16" t="s">
        <v>9</v>
      </c>
      <c r="G260" s="17">
        <v>1</v>
      </c>
      <c r="H260" s="18">
        <v>4.1500000000000004</v>
      </c>
      <c r="I260" s="19">
        <f t="shared" si="3"/>
        <v>4.1500000000000004</v>
      </c>
      <c r="L260" s="4">
        <v>4.1500000000000004</v>
      </c>
      <c r="M260" s="4">
        <v>4.1500000000000004</v>
      </c>
    </row>
    <row r="261" spans="1:13" hidden="1" x14ac:dyDescent="0.25">
      <c r="A261" s="57">
        <v>0</v>
      </c>
      <c r="B261" s="13"/>
      <c r="C261" s="14">
        <v>88247</v>
      </c>
      <c r="D261" s="14" t="s">
        <v>114</v>
      </c>
      <c r="E261" s="15" t="s">
        <v>484</v>
      </c>
      <c r="F261" s="16" t="s">
        <v>468</v>
      </c>
      <c r="G261" s="17">
        <v>0.03</v>
      </c>
      <c r="H261" s="18">
        <v>18.559999999999999</v>
      </c>
      <c r="I261" s="19">
        <f t="shared" ref="I261:I324" si="4">G261*H261</f>
        <v>0.55679999999999996</v>
      </c>
      <c r="J261" s="4" t="s">
        <v>854</v>
      </c>
      <c r="L261" s="4">
        <v>17.23</v>
      </c>
      <c r="M261" s="4">
        <v>0.51690000000000003</v>
      </c>
    </row>
    <row r="262" spans="1:13" hidden="1" x14ac:dyDescent="0.25">
      <c r="A262" s="57">
        <v>0</v>
      </c>
      <c r="B262" s="13"/>
      <c r="C262" s="14">
        <v>88264</v>
      </c>
      <c r="D262" s="14" t="s">
        <v>114</v>
      </c>
      <c r="E262" s="15" t="s">
        <v>485</v>
      </c>
      <c r="F262" s="16" t="s">
        <v>468</v>
      </c>
      <c r="G262" s="17">
        <v>0.03</v>
      </c>
      <c r="H262" s="18">
        <v>22.36</v>
      </c>
      <c r="I262" s="19">
        <f t="shared" si="4"/>
        <v>0.67079999999999995</v>
      </c>
      <c r="J262" s="4" t="s">
        <v>854</v>
      </c>
      <c r="L262" s="4">
        <v>20.71</v>
      </c>
      <c r="M262" s="4">
        <v>0.62129999999999996</v>
      </c>
    </row>
    <row r="263" spans="1:13" hidden="1" x14ac:dyDescent="0.25">
      <c r="A263" s="57">
        <v>1</v>
      </c>
      <c r="B263" s="13" t="s">
        <v>89</v>
      </c>
      <c r="C263" s="14" t="s">
        <v>404</v>
      </c>
      <c r="D263" s="14" t="s">
        <v>95</v>
      </c>
      <c r="E263" s="15" t="s">
        <v>770</v>
      </c>
      <c r="F263" s="16" t="s">
        <v>9</v>
      </c>
      <c r="G263" s="17">
        <v>1</v>
      </c>
      <c r="H263" s="18" cm="1">
        <f t="array" ref="H263">SUM(I264:INDEX(I264:I9195,MATCH(TRUE,INDEX(A264:A9195&lt;&gt;0,0),0)-1))</f>
        <v>331.96699999999998</v>
      </c>
      <c r="I263" s="19">
        <f t="shared" si="4"/>
        <v>331.96699999999998</v>
      </c>
      <c r="L263" s="4">
        <v>326.87699999999995</v>
      </c>
      <c r="M263" s="4">
        <v>326.87699999999995</v>
      </c>
    </row>
    <row r="264" spans="1:13" hidden="1" x14ac:dyDescent="0.25">
      <c r="A264" s="57">
        <v>0</v>
      </c>
      <c r="B264" s="13"/>
      <c r="C264" s="14">
        <v>88264</v>
      </c>
      <c r="D264" s="14" t="s">
        <v>114</v>
      </c>
      <c r="E264" s="15" t="s">
        <v>485</v>
      </c>
      <c r="F264" s="16" t="s">
        <v>468</v>
      </c>
      <c r="G264" s="17">
        <v>1</v>
      </c>
      <c r="H264" s="18">
        <v>22.36</v>
      </c>
      <c r="I264" s="19">
        <f t="shared" si="4"/>
        <v>22.36</v>
      </c>
      <c r="J264" s="4" t="s">
        <v>854</v>
      </c>
      <c r="L264" s="4">
        <v>20.71</v>
      </c>
      <c r="M264" s="4">
        <v>20.71</v>
      </c>
    </row>
    <row r="265" spans="1:13" hidden="1" x14ac:dyDescent="0.25">
      <c r="A265" s="57">
        <v>0</v>
      </c>
      <c r="B265" s="13"/>
      <c r="C265" s="14">
        <v>88316</v>
      </c>
      <c r="D265" s="14" t="s">
        <v>114</v>
      </c>
      <c r="E265" s="15" t="s">
        <v>469</v>
      </c>
      <c r="F265" s="16" t="s">
        <v>468</v>
      </c>
      <c r="G265" s="17">
        <v>2</v>
      </c>
      <c r="H265" s="18">
        <v>17.739999999999998</v>
      </c>
      <c r="I265" s="19">
        <f t="shared" si="4"/>
        <v>35.479999999999997</v>
      </c>
      <c r="J265" s="4" t="s">
        <v>854</v>
      </c>
      <c r="L265" s="4">
        <v>16.02</v>
      </c>
      <c r="M265" s="4">
        <v>32.04</v>
      </c>
    </row>
    <row r="266" spans="1:13" hidden="1" x14ac:dyDescent="0.25">
      <c r="A266" s="57">
        <v>0</v>
      </c>
      <c r="B266" s="13"/>
      <c r="C266" s="14" t="s">
        <v>543</v>
      </c>
      <c r="D266" s="14" t="s">
        <v>297</v>
      </c>
      <c r="E266" s="15" t="s">
        <v>544</v>
      </c>
      <c r="F266" s="16" t="s">
        <v>468</v>
      </c>
      <c r="G266" s="17">
        <v>0.3</v>
      </c>
      <c r="H266" s="18">
        <v>48.09</v>
      </c>
      <c r="I266" s="19">
        <f t="shared" si="4"/>
        <v>14.427</v>
      </c>
      <c r="L266" s="4">
        <v>48.09</v>
      </c>
      <c r="M266" s="4">
        <v>14.427</v>
      </c>
    </row>
    <row r="267" spans="1:13" ht="30" hidden="1" x14ac:dyDescent="0.25">
      <c r="A267" s="57">
        <v>0</v>
      </c>
      <c r="B267" s="13"/>
      <c r="C267" s="14" t="s">
        <v>916</v>
      </c>
      <c r="D267" s="14" t="s">
        <v>297</v>
      </c>
      <c r="E267" s="15" t="s">
        <v>917</v>
      </c>
      <c r="F267" s="16" t="s">
        <v>9</v>
      </c>
      <c r="G267" s="17">
        <v>1</v>
      </c>
      <c r="H267" s="18">
        <v>259.7</v>
      </c>
      <c r="I267" s="19">
        <f t="shared" si="4"/>
        <v>259.7</v>
      </c>
      <c r="L267" s="4">
        <v>259.7</v>
      </c>
      <c r="M267" s="4">
        <v>259.7</v>
      </c>
    </row>
    <row r="268" spans="1:13" ht="30" hidden="1" x14ac:dyDescent="0.25">
      <c r="A268" s="57">
        <v>1</v>
      </c>
      <c r="B268" s="13" t="s">
        <v>771</v>
      </c>
      <c r="C268" s="14" t="s">
        <v>772</v>
      </c>
      <c r="D268" s="14" t="s">
        <v>654</v>
      </c>
      <c r="E268" s="15" t="s">
        <v>773</v>
      </c>
      <c r="F268" s="16" t="s">
        <v>443</v>
      </c>
      <c r="G268" s="17">
        <v>1</v>
      </c>
      <c r="H268" s="18" cm="1">
        <f t="array" ref="H268">SUM(I269:INDEX(I269:I9200,MATCH(TRUE,INDEX(A269:A9200&lt;&gt;0,0),0)-1))</f>
        <v>504.04999999999995</v>
      </c>
      <c r="I268" s="19">
        <f t="shared" si="4"/>
        <v>504.04999999999995</v>
      </c>
      <c r="L268" s="4">
        <v>504.04999999999995</v>
      </c>
      <c r="M268" s="4">
        <v>504.04999999999995</v>
      </c>
    </row>
    <row r="269" spans="1:13" ht="45" hidden="1" x14ac:dyDescent="0.25">
      <c r="A269" s="57">
        <v>0</v>
      </c>
      <c r="B269" s="13"/>
      <c r="C269" s="14" t="s">
        <v>890</v>
      </c>
      <c r="D269" s="14" t="s">
        <v>654</v>
      </c>
      <c r="E269" s="15" t="s">
        <v>891</v>
      </c>
      <c r="F269" s="16" t="s">
        <v>443</v>
      </c>
      <c r="G269" s="17">
        <v>1</v>
      </c>
      <c r="H269" s="18">
        <v>415.14</v>
      </c>
      <c r="I269" s="19">
        <f t="shared" si="4"/>
        <v>415.14</v>
      </c>
      <c r="L269" s="4">
        <v>415.14</v>
      </c>
      <c r="M269" s="4">
        <v>415.14</v>
      </c>
    </row>
    <row r="270" spans="1:13" ht="30" hidden="1" x14ac:dyDescent="0.25">
      <c r="A270" s="57">
        <v>0</v>
      </c>
      <c r="B270" s="13"/>
      <c r="C270" s="14" t="s">
        <v>904</v>
      </c>
      <c r="D270" s="14" t="s">
        <v>654</v>
      </c>
      <c r="E270" s="15" t="s">
        <v>905</v>
      </c>
      <c r="F270" s="16" t="s">
        <v>443</v>
      </c>
      <c r="G270" s="17">
        <v>1</v>
      </c>
      <c r="H270" s="18">
        <v>88.91</v>
      </c>
      <c r="I270" s="19">
        <f t="shared" si="4"/>
        <v>88.91</v>
      </c>
      <c r="L270" s="4">
        <v>88.91</v>
      </c>
      <c r="M270" s="4">
        <v>88.91</v>
      </c>
    </row>
    <row r="271" spans="1:13" ht="30" hidden="1" x14ac:dyDescent="0.25">
      <c r="A271" s="57">
        <v>1</v>
      </c>
      <c r="B271" s="13" t="s">
        <v>774</v>
      </c>
      <c r="C271" s="14">
        <v>94807</v>
      </c>
      <c r="D271" s="14" t="s">
        <v>114</v>
      </c>
      <c r="E271" s="15" t="s">
        <v>351</v>
      </c>
      <c r="F271" s="16" t="s">
        <v>9</v>
      </c>
      <c r="G271" s="17">
        <v>1</v>
      </c>
      <c r="H271" s="18" cm="1">
        <f t="array" ref="H271">SUM(I272:INDEX(I272:I9203,MATCH(TRUE,INDEX(A272:A9203&lt;&gt;0,0),0)-1))</f>
        <v>792.93124999999998</v>
      </c>
      <c r="I271" s="19">
        <f t="shared" si="4"/>
        <v>792.93124999999998</v>
      </c>
      <c r="L271" s="4">
        <v>654.56943999999999</v>
      </c>
      <c r="M271" s="4">
        <v>654.56943999999999</v>
      </c>
    </row>
    <row r="272" spans="1:13" hidden="1" x14ac:dyDescent="0.25">
      <c r="A272" s="57">
        <v>0</v>
      </c>
      <c r="B272" s="13"/>
      <c r="C272" s="14">
        <v>88309</v>
      </c>
      <c r="D272" s="14" t="s">
        <v>114</v>
      </c>
      <c r="E272" s="15" t="s">
        <v>517</v>
      </c>
      <c r="F272" s="16" t="s">
        <v>468</v>
      </c>
      <c r="G272" s="17">
        <v>0.96799999999999997</v>
      </c>
      <c r="H272" s="18">
        <v>22.09</v>
      </c>
      <c r="I272" s="19">
        <f t="shared" si="4"/>
        <v>21.383119999999998</v>
      </c>
      <c r="J272" s="4" t="s">
        <v>854</v>
      </c>
      <c r="L272" s="4">
        <v>19.98</v>
      </c>
      <c r="M272" s="4">
        <v>19.34064</v>
      </c>
    </row>
    <row r="273" spans="1:13" hidden="1" x14ac:dyDescent="0.25">
      <c r="A273" s="57">
        <v>0</v>
      </c>
      <c r="B273" s="13"/>
      <c r="C273" s="14">
        <v>88316</v>
      </c>
      <c r="D273" s="14" t="s">
        <v>114</v>
      </c>
      <c r="E273" s="15" t="s">
        <v>469</v>
      </c>
      <c r="F273" s="16" t="s">
        <v>468</v>
      </c>
      <c r="G273" s="17">
        <v>0.48399999999999999</v>
      </c>
      <c r="H273" s="18">
        <v>17.739999999999998</v>
      </c>
      <c r="I273" s="19">
        <f t="shared" si="4"/>
        <v>8.5861599999999996</v>
      </c>
      <c r="J273" s="4" t="s">
        <v>854</v>
      </c>
      <c r="L273" s="4">
        <v>16.02</v>
      </c>
      <c r="M273" s="4">
        <v>7.7536799999999992</v>
      </c>
    </row>
    <row r="274" spans="1:13" ht="30" hidden="1" x14ac:dyDescent="0.25">
      <c r="A274" s="57">
        <v>0</v>
      </c>
      <c r="B274" s="13"/>
      <c r="C274" s="14">
        <v>142</v>
      </c>
      <c r="D274" s="14" t="s">
        <v>114</v>
      </c>
      <c r="E274" s="15" t="s">
        <v>612</v>
      </c>
      <c r="F274" s="16" t="s">
        <v>613</v>
      </c>
      <c r="G274" s="17">
        <v>1.613</v>
      </c>
      <c r="H274" s="18">
        <v>37.69</v>
      </c>
      <c r="I274" s="19">
        <f t="shared" si="4"/>
        <v>60.793969999999995</v>
      </c>
      <c r="J274" s="4" t="s">
        <v>854</v>
      </c>
      <c r="L274" s="4">
        <v>40.24</v>
      </c>
      <c r="M274" s="4">
        <v>64.907120000000006</v>
      </c>
    </row>
    <row r="275" spans="1:13" ht="30" hidden="1" x14ac:dyDescent="0.25">
      <c r="A275" s="57">
        <v>0</v>
      </c>
      <c r="B275" s="13"/>
      <c r="C275" s="14">
        <v>7568</v>
      </c>
      <c r="D275" s="14" t="s">
        <v>114</v>
      </c>
      <c r="E275" s="15" t="s">
        <v>614</v>
      </c>
      <c r="F275" s="16" t="s">
        <v>9</v>
      </c>
      <c r="G275" s="17">
        <v>8.8000000000000007</v>
      </c>
      <c r="H275" s="18">
        <v>0.36</v>
      </c>
      <c r="I275" s="19">
        <f t="shared" si="4"/>
        <v>3.1680000000000001</v>
      </c>
      <c r="J275" s="4" t="s">
        <v>854</v>
      </c>
      <c r="L275" s="4">
        <v>0.61</v>
      </c>
      <c r="M275" s="4">
        <v>5.3680000000000003</v>
      </c>
    </row>
    <row r="276" spans="1:13" ht="30" hidden="1" x14ac:dyDescent="0.25">
      <c r="A276" s="57">
        <v>0</v>
      </c>
      <c r="B276" s="13"/>
      <c r="C276" s="14">
        <v>39022</v>
      </c>
      <c r="D276" s="14" t="s">
        <v>114</v>
      </c>
      <c r="E276" s="15" t="s">
        <v>615</v>
      </c>
      <c r="F276" s="16" t="s">
        <v>9</v>
      </c>
      <c r="G276" s="17">
        <v>1</v>
      </c>
      <c r="H276" s="18">
        <v>699</v>
      </c>
      <c r="I276" s="19">
        <f t="shared" si="4"/>
        <v>699</v>
      </c>
      <c r="J276" s="4" t="s">
        <v>854</v>
      </c>
      <c r="L276" s="4">
        <v>557.20000000000005</v>
      </c>
      <c r="M276" s="4">
        <v>557.20000000000005</v>
      </c>
    </row>
    <row r="277" spans="1:13" ht="30" hidden="1" x14ac:dyDescent="0.25">
      <c r="A277" s="57">
        <v>1</v>
      </c>
      <c r="B277" s="13" t="s">
        <v>775</v>
      </c>
      <c r="C277" s="14" t="s">
        <v>776</v>
      </c>
      <c r="D277" s="14" t="s">
        <v>102</v>
      </c>
      <c r="E277" s="15" t="s">
        <v>777</v>
      </c>
      <c r="F277" s="16" t="s">
        <v>9</v>
      </c>
      <c r="G277" s="17">
        <v>1</v>
      </c>
      <c r="H277" s="18">
        <v>1439.1933333333334</v>
      </c>
      <c r="I277" s="19">
        <f t="shared" si="4"/>
        <v>1439.1933333333334</v>
      </c>
      <c r="L277" s="4">
        <v>1439.1933333333334</v>
      </c>
      <c r="M277" s="4">
        <v>1439.1933333333334</v>
      </c>
    </row>
    <row r="278" spans="1:13" ht="30" hidden="1" x14ac:dyDescent="0.25">
      <c r="A278" s="57">
        <v>1</v>
      </c>
      <c r="B278" s="13" t="s">
        <v>778</v>
      </c>
      <c r="C278" s="14" t="s">
        <v>338</v>
      </c>
      <c r="D278" s="14" t="s">
        <v>102</v>
      </c>
      <c r="E278" s="15" t="s">
        <v>779</v>
      </c>
      <c r="F278" s="16" t="s">
        <v>9</v>
      </c>
      <c r="G278" s="17">
        <v>1</v>
      </c>
      <c r="H278" s="18">
        <v>1086.5</v>
      </c>
      <c r="I278" s="19">
        <f t="shared" si="4"/>
        <v>1086.5</v>
      </c>
      <c r="L278" s="4">
        <v>1086.5</v>
      </c>
      <c r="M278" s="4">
        <v>1086.5</v>
      </c>
    </row>
    <row r="279" spans="1:13" ht="45" hidden="1" x14ac:dyDescent="0.25">
      <c r="A279" s="57">
        <v>1</v>
      </c>
      <c r="B279" s="13" t="s">
        <v>780</v>
      </c>
      <c r="C279" s="14" t="s">
        <v>341</v>
      </c>
      <c r="D279" s="14" t="s">
        <v>102</v>
      </c>
      <c r="E279" s="15" t="s">
        <v>378</v>
      </c>
      <c r="F279" s="16" t="s">
        <v>9</v>
      </c>
      <c r="G279" s="17">
        <v>1</v>
      </c>
      <c r="H279" s="18">
        <v>9196.7133333333331</v>
      </c>
      <c r="I279" s="19">
        <f t="shared" si="4"/>
        <v>9196.7133333333331</v>
      </c>
      <c r="L279" s="4">
        <v>9196.7133333333331</v>
      </c>
      <c r="M279" s="4">
        <v>9196.7133333333331</v>
      </c>
    </row>
    <row r="280" spans="1:13" ht="30" hidden="1" x14ac:dyDescent="0.25">
      <c r="A280" s="57">
        <v>1</v>
      </c>
      <c r="B280" s="13" t="s">
        <v>781</v>
      </c>
      <c r="C280" s="14" t="s">
        <v>411</v>
      </c>
      <c r="D280" s="14" t="s">
        <v>95</v>
      </c>
      <c r="E280" s="15" t="s">
        <v>390</v>
      </c>
      <c r="F280" s="16" t="s">
        <v>9</v>
      </c>
      <c r="G280" s="17">
        <v>1</v>
      </c>
      <c r="H280" s="18" cm="1">
        <f t="array" ref="H280">SUM(I281:INDEX(I281:I9212,MATCH(TRUE,INDEX(A281:A9212&lt;&gt;0,0),0)-1))</f>
        <v>11306.130000000001</v>
      </c>
      <c r="I280" s="19">
        <f t="shared" si="4"/>
        <v>11306.130000000001</v>
      </c>
      <c r="L280" s="4">
        <v>11300.17</v>
      </c>
      <c r="M280" s="4">
        <v>11300.17</v>
      </c>
    </row>
    <row r="281" spans="1:13" hidden="1" x14ac:dyDescent="0.25">
      <c r="A281" s="57">
        <v>0</v>
      </c>
      <c r="B281" s="13"/>
      <c r="C281" s="14">
        <v>88264</v>
      </c>
      <c r="D281" s="14" t="s">
        <v>114</v>
      </c>
      <c r="E281" s="15" t="s">
        <v>485</v>
      </c>
      <c r="F281" s="16" t="s">
        <v>468</v>
      </c>
      <c r="G281" s="17">
        <v>2</v>
      </c>
      <c r="H281" s="18">
        <v>22.36</v>
      </c>
      <c r="I281" s="19">
        <f t="shared" si="4"/>
        <v>44.72</v>
      </c>
      <c r="J281" s="4" t="s">
        <v>854</v>
      </c>
      <c r="L281" s="4">
        <v>20.71</v>
      </c>
      <c r="M281" s="4">
        <v>41.42</v>
      </c>
    </row>
    <row r="282" spans="1:13" hidden="1" x14ac:dyDescent="0.25">
      <c r="A282" s="57">
        <v>0</v>
      </c>
      <c r="B282" s="13"/>
      <c r="C282" s="14">
        <v>88247</v>
      </c>
      <c r="D282" s="14" t="s">
        <v>114</v>
      </c>
      <c r="E282" s="15" t="s">
        <v>484</v>
      </c>
      <c r="F282" s="16" t="s">
        <v>468</v>
      </c>
      <c r="G282" s="17">
        <v>2</v>
      </c>
      <c r="H282" s="18">
        <v>18.559999999999999</v>
      </c>
      <c r="I282" s="19">
        <f t="shared" si="4"/>
        <v>37.119999999999997</v>
      </c>
      <c r="J282" s="4" t="s">
        <v>854</v>
      </c>
      <c r="L282" s="4">
        <v>17.23</v>
      </c>
      <c r="M282" s="4">
        <v>34.46</v>
      </c>
    </row>
    <row r="283" spans="1:13" ht="45" hidden="1" x14ac:dyDescent="0.25">
      <c r="A283" s="57">
        <v>0</v>
      </c>
      <c r="B283" s="13"/>
      <c r="C283" s="14" t="s">
        <v>918</v>
      </c>
      <c r="D283" s="14" t="s">
        <v>297</v>
      </c>
      <c r="E283" s="15" t="s">
        <v>919</v>
      </c>
      <c r="F283" s="16" t="s">
        <v>9</v>
      </c>
      <c r="G283" s="17">
        <v>1</v>
      </c>
      <c r="H283" s="18">
        <v>11224.29</v>
      </c>
      <c r="I283" s="19">
        <f t="shared" si="4"/>
        <v>11224.29</v>
      </c>
      <c r="L283" s="4">
        <v>11224.29</v>
      </c>
      <c r="M283" s="4">
        <v>11224.29</v>
      </c>
    </row>
    <row r="284" spans="1:13" hidden="1" x14ac:dyDescent="0.25">
      <c r="A284" s="57">
        <v>1</v>
      </c>
      <c r="B284" s="13" t="s">
        <v>782</v>
      </c>
      <c r="C284" s="14" t="s">
        <v>260</v>
      </c>
      <c r="D284" s="14" t="s">
        <v>95</v>
      </c>
      <c r="E284" s="15" t="s">
        <v>783</v>
      </c>
      <c r="F284" s="16" t="s">
        <v>9</v>
      </c>
      <c r="G284" s="17">
        <v>1</v>
      </c>
      <c r="H284" s="18" cm="1">
        <f t="array" ref="H284">SUM(I285:INDEX(I285:I9216,MATCH(TRUE,INDEX(A285:A9216&lt;&gt;0,0),0)-1))</f>
        <v>969.06000000000006</v>
      </c>
      <c r="I284" s="19">
        <f t="shared" si="4"/>
        <v>969.06000000000006</v>
      </c>
      <c r="L284" s="4">
        <v>967.03800000000001</v>
      </c>
      <c r="M284" s="4">
        <v>967.03800000000001</v>
      </c>
    </row>
    <row r="285" spans="1:13" x14ac:dyDescent="0.25">
      <c r="A285" s="57">
        <v>0</v>
      </c>
      <c r="B285" s="13"/>
      <c r="C285" s="14">
        <v>10065</v>
      </c>
      <c r="D285" s="14" t="s">
        <v>107</v>
      </c>
      <c r="E285" s="15" t="s">
        <v>783</v>
      </c>
      <c r="F285" s="16" t="s">
        <v>9</v>
      </c>
      <c r="G285" s="17">
        <v>1</v>
      </c>
      <c r="H285" s="18">
        <f>L285</f>
        <v>945</v>
      </c>
      <c r="I285" s="19">
        <f t="shared" si="4"/>
        <v>945</v>
      </c>
      <c r="L285" s="4">
        <v>945</v>
      </c>
      <c r="M285" s="4">
        <v>945</v>
      </c>
    </row>
    <row r="286" spans="1:13" hidden="1" x14ac:dyDescent="0.25">
      <c r="A286" s="57">
        <v>0</v>
      </c>
      <c r="B286" s="13"/>
      <c r="C286" s="14">
        <v>88264</v>
      </c>
      <c r="D286" s="14" t="s">
        <v>114</v>
      </c>
      <c r="E286" s="15" t="s">
        <v>485</v>
      </c>
      <c r="F286" s="16" t="s">
        <v>468</v>
      </c>
      <c r="G286" s="17">
        <v>0.6</v>
      </c>
      <c r="H286" s="18">
        <v>22.36</v>
      </c>
      <c r="I286" s="19">
        <f t="shared" si="4"/>
        <v>13.415999999999999</v>
      </c>
      <c r="J286" s="4" t="s">
        <v>854</v>
      </c>
      <c r="L286" s="4">
        <v>20.71</v>
      </c>
      <c r="M286" s="4">
        <v>12.426</v>
      </c>
    </row>
    <row r="287" spans="1:13" hidden="1" x14ac:dyDescent="0.25">
      <c r="A287" s="57">
        <v>0</v>
      </c>
      <c r="B287" s="13"/>
      <c r="C287" s="14">
        <v>88316</v>
      </c>
      <c r="D287" s="14" t="s">
        <v>114</v>
      </c>
      <c r="E287" s="15" t="s">
        <v>469</v>
      </c>
      <c r="F287" s="16" t="s">
        <v>468</v>
      </c>
      <c r="G287" s="17">
        <v>0.6</v>
      </c>
      <c r="H287" s="18">
        <v>17.739999999999998</v>
      </c>
      <c r="I287" s="19">
        <f t="shared" si="4"/>
        <v>10.643999999999998</v>
      </c>
      <c r="J287" s="4" t="s">
        <v>854</v>
      </c>
      <c r="L287" s="4">
        <v>16.02</v>
      </c>
      <c r="M287" s="4">
        <v>9.6120000000000001</v>
      </c>
    </row>
    <row r="288" spans="1:13" hidden="1" x14ac:dyDescent="0.25">
      <c r="A288" s="57">
        <v>1</v>
      </c>
      <c r="B288" s="13" t="s">
        <v>784</v>
      </c>
      <c r="C288" s="14" t="s">
        <v>419</v>
      </c>
      <c r="D288" s="14" t="s">
        <v>95</v>
      </c>
      <c r="E288" s="15" t="s">
        <v>785</v>
      </c>
      <c r="F288" s="16" t="s">
        <v>9</v>
      </c>
      <c r="G288" s="17">
        <v>1</v>
      </c>
      <c r="H288" s="18" cm="1">
        <f t="array" ref="H288">SUM(I289:INDEX(I289:I9220,MATCH(TRUE,INDEX(A289:A9220&lt;&gt;0,0),0)-1))</f>
        <v>109.93</v>
      </c>
      <c r="I288" s="19">
        <f t="shared" si="4"/>
        <v>109.93</v>
      </c>
      <c r="L288" s="4">
        <v>108.919</v>
      </c>
      <c r="M288" s="4">
        <v>108.919</v>
      </c>
    </row>
    <row r="289" spans="1:13" ht="30" x14ac:dyDescent="0.25">
      <c r="A289" s="57">
        <v>0</v>
      </c>
      <c r="B289" s="13"/>
      <c r="C289" s="14">
        <v>9225</v>
      </c>
      <c r="D289" s="14" t="s">
        <v>107</v>
      </c>
      <c r="E289" s="15" t="s">
        <v>920</v>
      </c>
      <c r="F289" s="16" t="s">
        <v>9</v>
      </c>
      <c r="G289" s="17">
        <v>1</v>
      </c>
      <c r="H289" s="18">
        <f>L289</f>
        <v>97.9</v>
      </c>
      <c r="I289" s="19">
        <f t="shared" si="4"/>
        <v>97.9</v>
      </c>
      <c r="L289" s="4">
        <v>97.9</v>
      </c>
      <c r="M289" s="4">
        <v>97.9</v>
      </c>
    </row>
    <row r="290" spans="1:13" hidden="1" x14ac:dyDescent="0.25">
      <c r="A290" s="57">
        <v>0</v>
      </c>
      <c r="B290" s="13"/>
      <c r="C290" s="14">
        <v>88264</v>
      </c>
      <c r="D290" s="14" t="s">
        <v>114</v>
      </c>
      <c r="E290" s="15" t="s">
        <v>485</v>
      </c>
      <c r="F290" s="16" t="s">
        <v>468</v>
      </c>
      <c r="G290" s="17">
        <v>0.3</v>
      </c>
      <c r="H290" s="18">
        <v>22.36</v>
      </c>
      <c r="I290" s="19">
        <f t="shared" si="4"/>
        <v>6.7079999999999993</v>
      </c>
      <c r="J290" s="4" t="s">
        <v>854</v>
      </c>
      <c r="L290" s="4">
        <v>20.71</v>
      </c>
      <c r="M290" s="4">
        <v>6.2130000000000001</v>
      </c>
    </row>
    <row r="291" spans="1:13" hidden="1" x14ac:dyDescent="0.25">
      <c r="A291" s="57">
        <v>0</v>
      </c>
      <c r="B291" s="13"/>
      <c r="C291" s="14">
        <v>88316</v>
      </c>
      <c r="D291" s="14" t="s">
        <v>114</v>
      </c>
      <c r="E291" s="15" t="s">
        <v>469</v>
      </c>
      <c r="F291" s="16" t="s">
        <v>468</v>
      </c>
      <c r="G291" s="17">
        <v>0.3</v>
      </c>
      <c r="H291" s="18">
        <v>17.739999999999998</v>
      </c>
      <c r="I291" s="19">
        <f t="shared" si="4"/>
        <v>5.3219999999999992</v>
      </c>
      <c r="J291" s="4" t="s">
        <v>854</v>
      </c>
      <c r="L291" s="4">
        <v>16.02</v>
      </c>
      <c r="M291" s="4">
        <v>4.806</v>
      </c>
    </row>
    <row r="292" spans="1:13" ht="30" hidden="1" x14ac:dyDescent="0.25">
      <c r="A292" s="57">
        <v>1</v>
      </c>
      <c r="B292" s="13" t="s">
        <v>786</v>
      </c>
      <c r="C292" s="14">
        <v>93654</v>
      </c>
      <c r="D292" s="14" t="s">
        <v>114</v>
      </c>
      <c r="E292" s="15" t="s">
        <v>788</v>
      </c>
      <c r="F292" s="16" t="s">
        <v>9</v>
      </c>
      <c r="G292" s="17">
        <v>1</v>
      </c>
      <c r="H292" s="18" cm="1">
        <f t="array" ref="H292">SUM(I293:INDEX(I293:I9224,MATCH(TRUE,INDEX(A293:A9224&lt;&gt;0,0),0)-1))</f>
        <v>12.367792000000001</v>
      </c>
      <c r="I292" s="19">
        <f t="shared" si="4"/>
        <v>12.367792000000001</v>
      </c>
      <c r="L292" s="4">
        <v>12.995944000000001</v>
      </c>
      <c r="M292" s="4">
        <v>12.995944000000001</v>
      </c>
    </row>
    <row r="293" spans="1:13" ht="30" hidden="1" x14ac:dyDescent="0.25">
      <c r="A293" s="57">
        <v>0</v>
      </c>
      <c r="B293" s="13"/>
      <c r="C293" s="14">
        <v>1570</v>
      </c>
      <c r="D293" s="14" t="s">
        <v>114</v>
      </c>
      <c r="E293" s="15" t="s">
        <v>874</v>
      </c>
      <c r="F293" s="16" t="s">
        <v>9</v>
      </c>
      <c r="G293" s="17">
        <v>1</v>
      </c>
      <c r="H293" s="18">
        <v>0.97</v>
      </c>
      <c r="I293" s="19">
        <f t="shared" si="4"/>
        <v>0.97</v>
      </c>
      <c r="J293" s="4" t="s">
        <v>854</v>
      </c>
      <c r="L293" s="4">
        <v>0.96</v>
      </c>
      <c r="M293" s="4">
        <v>0.96</v>
      </c>
    </row>
    <row r="294" spans="1:13" hidden="1" x14ac:dyDescent="0.25">
      <c r="A294" s="57">
        <v>0</v>
      </c>
      <c r="B294" s="13"/>
      <c r="C294" s="14">
        <v>34653</v>
      </c>
      <c r="D294" s="14" t="s">
        <v>114</v>
      </c>
      <c r="E294" s="15" t="s">
        <v>650</v>
      </c>
      <c r="F294" s="16" t="s">
        <v>9</v>
      </c>
      <c r="G294" s="17">
        <v>1</v>
      </c>
      <c r="H294" s="18">
        <v>9.4499999999999993</v>
      </c>
      <c r="I294" s="19">
        <f t="shared" si="4"/>
        <v>9.4499999999999993</v>
      </c>
      <c r="J294" s="4" t="s">
        <v>854</v>
      </c>
      <c r="L294" s="4">
        <v>10.23</v>
      </c>
      <c r="M294" s="4">
        <v>10.23</v>
      </c>
    </row>
    <row r="295" spans="1:13" hidden="1" x14ac:dyDescent="0.25">
      <c r="A295" s="57">
        <v>0</v>
      </c>
      <c r="B295" s="13"/>
      <c r="C295" s="14">
        <v>88247</v>
      </c>
      <c r="D295" s="14" t="s">
        <v>114</v>
      </c>
      <c r="E295" s="15" t="s">
        <v>484</v>
      </c>
      <c r="F295" s="16" t="s">
        <v>468</v>
      </c>
      <c r="G295" s="17">
        <v>4.7600000000000003E-2</v>
      </c>
      <c r="H295" s="18">
        <v>18.559999999999999</v>
      </c>
      <c r="I295" s="19">
        <f t="shared" si="4"/>
        <v>0.88345600000000002</v>
      </c>
      <c r="J295" s="4" t="s">
        <v>854</v>
      </c>
      <c r="L295" s="4">
        <v>17.23</v>
      </c>
      <c r="M295" s="4">
        <v>0.8201480000000001</v>
      </c>
    </row>
    <row r="296" spans="1:13" hidden="1" x14ac:dyDescent="0.25">
      <c r="A296" s="57">
        <v>0</v>
      </c>
      <c r="B296" s="13"/>
      <c r="C296" s="14">
        <v>88264</v>
      </c>
      <c r="D296" s="14" t="s">
        <v>114</v>
      </c>
      <c r="E296" s="15" t="s">
        <v>485</v>
      </c>
      <c r="F296" s="16" t="s">
        <v>468</v>
      </c>
      <c r="G296" s="17">
        <v>4.7600000000000003E-2</v>
      </c>
      <c r="H296" s="18">
        <v>22.36</v>
      </c>
      <c r="I296" s="19">
        <f t="shared" si="4"/>
        <v>1.0643359999999999</v>
      </c>
      <c r="J296" s="4" t="s">
        <v>854</v>
      </c>
      <c r="L296" s="4">
        <v>20.71</v>
      </c>
      <c r="M296" s="4">
        <v>0.98579600000000012</v>
      </c>
    </row>
    <row r="297" spans="1:13" ht="30" hidden="1" x14ac:dyDescent="0.25">
      <c r="A297" s="57">
        <v>1</v>
      </c>
      <c r="B297" s="13" t="s">
        <v>789</v>
      </c>
      <c r="C297" s="14">
        <v>1590</v>
      </c>
      <c r="D297" s="14" t="s">
        <v>114</v>
      </c>
      <c r="E297" s="15" t="s">
        <v>790</v>
      </c>
      <c r="F297" s="16" t="s">
        <v>9</v>
      </c>
      <c r="G297" s="17">
        <v>1</v>
      </c>
      <c r="H297" s="18">
        <v>16.61</v>
      </c>
      <c r="I297" s="19">
        <f t="shared" si="4"/>
        <v>16.61</v>
      </c>
      <c r="L297" s="4">
        <v>16.61</v>
      </c>
      <c r="M297" s="4">
        <v>16.61</v>
      </c>
    </row>
    <row r="298" spans="1:13" ht="30" hidden="1" x14ac:dyDescent="0.25">
      <c r="A298" s="57">
        <v>1</v>
      </c>
      <c r="B298" s="13" t="s">
        <v>791</v>
      </c>
      <c r="C298" s="14">
        <v>91929</v>
      </c>
      <c r="D298" s="14" t="s">
        <v>114</v>
      </c>
      <c r="E298" s="15" t="s">
        <v>793</v>
      </c>
      <c r="F298" s="16" t="s">
        <v>122</v>
      </c>
      <c r="G298" s="17">
        <v>1</v>
      </c>
      <c r="H298" s="18" cm="1">
        <f t="array" ref="H298">SUM(I299:INDEX(I299:I9230,MATCH(TRUE,INDEX(A299:A9230&lt;&gt;0,0),0)-1))</f>
        <v>6.2922499999999992</v>
      </c>
      <c r="I298" s="19">
        <f t="shared" si="4"/>
        <v>6.2922499999999992</v>
      </c>
      <c r="L298" s="4">
        <v>6.3133300000000006</v>
      </c>
      <c r="M298" s="4">
        <v>6.3133300000000006</v>
      </c>
    </row>
    <row r="299" spans="1:13" ht="45" hidden="1" x14ac:dyDescent="0.25">
      <c r="A299" s="57">
        <v>0</v>
      </c>
      <c r="B299" s="13"/>
      <c r="C299" s="14">
        <v>1021</v>
      </c>
      <c r="D299" s="14" t="s">
        <v>114</v>
      </c>
      <c r="E299" s="15" t="s">
        <v>921</v>
      </c>
      <c r="F299" s="16" t="s">
        <v>122</v>
      </c>
      <c r="G299" s="17">
        <v>1.19</v>
      </c>
      <c r="H299" s="18">
        <v>3.88</v>
      </c>
      <c r="I299" s="19">
        <f t="shared" si="4"/>
        <v>4.6171999999999995</v>
      </c>
      <c r="J299" s="4" t="s">
        <v>854</v>
      </c>
      <c r="L299" s="4">
        <v>4</v>
      </c>
      <c r="M299" s="4">
        <v>4.76</v>
      </c>
    </row>
    <row r="300" spans="1:13" ht="30" hidden="1" x14ac:dyDescent="0.25">
      <c r="A300" s="57">
        <v>0</v>
      </c>
      <c r="B300" s="13"/>
      <c r="C300" s="14">
        <v>21127</v>
      </c>
      <c r="D300" s="14" t="s">
        <v>114</v>
      </c>
      <c r="E300" s="15" t="s">
        <v>648</v>
      </c>
      <c r="F300" s="16" t="s">
        <v>9</v>
      </c>
      <c r="G300" s="17">
        <v>8.9999999999999993E-3</v>
      </c>
      <c r="H300" s="18">
        <v>4.25</v>
      </c>
      <c r="I300" s="19">
        <f t="shared" si="4"/>
        <v>3.8249999999999999E-2</v>
      </c>
      <c r="J300" s="4" t="s">
        <v>854</v>
      </c>
      <c r="L300" s="4">
        <v>3.97</v>
      </c>
      <c r="M300" s="4">
        <v>3.5729999999999998E-2</v>
      </c>
    </row>
    <row r="301" spans="1:13" hidden="1" x14ac:dyDescent="0.25">
      <c r="A301" s="57">
        <v>0</v>
      </c>
      <c r="B301" s="13"/>
      <c r="C301" s="14">
        <v>88247</v>
      </c>
      <c r="D301" s="14" t="s">
        <v>114</v>
      </c>
      <c r="E301" s="15" t="s">
        <v>484</v>
      </c>
      <c r="F301" s="16" t="s">
        <v>468</v>
      </c>
      <c r="G301" s="17">
        <v>0.04</v>
      </c>
      <c r="H301" s="18">
        <v>18.559999999999999</v>
      </c>
      <c r="I301" s="19">
        <f t="shared" si="4"/>
        <v>0.74239999999999995</v>
      </c>
      <c r="J301" s="4" t="s">
        <v>854</v>
      </c>
      <c r="L301" s="4">
        <v>17.23</v>
      </c>
      <c r="M301" s="4">
        <v>0.68920000000000003</v>
      </c>
    </row>
    <row r="302" spans="1:13" hidden="1" x14ac:dyDescent="0.25">
      <c r="A302" s="57">
        <v>0</v>
      </c>
      <c r="B302" s="13"/>
      <c r="C302" s="14">
        <v>88264</v>
      </c>
      <c r="D302" s="14" t="s">
        <v>114</v>
      </c>
      <c r="E302" s="15" t="s">
        <v>485</v>
      </c>
      <c r="F302" s="16" t="s">
        <v>468</v>
      </c>
      <c r="G302" s="17">
        <v>0.04</v>
      </c>
      <c r="H302" s="18">
        <v>22.36</v>
      </c>
      <c r="I302" s="19">
        <f t="shared" si="4"/>
        <v>0.89439999999999997</v>
      </c>
      <c r="J302" s="4" t="s">
        <v>854</v>
      </c>
      <c r="L302" s="4">
        <v>20.71</v>
      </c>
      <c r="M302" s="4">
        <v>0.82840000000000003</v>
      </c>
    </row>
    <row r="303" spans="1:13" ht="30" hidden="1" x14ac:dyDescent="0.25">
      <c r="A303" s="57">
        <v>1</v>
      </c>
      <c r="B303" s="13" t="s">
        <v>794</v>
      </c>
      <c r="C303" s="14" t="s">
        <v>427</v>
      </c>
      <c r="D303" s="14" t="s">
        <v>95</v>
      </c>
      <c r="E303" s="15" t="s">
        <v>795</v>
      </c>
      <c r="F303" s="16" t="s">
        <v>122</v>
      </c>
      <c r="G303" s="17">
        <v>1</v>
      </c>
      <c r="H303" s="18" cm="1">
        <f t="array" ref="H303">SUM(I304:INDEX(I304:I9235,MATCH(TRUE,INDEX(A304:A9235&lt;&gt;0,0),0)-1))</f>
        <v>161.36199999999999</v>
      </c>
      <c r="I303" s="19">
        <f t="shared" si="4"/>
        <v>161.36199999999999</v>
      </c>
      <c r="L303" s="4">
        <v>160.14879999999999</v>
      </c>
      <c r="M303" s="4">
        <v>160.14879999999999</v>
      </c>
    </row>
    <row r="304" spans="1:13" x14ac:dyDescent="0.25">
      <c r="A304" s="57">
        <v>0</v>
      </c>
      <c r="B304" s="13"/>
      <c r="C304" s="14">
        <v>4120</v>
      </c>
      <c r="D304" s="14" t="s">
        <v>107</v>
      </c>
      <c r="E304" s="15" t="s">
        <v>922</v>
      </c>
      <c r="F304" s="16" t="s">
        <v>122</v>
      </c>
      <c r="G304" s="17">
        <v>1.3</v>
      </c>
      <c r="H304" s="18">
        <f>L304</f>
        <v>113.02</v>
      </c>
      <c r="I304" s="19">
        <f t="shared" si="4"/>
        <v>146.92599999999999</v>
      </c>
      <c r="L304" s="4">
        <v>113.02</v>
      </c>
      <c r="M304" s="4">
        <v>146.92599999999999</v>
      </c>
    </row>
    <row r="305" spans="1:13" hidden="1" x14ac:dyDescent="0.25">
      <c r="A305" s="57">
        <v>0</v>
      </c>
      <c r="B305" s="13"/>
      <c r="C305" s="14">
        <v>88264</v>
      </c>
      <c r="D305" s="14" t="s">
        <v>114</v>
      </c>
      <c r="E305" s="15" t="s">
        <v>485</v>
      </c>
      <c r="F305" s="16" t="s">
        <v>468</v>
      </c>
      <c r="G305" s="17">
        <v>0.36</v>
      </c>
      <c r="H305" s="18">
        <v>22.36</v>
      </c>
      <c r="I305" s="19">
        <f t="shared" si="4"/>
        <v>8.0495999999999999</v>
      </c>
      <c r="J305" s="4" t="s">
        <v>854</v>
      </c>
      <c r="L305" s="4">
        <v>20.71</v>
      </c>
      <c r="M305" s="4">
        <v>7.4556000000000004</v>
      </c>
    </row>
    <row r="306" spans="1:13" hidden="1" x14ac:dyDescent="0.25">
      <c r="A306" s="57">
        <v>0</v>
      </c>
      <c r="B306" s="13"/>
      <c r="C306" s="14">
        <v>88316</v>
      </c>
      <c r="D306" s="14" t="s">
        <v>114</v>
      </c>
      <c r="E306" s="15" t="s">
        <v>469</v>
      </c>
      <c r="F306" s="16" t="s">
        <v>468</v>
      </c>
      <c r="G306" s="17">
        <v>0.36</v>
      </c>
      <c r="H306" s="18">
        <v>17.739999999999998</v>
      </c>
      <c r="I306" s="19">
        <f t="shared" si="4"/>
        <v>6.3863999999999992</v>
      </c>
      <c r="J306" s="4" t="s">
        <v>854</v>
      </c>
      <c r="L306" s="4">
        <v>16.02</v>
      </c>
      <c r="M306" s="4">
        <v>5.7671999999999999</v>
      </c>
    </row>
    <row r="307" spans="1:13" ht="30" hidden="1" x14ac:dyDescent="0.25">
      <c r="A307" s="57">
        <v>1</v>
      </c>
      <c r="B307" s="13" t="s">
        <v>796</v>
      </c>
      <c r="C307" s="14" t="s">
        <v>344</v>
      </c>
      <c r="D307" s="14" t="s">
        <v>102</v>
      </c>
      <c r="E307" s="15" t="s">
        <v>797</v>
      </c>
      <c r="F307" s="16" t="s">
        <v>9</v>
      </c>
      <c r="G307" s="17">
        <v>1</v>
      </c>
      <c r="H307" s="18">
        <v>791.36999999999989</v>
      </c>
      <c r="I307" s="19">
        <f t="shared" si="4"/>
        <v>791.36999999999989</v>
      </c>
      <c r="L307" s="4">
        <v>791.36999999999989</v>
      </c>
      <c r="M307" s="4">
        <v>791.36999999999989</v>
      </c>
    </row>
    <row r="308" spans="1:13" ht="45" hidden="1" x14ac:dyDescent="0.25">
      <c r="A308" s="57">
        <v>1</v>
      </c>
      <c r="B308" s="13" t="s">
        <v>798</v>
      </c>
      <c r="C308" s="14">
        <v>97608</v>
      </c>
      <c r="D308" s="14" t="s">
        <v>114</v>
      </c>
      <c r="E308" s="15" t="s">
        <v>379</v>
      </c>
      <c r="F308" s="16" t="s">
        <v>9</v>
      </c>
      <c r="G308" s="17">
        <v>1</v>
      </c>
      <c r="H308" s="18" cm="1">
        <f t="array" ref="H308">SUM(I309:INDEX(I309:I9240,MATCH(TRUE,INDEX(A309:A9240&lt;&gt;0,0),0)-1))</f>
        <v>122.765192</v>
      </c>
      <c r="I308" s="19">
        <f t="shared" si="4"/>
        <v>122.765192</v>
      </c>
      <c r="L308" s="4">
        <v>147.25895499999999</v>
      </c>
      <c r="M308" s="4">
        <v>147.25895499999999</v>
      </c>
    </row>
    <row r="309" spans="1:13" hidden="1" x14ac:dyDescent="0.25">
      <c r="A309" s="57">
        <v>0</v>
      </c>
      <c r="B309" s="13"/>
      <c r="C309" s="14">
        <v>88247</v>
      </c>
      <c r="D309" s="14" t="s">
        <v>114</v>
      </c>
      <c r="E309" s="15" t="s">
        <v>484</v>
      </c>
      <c r="F309" s="16" t="s">
        <v>468</v>
      </c>
      <c r="G309" s="17">
        <v>0.22989999999999999</v>
      </c>
      <c r="H309" s="18">
        <v>18.559999999999999</v>
      </c>
      <c r="I309" s="19">
        <f t="shared" si="4"/>
        <v>4.2669439999999996</v>
      </c>
      <c r="J309" s="4" t="s">
        <v>854</v>
      </c>
      <c r="L309" s="4">
        <v>17.23</v>
      </c>
      <c r="M309" s="4">
        <v>3.9611770000000002</v>
      </c>
    </row>
    <row r="310" spans="1:13" hidden="1" x14ac:dyDescent="0.25">
      <c r="A310" s="57">
        <v>0</v>
      </c>
      <c r="B310" s="13"/>
      <c r="C310" s="14">
        <v>88264</v>
      </c>
      <c r="D310" s="14" t="s">
        <v>114</v>
      </c>
      <c r="E310" s="15" t="s">
        <v>485</v>
      </c>
      <c r="F310" s="16" t="s">
        <v>468</v>
      </c>
      <c r="G310" s="17">
        <v>0.55179999999999996</v>
      </c>
      <c r="H310" s="18">
        <v>22.36</v>
      </c>
      <c r="I310" s="19">
        <f t="shared" si="4"/>
        <v>12.338247999999998</v>
      </c>
      <c r="J310" s="4" t="s">
        <v>854</v>
      </c>
      <c r="L310" s="4">
        <v>20.71</v>
      </c>
      <c r="M310" s="4">
        <v>11.427778</v>
      </c>
    </row>
    <row r="311" spans="1:13" ht="30" hidden="1" x14ac:dyDescent="0.25">
      <c r="A311" s="57">
        <v>0</v>
      </c>
      <c r="B311" s="13"/>
      <c r="C311" s="14">
        <v>38191</v>
      </c>
      <c r="D311" s="14" t="s">
        <v>114</v>
      </c>
      <c r="E311" s="15" t="s">
        <v>637</v>
      </c>
      <c r="F311" s="16" t="s">
        <v>9</v>
      </c>
      <c r="G311" s="17">
        <v>1</v>
      </c>
      <c r="H311" s="18">
        <v>8.36</v>
      </c>
      <c r="I311" s="19">
        <f t="shared" si="4"/>
        <v>8.36</v>
      </c>
      <c r="J311" s="4" t="s">
        <v>854</v>
      </c>
      <c r="L311" s="4">
        <v>8.5399999999999991</v>
      </c>
      <c r="M311" s="4">
        <v>8.5399999999999991</v>
      </c>
    </row>
    <row r="312" spans="1:13" ht="45" hidden="1" customHeight="1" x14ac:dyDescent="0.25">
      <c r="A312" s="57">
        <v>0</v>
      </c>
      <c r="B312" s="13"/>
      <c r="C312" s="14">
        <v>38775</v>
      </c>
      <c r="D312" s="14" t="s">
        <v>114</v>
      </c>
      <c r="E312" s="15" t="s">
        <v>638</v>
      </c>
      <c r="F312" s="16" t="s">
        <v>9</v>
      </c>
      <c r="G312" s="17">
        <v>1</v>
      </c>
      <c r="H312" s="18">
        <v>97.8</v>
      </c>
      <c r="I312" s="19">
        <f t="shared" si="4"/>
        <v>97.8</v>
      </c>
      <c r="J312" s="4" t="s">
        <v>854</v>
      </c>
      <c r="L312" s="4">
        <v>123.33</v>
      </c>
      <c r="M312" s="4">
        <v>123.33</v>
      </c>
    </row>
    <row r="313" spans="1:13" hidden="1" x14ac:dyDescent="0.25">
      <c r="A313" s="57">
        <v>1</v>
      </c>
      <c r="B313" s="13" t="s">
        <v>800</v>
      </c>
      <c r="C313" s="14" t="s">
        <v>301</v>
      </c>
      <c r="D313" s="14" t="s">
        <v>95</v>
      </c>
      <c r="E313" s="15" t="s">
        <v>302</v>
      </c>
      <c r="F313" s="16" t="s">
        <v>9</v>
      </c>
      <c r="G313" s="17">
        <v>1</v>
      </c>
      <c r="H313" s="18" cm="1">
        <f t="array" ref="H313">SUM(I314:INDEX(I314:I9245,MATCH(TRUE,INDEX(A314:A9245&lt;&gt;0,0),0)-1))</f>
        <v>74921.188888000004</v>
      </c>
      <c r="I313" s="19">
        <f t="shared" si="4"/>
        <v>74921.188888000004</v>
      </c>
      <c r="L313" s="4">
        <v>61892.034295000005</v>
      </c>
      <c r="M313" s="4">
        <v>61892.034295000005</v>
      </c>
    </row>
    <row r="314" spans="1:13" ht="60" hidden="1" x14ac:dyDescent="0.25">
      <c r="A314" s="57">
        <v>0</v>
      </c>
      <c r="B314" s="13"/>
      <c r="C314" s="14">
        <v>5928</v>
      </c>
      <c r="D314" s="14" t="s">
        <v>114</v>
      </c>
      <c r="E314" s="15" t="s">
        <v>483</v>
      </c>
      <c r="F314" s="16" t="s">
        <v>476</v>
      </c>
      <c r="G314" s="17" t="s">
        <v>549</v>
      </c>
      <c r="H314" s="18">
        <v>278.64</v>
      </c>
      <c r="I314" s="19">
        <f t="shared" si="4"/>
        <v>55.755863999999995</v>
      </c>
      <c r="J314" s="4" t="s">
        <v>854</v>
      </c>
      <c r="L314" s="4">
        <v>257.70999999999998</v>
      </c>
      <c r="M314" s="4">
        <v>51.567770999999993</v>
      </c>
    </row>
    <row r="315" spans="1:13" ht="45" hidden="1" x14ac:dyDescent="0.25">
      <c r="A315" s="57">
        <v>0</v>
      </c>
      <c r="B315" s="13"/>
      <c r="C315" s="14">
        <v>7616</v>
      </c>
      <c r="D315" s="14" t="s">
        <v>114</v>
      </c>
      <c r="E315" s="15" t="s">
        <v>550</v>
      </c>
      <c r="F315" s="16" t="s">
        <v>9</v>
      </c>
      <c r="G315" s="17" t="s">
        <v>551</v>
      </c>
      <c r="H315" s="18">
        <v>74461.509999999995</v>
      </c>
      <c r="I315" s="19">
        <f t="shared" si="4"/>
        <v>74461.509999999995</v>
      </c>
      <c r="J315" s="4" t="s">
        <v>854</v>
      </c>
      <c r="L315" s="4">
        <v>61418.17</v>
      </c>
      <c r="M315" s="4">
        <v>61418.17</v>
      </c>
    </row>
    <row r="316" spans="1:13" hidden="1" x14ac:dyDescent="0.25">
      <c r="A316" s="57">
        <v>0</v>
      </c>
      <c r="B316" s="13"/>
      <c r="C316" s="14">
        <v>88247</v>
      </c>
      <c r="D316" s="14" t="s">
        <v>114</v>
      </c>
      <c r="E316" s="15" t="s">
        <v>484</v>
      </c>
      <c r="F316" s="16" t="s">
        <v>468</v>
      </c>
      <c r="G316" s="17" t="s">
        <v>552</v>
      </c>
      <c r="H316" s="18">
        <v>18.559999999999999</v>
      </c>
      <c r="I316" s="19">
        <f t="shared" si="4"/>
        <v>68.202432000000002</v>
      </c>
      <c r="J316" s="4" t="s">
        <v>854</v>
      </c>
      <c r="L316" s="4">
        <v>19.86</v>
      </c>
      <c r="M316" s="4">
        <v>72.979541999999995</v>
      </c>
    </row>
    <row r="317" spans="1:13" hidden="1" x14ac:dyDescent="0.25">
      <c r="A317" s="57">
        <v>0</v>
      </c>
      <c r="B317" s="13"/>
      <c r="C317" s="14">
        <v>88264</v>
      </c>
      <c r="D317" s="14" t="s">
        <v>114</v>
      </c>
      <c r="E317" s="15" t="s">
        <v>485</v>
      </c>
      <c r="F317" s="16" t="s">
        <v>468</v>
      </c>
      <c r="G317" s="17" t="s">
        <v>553</v>
      </c>
      <c r="H317" s="18">
        <v>22.36</v>
      </c>
      <c r="I317" s="19">
        <f t="shared" si="4"/>
        <v>246.498876</v>
      </c>
      <c r="J317" s="4" t="s">
        <v>854</v>
      </c>
      <c r="L317" s="4">
        <v>23.26</v>
      </c>
      <c r="M317" s="4">
        <v>256.42056600000001</v>
      </c>
    </row>
    <row r="318" spans="1:13" hidden="1" x14ac:dyDescent="0.25">
      <c r="A318" s="57">
        <v>0</v>
      </c>
      <c r="B318" s="13"/>
      <c r="C318" s="14">
        <v>88266</v>
      </c>
      <c r="D318" s="14" t="s">
        <v>114</v>
      </c>
      <c r="E318" s="15" t="s">
        <v>554</v>
      </c>
      <c r="F318" s="16" t="s">
        <v>468</v>
      </c>
      <c r="G318" s="17" t="s">
        <v>552</v>
      </c>
      <c r="H318" s="18">
        <v>24.28</v>
      </c>
      <c r="I318" s="19">
        <f t="shared" si="4"/>
        <v>89.221716000000001</v>
      </c>
      <c r="J318" s="4" t="s">
        <v>854</v>
      </c>
      <c r="L318" s="4">
        <v>25.28</v>
      </c>
      <c r="M318" s="4">
        <v>92.896416000000002</v>
      </c>
    </row>
    <row r="319" spans="1:13" ht="45" hidden="1" x14ac:dyDescent="0.25">
      <c r="A319" s="57">
        <v>1</v>
      </c>
      <c r="B319" s="13" t="s">
        <v>801</v>
      </c>
      <c r="C319" s="14">
        <v>101803</v>
      </c>
      <c r="D319" s="14" t="s">
        <v>114</v>
      </c>
      <c r="E319" s="15" t="s">
        <v>802</v>
      </c>
      <c r="F319" s="16" t="s">
        <v>9</v>
      </c>
      <c r="G319" s="17">
        <v>1</v>
      </c>
      <c r="H319" s="18" cm="1">
        <f t="array" ref="H319">SUM(I320:INDEX(I320:I9251,MATCH(TRUE,INDEX(A320:A9251&lt;&gt;0,0),0)-1))</f>
        <v>987.83684400000016</v>
      </c>
      <c r="I319" s="19">
        <f t="shared" si="4"/>
        <v>987.83684400000016</v>
      </c>
      <c r="L319" s="4">
        <v>972.72274300000004</v>
      </c>
      <c r="M319" s="4">
        <v>972.72274300000004</v>
      </c>
    </row>
    <row r="320" spans="1:13" hidden="1" x14ac:dyDescent="0.25">
      <c r="A320" s="57">
        <v>0</v>
      </c>
      <c r="B320" s="13"/>
      <c r="C320" s="69">
        <v>660</v>
      </c>
      <c r="D320" s="14" t="s">
        <v>114</v>
      </c>
      <c r="E320" s="70" t="s">
        <v>724</v>
      </c>
      <c r="F320" s="16" t="s">
        <v>9</v>
      </c>
      <c r="G320" s="17" t="s">
        <v>923</v>
      </c>
      <c r="H320" s="18">
        <v>3.43</v>
      </c>
      <c r="I320" s="19">
        <f t="shared" si="4"/>
        <v>57.624000000000002</v>
      </c>
      <c r="J320" s="4" t="s">
        <v>854</v>
      </c>
      <c r="L320" s="4">
        <v>3.19</v>
      </c>
      <c r="M320" s="4">
        <v>53.591999999999999</v>
      </c>
    </row>
    <row r="321" spans="1:13" ht="30" hidden="1" x14ac:dyDescent="0.25">
      <c r="A321" s="57">
        <v>0</v>
      </c>
      <c r="B321" s="13"/>
      <c r="C321" s="69">
        <v>2692</v>
      </c>
      <c r="D321" s="14" t="s">
        <v>114</v>
      </c>
      <c r="E321" s="70" t="s">
        <v>607</v>
      </c>
      <c r="F321" s="16" t="s">
        <v>527</v>
      </c>
      <c r="G321" s="17" t="s">
        <v>924</v>
      </c>
      <c r="H321" s="18">
        <v>7.55</v>
      </c>
      <c r="I321" s="19">
        <f t="shared" si="4"/>
        <v>5.1339999999999997E-2</v>
      </c>
      <c r="J321" s="4" t="s">
        <v>854</v>
      </c>
      <c r="L321" s="4">
        <v>7.01</v>
      </c>
      <c r="M321" s="4">
        <v>4.7667999999999995E-2</v>
      </c>
    </row>
    <row r="322" spans="1:13" ht="30" hidden="1" x14ac:dyDescent="0.25">
      <c r="A322" s="57">
        <v>0</v>
      </c>
      <c r="B322" s="13"/>
      <c r="C322" s="69">
        <v>4491</v>
      </c>
      <c r="D322" s="14" t="s">
        <v>114</v>
      </c>
      <c r="E322" s="70" t="s">
        <v>718</v>
      </c>
      <c r="F322" s="16" t="s">
        <v>122</v>
      </c>
      <c r="G322" s="17" t="s">
        <v>925</v>
      </c>
      <c r="H322" s="18">
        <v>7.74</v>
      </c>
      <c r="I322" s="19">
        <f t="shared" si="4"/>
        <v>1.1455199999999999</v>
      </c>
      <c r="J322" s="4" t="s">
        <v>854</v>
      </c>
      <c r="L322" s="4">
        <v>8.15</v>
      </c>
      <c r="M322" s="4">
        <v>1.2061999999999999</v>
      </c>
    </row>
    <row r="323" spans="1:13" ht="30" hidden="1" x14ac:dyDescent="0.25">
      <c r="A323" s="57">
        <v>0</v>
      </c>
      <c r="B323" s="13"/>
      <c r="C323" s="69">
        <v>4517</v>
      </c>
      <c r="D323" s="14" t="s">
        <v>114</v>
      </c>
      <c r="E323" s="70" t="s">
        <v>608</v>
      </c>
      <c r="F323" s="16" t="s">
        <v>122</v>
      </c>
      <c r="G323" s="17" t="s">
        <v>926</v>
      </c>
      <c r="H323" s="18">
        <v>2.7</v>
      </c>
      <c r="I323" s="19">
        <f t="shared" si="4"/>
        <v>0.47520000000000001</v>
      </c>
      <c r="J323" s="4" t="s">
        <v>854</v>
      </c>
      <c r="L323" s="4">
        <v>2.85</v>
      </c>
      <c r="M323" s="4">
        <v>0.50159999999999993</v>
      </c>
    </row>
    <row r="324" spans="1:13" hidden="1" x14ac:dyDescent="0.25">
      <c r="A324" s="57">
        <v>0</v>
      </c>
      <c r="B324" s="13"/>
      <c r="C324" s="69">
        <v>5069</v>
      </c>
      <c r="D324" s="14" t="s">
        <v>114</v>
      </c>
      <c r="E324" s="70" t="s">
        <v>466</v>
      </c>
      <c r="F324" s="16" t="s">
        <v>134</v>
      </c>
      <c r="G324" s="17" t="s">
        <v>927</v>
      </c>
      <c r="H324" s="18">
        <v>20.350000000000001</v>
      </c>
      <c r="I324" s="19">
        <f t="shared" si="4"/>
        <v>0.31746000000000002</v>
      </c>
      <c r="J324" s="4" t="s">
        <v>854</v>
      </c>
      <c r="L324" s="4">
        <v>25.75</v>
      </c>
      <c r="M324" s="4">
        <v>0.4017</v>
      </c>
    </row>
    <row r="325" spans="1:13" ht="60" hidden="1" x14ac:dyDescent="0.25">
      <c r="A325" s="57">
        <v>0</v>
      </c>
      <c r="B325" s="13"/>
      <c r="C325" s="69">
        <v>5678</v>
      </c>
      <c r="D325" s="14" t="s">
        <v>114</v>
      </c>
      <c r="E325" s="70" t="s">
        <v>725</v>
      </c>
      <c r="F325" s="16" t="s">
        <v>476</v>
      </c>
      <c r="G325" s="17" t="s">
        <v>928</v>
      </c>
      <c r="H325" s="18">
        <v>146.84</v>
      </c>
      <c r="I325" s="19">
        <f t="shared" ref="I325:I381" si="5">G325*H325</f>
        <v>5.2568719999999995</v>
      </c>
      <c r="J325" s="4" t="s">
        <v>854</v>
      </c>
      <c r="L325" s="4">
        <v>143.46</v>
      </c>
      <c r="M325" s="4">
        <v>5.1358680000000003</v>
      </c>
    </row>
    <row r="326" spans="1:13" ht="60" hidden="1" x14ac:dyDescent="0.25">
      <c r="A326" s="57">
        <v>0</v>
      </c>
      <c r="B326" s="13"/>
      <c r="C326" s="69">
        <v>5679</v>
      </c>
      <c r="D326" s="14" t="s">
        <v>114</v>
      </c>
      <c r="E326" s="70" t="s">
        <v>726</v>
      </c>
      <c r="F326" s="16" t="s">
        <v>480</v>
      </c>
      <c r="G326" s="17" t="s">
        <v>929</v>
      </c>
      <c r="H326" s="18">
        <v>60.17</v>
      </c>
      <c r="I326" s="19">
        <f t="shared" si="5"/>
        <v>4.3863930000000009</v>
      </c>
      <c r="J326" s="4" t="s">
        <v>854</v>
      </c>
      <c r="L326" s="4">
        <v>56.56</v>
      </c>
      <c r="M326" s="4">
        <v>4.1232240000000004</v>
      </c>
    </row>
    <row r="327" spans="1:13" ht="30" hidden="1" x14ac:dyDescent="0.25">
      <c r="A327" s="57">
        <v>0</v>
      </c>
      <c r="B327" s="13"/>
      <c r="C327" s="69">
        <v>6193</v>
      </c>
      <c r="D327" s="14" t="s">
        <v>114</v>
      </c>
      <c r="E327" s="70" t="s">
        <v>719</v>
      </c>
      <c r="F327" s="16" t="s">
        <v>122</v>
      </c>
      <c r="G327" s="17" t="s">
        <v>930</v>
      </c>
      <c r="H327" s="18">
        <v>21.19</v>
      </c>
      <c r="I327" s="19">
        <f t="shared" si="5"/>
        <v>11.696880000000002</v>
      </c>
      <c r="J327" s="4" t="s">
        <v>854</v>
      </c>
      <c r="L327" s="4">
        <v>20.49</v>
      </c>
      <c r="M327" s="4">
        <v>11.31048</v>
      </c>
    </row>
    <row r="328" spans="1:13" hidden="1" x14ac:dyDescent="0.25">
      <c r="A328" s="57">
        <v>0</v>
      </c>
      <c r="B328" s="13"/>
      <c r="C328" s="69">
        <v>25067</v>
      </c>
      <c r="D328" s="14" t="s">
        <v>114</v>
      </c>
      <c r="E328" s="70" t="s">
        <v>727</v>
      </c>
      <c r="F328" s="16" t="s">
        <v>9</v>
      </c>
      <c r="G328" s="17" t="s">
        <v>931</v>
      </c>
      <c r="H328" s="18">
        <v>5.53</v>
      </c>
      <c r="I328" s="19">
        <f t="shared" si="5"/>
        <v>184.09757100000002</v>
      </c>
      <c r="J328" s="4" t="s">
        <v>854</v>
      </c>
      <c r="L328" s="4">
        <v>5.14</v>
      </c>
      <c r="M328" s="4">
        <v>171.11419799999999</v>
      </c>
    </row>
    <row r="329" spans="1:13" ht="45" hidden="1" x14ac:dyDescent="0.25">
      <c r="A329" s="57">
        <v>0</v>
      </c>
      <c r="B329" s="13"/>
      <c r="C329" s="69">
        <v>87316</v>
      </c>
      <c r="D329" s="14" t="s">
        <v>114</v>
      </c>
      <c r="E329" s="70" t="s">
        <v>720</v>
      </c>
      <c r="F329" s="16" t="s">
        <v>443</v>
      </c>
      <c r="G329" s="17" t="s">
        <v>932</v>
      </c>
      <c r="H329" s="18">
        <v>463.93</v>
      </c>
      <c r="I329" s="19">
        <f t="shared" si="5"/>
        <v>15.216904000000001</v>
      </c>
      <c r="J329" s="4" t="s">
        <v>854</v>
      </c>
      <c r="L329" s="4">
        <v>486.32</v>
      </c>
      <c r="M329" s="4">
        <v>15.951296000000001</v>
      </c>
    </row>
    <row r="330" spans="1:13" hidden="1" x14ac:dyDescent="0.25">
      <c r="A330" s="57">
        <v>0</v>
      </c>
      <c r="B330" s="13"/>
      <c r="C330" s="69">
        <v>88309</v>
      </c>
      <c r="D330" s="14" t="s">
        <v>114</v>
      </c>
      <c r="E330" s="70" t="s">
        <v>517</v>
      </c>
      <c r="F330" s="16" t="s">
        <v>468</v>
      </c>
      <c r="G330" s="17" t="s">
        <v>933</v>
      </c>
      <c r="H330" s="18">
        <v>22.09</v>
      </c>
      <c r="I330" s="19">
        <f t="shared" si="5"/>
        <v>168.28603799999999</v>
      </c>
      <c r="J330" s="4" t="s">
        <v>854</v>
      </c>
      <c r="L330" s="4">
        <v>21.14</v>
      </c>
      <c r="M330" s="4">
        <v>161.04874799999999</v>
      </c>
    </row>
    <row r="331" spans="1:13" hidden="1" x14ac:dyDescent="0.25">
      <c r="A331" s="57">
        <v>0</v>
      </c>
      <c r="B331" s="13"/>
      <c r="C331" s="69">
        <v>88316</v>
      </c>
      <c r="D331" s="14" t="s">
        <v>114</v>
      </c>
      <c r="E331" s="70" t="s">
        <v>469</v>
      </c>
      <c r="F331" s="16" t="s">
        <v>468</v>
      </c>
      <c r="G331" s="17" t="s">
        <v>934</v>
      </c>
      <c r="H331" s="18">
        <v>17.739999999999998</v>
      </c>
      <c r="I331" s="19">
        <f t="shared" si="5"/>
        <v>106.18631799999999</v>
      </c>
      <c r="J331" s="4" t="s">
        <v>854</v>
      </c>
      <c r="L331" s="4">
        <v>17.03</v>
      </c>
      <c r="M331" s="4">
        <v>101.936471</v>
      </c>
    </row>
    <row r="332" spans="1:13" ht="30" hidden="1" x14ac:dyDescent="0.25">
      <c r="A332" s="57">
        <v>0</v>
      </c>
      <c r="B332" s="13"/>
      <c r="C332" s="69">
        <v>89995</v>
      </c>
      <c r="D332" s="14" t="s">
        <v>114</v>
      </c>
      <c r="E332" s="70" t="s">
        <v>728</v>
      </c>
      <c r="F332" s="16" t="s">
        <v>443</v>
      </c>
      <c r="G332" s="17" t="s">
        <v>935</v>
      </c>
      <c r="H332" s="18">
        <v>911.21</v>
      </c>
      <c r="I332" s="19">
        <f t="shared" si="5"/>
        <v>44.831532000000003</v>
      </c>
      <c r="J332" s="4" t="s">
        <v>854</v>
      </c>
      <c r="L332" s="4">
        <v>946.28</v>
      </c>
      <c r="M332" s="4">
        <v>46.556975999999999</v>
      </c>
    </row>
    <row r="333" spans="1:13" ht="30" hidden="1" x14ac:dyDescent="0.25">
      <c r="A333" s="57">
        <v>0</v>
      </c>
      <c r="B333" s="13"/>
      <c r="C333" s="69">
        <v>89998</v>
      </c>
      <c r="D333" s="14" t="s">
        <v>114</v>
      </c>
      <c r="E333" s="70" t="s">
        <v>729</v>
      </c>
      <c r="F333" s="16" t="s">
        <v>134</v>
      </c>
      <c r="G333" s="17" t="s">
        <v>936</v>
      </c>
      <c r="H333" s="18">
        <v>10.11</v>
      </c>
      <c r="I333" s="19">
        <f t="shared" si="5"/>
        <v>19.961183999999999</v>
      </c>
      <c r="J333" s="4" t="s">
        <v>854</v>
      </c>
      <c r="L333" s="4">
        <v>10.95</v>
      </c>
      <c r="M333" s="4">
        <v>21.619679999999999</v>
      </c>
    </row>
    <row r="334" spans="1:13" ht="45" hidden="1" x14ac:dyDescent="0.25">
      <c r="A334" s="57">
        <v>0</v>
      </c>
      <c r="B334" s="13"/>
      <c r="C334" s="69">
        <v>94970</v>
      </c>
      <c r="D334" s="14" t="s">
        <v>114</v>
      </c>
      <c r="E334" s="70" t="s">
        <v>722</v>
      </c>
      <c r="F334" s="16" t="s">
        <v>443</v>
      </c>
      <c r="G334" s="17" t="s">
        <v>937</v>
      </c>
      <c r="H334" s="18">
        <v>446.51</v>
      </c>
      <c r="I334" s="19">
        <f t="shared" si="5"/>
        <v>51.929113000000001</v>
      </c>
      <c r="J334" s="4" t="s">
        <v>854</v>
      </c>
      <c r="L334" s="4">
        <v>474.36</v>
      </c>
      <c r="M334" s="4">
        <v>55.168068000000005</v>
      </c>
    </row>
    <row r="335" spans="1:13" ht="30" hidden="1" x14ac:dyDescent="0.25">
      <c r="A335" s="57">
        <v>0</v>
      </c>
      <c r="B335" s="13"/>
      <c r="C335" s="69">
        <v>97734</v>
      </c>
      <c r="D335" s="14" t="s">
        <v>114</v>
      </c>
      <c r="E335" s="70" t="s">
        <v>730</v>
      </c>
      <c r="F335" s="16" t="s">
        <v>443</v>
      </c>
      <c r="G335" s="17" t="s">
        <v>938</v>
      </c>
      <c r="H335" s="18">
        <v>2565.0300000000002</v>
      </c>
      <c r="I335" s="19">
        <f t="shared" si="5"/>
        <v>27.702324000000004</v>
      </c>
      <c r="J335" s="4" t="s">
        <v>854</v>
      </c>
      <c r="L335" s="4">
        <v>2554.38</v>
      </c>
      <c r="M335" s="4">
        <v>27.587304000000003</v>
      </c>
    </row>
    <row r="336" spans="1:13" ht="30" hidden="1" x14ac:dyDescent="0.25">
      <c r="A336" s="57">
        <v>0</v>
      </c>
      <c r="B336" s="13"/>
      <c r="C336" s="69">
        <v>97735</v>
      </c>
      <c r="D336" s="14" t="s">
        <v>114</v>
      </c>
      <c r="E336" s="70" t="s">
        <v>731</v>
      </c>
      <c r="F336" s="16" t="s">
        <v>443</v>
      </c>
      <c r="G336" s="17" t="s">
        <v>939</v>
      </c>
      <c r="H336" s="18">
        <v>2139.5100000000002</v>
      </c>
      <c r="I336" s="19">
        <f t="shared" si="5"/>
        <v>153.40286700000001</v>
      </c>
      <c r="J336" s="4" t="s">
        <v>854</v>
      </c>
      <c r="L336" s="4">
        <v>2154.7399999999998</v>
      </c>
      <c r="M336" s="4">
        <v>154.49485799999999</v>
      </c>
    </row>
    <row r="337" spans="1:13" ht="45" hidden="1" x14ac:dyDescent="0.25">
      <c r="A337" s="57">
        <v>0</v>
      </c>
      <c r="B337" s="13"/>
      <c r="C337" s="69">
        <v>100475</v>
      </c>
      <c r="D337" s="14" t="s">
        <v>114</v>
      </c>
      <c r="E337" s="70" t="s">
        <v>732</v>
      </c>
      <c r="F337" s="16" t="s">
        <v>443</v>
      </c>
      <c r="G337" s="17" t="s">
        <v>940</v>
      </c>
      <c r="H337" s="18">
        <v>709.36</v>
      </c>
      <c r="I337" s="19">
        <f t="shared" si="5"/>
        <v>131.08972800000001</v>
      </c>
      <c r="J337" s="4" t="s">
        <v>854</v>
      </c>
      <c r="L337" s="4">
        <v>740.98</v>
      </c>
      <c r="M337" s="4">
        <v>136.93310399999999</v>
      </c>
    </row>
    <row r="338" spans="1:13" ht="30" hidden="1" x14ac:dyDescent="0.25">
      <c r="A338" s="57">
        <v>0</v>
      </c>
      <c r="B338" s="13"/>
      <c r="C338" s="69">
        <v>101616</v>
      </c>
      <c r="D338" s="14" t="s">
        <v>114</v>
      </c>
      <c r="E338" s="70" t="s">
        <v>723</v>
      </c>
      <c r="F338" s="16" t="s">
        <v>267</v>
      </c>
      <c r="G338" s="17" t="s">
        <v>941</v>
      </c>
      <c r="H338" s="18">
        <v>5.16</v>
      </c>
      <c r="I338" s="19">
        <f t="shared" si="5"/>
        <v>4.1796000000000006</v>
      </c>
      <c r="J338" s="4" t="s">
        <v>854</v>
      </c>
      <c r="L338" s="4">
        <v>4.93</v>
      </c>
      <c r="M338" s="4">
        <v>3.9933000000000001</v>
      </c>
    </row>
    <row r="339" spans="1:13" ht="30" hidden="1" x14ac:dyDescent="0.25">
      <c r="A339" s="57">
        <v>1</v>
      </c>
      <c r="B339" s="13" t="s">
        <v>803</v>
      </c>
      <c r="C339" s="68">
        <v>1201006035</v>
      </c>
      <c r="D339" s="69" t="s">
        <v>326</v>
      </c>
      <c r="E339" s="70" t="s">
        <v>804</v>
      </c>
      <c r="F339" s="71" t="s">
        <v>9</v>
      </c>
      <c r="G339" s="72">
        <v>1</v>
      </c>
      <c r="H339" s="73">
        <v>57.06</v>
      </c>
      <c r="I339" s="19">
        <f t="shared" si="5"/>
        <v>57.06</v>
      </c>
      <c r="L339" s="4">
        <v>57.06</v>
      </c>
      <c r="M339" s="4">
        <v>57.06</v>
      </c>
    </row>
    <row r="340" spans="1:13" ht="30" hidden="1" x14ac:dyDescent="0.25">
      <c r="A340" s="57">
        <v>1</v>
      </c>
      <c r="B340" s="13" t="s">
        <v>805</v>
      </c>
      <c r="C340" s="68">
        <v>1201008360</v>
      </c>
      <c r="D340" s="69" t="s">
        <v>326</v>
      </c>
      <c r="E340" s="70" t="s">
        <v>327</v>
      </c>
      <c r="F340" s="71" t="s">
        <v>122</v>
      </c>
      <c r="G340" s="72">
        <v>1.2</v>
      </c>
      <c r="H340" s="73">
        <v>456.29</v>
      </c>
      <c r="I340" s="19">
        <f t="shared" si="5"/>
        <v>547.548</v>
      </c>
      <c r="L340" s="4">
        <v>456.29</v>
      </c>
      <c r="M340" s="4">
        <v>547.548</v>
      </c>
    </row>
    <row r="341" spans="1:13" ht="30" hidden="1" x14ac:dyDescent="0.25">
      <c r="A341" s="57">
        <v>1</v>
      </c>
      <c r="B341" s="13" t="s">
        <v>806</v>
      </c>
      <c r="C341" s="68">
        <v>94216</v>
      </c>
      <c r="D341" s="69" t="s">
        <v>114</v>
      </c>
      <c r="E341" s="70" t="s">
        <v>332</v>
      </c>
      <c r="F341" s="71" t="s">
        <v>267</v>
      </c>
      <c r="G341" s="72">
        <v>1</v>
      </c>
      <c r="H341" s="18" cm="1">
        <f t="array" ref="H341">SUM(I342:INDEX(I342:I9273,MATCH(TRUE,INDEX(A342:A9273&lt;&gt;0,0),0)-1))</f>
        <v>213.54063500000001</v>
      </c>
      <c r="I341" s="19">
        <f t="shared" si="5"/>
        <v>213.54063500000001</v>
      </c>
      <c r="L341" s="4">
        <v>229.12613999999996</v>
      </c>
      <c r="M341" s="4">
        <v>229.12613999999996</v>
      </c>
    </row>
    <row r="342" spans="1:13" ht="46.15" hidden="1" customHeight="1" x14ac:dyDescent="0.25">
      <c r="A342" s="57">
        <v>0</v>
      </c>
      <c r="B342" s="13"/>
      <c r="C342" s="68">
        <v>11029</v>
      </c>
      <c r="D342" s="69" t="s">
        <v>114</v>
      </c>
      <c r="E342" s="70" t="s">
        <v>600</v>
      </c>
      <c r="F342" s="71" t="s">
        <v>571</v>
      </c>
      <c r="G342" s="72">
        <v>4.1500000000000004</v>
      </c>
      <c r="H342" s="18">
        <v>1.72</v>
      </c>
      <c r="I342" s="19">
        <f t="shared" si="5"/>
        <v>7.1380000000000008</v>
      </c>
      <c r="J342" s="4" t="s">
        <v>854</v>
      </c>
      <c r="L342" s="4">
        <v>1.62</v>
      </c>
      <c r="M342" s="4">
        <v>6.7230000000000008</v>
      </c>
    </row>
    <row r="343" spans="1:13" ht="77.45" hidden="1" customHeight="1" x14ac:dyDescent="0.25">
      <c r="A343" s="57">
        <v>0</v>
      </c>
      <c r="B343" s="13"/>
      <c r="C343" s="68">
        <v>40740</v>
      </c>
      <c r="D343" s="69" t="s">
        <v>114</v>
      </c>
      <c r="E343" s="70" t="s">
        <v>601</v>
      </c>
      <c r="F343" s="71" t="s">
        <v>267</v>
      </c>
      <c r="G343" s="72">
        <v>1.1459999999999999</v>
      </c>
      <c r="H343" s="18">
        <v>178.05</v>
      </c>
      <c r="I343" s="19">
        <f t="shared" si="5"/>
        <v>204.0453</v>
      </c>
      <c r="J343" s="4" t="s">
        <v>854</v>
      </c>
      <c r="L343" s="4">
        <v>192.1</v>
      </c>
      <c r="M343" s="4">
        <v>220.14659999999998</v>
      </c>
    </row>
    <row r="344" spans="1:13" hidden="1" x14ac:dyDescent="0.25">
      <c r="A344" s="57">
        <v>0</v>
      </c>
      <c r="B344" s="13"/>
      <c r="C344" s="68">
        <v>88316</v>
      </c>
      <c r="D344" s="69" t="s">
        <v>114</v>
      </c>
      <c r="E344" s="70" t="s">
        <v>469</v>
      </c>
      <c r="F344" s="71" t="s">
        <v>468</v>
      </c>
      <c r="G344" s="72">
        <v>6.2E-2</v>
      </c>
      <c r="H344" s="18">
        <v>17.739999999999998</v>
      </c>
      <c r="I344" s="19">
        <f t="shared" si="5"/>
        <v>1.09988</v>
      </c>
      <c r="J344" s="4" t="s">
        <v>854</v>
      </c>
      <c r="L344" s="4">
        <v>17.03</v>
      </c>
      <c r="M344" s="4">
        <v>1.05586</v>
      </c>
    </row>
    <row r="345" spans="1:13" hidden="1" x14ac:dyDescent="0.25">
      <c r="A345" s="57">
        <v>0</v>
      </c>
      <c r="B345" s="13"/>
      <c r="C345" s="68">
        <v>88323</v>
      </c>
      <c r="D345" s="69" t="s">
        <v>114</v>
      </c>
      <c r="E345" s="70" t="s">
        <v>602</v>
      </c>
      <c r="F345" s="71" t="s">
        <v>468</v>
      </c>
      <c r="G345" s="72">
        <v>5.6000000000000001E-2</v>
      </c>
      <c r="H345" s="18">
        <v>21.55</v>
      </c>
      <c r="I345" s="19">
        <f t="shared" si="5"/>
        <v>1.2068000000000001</v>
      </c>
      <c r="J345" s="4" t="s">
        <v>854</v>
      </c>
      <c r="L345" s="4">
        <v>20.62</v>
      </c>
      <c r="M345" s="4">
        <v>1.1547200000000002</v>
      </c>
    </row>
    <row r="346" spans="1:13" ht="30" hidden="1" x14ac:dyDescent="0.25">
      <c r="A346" s="57">
        <v>0</v>
      </c>
      <c r="B346" s="13"/>
      <c r="C346" s="68">
        <v>93281</v>
      </c>
      <c r="D346" s="69" t="s">
        <v>114</v>
      </c>
      <c r="E346" s="70" t="s">
        <v>603</v>
      </c>
      <c r="F346" s="71" t="s">
        <v>476</v>
      </c>
      <c r="G346" s="72">
        <v>8.9999999999999998E-4</v>
      </c>
      <c r="H346" s="18">
        <v>24.79</v>
      </c>
      <c r="I346" s="19">
        <f t="shared" si="5"/>
        <v>2.2310999999999998E-2</v>
      </c>
      <c r="J346" s="4" t="s">
        <v>854</v>
      </c>
      <c r="L346" s="4">
        <v>22.52</v>
      </c>
      <c r="M346" s="4">
        <v>2.0267999999999998E-2</v>
      </c>
    </row>
    <row r="347" spans="1:13" ht="30" hidden="1" x14ac:dyDescent="0.25">
      <c r="A347" s="57">
        <v>0</v>
      </c>
      <c r="B347" s="13"/>
      <c r="C347" s="68">
        <v>93282</v>
      </c>
      <c r="D347" s="69" t="s">
        <v>114</v>
      </c>
      <c r="E347" s="70" t="s">
        <v>604</v>
      </c>
      <c r="F347" s="71" t="s">
        <v>480</v>
      </c>
      <c r="G347" s="72">
        <v>1.1999999999999999E-3</v>
      </c>
      <c r="H347" s="18">
        <v>23.62</v>
      </c>
      <c r="I347" s="19">
        <f t="shared" si="5"/>
        <v>2.8343999999999998E-2</v>
      </c>
      <c r="J347" s="4" t="s">
        <v>854</v>
      </c>
      <c r="L347" s="4">
        <v>21.41</v>
      </c>
      <c r="M347" s="4">
        <v>2.5692E-2</v>
      </c>
    </row>
    <row r="348" spans="1:13" ht="45" hidden="1" x14ac:dyDescent="0.25">
      <c r="A348" s="57">
        <v>1</v>
      </c>
      <c r="B348" s="13" t="s">
        <v>807</v>
      </c>
      <c r="C348" s="68">
        <v>94994</v>
      </c>
      <c r="D348" s="69" t="s">
        <v>114</v>
      </c>
      <c r="E348" s="70" t="s">
        <v>336</v>
      </c>
      <c r="F348" s="71" t="s">
        <v>267</v>
      </c>
      <c r="G348" s="72">
        <v>1</v>
      </c>
      <c r="H348" s="18" cm="1">
        <f t="array" ref="H348">SUM(I349:INDEX(I349:I9280,MATCH(TRUE,INDEX(A349:A9280&lt;&gt;0,0),0)-1))</f>
        <v>88.779991999999993</v>
      </c>
      <c r="I348" s="19">
        <f t="shared" si="5"/>
        <v>88.779991999999993</v>
      </c>
      <c r="L348" s="4">
        <v>96.498643000000001</v>
      </c>
      <c r="M348" s="4">
        <v>96.498643000000001</v>
      </c>
    </row>
    <row r="349" spans="1:13" ht="30" hidden="1" x14ac:dyDescent="0.25">
      <c r="A349" s="57">
        <v>0</v>
      </c>
      <c r="B349" s="13"/>
      <c r="C349" s="68">
        <v>2692</v>
      </c>
      <c r="D349" s="69" t="s">
        <v>114</v>
      </c>
      <c r="E349" s="70" t="s">
        <v>607</v>
      </c>
      <c r="F349" s="71" t="s">
        <v>527</v>
      </c>
      <c r="G349" s="72">
        <v>1.6999999999999999E-3</v>
      </c>
      <c r="H349" s="18">
        <v>7.55</v>
      </c>
      <c r="I349" s="19">
        <f t="shared" si="5"/>
        <v>1.2834999999999999E-2</v>
      </c>
      <c r="J349" s="4" t="s">
        <v>854</v>
      </c>
      <c r="L349" s="4">
        <v>7.01</v>
      </c>
      <c r="M349" s="4">
        <v>1.1916999999999999E-2</v>
      </c>
    </row>
    <row r="350" spans="1:13" ht="30" hidden="1" x14ac:dyDescent="0.25">
      <c r="A350" s="57">
        <v>0</v>
      </c>
      <c r="B350" s="13"/>
      <c r="C350" s="68">
        <v>4509</v>
      </c>
      <c r="D350" s="69" t="s">
        <v>114</v>
      </c>
      <c r="E350" s="70" t="s">
        <v>465</v>
      </c>
      <c r="F350" s="71" t="s">
        <v>122</v>
      </c>
      <c r="G350" s="72">
        <v>0.25</v>
      </c>
      <c r="H350" s="18">
        <v>3.92</v>
      </c>
      <c r="I350" s="19">
        <f t="shared" si="5"/>
        <v>0.98</v>
      </c>
      <c r="J350" s="4" t="s">
        <v>854</v>
      </c>
      <c r="L350" s="4">
        <v>4.13</v>
      </c>
      <c r="M350" s="4">
        <v>1.0325</v>
      </c>
    </row>
    <row r="351" spans="1:13" ht="30" hidden="1" x14ac:dyDescent="0.25">
      <c r="A351" s="57">
        <v>0</v>
      </c>
      <c r="B351" s="13"/>
      <c r="C351" s="68">
        <v>4517</v>
      </c>
      <c r="D351" s="69" t="s">
        <v>114</v>
      </c>
      <c r="E351" s="70" t="s">
        <v>608</v>
      </c>
      <c r="F351" s="71" t="s">
        <v>122</v>
      </c>
      <c r="G351" s="72">
        <v>0.2</v>
      </c>
      <c r="H351" s="18">
        <v>2.7</v>
      </c>
      <c r="I351" s="19">
        <f t="shared" si="5"/>
        <v>0.54</v>
      </c>
      <c r="J351" s="4" t="s">
        <v>854</v>
      </c>
      <c r="L351" s="4">
        <v>2.85</v>
      </c>
      <c r="M351" s="4">
        <v>0.57000000000000006</v>
      </c>
    </row>
    <row r="352" spans="1:13" hidden="1" x14ac:dyDescent="0.25">
      <c r="A352" s="57">
        <v>0</v>
      </c>
      <c r="B352" s="13"/>
      <c r="C352" s="68">
        <v>5068</v>
      </c>
      <c r="D352" s="69" t="s">
        <v>114</v>
      </c>
      <c r="E352" s="70" t="s">
        <v>609</v>
      </c>
      <c r="F352" s="71" t="s">
        <v>134</v>
      </c>
      <c r="G352" s="72">
        <v>2.4E-2</v>
      </c>
      <c r="H352" s="18">
        <v>19.97</v>
      </c>
      <c r="I352" s="19">
        <f t="shared" si="5"/>
        <v>0.47927999999999998</v>
      </c>
      <c r="J352" s="4" t="s">
        <v>854</v>
      </c>
      <c r="L352" s="4">
        <v>25.27</v>
      </c>
      <c r="M352" s="4">
        <v>0.60648000000000002</v>
      </c>
    </row>
    <row r="353" spans="1:13" ht="30" hidden="1" x14ac:dyDescent="0.25">
      <c r="A353" s="57">
        <v>0</v>
      </c>
      <c r="B353" s="13"/>
      <c r="C353" s="68">
        <v>7156</v>
      </c>
      <c r="D353" s="69" t="s">
        <v>114</v>
      </c>
      <c r="E353" s="70" t="s">
        <v>610</v>
      </c>
      <c r="F353" s="71" t="s">
        <v>267</v>
      </c>
      <c r="G353" s="72">
        <v>1.0815999999999999</v>
      </c>
      <c r="H353" s="18">
        <v>26.87</v>
      </c>
      <c r="I353" s="19">
        <f t="shared" si="5"/>
        <v>29.062591999999999</v>
      </c>
      <c r="J353" s="4" t="s">
        <v>854</v>
      </c>
      <c r="L353" s="4">
        <v>31.88</v>
      </c>
      <c r="M353" s="4">
        <v>34.481407999999995</v>
      </c>
    </row>
    <row r="354" spans="1:13" hidden="1" x14ac:dyDescent="0.25">
      <c r="A354" s="57">
        <v>0</v>
      </c>
      <c r="B354" s="13"/>
      <c r="C354" s="68">
        <v>88262</v>
      </c>
      <c r="D354" s="69" t="s">
        <v>114</v>
      </c>
      <c r="E354" s="70" t="s">
        <v>467</v>
      </c>
      <c r="F354" s="71" t="s">
        <v>468</v>
      </c>
      <c r="G354" s="72">
        <v>0.13009999999999999</v>
      </c>
      <c r="H354" s="18">
        <v>21.75</v>
      </c>
      <c r="I354" s="19">
        <f t="shared" si="5"/>
        <v>2.8296749999999999</v>
      </c>
      <c r="J354" s="4" t="s">
        <v>854</v>
      </c>
      <c r="L354" s="4">
        <v>20.81</v>
      </c>
      <c r="M354" s="4">
        <v>2.7073809999999998</v>
      </c>
    </row>
    <row r="355" spans="1:13" hidden="1" x14ac:dyDescent="0.25">
      <c r="A355" s="57">
        <v>0</v>
      </c>
      <c r="B355" s="13"/>
      <c r="C355" s="68">
        <v>88309</v>
      </c>
      <c r="D355" s="69" t="s">
        <v>114</v>
      </c>
      <c r="E355" s="70" t="s">
        <v>517</v>
      </c>
      <c r="F355" s="71" t="s">
        <v>468</v>
      </c>
      <c r="G355" s="72">
        <v>0.18820000000000001</v>
      </c>
      <c r="H355" s="18">
        <v>22.09</v>
      </c>
      <c r="I355" s="19">
        <f t="shared" si="5"/>
        <v>4.1573380000000002</v>
      </c>
      <c r="J355" s="4" t="s">
        <v>854</v>
      </c>
      <c r="L355" s="4">
        <v>21.14</v>
      </c>
      <c r="M355" s="4">
        <v>3.9785480000000004</v>
      </c>
    </row>
    <row r="356" spans="1:13" hidden="1" x14ac:dyDescent="0.25">
      <c r="A356" s="57">
        <v>0</v>
      </c>
      <c r="B356" s="13"/>
      <c r="C356" s="68">
        <v>88316</v>
      </c>
      <c r="D356" s="69" t="s">
        <v>114</v>
      </c>
      <c r="E356" s="70" t="s">
        <v>469</v>
      </c>
      <c r="F356" s="71" t="s">
        <v>468</v>
      </c>
      <c r="G356" s="72">
        <v>0.31830000000000003</v>
      </c>
      <c r="H356" s="18">
        <v>17.739999999999998</v>
      </c>
      <c r="I356" s="19">
        <f t="shared" si="5"/>
        <v>5.6466419999999999</v>
      </c>
      <c r="J356" s="4" t="s">
        <v>854</v>
      </c>
      <c r="L356" s="4">
        <v>17.03</v>
      </c>
      <c r="M356" s="4">
        <v>5.4206490000000009</v>
      </c>
    </row>
    <row r="357" spans="1:13" ht="45" hidden="1" x14ac:dyDescent="0.25">
      <c r="A357" s="57">
        <v>0</v>
      </c>
      <c r="B357" s="13"/>
      <c r="C357" s="68">
        <v>94964</v>
      </c>
      <c r="D357" s="69" t="s">
        <v>114</v>
      </c>
      <c r="E357" s="70" t="s">
        <v>611</v>
      </c>
      <c r="F357" s="71" t="s">
        <v>443</v>
      </c>
      <c r="G357" s="72">
        <v>9.8500000000000004E-2</v>
      </c>
      <c r="H357" s="18">
        <v>457.58</v>
      </c>
      <c r="I357" s="19">
        <f t="shared" si="5"/>
        <v>45.071629999999999</v>
      </c>
      <c r="J357" s="4" t="s">
        <v>854</v>
      </c>
      <c r="L357" s="4">
        <v>484.16</v>
      </c>
      <c r="M357" s="4">
        <v>47.689760000000007</v>
      </c>
    </row>
    <row r="358" spans="1:13" ht="45" hidden="1" x14ac:dyDescent="0.25">
      <c r="A358" s="57">
        <v>1</v>
      </c>
      <c r="B358" s="13" t="s">
        <v>808</v>
      </c>
      <c r="C358" s="68">
        <v>87620</v>
      </c>
      <c r="D358" s="69" t="s">
        <v>114</v>
      </c>
      <c r="E358" s="70" t="s">
        <v>334</v>
      </c>
      <c r="F358" s="71" t="s">
        <v>267</v>
      </c>
      <c r="G358" s="72">
        <v>1</v>
      </c>
      <c r="H358" s="18" cm="1">
        <f t="array" ref="H358">SUM(I359:INDEX(I359:I9290,MATCH(TRUE,INDEX(A359:A9290&lt;&gt;0,0),0)-1))</f>
        <v>29.739560000000001</v>
      </c>
      <c r="I358" s="19">
        <f t="shared" si="5"/>
        <v>29.739560000000001</v>
      </c>
      <c r="L358" s="4">
        <v>29.89141</v>
      </c>
      <c r="M358" s="4">
        <v>29.89141</v>
      </c>
    </row>
    <row r="359" spans="1:13" hidden="1" x14ac:dyDescent="0.25">
      <c r="A359" s="57">
        <v>0</v>
      </c>
      <c r="B359" s="13"/>
      <c r="C359" s="68">
        <v>1379</v>
      </c>
      <c r="D359" s="69" t="s">
        <v>114</v>
      </c>
      <c r="E359" s="70" t="s">
        <v>580</v>
      </c>
      <c r="F359" s="71" t="s">
        <v>134</v>
      </c>
      <c r="G359" s="72">
        <v>0.5</v>
      </c>
      <c r="H359" s="18">
        <v>0.76</v>
      </c>
      <c r="I359" s="19">
        <f t="shared" si="5"/>
        <v>0.38</v>
      </c>
      <c r="J359" s="4" t="s">
        <v>854</v>
      </c>
      <c r="L359" s="4">
        <v>0.89</v>
      </c>
      <c r="M359" s="4">
        <v>0.44500000000000001</v>
      </c>
    </row>
    <row r="360" spans="1:13" ht="30" hidden="1" x14ac:dyDescent="0.25">
      <c r="A360" s="57">
        <v>0</v>
      </c>
      <c r="B360" s="13"/>
      <c r="C360" s="68">
        <v>7334</v>
      </c>
      <c r="D360" s="69" t="s">
        <v>114</v>
      </c>
      <c r="E360" s="70" t="s">
        <v>605</v>
      </c>
      <c r="F360" s="71" t="s">
        <v>527</v>
      </c>
      <c r="G360" s="72">
        <v>0.21</v>
      </c>
      <c r="H360" s="18">
        <v>21.44</v>
      </c>
      <c r="I360" s="19">
        <f t="shared" si="5"/>
        <v>4.5023999999999997</v>
      </c>
      <c r="J360" s="4" t="s">
        <v>854</v>
      </c>
      <c r="L360" s="4">
        <v>18.25</v>
      </c>
      <c r="M360" s="4">
        <v>3.8325</v>
      </c>
    </row>
    <row r="361" spans="1:13" ht="45" hidden="1" x14ac:dyDescent="0.25">
      <c r="A361" s="57">
        <v>0</v>
      </c>
      <c r="B361" s="13"/>
      <c r="C361" s="68">
        <v>87301</v>
      </c>
      <c r="D361" s="69" t="s">
        <v>114</v>
      </c>
      <c r="E361" s="70" t="s">
        <v>606</v>
      </c>
      <c r="F361" s="71" t="s">
        <v>443</v>
      </c>
      <c r="G361" s="72">
        <v>3.1E-2</v>
      </c>
      <c r="H361" s="18">
        <v>588.12</v>
      </c>
      <c r="I361" s="19">
        <f t="shared" si="5"/>
        <v>18.231719999999999</v>
      </c>
      <c r="J361" s="4" t="s">
        <v>854</v>
      </c>
      <c r="L361" s="4">
        <v>621.54</v>
      </c>
      <c r="M361" s="4">
        <v>19.26774</v>
      </c>
    </row>
    <row r="362" spans="1:13" hidden="1" x14ac:dyDescent="0.25">
      <c r="A362" s="57">
        <v>0</v>
      </c>
      <c r="B362" s="13"/>
      <c r="C362" s="68">
        <v>88309</v>
      </c>
      <c r="D362" s="69" t="s">
        <v>114</v>
      </c>
      <c r="E362" s="70" t="s">
        <v>517</v>
      </c>
      <c r="F362" s="71" t="s">
        <v>468</v>
      </c>
      <c r="G362" s="72">
        <v>0.214</v>
      </c>
      <c r="H362" s="18">
        <v>22.09</v>
      </c>
      <c r="I362" s="19">
        <f t="shared" si="5"/>
        <v>4.7272600000000002</v>
      </c>
      <c r="J362" s="4" t="s">
        <v>854</v>
      </c>
      <c r="L362" s="4">
        <v>21.14</v>
      </c>
      <c r="M362" s="4">
        <v>4.5239599999999998</v>
      </c>
    </row>
    <row r="363" spans="1:13" hidden="1" x14ac:dyDescent="0.25">
      <c r="A363" s="57">
        <v>0</v>
      </c>
      <c r="B363" s="13"/>
      <c r="C363" s="68">
        <v>88316</v>
      </c>
      <c r="D363" s="69" t="s">
        <v>114</v>
      </c>
      <c r="E363" s="70" t="s">
        <v>469</v>
      </c>
      <c r="F363" s="71" t="s">
        <v>468</v>
      </c>
      <c r="G363" s="72">
        <v>0.107</v>
      </c>
      <c r="H363" s="18">
        <v>17.739999999999998</v>
      </c>
      <c r="I363" s="19">
        <f t="shared" si="5"/>
        <v>1.8981799999999998</v>
      </c>
      <c r="J363" s="4" t="s">
        <v>854</v>
      </c>
      <c r="L363" s="4">
        <v>17.03</v>
      </c>
      <c r="M363" s="4">
        <v>1.8222100000000001</v>
      </c>
    </row>
    <row r="364" spans="1:13" ht="30" hidden="1" x14ac:dyDescent="0.25">
      <c r="A364" s="57">
        <v>1</v>
      </c>
      <c r="B364" s="13" t="s">
        <v>809</v>
      </c>
      <c r="C364" s="68">
        <v>13362</v>
      </c>
      <c r="D364" s="69" t="s">
        <v>107</v>
      </c>
      <c r="E364" s="70" t="s">
        <v>268</v>
      </c>
      <c r="F364" s="71" t="s">
        <v>269</v>
      </c>
      <c r="G364" s="72">
        <v>1</v>
      </c>
      <c r="H364" s="18" cm="1">
        <f t="array" ref="H364">SUM(I365:INDEX(I365:I9296,MATCH(TRUE,INDEX(A365:A9296&lt;&gt;0,0),0)-1))</f>
        <v>477.96258899999992</v>
      </c>
      <c r="I364" s="19">
        <f t="shared" si="5"/>
        <v>477.96258899999992</v>
      </c>
      <c r="L364" s="4">
        <v>469.451008</v>
      </c>
      <c r="M364" s="4">
        <v>469.451008</v>
      </c>
    </row>
    <row r="365" spans="1:13" hidden="1" x14ac:dyDescent="0.25">
      <c r="A365" s="57">
        <v>0</v>
      </c>
      <c r="B365" s="13"/>
      <c r="C365" s="68">
        <v>4415</v>
      </c>
      <c r="D365" s="69" t="s">
        <v>107</v>
      </c>
      <c r="E365" s="70" t="s">
        <v>470</v>
      </c>
      <c r="F365" s="71" t="s">
        <v>468</v>
      </c>
      <c r="G365" s="72">
        <v>8</v>
      </c>
      <c r="H365" s="18">
        <v>13.18</v>
      </c>
      <c r="I365" s="19">
        <f t="shared" si="5"/>
        <v>105.44</v>
      </c>
      <c r="J365" s="4" t="s">
        <v>854</v>
      </c>
      <c r="L365" s="4">
        <v>13.18</v>
      </c>
      <c r="M365" s="4">
        <v>105.44</v>
      </c>
    </row>
    <row r="366" spans="1:13" hidden="1" x14ac:dyDescent="0.25">
      <c r="A366" s="57">
        <v>0</v>
      </c>
      <c r="B366" s="13"/>
      <c r="C366" s="68">
        <v>41093</v>
      </c>
      <c r="D366" s="69" t="s">
        <v>114</v>
      </c>
      <c r="E366" s="70" t="s">
        <v>471</v>
      </c>
      <c r="F366" s="71" t="s">
        <v>472</v>
      </c>
      <c r="G366" s="72">
        <v>9.0899999999999995E-2</v>
      </c>
      <c r="H366" s="18">
        <v>1562.62</v>
      </c>
      <c r="I366" s="19">
        <f t="shared" si="5"/>
        <v>142.04215799999997</v>
      </c>
      <c r="J366" s="4" t="s">
        <v>854</v>
      </c>
      <c r="L366" s="4">
        <v>1521.79</v>
      </c>
      <c r="M366" s="4">
        <v>138.33071099999998</v>
      </c>
    </row>
    <row r="367" spans="1:13" hidden="1" x14ac:dyDescent="0.25">
      <c r="A367" s="57">
        <v>0</v>
      </c>
      <c r="B367" s="13"/>
      <c r="C367" s="68">
        <v>40820</v>
      </c>
      <c r="D367" s="69" t="s">
        <v>114</v>
      </c>
      <c r="E367" s="70" t="s">
        <v>473</v>
      </c>
      <c r="F367" s="71" t="s">
        <v>472</v>
      </c>
      <c r="G367" s="72">
        <v>4.5499999999999999E-2</v>
      </c>
      <c r="H367" s="18">
        <v>3472.27</v>
      </c>
      <c r="I367" s="19">
        <f t="shared" si="5"/>
        <v>157.98828499999999</v>
      </c>
      <c r="J367" s="4" t="s">
        <v>854</v>
      </c>
      <c r="L367" s="4">
        <v>3381.57</v>
      </c>
      <c r="M367" s="4">
        <v>153.861435</v>
      </c>
    </row>
    <row r="368" spans="1:13" hidden="1" x14ac:dyDescent="0.25">
      <c r="A368" s="57">
        <v>0</v>
      </c>
      <c r="B368" s="13"/>
      <c r="C368" s="68">
        <v>9811</v>
      </c>
      <c r="D368" s="69" t="s">
        <v>107</v>
      </c>
      <c r="E368" s="70" t="s">
        <v>474</v>
      </c>
      <c r="F368" s="71" t="s">
        <v>472</v>
      </c>
      <c r="G368" s="72">
        <v>1.14E-2</v>
      </c>
      <c r="H368" s="18">
        <v>870</v>
      </c>
      <c r="I368" s="19">
        <f t="shared" si="5"/>
        <v>9.918000000000001</v>
      </c>
      <c r="J368" s="4" t="s">
        <v>854</v>
      </c>
      <c r="L368" s="4">
        <v>870</v>
      </c>
      <c r="M368" s="4">
        <v>9.918000000000001</v>
      </c>
    </row>
    <row r="369" spans="1:13" hidden="1" x14ac:dyDescent="0.25">
      <c r="A369" s="57">
        <v>0</v>
      </c>
      <c r="B369" s="13"/>
      <c r="C369" s="68">
        <v>14094</v>
      </c>
      <c r="D369" s="69" t="s">
        <v>114</v>
      </c>
      <c r="E369" s="70" t="s">
        <v>475</v>
      </c>
      <c r="F369" s="71" t="s">
        <v>476</v>
      </c>
      <c r="G369" s="72">
        <v>8</v>
      </c>
      <c r="H369" s="18">
        <v>4.5999999999999996</v>
      </c>
      <c r="I369" s="19">
        <f t="shared" si="5"/>
        <v>36.799999999999997</v>
      </c>
      <c r="J369" s="4" t="s">
        <v>854</v>
      </c>
      <c r="L369" s="4">
        <v>4.5999999999999996</v>
      </c>
      <c r="M369" s="4">
        <v>36.799999999999997</v>
      </c>
    </row>
    <row r="370" spans="1:13" hidden="1" x14ac:dyDescent="0.25">
      <c r="A370" s="57">
        <v>0</v>
      </c>
      <c r="B370" s="13"/>
      <c r="C370" s="68">
        <v>40807</v>
      </c>
      <c r="D370" s="69" t="s">
        <v>114</v>
      </c>
      <c r="E370" s="70" t="s">
        <v>477</v>
      </c>
      <c r="F370" s="71" t="s">
        <v>472</v>
      </c>
      <c r="G370" s="72">
        <v>1.14E-2</v>
      </c>
      <c r="H370" s="18">
        <v>2260.89</v>
      </c>
      <c r="I370" s="19">
        <f t="shared" si="5"/>
        <v>25.774145999999998</v>
      </c>
      <c r="J370" s="4" t="s">
        <v>854</v>
      </c>
      <c r="L370" s="4">
        <v>2201.83</v>
      </c>
      <c r="M370" s="4">
        <v>25.100861999999999</v>
      </c>
    </row>
    <row r="371" spans="1:13" ht="30" hidden="1" x14ac:dyDescent="0.25">
      <c r="A371" s="57">
        <v>1</v>
      </c>
      <c r="B371" s="13" t="s">
        <v>810</v>
      </c>
      <c r="C371" s="68">
        <v>1201007115</v>
      </c>
      <c r="D371" s="69" t="s">
        <v>326</v>
      </c>
      <c r="E371" s="70" t="s">
        <v>811</v>
      </c>
      <c r="F371" s="71" t="s">
        <v>9</v>
      </c>
      <c r="G371" s="72">
        <v>1</v>
      </c>
      <c r="H371" s="73">
        <v>60.82</v>
      </c>
      <c r="I371" s="19">
        <f t="shared" si="5"/>
        <v>60.82</v>
      </c>
      <c r="L371" s="4">
        <v>60.82</v>
      </c>
      <c r="M371" s="4">
        <v>60.82</v>
      </c>
    </row>
    <row r="372" spans="1:13" ht="30" hidden="1" x14ac:dyDescent="0.25">
      <c r="A372" s="57">
        <v>1</v>
      </c>
      <c r="B372" s="13" t="s">
        <v>812</v>
      </c>
      <c r="C372" s="68">
        <v>1590</v>
      </c>
      <c r="D372" s="69" t="s">
        <v>114</v>
      </c>
      <c r="E372" s="70" t="s">
        <v>790</v>
      </c>
      <c r="F372" s="71" t="s">
        <v>9</v>
      </c>
      <c r="G372" s="72">
        <v>1</v>
      </c>
      <c r="H372" s="73">
        <v>16.61</v>
      </c>
      <c r="I372" s="19">
        <f t="shared" si="5"/>
        <v>16.61</v>
      </c>
      <c r="L372" s="4">
        <v>16.61</v>
      </c>
      <c r="M372" s="4">
        <v>16.61</v>
      </c>
    </row>
    <row r="373" spans="1:13" ht="30" hidden="1" x14ac:dyDescent="0.25">
      <c r="A373" s="57">
        <v>1</v>
      </c>
      <c r="B373" s="13" t="s">
        <v>813</v>
      </c>
      <c r="C373" s="68">
        <v>1588</v>
      </c>
      <c r="D373" s="69" t="s">
        <v>114</v>
      </c>
      <c r="E373" s="70" t="s">
        <v>814</v>
      </c>
      <c r="F373" s="71" t="s">
        <v>9</v>
      </c>
      <c r="G373" s="72">
        <v>1</v>
      </c>
      <c r="H373" s="73">
        <v>9.15</v>
      </c>
      <c r="I373" s="19">
        <f t="shared" si="5"/>
        <v>9.15</v>
      </c>
      <c r="L373" s="4">
        <v>9.15</v>
      </c>
      <c r="M373" s="4">
        <v>9.15</v>
      </c>
    </row>
    <row r="374" spans="1:13" hidden="1" x14ac:dyDescent="0.25">
      <c r="A374" s="57">
        <v>1</v>
      </c>
      <c r="B374" s="13" t="s">
        <v>815</v>
      </c>
      <c r="C374" s="14" t="s">
        <v>455</v>
      </c>
      <c r="D374" s="69" t="s">
        <v>95</v>
      </c>
      <c r="E374" s="70" t="s">
        <v>942</v>
      </c>
      <c r="F374" s="71" t="s">
        <v>122</v>
      </c>
      <c r="G374" s="72">
        <v>1</v>
      </c>
      <c r="H374" s="18" cm="1">
        <f t="array" ref="H374">SUM(I375:INDEX(I375:I9306,MATCH(TRUE,INDEX(A375:A9306&lt;&gt;0,0),0)-1))</f>
        <v>309.02800000000002</v>
      </c>
      <c r="I374" s="19">
        <f t="shared" si="5"/>
        <v>309.02800000000002</v>
      </c>
      <c r="L374" s="4">
        <v>305.92760000000004</v>
      </c>
      <c r="M374" s="4">
        <v>305.92760000000004</v>
      </c>
    </row>
    <row r="375" spans="1:13" x14ac:dyDescent="0.25">
      <c r="A375" s="57">
        <v>0</v>
      </c>
      <c r="B375" s="13"/>
      <c r="C375" s="68">
        <v>4123</v>
      </c>
      <c r="D375" s="69" t="s">
        <v>107</v>
      </c>
      <c r="E375" s="70" t="s">
        <v>942</v>
      </c>
      <c r="F375" s="71" t="s">
        <v>122</v>
      </c>
      <c r="G375" s="72">
        <v>1.02</v>
      </c>
      <c r="H375" s="18">
        <f>L375</f>
        <v>266.8</v>
      </c>
      <c r="I375" s="19">
        <f t="shared" si="5"/>
        <v>272.13600000000002</v>
      </c>
      <c r="L375" s="4">
        <v>266.8</v>
      </c>
      <c r="M375" s="4">
        <v>272.13600000000002</v>
      </c>
    </row>
    <row r="376" spans="1:13" hidden="1" x14ac:dyDescent="0.25">
      <c r="A376" s="57">
        <v>0</v>
      </c>
      <c r="B376" s="13"/>
      <c r="C376" s="68">
        <v>88264</v>
      </c>
      <c r="D376" s="69" t="s">
        <v>114</v>
      </c>
      <c r="E376" s="70" t="s">
        <v>485</v>
      </c>
      <c r="F376" s="71" t="s">
        <v>468</v>
      </c>
      <c r="G376" s="72">
        <v>0.92</v>
      </c>
      <c r="H376" s="18">
        <v>22.36</v>
      </c>
      <c r="I376" s="19">
        <f t="shared" si="5"/>
        <v>20.571200000000001</v>
      </c>
      <c r="J376" s="4" t="s">
        <v>854</v>
      </c>
      <c r="L376" s="4">
        <v>20.71</v>
      </c>
      <c r="M376" s="4">
        <v>19.0532</v>
      </c>
    </row>
    <row r="377" spans="1:13" hidden="1" x14ac:dyDescent="0.25">
      <c r="A377" s="57">
        <v>0</v>
      </c>
      <c r="B377" s="13"/>
      <c r="C377" s="68">
        <v>88316</v>
      </c>
      <c r="D377" s="69" t="s">
        <v>114</v>
      </c>
      <c r="E377" s="70" t="s">
        <v>469</v>
      </c>
      <c r="F377" s="71" t="s">
        <v>468</v>
      </c>
      <c r="G377" s="72">
        <v>0.92</v>
      </c>
      <c r="H377" s="18">
        <v>17.739999999999998</v>
      </c>
      <c r="I377" s="19">
        <f t="shared" si="5"/>
        <v>16.320799999999998</v>
      </c>
      <c r="J377" s="4" t="s">
        <v>854</v>
      </c>
      <c r="L377" s="4">
        <v>16.02</v>
      </c>
      <c r="M377" s="4">
        <v>14.7384</v>
      </c>
    </row>
    <row r="378" spans="1:13" hidden="1" x14ac:dyDescent="0.25">
      <c r="A378" s="57">
        <v>1</v>
      </c>
      <c r="B378" s="13" t="s">
        <v>817</v>
      </c>
      <c r="C378" s="14" t="s">
        <v>818</v>
      </c>
      <c r="D378" s="69" t="s">
        <v>95</v>
      </c>
      <c r="E378" s="70" t="s">
        <v>819</v>
      </c>
      <c r="F378" s="71" t="s">
        <v>122</v>
      </c>
      <c r="G378" s="72">
        <v>1</v>
      </c>
      <c r="H378" s="18" cm="1">
        <f t="array" ref="H378">SUM(I379:INDEX(I379:I9310,MATCH(TRUE,INDEX(A379:A9310&lt;&gt;0,0),0)-1))</f>
        <v>67.408999999999992</v>
      </c>
      <c r="I378" s="19">
        <f t="shared" si="5"/>
        <v>67.408999999999992</v>
      </c>
      <c r="L378" s="4">
        <v>66.3643</v>
      </c>
      <c r="M378" s="4">
        <v>66.3643</v>
      </c>
    </row>
    <row r="379" spans="1:13" x14ac:dyDescent="0.25">
      <c r="A379" s="57">
        <v>0</v>
      </c>
      <c r="B379" s="13"/>
      <c r="C379" s="68">
        <v>4118</v>
      </c>
      <c r="D379" s="69" t="s">
        <v>107</v>
      </c>
      <c r="E379" s="70" t="s">
        <v>819</v>
      </c>
      <c r="F379" s="71" t="s">
        <v>122</v>
      </c>
      <c r="G379" s="72">
        <v>1.02</v>
      </c>
      <c r="H379" s="18">
        <f>L379</f>
        <v>53.9</v>
      </c>
      <c r="I379" s="19">
        <f t="shared" si="5"/>
        <v>54.978000000000002</v>
      </c>
      <c r="L379" s="4">
        <v>53.9</v>
      </c>
      <c r="M379" s="4">
        <v>54.978000000000002</v>
      </c>
    </row>
    <row r="380" spans="1:13" hidden="1" x14ac:dyDescent="0.25">
      <c r="A380" s="57">
        <v>0</v>
      </c>
      <c r="B380" s="13"/>
      <c r="C380" s="68">
        <v>88264</v>
      </c>
      <c r="D380" s="69" t="s">
        <v>114</v>
      </c>
      <c r="E380" s="70" t="s">
        <v>485</v>
      </c>
      <c r="F380" s="71" t="s">
        <v>468</v>
      </c>
      <c r="G380" s="72">
        <v>0.31</v>
      </c>
      <c r="H380" s="18">
        <v>22.36</v>
      </c>
      <c r="I380" s="19">
        <f t="shared" si="5"/>
        <v>6.9315999999999995</v>
      </c>
      <c r="J380" s="4" t="s">
        <v>854</v>
      </c>
      <c r="L380" s="4">
        <v>20.71</v>
      </c>
      <c r="M380" s="4">
        <v>6.4201000000000006</v>
      </c>
    </row>
    <row r="381" spans="1:13" hidden="1" x14ac:dyDescent="0.25">
      <c r="A381" s="57">
        <v>0</v>
      </c>
      <c r="B381" s="13"/>
      <c r="C381" s="68">
        <v>88316</v>
      </c>
      <c r="D381" s="69" t="s">
        <v>114</v>
      </c>
      <c r="E381" s="70" t="s">
        <v>469</v>
      </c>
      <c r="F381" s="71" t="s">
        <v>468</v>
      </c>
      <c r="G381" s="72">
        <v>0.31</v>
      </c>
      <c r="H381" s="18">
        <v>17.739999999999998</v>
      </c>
      <c r="I381" s="19">
        <f t="shared" si="5"/>
        <v>5.4993999999999996</v>
      </c>
      <c r="J381" s="4" t="s">
        <v>854</v>
      </c>
      <c r="L381" s="4">
        <v>16.02</v>
      </c>
      <c r="M381" s="4">
        <v>4.9661999999999997</v>
      </c>
    </row>
    <row r="382" spans="1:13" ht="45" hidden="1" x14ac:dyDescent="0.25">
      <c r="A382" s="57">
        <v>1</v>
      </c>
      <c r="B382" s="13" t="s">
        <v>820</v>
      </c>
      <c r="C382" s="68">
        <v>92986</v>
      </c>
      <c r="D382" s="69" t="s">
        <v>114</v>
      </c>
      <c r="E382" s="70" t="s">
        <v>821</v>
      </c>
      <c r="F382" s="71" t="s">
        <v>122</v>
      </c>
      <c r="G382" s="72">
        <v>1</v>
      </c>
      <c r="H382" s="18" cm="1">
        <f t="array" ref="H382">SUM(I383:INDEX(I383:I9314,MATCH(TRUE,INDEX(A383:A9314&lt;&gt;0,0),0)-1))</f>
        <v>35.634273999999998</v>
      </c>
      <c r="I382" s="19">
        <f>G382*H382</f>
        <v>35.634273999999998</v>
      </c>
      <c r="L382" s="4">
        <v>35.503933999999994</v>
      </c>
      <c r="M382" s="4">
        <v>35.503933999999994</v>
      </c>
    </row>
    <row r="383" spans="1:13" ht="45" hidden="1" x14ac:dyDescent="0.25">
      <c r="A383" s="57">
        <v>0</v>
      </c>
      <c r="B383" s="13"/>
      <c r="C383" s="68">
        <v>1019</v>
      </c>
      <c r="D383" s="69" t="s">
        <v>114</v>
      </c>
      <c r="E383" s="70" t="s">
        <v>821</v>
      </c>
      <c r="F383" s="71" t="s">
        <v>122</v>
      </c>
      <c r="G383" s="72">
        <v>1.0149999999999999</v>
      </c>
      <c r="H383" s="18">
        <v>32.26</v>
      </c>
      <c r="I383" s="19">
        <f t="shared" ref="I383:I396" si="6">G383*H383</f>
        <v>32.743899999999996</v>
      </c>
      <c r="J383" s="4" t="s">
        <v>854</v>
      </c>
      <c r="L383" s="4">
        <v>31.99</v>
      </c>
      <c r="M383" s="4">
        <v>32.469849999999994</v>
      </c>
    </row>
    <row r="384" spans="1:13" hidden="1" x14ac:dyDescent="0.25">
      <c r="A384" s="57">
        <v>0</v>
      </c>
      <c r="B384" s="13"/>
      <c r="C384" s="68">
        <v>88247</v>
      </c>
      <c r="D384" s="69" t="s">
        <v>114</v>
      </c>
      <c r="E384" s="70" t="s">
        <v>484</v>
      </c>
      <c r="F384" s="71" t="s">
        <v>468</v>
      </c>
      <c r="G384" s="72" t="s">
        <v>943</v>
      </c>
      <c r="H384" s="18">
        <v>18.559999999999999</v>
      </c>
      <c r="I384" s="19">
        <f t="shared" si="6"/>
        <v>1.2936319999999999</v>
      </c>
      <c r="J384" s="4" t="s">
        <v>854</v>
      </c>
      <c r="L384" s="4">
        <v>19.86</v>
      </c>
      <c r="M384" s="4">
        <v>1.384242</v>
      </c>
    </row>
    <row r="385" spans="1:13" hidden="1" x14ac:dyDescent="0.25">
      <c r="B385" s="13"/>
      <c r="C385" s="68">
        <v>88264</v>
      </c>
      <c r="D385" s="69" t="s">
        <v>114</v>
      </c>
      <c r="E385" s="70" t="s">
        <v>485</v>
      </c>
      <c r="F385" s="71" t="s">
        <v>468</v>
      </c>
      <c r="G385" s="72" t="s">
        <v>943</v>
      </c>
      <c r="H385" s="18">
        <v>22.36</v>
      </c>
      <c r="I385" s="19">
        <f t="shared" si="6"/>
        <v>1.558492</v>
      </c>
      <c r="J385" s="4" t="s">
        <v>854</v>
      </c>
      <c r="L385" s="4">
        <v>23.26</v>
      </c>
      <c r="M385" s="4">
        <v>1.6212220000000002</v>
      </c>
    </row>
    <row r="386" spans="1:13" ht="30" hidden="1" x14ac:dyDescent="0.25">
      <c r="A386" s="57">
        <v>0</v>
      </c>
      <c r="B386" s="13"/>
      <c r="C386" s="68">
        <v>21127</v>
      </c>
      <c r="D386" s="69" t="s">
        <v>114</v>
      </c>
      <c r="E386" s="75" t="s">
        <v>648</v>
      </c>
      <c r="F386" s="71" t="s">
        <v>9</v>
      </c>
      <c r="G386" s="72" t="s">
        <v>872</v>
      </c>
      <c r="H386" s="18">
        <v>4.25</v>
      </c>
      <c r="I386" s="19">
        <f t="shared" si="6"/>
        <v>3.8249999999999999E-2</v>
      </c>
      <c r="J386" s="4" t="s">
        <v>854</v>
      </c>
      <c r="L386" s="4">
        <v>3.18</v>
      </c>
      <c r="M386" s="4">
        <v>2.862E-2</v>
      </c>
    </row>
    <row r="387" spans="1:13" ht="25.5" hidden="1" x14ac:dyDescent="0.25">
      <c r="A387" s="57">
        <v>1</v>
      </c>
      <c r="B387" s="13" t="s">
        <v>822</v>
      </c>
      <c r="C387" s="14" t="s">
        <v>252</v>
      </c>
      <c r="D387" s="69" t="s">
        <v>95</v>
      </c>
      <c r="E387" s="76" t="s">
        <v>823</v>
      </c>
      <c r="F387" s="71" t="s">
        <v>9</v>
      </c>
      <c r="G387" s="72">
        <v>1</v>
      </c>
      <c r="H387" s="18" cm="1">
        <f t="array" ref="H387">SUM(I388:INDEX(I388:I9319,MATCH(TRUE,INDEX(A388:A9319&lt;&gt;0,0),0)-1))</f>
        <v>181.51800000000003</v>
      </c>
      <c r="I387" s="19">
        <f t="shared" si="6"/>
        <v>181.51800000000003</v>
      </c>
      <c r="L387" s="4">
        <v>183.49800000000002</v>
      </c>
      <c r="M387" s="4">
        <v>183.49800000000002</v>
      </c>
    </row>
    <row r="388" spans="1:13" x14ac:dyDescent="0.25">
      <c r="A388" s="57">
        <v>0</v>
      </c>
      <c r="B388" s="13"/>
      <c r="C388" s="68">
        <v>3435</v>
      </c>
      <c r="D388" s="69" t="s">
        <v>107</v>
      </c>
      <c r="E388" s="74" t="s">
        <v>944</v>
      </c>
      <c r="F388" s="71" t="s">
        <v>9</v>
      </c>
      <c r="G388" s="72">
        <v>1.05</v>
      </c>
      <c r="H388" s="18">
        <f>L388</f>
        <v>137.80000000000001</v>
      </c>
      <c r="I388" s="19">
        <f t="shared" si="6"/>
        <v>144.69000000000003</v>
      </c>
      <c r="L388" s="4">
        <v>137.80000000000001</v>
      </c>
      <c r="M388" s="4">
        <v>144.69000000000003</v>
      </c>
    </row>
    <row r="389" spans="1:13" hidden="1" x14ac:dyDescent="0.25">
      <c r="A389" s="57">
        <v>0</v>
      </c>
      <c r="B389" s="13"/>
      <c r="C389" s="68">
        <v>88247</v>
      </c>
      <c r="D389" s="69" t="s">
        <v>114</v>
      </c>
      <c r="E389" s="70" t="s">
        <v>484</v>
      </c>
      <c r="F389" s="71" t="s">
        <v>468</v>
      </c>
      <c r="G389" s="72">
        <v>0.9</v>
      </c>
      <c r="H389" s="18">
        <v>18.559999999999999</v>
      </c>
      <c r="I389" s="19">
        <f t="shared" si="6"/>
        <v>16.704000000000001</v>
      </c>
      <c r="J389" s="4" t="s">
        <v>854</v>
      </c>
      <c r="L389" s="4">
        <v>19.86</v>
      </c>
      <c r="M389" s="4">
        <v>17.873999999999999</v>
      </c>
    </row>
    <row r="390" spans="1:13" hidden="1" x14ac:dyDescent="0.25">
      <c r="A390" s="57">
        <v>0</v>
      </c>
      <c r="B390" s="13"/>
      <c r="C390" s="68">
        <v>88264</v>
      </c>
      <c r="D390" s="69" t="s">
        <v>114</v>
      </c>
      <c r="E390" s="70" t="s">
        <v>485</v>
      </c>
      <c r="F390" s="71" t="s">
        <v>468</v>
      </c>
      <c r="G390" s="72">
        <v>0.9</v>
      </c>
      <c r="H390" s="18">
        <v>22.36</v>
      </c>
      <c r="I390" s="19">
        <f t="shared" si="6"/>
        <v>20.123999999999999</v>
      </c>
      <c r="J390" s="4" t="s">
        <v>854</v>
      </c>
      <c r="L390" s="4">
        <v>23.26</v>
      </c>
      <c r="M390" s="4">
        <v>20.934000000000001</v>
      </c>
    </row>
    <row r="391" spans="1:13" hidden="1" x14ac:dyDescent="0.25">
      <c r="A391" s="57">
        <v>1</v>
      </c>
      <c r="B391" s="13" t="s">
        <v>824</v>
      </c>
      <c r="C391" s="68">
        <v>8691</v>
      </c>
      <c r="D391" s="69" t="s">
        <v>107</v>
      </c>
      <c r="E391" s="70" t="s">
        <v>367</v>
      </c>
      <c r="F391" s="71" t="s">
        <v>9</v>
      </c>
      <c r="G391" s="72">
        <v>1</v>
      </c>
      <c r="H391" s="18" cm="1">
        <f t="array" ref="H391">SUM(I392:INDEX(I392:I9323,MATCH(TRUE,INDEX(A392:A9323&lt;&gt;0,0),0)-1))</f>
        <v>669.82900000000006</v>
      </c>
      <c r="I391" s="19">
        <f t="shared" si="6"/>
        <v>669.82900000000006</v>
      </c>
      <c r="L391" s="4">
        <v>659.80500000000006</v>
      </c>
      <c r="M391" s="4">
        <v>659.80500000000006</v>
      </c>
    </row>
    <row r="392" spans="1:13" hidden="1" x14ac:dyDescent="0.25">
      <c r="A392" s="57">
        <v>0</v>
      </c>
      <c r="B392" s="13"/>
      <c r="C392" s="68">
        <v>8950</v>
      </c>
      <c r="D392" s="69" t="s">
        <v>107</v>
      </c>
      <c r="E392" s="70" t="s">
        <v>626</v>
      </c>
      <c r="F392" s="71" t="s">
        <v>945</v>
      </c>
      <c r="G392" s="72">
        <v>1</v>
      </c>
      <c r="H392" s="18">
        <v>645</v>
      </c>
      <c r="I392" s="19">
        <f t="shared" si="6"/>
        <v>645</v>
      </c>
      <c r="J392" s="4" t="s">
        <v>854</v>
      </c>
      <c r="L392" s="4">
        <v>645</v>
      </c>
      <c r="M392" s="4">
        <v>645</v>
      </c>
    </row>
    <row r="393" spans="1:13" hidden="1" x14ac:dyDescent="0.25">
      <c r="A393" s="57">
        <v>0</v>
      </c>
      <c r="B393" s="13"/>
      <c r="C393" s="68">
        <v>2436</v>
      </c>
      <c r="D393" s="69" t="s">
        <v>114</v>
      </c>
      <c r="E393" s="70" t="s">
        <v>946</v>
      </c>
      <c r="F393" s="71" t="s">
        <v>947</v>
      </c>
      <c r="G393" s="72">
        <v>0.7</v>
      </c>
      <c r="H393" s="18">
        <v>16.11</v>
      </c>
      <c r="I393" s="19">
        <f t="shared" si="6"/>
        <v>11.276999999999999</v>
      </c>
      <c r="J393" s="4" t="s">
        <v>854</v>
      </c>
      <c r="L393" s="4">
        <v>7.89</v>
      </c>
      <c r="M393" s="4">
        <v>5.5229999999999997</v>
      </c>
    </row>
    <row r="394" spans="1:13" hidden="1" x14ac:dyDescent="0.25">
      <c r="A394" s="57">
        <v>0</v>
      </c>
      <c r="B394" s="13"/>
      <c r="C394" s="68">
        <v>6111</v>
      </c>
      <c r="D394" s="69" t="s">
        <v>114</v>
      </c>
      <c r="E394" s="70" t="s">
        <v>948</v>
      </c>
      <c r="F394" s="71" t="s">
        <v>947</v>
      </c>
      <c r="G394" s="72">
        <v>0.7</v>
      </c>
      <c r="H394" s="18">
        <v>12.02</v>
      </c>
      <c r="I394" s="19">
        <f t="shared" si="6"/>
        <v>8.4139999999999997</v>
      </c>
      <c r="J394" s="4" t="s">
        <v>854</v>
      </c>
      <c r="L394" s="4">
        <v>5.92</v>
      </c>
      <c r="M394" s="4">
        <v>4.1440000000000001</v>
      </c>
    </row>
    <row r="395" spans="1:13" x14ac:dyDescent="0.25">
      <c r="A395" s="57">
        <v>0</v>
      </c>
      <c r="B395" s="13"/>
      <c r="C395" s="68">
        <v>10549</v>
      </c>
      <c r="D395" s="69" t="s">
        <v>107</v>
      </c>
      <c r="E395" s="70" t="s">
        <v>949</v>
      </c>
      <c r="F395" s="71" t="s">
        <v>947</v>
      </c>
      <c r="G395" s="72">
        <v>0.7</v>
      </c>
      <c r="H395" s="18">
        <f t="shared" ref="H395:H396" si="7">L395</f>
        <v>3.75</v>
      </c>
      <c r="I395" s="19">
        <f t="shared" si="6"/>
        <v>2.625</v>
      </c>
      <c r="L395" s="4">
        <v>3.75</v>
      </c>
      <c r="M395" s="4">
        <v>2.625</v>
      </c>
    </row>
    <row r="396" spans="1:13" x14ac:dyDescent="0.25">
      <c r="A396" s="57">
        <v>0</v>
      </c>
      <c r="B396" s="13"/>
      <c r="C396" s="68">
        <v>10552</v>
      </c>
      <c r="D396" s="69" t="s">
        <v>107</v>
      </c>
      <c r="E396" s="70" t="s">
        <v>950</v>
      </c>
      <c r="F396" s="71" t="s">
        <v>947</v>
      </c>
      <c r="G396" s="72">
        <v>0.7</v>
      </c>
      <c r="H396" s="18">
        <f t="shared" si="7"/>
        <v>3.59</v>
      </c>
      <c r="I396" s="19">
        <f t="shared" si="6"/>
        <v>2.5129999999999999</v>
      </c>
      <c r="L396" s="4">
        <v>3.59</v>
      </c>
      <c r="M396" s="4">
        <v>2.5129999999999999</v>
      </c>
    </row>
    <row r="397" spans="1:13" hidden="1" x14ac:dyDescent="0.25">
      <c r="A397" s="57">
        <v>1</v>
      </c>
      <c r="B397" s="5" t="s">
        <v>482</v>
      </c>
      <c r="C397" s="8" t="s">
        <v>225</v>
      </c>
      <c r="D397" s="9"/>
      <c r="E397" s="10" t="s">
        <v>0</v>
      </c>
      <c r="F397" s="11"/>
      <c r="G397" s="11"/>
      <c r="H397" s="11"/>
      <c r="I397" s="12"/>
    </row>
    <row r="398" spans="1:13" hidden="1" x14ac:dyDescent="0.25">
      <c r="A398" s="57">
        <v>1</v>
      </c>
      <c r="B398" s="13" t="s">
        <v>143</v>
      </c>
      <c r="C398" s="14" t="s">
        <v>402</v>
      </c>
      <c r="D398" s="14" t="s">
        <v>401</v>
      </c>
      <c r="E398" s="15" t="s">
        <v>403</v>
      </c>
      <c r="F398" s="16" t="s">
        <v>9</v>
      </c>
      <c r="G398" s="17">
        <v>1</v>
      </c>
      <c r="H398" s="18" cm="1">
        <f t="array" ref="H398">SUM(I399:INDEX(I399:I9330,MATCH(TRUE,INDEX(A399:A9330&lt;&gt;0,0),0)-1))</f>
        <v>787.81</v>
      </c>
      <c r="I398" s="19">
        <f t="shared" ref="I398:I415" si="8">G398*H398</f>
        <v>787.81</v>
      </c>
      <c r="L398" s="4">
        <v>788.91</v>
      </c>
      <c r="M398" s="4">
        <v>788.91</v>
      </c>
    </row>
    <row r="399" spans="1:13" hidden="1" x14ac:dyDescent="0.25">
      <c r="A399" s="57">
        <v>0</v>
      </c>
      <c r="B399" s="13"/>
      <c r="C399" s="68">
        <v>13285</v>
      </c>
      <c r="D399" s="69" t="s">
        <v>401</v>
      </c>
      <c r="E399" s="70" t="s">
        <v>661</v>
      </c>
      <c r="F399" s="71" t="s">
        <v>9</v>
      </c>
      <c r="G399" s="72">
        <v>1</v>
      </c>
      <c r="H399" s="73">
        <v>767.35</v>
      </c>
      <c r="I399" s="19">
        <f t="shared" si="8"/>
        <v>767.35</v>
      </c>
      <c r="L399" s="4">
        <v>767.35</v>
      </c>
      <c r="M399" s="4">
        <v>767.35</v>
      </c>
    </row>
    <row r="400" spans="1:13" hidden="1" x14ac:dyDescent="0.25">
      <c r="A400" s="57">
        <v>0</v>
      </c>
      <c r="B400" s="13"/>
      <c r="C400" s="68">
        <v>88247</v>
      </c>
      <c r="D400" s="69" t="s">
        <v>114</v>
      </c>
      <c r="E400" s="70" t="s">
        <v>484</v>
      </c>
      <c r="F400" s="71" t="s">
        <v>468</v>
      </c>
      <c r="G400" s="72">
        <v>0.5</v>
      </c>
      <c r="H400" s="18">
        <v>18.559999999999999</v>
      </c>
      <c r="I400" s="19">
        <f t="shared" si="8"/>
        <v>9.2799999999999994</v>
      </c>
      <c r="J400" s="4" t="s">
        <v>854</v>
      </c>
      <c r="L400" s="4">
        <v>19.86</v>
      </c>
      <c r="M400" s="4">
        <v>9.93</v>
      </c>
    </row>
    <row r="401" spans="1:13" hidden="1" x14ac:dyDescent="0.25">
      <c r="A401" s="57">
        <v>0</v>
      </c>
      <c r="B401" s="13"/>
      <c r="C401" s="68">
        <v>88264</v>
      </c>
      <c r="D401" s="69" t="s">
        <v>114</v>
      </c>
      <c r="E401" s="70" t="s">
        <v>485</v>
      </c>
      <c r="F401" s="71" t="s">
        <v>468</v>
      </c>
      <c r="G401" s="72">
        <v>0.5</v>
      </c>
      <c r="H401" s="18">
        <v>22.36</v>
      </c>
      <c r="I401" s="19">
        <f t="shared" si="8"/>
        <v>11.18</v>
      </c>
      <c r="J401" s="4" t="s">
        <v>854</v>
      </c>
      <c r="L401" s="4">
        <v>23.26</v>
      </c>
      <c r="M401" s="4">
        <v>11.63</v>
      </c>
    </row>
    <row r="402" spans="1:13" hidden="1" x14ac:dyDescent="0.25">
      <c r="A402" s="57">
        <v>1</v>
      </c>
      <c r="B402" s="13" t="s">
        <v>144</v>
      </c>
      <c r="C402" s="14" t="s">
        <v>430</v>
      </c>
      <c r="D402" s="14" t="s">
        <v>95</v>
      </c>
      <c r="E402" s="15" t="s">
        <v>405</v>
      </c>
      <c r="F402" s="16" t="s">
        <v>9</v>
      </c>
      <c r="G402" s="17">
        <v>1</v>
      </c>
      <c r="H402" s="18" cm="1">
        <f t="array" ref="H402">SUM(I403:INDEX(I403:I9334,MATCH(TRUE,INDEX(A403:A9334&lt;&gt;0,0),0)-1))</f>
        <v>796.36364000000003</v>
      </c>
      <c r="I402" s="19">
        <f t="shared" si="8"/>
        <v>796.36364000000003</v>
      </c>
      <c r="L402" s="4">
        <v>495.65598000000006</v>
      </c>
      <c r="M402" s="4">
        <v>495.65598000000006</v>
      </c>
    </row>
    <row r="403" spans="1:13" hidden="1" x14ac:dyDescent="0.25">
      <c r="A403" s="57">
        <v>0</v>
      </c>
      <c r="B403" s="13"/>
      <c r="C403" s="14">
        <v>3950</v>
      </c>
      <c r="D403" s="14" t="s">
        <v>489</v>
      </c>
      <c r="E403" s="15" t="s">
        <v>662</v>
      </c>
      <c r="F403" s="16" t="s">
        <v>9</v>
      </c>
      <c r="G403" s="17">
        <v>1</v>
      </c>
      <c r="H403" s="18">
        <v>728.15</v>
      </c>
      <c r="I403" s="19">
        <f t="shared" si="8"/>
        <v>728.15</v>
      </c>
      <c r="J403" s="4" t="s">
        <v>854</v>
      </c>
      <c r="L403" s="4">
        <v>432.41</v>
      </c>
      <c r="M403" s="4">
        <v>432.41</v>
      </c>
    </row>
    <row r="404" spans="1:13" hidden="1" x14ac:dyDescent="0.25">
      <c r="A404" s="57">
        <v>0</v>
      </c>
      <c r="B404" s="13"/>
      <c r="C404" s="14">
        <v>88247</v>
      </c>
      <c r="D404" s="14" t="s">
        <v>114</v>
      </c>
      <c r="E404" s="15" t="s">
        <v>484</v>
      </c>
      <c r="F404" s="16" t="s">
        <v>468</v>
      </c>
      <c r="G404" s="17">
        <v>1.667</v>
      </c>
      <c r="H404" s="18">
        <v>18.559999999999999</v>
      </c>
      <c r="I404" s="19">
        <f t="shared" si="8"/>
        <v>30.939519999999998</v>
      </c>
      <c r="J404" s="4" t="s">
        <v>854</v>
      </c>
      <c r="L404" s="4">
        <v>17.23</v>
      </c>
      <c r="M404" s="4">
        <v>28.72241</v>
      </c>
    </row>
    <row r="405" spans="1:13" hidden="1" x14ac:dyDescent="0.25">
      <c r="A405" s="57">
        <v>0</v>
      </c>
      <c r="B405" s="13"/>
      <c r="C405" s="14">
        <v>88264</v>
      </c>
      <c r="D405" s="14" t="s">
        <v>114</v>
      </c>
      <c r="E405" s="15" t="s">
        <v>485</v>
      </c>
      <c r="F405" s="16" t="s">
        <v>468</v>
      </c>
      <c r="G405" s="17">
        <v>1.667</v>
      </c>
      <c r="H405" s="18">
        <v>22.36</v>
      </c>
      <c r="I405" s="19">
        <f t="shared" si="8"/>
        <v>37.274119999999996</v>
      </c>
      <c r="J405" s="4" t="s">
        <v>854</v>
      </c>
      <c r="L405" s="4">
        <v>20.71</v>
      </c>
      <c r="M405" s="4">
        <v>34.523569999999999</v>
      </c>
    </row>
    <row r="406" spans="1:13" hidden="1" x14ac:dyDescent="0.25">
      <c r="A406" s="57">
        <v>1</v>
      </c>
      <c r="B406" s="13" t="s">
        <v>145</v>
      </c>
      <c r="C406" s="14" t="s">
        <v>407</v>
      </c>
      <c r="D406" s="14" t="s">
        <v>406</v>
      </c>
      <c r="E406" s="15" t="s">
        <v>408</v>
      </c>
      <c r="F406" s="16" t="s">
        <v>9</v>
      </c>
      <c r="G406" s="17">
        <v>1</v>
      </c>
      <c r="H406" s="18">
        <v>2293.86</v>
      </c>
      <c r="I406" s="19">
        <f t="shared" si="8"/>
        <v>2293.86</v>
      </c>
      <c r="L406" s="4">
        <v>2293.86</v>
      </c>
      <c r="M406" s="4">
        <v>2293.86</v>
      </c>
    </row>
    <row r="407" spans="1:13" hidden="1" x14ac:dyDescent="0.25">
      <c r="A407" s="57">
        <v>1</v>
      </c>
      <c r="B407" s="13" t="s">
        <v>146</v>
      </c>
      <c r="C407" s="14" t="s">
        <v>354</v>
      </c>
      <c r="D407" s="14" t="s">
        <v>102</v>
      </c>
      <c r="E407" s="15" t="s">
        <v>409</v>
      </c>
      <c r="F407" s="16" t="s">
        <v>9</v>
      </c>
      <c r="G407" s="17">
        <v>1</v>
      </c>
      <c r="H407" s="18">
        <v>232.45666666666668</v>
      </c>
      <c r="I407" s="19">
        <f t="shared" si="8"/>
        <v>232.45666666666668</v>
      </c>
      <c r="L407" s="4">
        <v>232.45666666666668</v>
      </c>
      <c r="M407" s="4">
        <v>232.45666666666668</v>
      </c>
    </row>
    <row r="408" spans="1:13" ht="30" hidden="1" x14ac:dyDescent="0.25">
      <c r="A408" s="57">
        <v>1</v>
      </c>
      <c r="B408" s="13" t="s">
        <v>147</v>
      </c>
      <c r="C408" s="14" t="s">
        <v>825</v>
      </c>
      <c r="D408" s="14" t="s">
        <v>95</v>
      </c>
      <c r="E408" s="15" t="s">
        <v>412</v>
      </c>
      <c r="F408" s="16" t="s">
        <v>9</v>
      </c>
      <c r="G408" s="17">
        <v>1</v>
      </c>
      <c r="H408" s="18" cm="1">
        <f t="array" ref="H408">SUM(I409:INDEX(I409:I9340,MATCH(TRUE,INDEX(A409:A9340&lt;&gt;0,0),0)-1))</f>
        <v>900.5859999999999</v>
      </c>
      <c r="I408" s="19">
        <f t="shared" si="8"/>
        <v>900.5859999999999</v>
      </c>
      <c r="L408" s="4">
        <v>791.6819999999999</v>
      </c>
      <c r="M408" s="4">
        <v>791.6819999999999</v>
      </c>
    </row>
    <row r="409" spans="1:13" hidden="1" x14ac:dyDescent="0.25">
      <c r="A409" s="57">
        <v>0</v>
      </c>
      <c r="B409" s="13"/>
      <c r="C409" s="14">
        <v>1649</v>
      </c>
      <c r="D409" s="14" t="s">
        <v>107</v>
      </c>
      <c r="E409" s="15" t="s">
        <v>663</v>
      </c>
      <c r="F409" s="16" t="s">
        <v>9</v>
      </c>
      <c r="G409" s="17">
        <v>1</v>
      </c>
      <c r="H409" s="18">
        <v>888.31</v>
      </c>
      <c r="I409" s="19">
        <f t="shared" si="8"/>
        <v>888.31</v>
      </c>
      <c r="J409" s="4" t="s">
        <v>854</v>
      </c>
      <c r="L409" s="4">
        <v>780.3</v>
      </c>
      <c r="M409" s="4">
        <v>780.3</v>
      </c>
    </row>
    <row r="410" spans="1:13" hidden="1" x14ac:dyDescent="0.25">
      <c r="A410" s="57">
        <v>0</v>
      </c>
      <c r="B410" s="13"/>
      <c r="C410" s="14">
        <v>88247</v>
      </c>
      <c r="D410" s="14" t="s">
        <v>114</v>
      </c>
      <c r="E410" s="15" t="s">
        <v>484</v>
      </c>
      <c r="F410" s="16" t="s">
        <v>468</v>
      </c>
      <c r="G410" s="17">
        <v>0.3</v>
      </c>
      <c r="H410" s="18">
        <v>18.559999999999999</v>
      </c>
      <c r="I410" s="19">
        <f t="shared" si="8"/>
        <v>5.5679999999999996</v>
      </c>
      <c r="J410" s="4" t="s">
        <v>854</v>
      </c>
      <c r="L410" s="4">
        <v>17.23</v>
      </c>
      <c r="M410" s="4">
        <v>5.1689999999999996</v>
      </c>
    </row>
    <row r="411" spans="1:13" hidden="1" x14ac:dyDescent="0.25">
      <c r="A411" s="57">
        <v>0</v>
      </c>
      <c r="B411" s="13"/>
      <c r="C411" s="14">
        <v>88264</v>
      </c>
      <c r="D411" s="14" t="s">
        <v>114</v>
      </c>
      <c r="E411" s="15" t="s">
        <v>485</v>
      </c>
      <c r="F411" s="16" t="s">
        <v>468</v>
      </c>
      <c r="G411" s="17">
        <v>0.3</v>
      </c>
      <c r="H411" s="18">
        <v>22.36</v>
      </c>
      <c r="I411" s="19">
        <f t="shared" si="8"/>
        <v>6.7079999999999993</v>
      </c>
      <c r="J411" s="4" t="s">
        <v>854</v>
      </c>
      <c r="L411" s="4">
        <v>20.71</v>
      </c>
      <c r="M411" s="4">
        <v>6.2130000000000001</v>
      </c>
    </row>
    <row r="412" spans="1:13" hidden="1" x14ac:dyDescent="0.25">
      <c r="A412" s="57">
        <v>1</v>
      </c>
      <c r="B412" s="13" t="s">
        <v>148</v>
      </c>
      <c r="C412" s="68">
        <v>7866</v>
      </c>
      <c r="D412" s="69" t="s">
        <v>107</v>
      </c>
      <c r="E412" s="70" t="s">
        <v>414</v>
      </c>
      <c r="F412" s="71" t="s">
        <v>9</v>
      </c>
      <c r="G412" s="72">
        <v>1</v>
      </c>
      <c r="H412" s="18" cm="1">
        <f t="array" ref="H412">SUM(I413:INDEX(I413:I9344,MATCH(TRUE,INDEX(A413:A9344&lt;&gt;0,0),0)-1))</f>
        <v>250.46</v>
      </c>
      <c r="I412" s="19">
        <f t="shared" si="8"/>
        <v>250.46</v>
      </c>
      <c r="L412" s="4">
        <v>251.56</v>
      </c>
      <c r="M412" s="4">
        <v>251.56</v>
      </c>
    </row>
    <row r="413" spans="1:13" hidden="1" x14ac:dyDescent="0.25">
      <c r="A413" s="57">
        <v>0</v>
      </c>
      <c r="B413" s="13"/>
      <c r="C413" s="68">
        <v>7614</v>
      </c>
      <c r="D413" s="69" t="s">
        <v>107</v>
      </c>
      <c r="E413" s="70" t="s">
        <v>664</v>
      </c>
      <c r="F413" s="71" t="s">
        <v>9</v>
      </c>
      <c r="G413" s="72">
        <v>1</v>
      </c>
      <c r="H413" s="18">
        <v>230</v>
      </c>
      <c r="I413" s="19">
        <f t="shared" si="8"/>
        <v>230</v>
      </c>
      <c r="J413" s="4" t="s">
        <v>854</v>
      </c>
      <c r="L413" s="4">
        <v>230</v>
      </c>
      <c r="M413" s="4">
        <v>230</v>
      </c>
    </row>
    <row r="414" spans="1:13" hidden="1" x14ac:dyDescent="0.25">
      <c r="A414" s="57">
        <v>0</v>
      </c>
      <c r="B414" s="13"/>
      <c r="C414" s="68">
        <v>88247</v>
      </c>
      <c r="D414" s="69" t="s">
        <v>114</v>
      </c>
      <c r="E414" s="70" t="s">
        <v>484</v>
      </c>
      <c r="F414" s="71" t="s">
        <v>468</v>
      </c>
      <c r="G414" s="72">
        <v>0.5</v>
      </c>
      <c r="H414" s="18">
        <v>18.559999999999999</v>
      </c>
      <c r="I414" s="19">
        <f t="shared" si="8"/>
        <v>9.2799999999999994</v>
      </c>
      <c r="J414" s="4" t="s">
        <v>854</v>
      </c>
      <c r="L414" s="4">
        <v>19.86</v>
      </c>
      <c r="M414" s="4">
        <v>9.93</v>
      </c>
    </row>
    <row r="415" spans="1:13" hidden="1" x14ac:dyDescent="0.25">
      <c r="A415" s="57">
        <v>0</v>
      </c>
      <c r="B415" s="13"/>
      <c r="C415" s="68">
        <v>88264</v>
      </c>
      <c r="D415" s="69" t="s">
        <v>114</v>
      </c>
      <c r="E415" s="70" t="s">
        <v>485</v>
      </c>
      <c r="F415" s="71" t="s">
        <v>468</v>
      </c>
      <c r="G415" s="72">
        <v>0.5</v>
      </c>
      <c r="H415" s="18">
        <v>22.36</v>
      </c>
      <c r="I415" s="19">
        <f t="shared" si="8"/>
        <v>11.18</v>
      </c>
      <c r="J415" s="4" t="s">
        <v>854</v>
      </c>
      <c r="L415" s="4">
        <v>23.26</v>
      </c>
      <c r="M415" s="4">
        <v>11.63</v>
      </c>
    </row>
    <row r="416" spans="1:13" hidden="1" x14ac:dyDescent="0.25">
      <c r="A416" s="57">
        <v>1</v>
      </c>
      <c r="B416" s="5" t="s">
        <v>525</v>
      </c>
      <c r="C416" s="8" t="s">
        <v>236</v>
      </c>
      <c r="D416" s="9"/>
      <c r="E416" s="10" t="s">
        <v>0</v>
      </c>
      <c r="F416" s="11"/>
      <c r="G416" s="11"/>
      <c r="H416" s="11"/>
      <c r="I416" s="12"/>
    </row>
    <row r="417" spans="1:13" hidden="1" x14ac:dyDescent="0.25">
      <c r="A417" s="57">
        <v>1</v>
      </c>
      <c r="B417" s="13" t="s">
        <v>226</v>
      </c>
      <c r="C417" s="14" t="s">
        <v>255</v>
      </c>
      <c r="D417" s="14" t="s">
        <v>95</v>
      </c>
      <c r="E417" s="15" t="s">
        <v>826</v>
      </c>
      <c r="F417" s="16" t="s">
        <v>9</v>
      </c>
      <c r="G417" s="17">
        <v>1</v>
      </c>
      <c r="H417" s="18" cm="1">
        <f t="array" ref="H417">SUM(I418:INDEX(I418:I9349,MATCH(TRUE,INDEX(A418:A9349&lt;&gt;0,0),0)-1))</f>
        <v>74.181767999999991</v>
      </c>
      <c r="I417" s="19">
        <f t="shared" ref="I417:I480" si="9">G417*H417</f>
        <v>74.181767999999991</v>
      </c>
      <c r="L417" s="4">
        <v>79.42164799999999</v>
      </c>
      <c r="M417" s="4">
        <v>79.42164799999999</v>
      </c>
    </row>
    <row r="418" spans="1:13" hidden="1" x14ac:dyDescent="0.25">
      <c r="A418" s="57">
        <v>0</v>
      </c>
      <c r="B418" s="13"/>
      <c r="C418" s="14">
        <v>38101</v>
      </c>
      <c r="D418" s="14" t="s">
        <v>114</v>
      </c>
      <c r="E418" s="15" t="s">
        <v>672</v>
      </c>
      <c r="F418" s="71" t="s">
        <v>9</v>
      </c>
      <c r="G418" s="17">
        <v>1</v>
      </c>
      <c r="H418" s="18">
        <v>6.72</v>
      </c>
      <c r="I418" s="19">
        <f t="shared" si="9"/>
        <v>6.72</v>
      </c>
      <c r="J418" s="4" t="s">
        <v>854</v>
      </c>
      <c r="L418" s="4">
        <v>7.05</v>
      </c>
      <c r="M418" s="4">
        <v>7.05</v>
      </c>
    </row>
    <row r="419" spans="1:13" hidden="1" x14ac:dyDescent="0.25">
      <c r="A419" s="57">
        <v>0</v>
      </c>
      <c r="B419" s="13"/>
      <c r="C419" s="14">
        <v>88247</v>
      </c>
      <c r="D419" s="14" t="s">
        <v>114</v>
      </c>
      <c r="E419" s="15" t="s">
        <v>484</v>
      </c>
      <c r="F419" s="16" t="s">
        <v>468</v>
      </c>
      <c r="G419" s="17">
        <v>1.2454000000000001</v>
      </c>
      <c r="H419" s="18">
        <v>18.559999999999999</v>
      </c>
      <c r="I419" s="19">
        <f t="shared" si="9"/>
        <v>23.114623999999999</v>
      </c>
      <c r="J419" s="4" t="s">
        <v>854</v>
      </c>
      <c r="L419" s="4">
        <v>19.86</v>
      </c>
      <c r="M419" s="4">
        <v>24.733644000000002</v>
      </c>
    </row>
    <row r="420" spans="1:13" hidden="1" x14ac:dyDescent="0.25">
      <c r="A420" s="57">
        <v>0</v>
      </c>
      <c r="B420" s="13"/>
      <c r="C420" s="14">
        <v>88264</v>
      </c>
      <c r="D420" s="14" t="s">
        <v>114</v>
      </c>
      <c r="E420" s="15" t="s">
        <v>485</v>
      </c>
      <c r="F420" s="16" t="s">
        <v>468</v>
      </c>
      <c r="G420" s="17">
        <v>1.2454000000000001</v>
      </c>
      <c r="H420" s="18">
        <v>22.36</v>
      </c>
      <c r="I420" s="19">
        <f t="shared" si="9"/>
        <v>27.847144</v>
      </c>
      <c r="J420" s="4" t="s">
        <v>854</v>
      </c>
      <c r="L420" s="4">
        <v>23.26</v>
      </c>
      <c r="M420" s="4">
        <v>28.968004000000004</v>
      </c>
    </row>
    <row r="421" spans="1:13" ht="30" hidden="1" x14ac:dyDescent="0.25">
      <c r="A421" s="57">
        <v>0</v>
      </c>
      <c r="B421" s="13"/>
      <c r="C421" s="14">
        <v>2581</v>
      </c>
      <c r="D421" s="14" t="s">
        <v>114</v>
      </c>
      <c r="E421" s="15" t="s">
        <v>673</v>
      </c>
      <c r="F421" s="71" t="s">
        <v>9</v>
      </c>
      <c r="G421" s="17">
        <v>1</v>
      </c>
      <c r="H421" s="18">
        <v>16.260000000000002</v>
      </c>
      <c r="I421" s="19">
        <f t="shared" si="9"/>
        <v>16.260000000000002</v>
      </c>
      <c r="J421" s="4" t="s">
        <v>854</v>
      </c>
      <c r="L421" s="4">
        <v>18.43</v>
      </c>
      <c r="M421" s="4">
        <v>18.43</v>
      </c>
    </row>
    <row r="422" spans="1:13" ht="30" hidden="1" x14ac:dyDescent="0.25">
      <c r="A422" s="57">
        <v>0</v>
      </c>
      <c r="B422" s="13"/>
      <c r="C422" s="14">
        <v>11950</v>
      </c>
      <c r="D422" s="14" t="s">
        <v>114</v>
      </c>
      <c r="E422" s="15" t="s">
        <v>642</v>
      </c>
      <c r="F422" s="71" t="s">
        <v>9</v>
      </c>
      <c r="G422" s="17">
        <v>2</v>
      </c>
      <c r="H422" s="18">
        <v>0.12</v>
      </c>
      <c r="I422" s="19">
        <f t="shared" si="9"/>
        <v>0.24</v>
      </c>
      <c r="J422" s="4" t="s">
        <v>854</v>
      </c>
      <c r="L422" s="4">
        <v>0.12</v>
      </c>
      <c r="M422" s="4">
        <v>0.24</v>
      </c>
    </row>
    <row r="423" spans="1:13" ht="45" hidden="1" x14ac:dyDescent="0.25">
      <c r="A423" s="57">
        <v>1</v>
      </c>
      <c r="B423" s="13" t="s">
        <v>227</v>
      </c>
      <c r="C423" s="14" t="s">
        <v>757</v>
      </c>
      <c r="D423" s="14" t="s">
        <v>654</v>
      </c>
      <c r="E423" s="15" t="s">
        <v>758</v>
      </c>
      <c r="F423" s="16" t="s">
        <v>9</v>
      </c>
      <c r="G423" s="17">
        <v>1</v>
      </c>
      <c r="H423" s="18" cm="1">
        <f t="array" ref="H423">SUM(I424:INDEX(I424:I9355,MATCH(TRUE,INDEX(A424:A9355&lt;&gt;0,0),0)-1))</f>
        <v>131.16911999999999</v>
      </c>
      <c r="I423" s="19">
        <f t="shared" si="9"/>
        <v>131.16911999999999</v>
      </c>
      <c r="L423" s="4">
        <v>131.16911999999999</v>
      </c>
      <c r="M423" s="4">
        <v>131.16911999999999</v>
      </c>
    </row>
    <row r="424" spans="1:13" ht="30" hidden="1" x14ac:dyDescent="0.25">
      <c r="A424" s="57">
        <v>0</v>
      </c>
      <c r="B424" s="13"/>
      <c r="C424" s="14" t="s">
        <v>886</v>
      </c>
      <c r="D424" s="14" t="s">
        <v>654</v>
      </c>
      <c r="E424" s="15" t="s">
        <v>887</v>
      </c>
      <c r="F424" s="16" t="s">
        <v>267</v>
      </c>
      <c r="G424" s="17">
        <v>0.64</v>
      </c>
      <c r="H424" s="18">
        <v>80.900000000000006</v>
      </c>
      <c r="I424" s="19">
        <f t="shared" si="9"/>
        <v>51.776000000000003</v>
      </c>
      <c r="L424" s="4">
        <v>80.900000000000006</v>
      </c>
      <c r="M424" s="4">
        <v>51.776000000000003</v>
      </c>
    </row>
    <row r="425" spans="1:13" hidden="1" x14ac:dyDescent="0.25">
      <c r="A425" s="57">
        <v>0</v>
      </c>
      <c r="B425" s="13"/>
      <c r="C425" s="14" t="s">
        <v>888</v>
      </c>
      <c r="D425" s="14" t="s">
        <v>654</v>
      </c>
      <c r="E425" s="15" t="s">
        <v>889</v>
      </c>
      <c r="F425" s="16" t="s">
        <v>267</v>
      </c>
      <c r="G425" s="17">
        <v>0.25</v>
      </c>
      <c r="H425" s="18">
        <v>18.72</v>
      </c>
      <c r="I425" s="19">
        <f t="shared" si="9"/>
        <v>4.68</v>
      </c>
      <c r="L425" s="4">
        <v>18.72</v>
      </c>
      <c r="M425" s="4">
        <v>4.68</v>
      </c>
    </row>
    <row r="426" spans="1:13" ht="45" hidden="1" x14ac:dyDescent="0.25">
      <c r="A426" s="57">
        <v>0</v>
      </c>
      <c r="B426" s="13"/>
      <c r="C426" s="14" t="s">
        <v>890</v>
      </c>
      <c r="D426" s="14" t="s">
        <v>654</v>
      </c>
      <c r="E426" s="15" t="s">
        <v>891</v>
      </c>
      <c r="F426" s="16" t="s">
        <v>443</v>
      </c>
      <c r="G426" s="17">
        <v>0.02</v>
      </c>
      <c r="H426" s="18">
        <v>415.14</v>
      </c>
      <c r="I426" s="19">
        <f t="shared" si="9"/>
        <v>8.3027999999999995</v>
      </c>
      <c r="L426" s="4">
        <v>415.14</v>
      </c>
      <c r="M426" s="4">
        <v>8.3027999999999995</v>
      </c>
    </row>
    <row r="427" spans="1:13" hidden="1" x14ac:dyDescent="0.25">
      <c r="A427" s="57">
        <v>0</v>
      </c>
      <c r="B427" s="13"/>
      <c r="C427" s="14" t="s">
        <v>892</v>
      </c>
      <c r="D427" s="14" t="s">
        <v>654</v>
      </c>
      <c r="E427" s="15" t="s">
        <v>893</v>
      </c>
      <c r="F427" s="16" t="s">
        <v>134</v>
      </c>
      <c r="G427" s="17">
        <v>0.9</v>
      </c>
      <c r="H427" s="18">
        <v>12.45</v>
      </c>
      <c r="I427" s="19">
        <f t="shared" si="9"/>
        <v>11.205</v>
      </c>
      <c r="L427" s="4">
        <v>12.45</v>
      </c>
      <c r="M427" s="4">
        <v>11.205</v>
      </c>
    </row>
    <row r="428" spans="1:13" ht="30" hidden="1" x14ac:dyDescent="0.25">
      <c r="A428" s="57">
        <v>0</v>
      </c>
      <c r="B428" s="13"/>
      <c r="C428" s="14" t="s">
        <v>894</v>
      </c>
      <c r="D428" s="14" t="s">
        <v>654</v>
      </c>
      <c r="E428" s="15" t="s">
        <v>895</v>
      </c>
      <c r="F428" s="16" t="s">
        <v>443</v>
      </c>
      <c r="G428" s="17">
        <v>0.245</v>
      </c>
      <c r="H428" s="18">
        <v>55.35</v>
      </c>
      <c r="I428" s="19">
        <f t="shared" si="9"/>
        <v>13.560750000000001</v>
      </c>
      <c r="L428" s="4">
        <v>55.35</v>
      </c>
      <c r="M428" s="4">
        <v>13.560750000000001</v>
      </c>
    </row>
    <row r="429" spans="1:13" ht="30" hidden="1" x14ac:dyDescent="0.25">
      <c r="A429" s="57">
        <v>0</v>
      </c>
      <c r="B429" s="13"/>
      <c r="C429" s="14" t="s">
        <v>896</v>
      </c>
      <c r="D429" s="14" t="s">
        <v>654</v>
      </c>
      <c r="E429" s="15" t="s">
        <v>897</v>
      </c>
      <c r="F429" s="16" t="s">
        <v>267</v>
      </c>
      <c r="G429" s="17">
        <v>0.16</v>
      </c>
      <c r="H429" s="18">
        <v>53.61</v>
      </c>
      <c r="I429" s="19">
        <f t="shared" si="9"/>
        <v>8.5776000000000003</v>
      </c>
      <c r="L429" s="4">
        <v>53.61</v>
      </c>
      <c r="M429" s="4">
        <v>8.5776000000000003</v>
      </c>
    </row>
    <row r="430" spans="1:13" hidden="1" x14ac:dyDescent="0.25">
      <c r="A430" s="57">
        <v>0</v>
      </c>
      <c r="B430" s="13"/>
      <c r="C430" s="14" t="s">
        <v>898</v>
      </c>
      <c r="D430" s="14" t="s">
        <v>654</v>
      </c>
      <c r="E430" s="15" t="s">
        <v>899</v>
      </c>
      <c r="F430" s="16" t="s">
        <v>443</v>
      </c>
      <c r="G430" s="17">
        <v>0.12</v>
      </c>
      <c r="H430" s="18">
        <v>55.35</v>
      </c>
      <c r="I430" s="19">
        <f t="shared" si="9"/>
        <v>6.6420000000000003</v>
      </c>
      <c r="L430" s="4">
        <v>55.35</v>
      </c>
      <c r="M430" s="4">
        <v>6.6420000000000003</v>
      </c>
    </row>
    <row r="431" spans="1:13" ht="45" hidden="1" x14ac:dyDescent="0.25">
      <c r="A431" s="57">
        <v>0</v>
      </c>
      <c r="B431" s="13"/>
      <c r="C431" s="14" t="s">
        <v>900</v>
      </c>
      <c r="D431" s="14" t="s">
        <v>654</v>
      </c>
      <c r="E431" s="15" t="s">
        <v>901</v>
      </c>
      <c r="F431" s="16" t="s">
        <v>267</v>
      </c>
      <c r="G431" s="17">
        <v>0.48</v>
      </c>
      <c r="H431" s="18">
        <v>41.19</v>
      </c>
      <c r="I431" s="19">
        <f t="shared" si="9"/>
        <v>19.771199999999997</v>
      </c>
      <c r="L431" s="4">
        <v>41.19</v>
      </c>
      <c r="M431" s="4">
        <v>19.771199999999997</v>
      </c>
    </row>
    <row r="432" spans="1:13" hidden="1" x14ac:dyDescent="0.25">
      <c r="A432" s="57">
        <v>0</v>
      </c>
      <c r="B432" s="13"/>
      <c r="C432" s="14" t="s">
        <v>902</v>
      </c>
      <c r="D432" s="14" t="s">
        <v>654</v>
      </c>
      <c r="E432" s="15" t="s">
        <v>903</v>
      </c>
      <c r="F432" s="16" t="s">
        <v>443</v>
      </c>
      <c r="G432" s="17">
        <v>0.125</v>
      </c>
      <c r="H432" s="18">
        <v>31.32</v>
      </c>
      <c r="I432" s="19">
        <f t="shared" si="9"/>
        <v>3.915</v>
      </c>
      <c r="L432" s="4">
        <v>31.32</v>
      </c>
      <c r="M432" s="4">
        <v>3.915</v>
      </c>
    </row>
    <row r="433" spans="1:13" ht="30" hidden="1" x14ac:dyDescent="0.25">
      <c r="A433" s="57">
        <v>0</v>
      </c>
      <c r="B433" s="13"/>
      <c r="C433" s="14" t="s">
        <v>904</v>
      </c>
      <c r="D433" s="14" t="s">
        <v>654</v>
      </c>
      <c r="E433" s="15" t="s">
        <v>905</v>
      </c>
      <c r="F433" s="16" t="s">
        <v>443</v>
      </c>
      <c r="G433" s="17">
        <v>0.02</v>
      </c>
      <c r="H433" s="18">
        <v>88.91</v>
      </c>
      <c r="I433" s="19">
        <f t="shared" si="9"/>
        <v>1.7782</v>
      </c>
      <c r="L433" s="4">
        <v>88.91</v>
      </c>
      <c r="M433" s="4">
        <v>1.7782</v>
      </c>
    </row>
    <row r="434" spans="1:13" hidden="1" x14ac:dyDescent="0.25">
      <c r="A434" s="57">
        <v>0</v>
      </c>
      <c r="B434" s="13"/>
      <c r="C434" s="14" t="s">
        <v>906</v>
      </c>
      <c r="D434" s="14" t="s">
        <v>654</v>
      </c>
      <c r="E434" s="15" t="s">
        <v>907</v>
      </c>
      <c r="F434" s="16" t="s">
        <v>443</v>
      </c>
      <c r="G434" s="17">
        <v>8.9999999999999993E-3</v>
      </c>
      <c r="H434" s="18">
        <v>106.73</v>
      </c>
      <c r="I434" s="19">
        <f t="shared" si="9"/>
        <v>0.96056999999999992</v>
      </c>
      <c r="L434" s="4">
        <v>106.73</v>
      </c>
      <c r="M434" s="4">
        <v>0.96056999999999992</v>
      </c>
    </row>
    <row r="435" spans="1:13" ht="30" hidden="1" x14ac:dyDescent="0.25">
      <c r="A435" s="57">
        <v>1</v>
      </c>
      <c r="B435" s="13" t="s">
        <v>228</v>
      </c>
      <c r="C435" s="14" t="s">
        <v>435</v>
      </c>
      <c r="D435" s="14" t="s">
        <v>95</v>
      </c>
      <c r="E435" s="15" t="s">
        <v>827</v>
      </c>
      <c r="F435" s="16" t="s">
        <v>122</v>
      </c>
      <c r="G435" s="17">
        <v>1</v>
      </c>
      <c r="H435" s="18" cm="1">
        <f t="array" ref="H435">SUM(I436:INDEX(I436:I9367,MATCH(TRUE,INDEX(A436:A9367&lt;&gt;0,0),0)-1))</f>
        <v>12.384303999999998</v>
      </c>
      <c r="I435" s="19">
        <f t="shared" si="9"/>
        <v>12.384303999999998</v>
      </c>
      <c r="L435" s="4">
        <v>13.540928000000001</v>
      </c>
      <c r="M435" s="4">
        <v>13.540928000000001</v>
      </c>
    </row>
    <row r="436" spans="1:13" hidden="1" x14ac:dyDescent="0.25">
      <c r="A436" s="57">
        <v>0</v>
      </c>
      <c r="B436" s="13"/>
      <c r="C436" s="14">
        <v>88247</v>
      </c>
      <c r="D436" s="14" t="s">
        <v>114</v>
      </c>
      <c r="E436" s="15" t="s">
        <v>484</v>
      </c>
      <c r="F436" s="16" t="s">
        <v>468</v>
      </c>
      <c r="G436" s="17">
        <v>6.1199999999999997E-2</v>
      </c>
      <c r="H436" s="18">
        <v>18.559999999999999</v>
      </c>
      <c r="I436" s="19">
        <f t="shared" si="9"/>
        <v>1.1358719999999998</v>
      </c>
      <c r="J436" s="4" t="s">
        <v>854</v>
      </c>
      <c r="L436" s="4">
        <v>17.23</v>
      </c>
      <c r="M436" s="4">
        <v>1.054476</v>
      </c>
    </row>
    <row r="437" spans="1:13" hidden="1" x14ac:dyDescent="0.25">
      <c r="A437" s="57">
        <v>0</v>
      </c>
      <c r="B437" s="13"/>
      <c r="C437" s="14">
        <v>88264</v>
      </c>
      <c r="D437" s="14" t="s">
        <v>114</v>
      </c>
      <c r="E437" s="15" t="s">
        <v>485</v>
      </c>
      <c r="F437" s="16" t="s">
        <v>468</v>
      </c>
      <c r="G437" s="17">
        <v>6.1199999999999997E-2</v>
      </c>
      <c r="H437" s="18">
        <v>22.36</v>
      </c>
      <c r="I437" s="19">
        <f t="shared" si="9"/>
        <v>1.3684319999999999</v>
      </c>
      <c r="J437" s="4" t="s">
        <v>854</v>
      </c>
      <c r="L437" s="4">
        <v>20.71</v>
      </c>
      <c r="M437" s="4">
        <v>1.267452</v>
      </c>
    </row>
    <row r="438" spans="1:13" ht="45" hidden="1" x14ac:dyDescent="0.25">
      <c r="A438" s="57">
        <v>0</v>
      </c>
      <c r="B438" s="13"/>
      <c r="C438" s="14">
        <v>2446</v>
      </c>
      <c r="D438" s="14" t="s">
        <v>114</v>
      </c>
      <c r="E438" s="15" t="s">
        <v>951</v>
      </c>
      <c r="F438" s="16" t="s">
        <v>122</v>
      </c>
      <c r="G438" s="17">
        <v>1.3</v>
      </c>
      <c r="H438" s="18">
        <v>7.6</v>
      </c>
      <c r="I438" s="19">
        <f t="shared" si="9"/>
        <v>9.879999999999999</v>
      </c>
      <c r="J438" s="4" t="s">
        <v>854</v>
      </c>
      <c r="L438" s="4">
        <v>8.6300000000000008</v>
      </c>
      <c r="M438" s="4">
        <v>11.219000000000001</v>
      </c>
    </row>
    <row r="439" spans="1:13" hidden="1" x14ac:dyDescent="0.25">
      <c r="A439" s="57">
        <v>1</v>
      </c>
      <c r="B439" s="13" t="s">
        <v>229</v>
      </c>
      <c r="C439" s="14" t="s">
        <v>439</v>
      </c>
      <c r="D439" s="14" t="s">
        <v>95</v>
      </c>
      <c r="E439" s="15" t="s">
        <v>828</v>
      </c>
      <c r="F439" s="16" t="s">
        <v>122</v>
      </c>
      <c r="G439" s="17">
        <v>1</v>
      </c>
      <c r="H439" s="18" cm="1">
        <f t="array" ref="H439">SUM(I440:INDEX(I440:I9371,MATCH(TRUE,INDEX(A440:A9371&lt;&gt;0,0),0)-1))</f>
        <v>11.634399999999999</v>
      </c>
      <c r="I439" s="19">
        <f t="shared" si="9"/>
        <v>11.634399999999999</v>
      </c>
      <c r="L439" s="4">
        <v>11.5684</v>
      </c>
      <c r="M439" s="4">
        <v>11.5684</v>
      </c>
    </row>
    <row r="440" spans="1:13" hidden="1" x14ac:dyDescent="0.25">
      <c r="A440" s="57">
        <v>0</v>
      </c>
      <c r="B440" s="13"/>
      <c r="C440" s="14">
        <v>88264</v>
      </c>
      <c r="D440" s="14" t="s">
        <v>114</v>
      </c>
      <c r="E440" s="15" t="s">
        <v>485</v>
      </c>
      <c r="F440" s="16" t="s">
        <v>468</v>
      </c>
      <c r="G440" s="17">
        <v>0.04</v>
      </c>
      <c r="H440" s="18">
        <v>22.36</v>
      </c>
      <c r="I440" s="19">
        <f t="shared" si="9"/>
        <v>0.89439999999999997</v>
      </c>
      <c r="J440" s="4" t="s">
        <v>854</v>
      </c>
      <c r="L440" s="4">
        <v>20.71</v>
      </c>
      <c r="M440" s="4">
        <v>0.82840000000000003</v>
      </c>
    </row>
    <row r="441" spans="1:13" hidden="1" x14ac:dyDescent="0.25">
      <c r="A441" s="57">
        <v>0</v>
      </c>
      <c r="B441" s="13"/>
      <c r="C441" s="14" t="s">
        <v>952</v>
      </c>
      <c r="D441" s="14" t="s">
        <v>953</v>
      </c>
      <c r="E441" s="15" t="s">
        <v>954</v>
      </c>
      <c r="F441" s="16" t="s">
        <v>122</v>
      </c>
      <c r="G441" s="17">
        <v>1</v>
      </c>
      <c r="H441" s="18">
        <v>10.74</v>
      </c>
      <c r="I441" s="19">
        <f t="shared" si="9"/>
        <v>10.74</v>
      </c>
      <c r="L441" s="4">
        <v>10.74</v>
      </c>
      <c r="M441" s="4">
        <v>10.74</v>
      </c>
    </row>
    <row r="442" spans="1:13" hidden="1" x14ac:dyDescent="0.25">
      <c r="A442" s="57">
        <v>1</v>
      </c>
      <c r="B442" s="13" t="s">
        <v>230</v>
      </c>
      <c r="C442" s="14" t="s">
        <v>444</v>
      </c>
      <c r="D442" s="14" t="s">
        <v>95</v>
      </c>
      <c r="E442" s="15" t="s">
        <v>829</v>
      </c>
      <c r="F442" s="16" t="s">
        <v>9</v>
      </c>
      <c r="G442" s="17">
        <v>1</v>
      </c>
      <c r="H442" s="18" cm="1">
        <f t="array" ref="H442">SUM(I443:INDEX(I443:I9374,MATCH(TRUE,INDEX(A443:A9374&lt;&gt;0,0),0)-1))</f>
        <v>476.108</v>
      </c>
      <c r="I442" s="19">
        <f t="shared" si="9"/>
        <v>476.108</v>
      </c>
      <c r="L442" s="4">
        <v>474.60400000000004</v>
      </c>
      <c r="M442" s="4">
        <v>474.60400000000004</v>
      </c>
    </row>
    <row r="443" spans="1:13" hidden="1" x14ac:dyDescent="0.25">
      <c r="A443" s="57">
        <v>0</v>
      </c>
      <c r="B443" s="13"/>
      <c r="C443" s="14">
        <v>1691</v>
      </c>
      <c r="D443" s="14" t="s">
        <v>107</v>
      </c>
      <c r="E443" s="15" t="s">
        <v>675</v>
      </c>
      <c r="F443" s="16" t="s">
        <v>9</v>
      </c>
      <c r="G443" s="17">
        <v>2</v>
      </c>
      <c r="H443" s="18">
        <v>0.88</v>
      </c>
      <c r="I443" s="19">
        <f t="shared" si="9"/>
        <v>1.76</v>
      </c>
      <c r="J443" s="4" t="s">
        <v>854</v>
      </c>
      <c r="L443" s="4">
        <v>0.74</v>
      </c>
      <c r="M443" s="4">
        <v>1.48</v>
      </c>
    </row>
    <row r="444" spans="1:13" x14ac:dyDescent="0.25">
      <c r="A444" s="57">
        <v>0</v>
      </c>
      <c r="B444" s="13"/>
      <c r="C444" s="14" t="s">
        <v>955</v>
      </c>
      <c r="D444" s="14" t="s">
        <v>107</v>
      </c>
      <c r="E444" s="15" t="s">
        <v>676</v>
      </c>
      <c r="F444" s="16" t="s">
        <v>9</v>
      </c>
      <c r="G444" s="17">
        <v>1</v>
      </c>
      <c r="H444" s="18">
        <f>L444</f>
        <v>457.6</v>
      </c>
      <c r="I444" s="19">
        <f t="shared" si="9"/>
        <v>457.6</v>
      </c>
      <c r="L444" s="4">
        <v>457.6</v>
      </c>
      <c r="M444" s="4">
        <v>457.6</v>
      </c>
    </row>
    <row r="445" spans="1:13" hidden="1" x14ac:dyDescent="0.25">
      <c r="A445" s="57">
        <v>0</v>
      </c>
      <c r="B445" s="13"/>
      <c r="C445" s="14">
        <v>88247</v>
      </c>
      <c r="D445" s="14" t="s">
        <v>114</v>
      </c>
      <c r="E445" s="15" t="s">
        <v>484</v>
      </c>
      <c r="F445" s="16" t="s">
        <v>468</v>
      </c>
      <c r="G445" s="17">
        <v>0.3</v>
      </c>
      <c r="H445" s="18">
        <v>18.559999999999999</v>
      </c>
      <c r="I445" s="19">
        <f t="shared" si="9"/>
        <v>5.5679999999999996</v>
      </c>
      <c r="J445" s="4" t="s">
        <v>854</v>
      </c>
      <c r="L445" s="4">
        <v>17.23</v>
      </c>
      <c r="M445" s="4">
        <v>5.1689999999999996</v>
      </c>
    </row>
    <row r="446" spans="1:13" hidden="1" x14ac:dyDescent="0.25">
      <c r="A446" s="57">
        <v>0</v>
      </c>
      <c r="B446" s="13"/>
      <c r="C446" s="14">
        <v>88264</v>
      </c>
      <c r="D446" s="14" t="s">
        <v>114</v>
      </c>
      <c r="E446" s="15" t="s">
        <v>485</v>
      </c>
      <c r="F446" s="16" t="s">
        <v>468</v>
      </c>
      <c r="G446" s="17">
        <v>0.5</v>
      </c>
      <c r="H446" s="18">
        <v>22.36</v>
      </c>
      <c r="I446" s="19">
        <f t="shared" si="9"/>
        <v>11.18</v>
      </c>
      <c r="J446" s="4" t="s">
        <v>854</v>
      </c>
      <c r="L446" s="4">
        <v>20.71</v>
      </c>
      <c r="M446" s="4">
        <v>10.355</v>
      </c>
    </row>
    <row r="447" spans="1:13" hidden="1" x14ac:dyDescent="0.25">
      <c r="A447" s="57">
        <v>1</v>
      </c>
      <c r="B447" s="13" t="s">
        <v>231</v>
      </c>
      <c r="C447" s="14" t="s">
        <v>449</v>
      </c>
      <c r="D447" s="14" t="s">
        <v>95</v>
      </c>
      <c r="E447" s="15" t="s">
        <v>830</v>
      </c>
      <c r="F447" s="16" t="s">
        <v>9</v>
      </c>
      <c r="G447" s="17">
        <v>1</v>
      </c>
      <c r="H447" s="18" cm="1">
        <f t="array" ref="H447">SUM(I448:INDEX(I448:I9379,MATCH(TRUE,INDEX(A448:A9379&lt;&gt;0,0),0)-1))</f>
        <v>115.44999999999999</v>
      </c>
      <c r="I447" s="19">
        <f t="shared" si="9"/>
        <v>115.44999999999999</v>
      </c>
      <c r="L447" s="4">
        <v>110.97999999999999</v>
      </c>
      <c r="M447" s="4">
        <v>110.97999999999999</v>
      </c>
    </row>
    <row r="448" spans="1:13" hidden="1" x14ac:dyDescent="0.25">
      <c r="A448" s="57">
        <v>0</v>
      </c>
      <c r="B448" s="13"/>
      <c r="C448" s="14" t="s">
        <v>956</v>
      </c>
      <c r="D448" s="14" t="s">
        <v>373</v>
      </c>
      <c r="E448" s="15" t="s">
        <v>677</v>
      </c>
      <c r="F448" s="16" t="s">
        <v>9</v>
      </c>
      <c r="G448" s="17">
        <v>1</v>
      </c>
      <c r="H448" s="18">
        <v>54.07</v>
      </c>
      <c r="I448" s="19">
        <f t="shared" si="9"/>
        <v>54.07</v>
      </c>
      <c r="L448" s="4">
        <v>54.07</v>
      </c>
      <c r="M448" s="4">
        <v>54.07</v>
      </c>
    </row>
    <row r="449" spans="1:13" hidden="1" x14ac:dyDescent="0.25">
      <c r="A449" s="57">
        <v>0</v>
      </c>
      <c r="B449" s="13"/>
      <c r="C449" s="14">
        <v>88247</v>
      </c>
      <c r="D449" s="14" t="s">
        <v>114</v>
      </c>
      <c r="E449" s="15" t="s">
        <v>484</v>
      </c>
      <c r="F449" s="16" t="s">
        <v>468</v>
      </c>
      <c r="G449" s="17">
        <v>1.5</v>
      </c>
      <c r="H449" s="18">
        <v>18.559999999999999</v>
      </c>
      <c r="I449" s="19">
        <f t="shared" si="9"/>
        <v>27.839999999999996</v>
      </c>
      <c r="J449" s="4" t="s">
        <v>854</v>
      </c>
      <c r="L449" s="4">
        <v>17.23</v>
      </c>
      <c r="M449" s="4">
        <v>25.844999999999999</v>
      </c>
    </row>
    <row r="450" spans="1:13" hidden="1" x14ac:dyDescent="0.25">
      <c r="A450" s="57">
        <v>0</v>
      </c>
      <c r="B450" s="13"/>
      <c r="C450" s="14">
        <v>88264</v>
      </c>
      <c r="D450" s="14" t="s">
        <v>114</v>
      </c>
      <c r="E450" s="15" t="s">
        <v>485</v>
      </c>
      <c r="F450" s="16" t="s">
        <v>468</v>
      </c>
      <c r="G450" s="17">
        <v>1.5</v>
      </c>
      <c r="H450" s="18">
        <v>22.36</v>
      </c>
      <c r="I450" s="19">
        <f t="shared" si="9"/>
        <v>33.54</v>
      </c>
      <c r="J450" s="4" t="s">
        <v>854</v>
      </c>
      <c r="L450" s="4">
        <v>20.71</v>
      </c>
      <c r="M450" s="4">
        <v>31.065000000000001</v>
      </c>
    </row>
    <row r="451" spans="1:13" hidden="1" x14ac:dyDescent="0.25">
      <c r="A451" s="57">
        <v>1</v>
      </c>
      <c r="B451" s="13" t="s">
        <v>232</v>
      </c>
      <c r="C451" s="14" t="s">
        <v>304</v>
      </c>
      <c r="D451" s="14" t="s">
        <v>95</v>
      </c>
      <c r="E451" s="15" t="s">
        <v>831</v>
      </c>
      <c r="F451" s="16" t="s">
        <v>9</v>
      </c>
      <c r="G451" s="17">
        <v>1</v>
      </c>
      <c r="H451" s="18" cm="1">
        <f t="array" ref="H451">SUM(I452:INDEX(I452:I9383,MATCH(TRUE,INDEX(A452:A9383&lt;&gt;0,0),0)-1))</f>
        <v>848.20800000000008</v>
      </c>
      <c r="I451" s="19">
        <f t="shared" si="9"/>
        <v>848.20800000000008</v>
      </c>
      <c r="L451" s="4">
        <v>829.97</v>
      </c>
      <c r="M451" s="4">
        <v>829.97</v>
      </c>
    </row>
    <row r="452" spans="1:13" ht="30" hidden="1" x14ac:dyDescent="0.25">
      <c r="A452" s="57">
        <v>0</v>
      </c>
      <c r="B452" s="13"/>
      <c r="C452" s="14">
        <v>95</v>
      </c>
      <c r="D452" s="14" t="s">
        <v>107</v>
      </c>
      <c r="E452" s="15" t="s">
        <v>510</v>
      </c>
      <c r="F452" s="16" t="s">
        <v>443</v>
      </c>
      <c r="G452" s="17">
        <v>0.1</v>
      </c>
      <c r="H452" s="18">
        <v>562.54</v>
      </c>
      <c r="I452" s="19">
        <f t="shared" si="9"/>
        <v>56.253999999999998</v>
      </c>
      <c r="J452" s="4" t="s">
        <v>854</v>
      </c>
      <c r="L452" s="4">
        <v>474.76</v>
      </c>
      <c r="M452" s="4">
        <v>47.475999999999999</v>
      </c>
    </row>
    <row r="453" spans="1:13" ht="45" x14ac:dyDescent="0.25">
      <c r="A453" s="57">
        <v>0</v>
      </c>
      <c r="B453" s="13"/>
      <c r="C453" s="14">
        <v>128</v>
      </c>
      <c r="D453" s="14" t="s">
        <v>107</v>
      </c>
      <c r="E453" s="15" t="s">
        <v>957</v>
      </c>
      <c r="F453" s="16" t="s">
        <v>443</v>
      </c>
      <c r="G453" s="17">
        <v>0.1</v>
      </c>
      <c r="H453" s="18">
        <f t="shared" ref="H453:H455" si="10">L453</f>
        <v>36.94</v>
      </c>
      <c r="I453" s="19">
        <f t="shared" si="9"/>
        <v>3.694</v>
      </c>
      <c r="L453" s="4">
        <v>36.94</v>
      </c>
      <c r="M453" s="4">
        <v>3.694</v>
      </c>
    </row>
    <row r="454" spans="1:13" x14ac:dyDescent="0.25">
      <c r="A454" s="57">
        <v>0</v>
      </c>
      <c r="B454" s="13"/>
      <c r="C454" s="14">
        <v>2455</v>
      </c>
      <c r="D454" s="14" t="s">
        <v>107</v>
      </c>
      <c r="E454" s="15" t="s">
        <v>958</v>
      </c>
      <c r="F454" s="16" t="s">
        <v>468</v>
      </c>
      <c r="G454" s="17">
        <v>1</v>
      </c>
      <c r="H454" s="18">
        <f t="shared" si="10"/>
        <v>100.69</v>
      </c>
      <c r="I454" s="19">
        <f t="shared" si="9"/>
        <v>100.69</v>
      </c>
      <c r="L454" s="4">
        <v>100.69</v>
      </c>
      <c r="M454" s="4">
        <v>100.69</v>
      </c>
    </row>
    <row r="455" spans="1:13" x14ac:dyDescent="0.25">
      <c r="A455" s="57">
        <v>0</v>
      </c>
      <c r="B455" s="13"/>
      <c r="C455" s="14">
        <v>9227</v>
      </c>
      <c r="D455" s="14" t="s">
        <v>107</v>
      </c>
      <c r="E455" s="15" t="s">
        <v>959</v>
      </c>
      <c r="F455" s="16" t="s">
        <v>9</v>
      </c>
      <c r="G455" s="17">
        <v>1</v>
      </c>
      <c r="H455" s="18">
        <f t="shared" si="10"/>
        <v>590</v>
      </c>
      <c r="I455" s="19">
        <f t="shared" si="9"/>
        <v>590</v>
      </c>
      <c r="L455" s="4">
        <v>590</v>
      </c>
      <c r="M455" s="4">
        <v>590</v>
      </c>
    </row>
    <row r="456" spans="1:13" hidden="1" x14ac:dyDescent="0.25">
      <c r="A456" s="57">
        <v>0</v>
      </c>
      <c r="B456" s="13"/>
      <c r="C456" s="14">
        <v>88316</v>
      </c>
      <c r="D456" s="14" t="s">
        <v>114</v>
      </c>
      <c r="E456" s="15" t="s">
        <v>469</v>
      </c>
      <c r="F456" s="16" t="s">
        <v>468</v>
      </c>
      <c r="G456" s="17">
        <v>5.5</v>
      </c>
      <c r="H456" s="18">
        <v>17.739999999999998</v>
      </c>
      <c r="I456" s="19">
        <f t="shared" si="9"/>
        <v>97.57</v>
      </c>
      <c r="J456" s="4" t="s">
        <v>854</v>
      </c>
      <c r="L456" s="4">
        <v>16.02</v>
      </c>
      <c r="M456" s="4">
        <v>88.11</v>
      </c>
    </row>
    <row r="457" spans="1:13" hidden="1" x14ac:dyDescent="0.25">
      <c r="A457" s="57">
        <v>1</v>
      </c>
      <c r="B457" s="13" t="s">
        <v>233</v>
      </c>
      <c r="C457" s="14" t="s">
        <v>451</v>
      </c>
      <c r="D457" s="14" t="s">
        <v>95</v>
      </c>
      <c r="E457" s="15" t="s">
        <v>832</v>
      </c>
      <c r="F457" s="16" t="s">
        <v>122</v>
      </c>
      <c r="G457" s="17">
        <v>1</v>
      </c>
      <c r="H457" s="18" cm="1">
        <f t="array" ref="H457">SUM(I458:INDEX(I458:I9389,MATCH(TRUE,INDEX(A458:A9389&lt;&gt;0,0),0)-1))</f>
        <v>23.7806</v>
      </c>
      <c r="I457" s="19">
        <f t="shared" si="9"/>
        <v>23.7806</v>
      </c>
      <c r="L457" s="4">
        <v>22.871700000000001</v>
      </c>
      <c r="M457" s="4">
        <v>22.871700000000001</v>
      </c>
    </row>
    <row r="458" spans="1:13" hidden="1" x14ac:dyDescent="0.25">
      <c r="A458" s="57">
        <v>0</v>
      </c>
      <c r="B458" s="13"/>
      <c r="C458" s="14" t="s">
        <v>960</v>
      </c>
      <c r="D458" s="14" t="s">
        <v>370</v>
      </c>
      <c r="E458" s="15" t="s">
        <v>961</v>
      </c>
      <c r="F458" s="16" t="s">
        <v>122</v>
      </c>
      <c r="G458" s="17">
        <v>1</v>
      </c>
      <c r="H458" s="18">
        <v>11.3</v>
      </c>
      <c r="I458" s="19">
        <f t="shared" si="9"/>
        <v>11.3</v>
      </c>
      <c r="L458" s="4">
        <v>11.3</v>
      </c>
      <c r="M458" s="4">
        <v>11.3</v>
      </c>
    </row>
    <row r="459" spans="1:13" hidden="1" x14ac:dyDescent="0.25">
      <c r="A459" s="57">
        <v>0</v>
      </c>
      <c r="B459" s="13"/>
      <c r="C459" s="14">
        <v>88247</v>
      </c>
      <c r="D459" s="14" t="s">
        <v>114</v>
      </c>
      <c r="E459" s="15" t="s">
        <v>484</v>
      </c>
      <c r="F459" s="16" t="s">
        <v>468</v>
      </c>
      <c r="G459" s="17">
        <v>0.30499999999999999</v>
      </c>
      <c r="H459" s="18">
        <v>18.559999999999999</v>
      </c>
      <c r="I459" s="19">
        <f t="shared" si="9"/>
        <v>5.6607999999999992</v>
      </c>
      <c r="J459" s="4" t="s">
        <v>854</v>
      </c>
      <c r="L459" s="4">
        <v>17.23</v>
      </c>
      <c r="M459" s="4">
        <v>5.2551500000000004</v>
      </c>
    </row>
    <row r="460" spans="1:13" hidden="1" x14ac:dyDescent="0.25">
      <c r="A460" s="57">
        <v>0</v>
      </c>
      <c r="B460" s="13"/>
      <c r="C460" s="14">
        <v>88264</v>
      </c>
      <c r="D460" s="14" t="s">
        <v>114</v>
      </c>
      <c r="E460" s="15" t="s">
        <v>485</v>
      </c>
      <c r="F460" s="16" t="s">
        <v>468</v>
      </c>
      <c r="G460" s="17">
        <v>0.30499999999999999</v>
      </c>
      <c r="H460" s="18">
        <v>22.36</v>
      </c>
      <c r="I460" s="19">
        <f t="shared" si="9"/>
        <v>6.8197999999999999</v>
      </c>
      <c r="J460" s="4" t="s">
        <v>854</v>
      </c>
      <c r="L460" s="4">
        <v>20.71</v>
      </c>
      <c r="M460" s="4">
        <v>6.3165500000000003</v>
      </c>
    </row>
    <row r="461" spans="1:13" hidden="1" x14ac:dyDescent="0.25">
      <c r="A461" s="57">
        <v>1</v>
      </c>
      <c r="B461" s="13" t="s">
        <v>234</v>
      </c>
      <c r="C461" s="14" t="s">
        <v>833</v>
      </c>
      <c r="D461" s="14" t="s">
        <v>370</v>
      </c>
      <c r="E461" s="15" t="s">
        <v>447</v>
      </c>
      <c r="F461" s="16" t="s">
        <v>122</v>
      </c>
      <c r="G461" s="17">
        <v>1</v>
      </c>
      <c r="H461" s="18" cm="1">
        <f t="array" ref="H461">SUM(I462:INDEX(I462:I9393,MATCH(TRUE,INDEX(A462:A9393&lt;&gt;0,0),0)-1))</f>
        <v>324.55261999999999</v>
      </c>
      <c r="I461" s="19">
        <f t="shared" si="9"/>
        <v>324.55261999999999</v>
      </c>
      <c r="L461" s="4">
        <v>313.41290999999995</v>
      </c>
      <c r="M461" s="4">
        <v>313.41290999999995</v>
      </c>
    </row>
    <row r="462" spans="1:13" hidden="1" x14ac:dyDescent="0.25">
      <c r="A462" s="57">
        <v>0</v>
      </c>
      <c r="B462" s="13"/>
      <c r="C462" s="14">
        <v>88309</v>
      </c>
      <c r="D462" s="14" t="s">
        <v>114</v>
      </c>
      <c r="E462" s="15" t="s">
        <v>517</v>
      </c>
      <c r="F462" s="16" t="s">
        <v>468</v>
      </c>
      <c r="G462" s="17">
        <v>2.371</v>
      </c>
      <c r="H462" s="18">
        <v>22.09</v>
      </c>
      <c r="I462" s="19">
        <f t="shared" si="9"/>
        <v>52.375390000000003</v>
      </c>
      <c r="J462" s="4" t="s">
        <v>854</v>
      </c>
      <c r="L462" s="4">
        <v>19.98</v>
      </c>
      <c r="M462" s="4">
        <v>47.372579999999999</v>
      </c>
    </row>
    <row r="463" spans="1:13" hidden="1" x14ac:dyDescent="0.25">
      <c r="A463" s="57">
        <v>0</v>
      </c>
      <c r="B463" s="13"/>
      <c r="C463" s="14">
        <v>88245</v>
      </c>
      <c r="D463" s="14" t="s">
        <v>114</v>
      </c>
      <c r="E463" s="15" t="s">
        <v>516</v>
      </c>
      <c r="F463" s="16" t="s">
        <v>468</v>
      </c>
      <c r="G463" s="17">
        <v>0.27800000000000002</v>
      </c>
      <c r="H463" s="18">
        <v>21.93</v>
      </c>
      <c r="I463" s="19">
        <f t="shared" si="9"/>
        <v>6.0965400000000001</v>
      </c>
      <c r="J463" s="4" t="s">
        <v>854</v>
      </c>
      <c r="L463" s="4">
        <v>19.86</v>
      </c>
      <c r="M463" s="4">
        <v>5.5210800000000004</v>
      </c>
    </row>
    <row r="464" spans="1:13" hidden="1" x14ac:dyDescent="0.25">
      <c r="A464" s="57">
        <v>0</v>
      </c>
      <c r="B464" s="13"/>
      <c r="C464" s="14">
        <v>88262</v>
      </c>
      <c r="D464" s="14" t="s">
        <v>114</v>
      </c>
      <c r="E464" s="15" t="s">
        <v>467</v>
      </c>
      <c r="F464" s="16" t="s">
        <v>468</v>
      </c>
      <c r="G464" s="17">
        <v>0.495</v>
      </c>
      <c r="H464" s="18">
        <v>21.75</v>
      </c>
      <c r="I464" s="19">
        <f t="shared" si="9"/>
        <v>10.766249999999999</v>
      </c>
      <c r="J464" s="4" t="s">
        <v>854</v>
      </c>
      <c r="L464" s="4">
        <v>19.739999999999998</v>
      </c>
      <c r="M464" s="4">
        <v>9.7712999999999983</v>
      </c>
    </row>
    <row r="465" spans="1:13" hidden="1" x14ac:dyDescent="0.25">
      <c r="A465" s="57">
        <v>0</v>
      </c>
      <c r="B465" s="13"/>
      <c r="C465" s="14">
        <v>88239</v>
      </c>
      <c r="D465" s="14" t="s">
        <v>114</v>
      </c>
      <c r="E465" s="15" t="s">
        <v>696</v>
      </c>
      <c r="F465" s="16" t="s">
        <v>468</v>
      </c>
      <c r="G465" s="17">
        <v>0.495</v>
      </c>
      <c r="H465" s="18">
        <v>18.100000000000001</v>
      </c>
      <c r="I465" s="19">
        <f t="shared" si="9"/>
        <v>8.9595000000000002</v>
      </c>
      <c r="J465" s="4" t="s">
        <v>854</v>
      </c>
      <c r="L465" s="4">
        <v>16.850000000000001</v>
      </c>
      <c r="M465" s="4">
        <v>8.3407499999999999</v>
      </c>
    </row>
    <row r="466" spans="1:13" hidden="1" x14ac:dyDescent="0.25">
      <c r="A466" s="57">
        <v>0</v>
      </c>
      <c r="B466" s="13"/>
      <c r="C466" s="14">
        <v>88238</v>
      </c>
      <c r="D466" s="14" t="s">
        <v>114</v>
      </c>
      <c r="E466" s="15" t="s">
        <v>697</v>
      </c>
      <c r="F466" s="16" t="s">
        <v>468</v>
      </c>
      <c r="G466" s="17">
        <v>0.27800000000000002</v>
      </c>
      <c r="H466" s="18">
        <v>18.239999999999998</v>
      </c>
      <c r="I466" s="19">
        <f t="shared" si="9"/>
        <v>5.0707199999999997</v>
      </c>
      <c r="J466" s="4" t="s">
        <v>854</v>
      </c>
      <c r="L466" s="4">
        <v>16.03</v>
      </c>
      <c r="M466" s="4">
        <v>4.4563400000000009</v>
      </c>
    </row>
    <row r="467" spans="1:13" hidden="1" x14ac:dyDescent="0.25">
      <c r="A467" s="57">
        <v>0</v>
      </c>
      <c r="B467" s="13"/>
      <c r="C467" s="14">
        <v>88316</v>
      </c>
      <c r="D467" s="14" t="s">
        <v>114</v>
      </c>
      <c r="E467" s="15" t="s">
        <v>469</v>
      </c>
      <c r="F467" s="16" t="s">
        <v>468</v>
      </c>
      <c r="G467" s="17">
        <v>1.9379999999999999</v>
      </c>
      <c r="H467" s="18">
        <v>17.739999999999998</v>
      </c>
      <c r="I467" s="19">
        <f t="shared" si="9"/>
        <v>34.380119999999998</v>
      </c>
      <c r="J467" s="4" t="s">
        <v>854</v>
      </c>
      <c r="L467" s="4">
        <v>16.02</v>
      </c>
      <c r="M467" s="4">
        <v>31.046759999999999</v>
      </c>
    </row>
    <row r="468" spans="1:13" hidden="1" x14ac:dyDescent="0.25">
      <c r="A468" s="57">
        <v>0</v>
      </c>
      <c r="B468" s="13"/>
      <c r="C468" s="14" t="s">
        <v>962</v>
      </c>
      <c r="D468" s="14" t="s">
        <v>370</v>
      </c>
      <c r="E468" s="15" t="s">
        <v>698</v>
      </c>
      <c r="F468" s="16" t="s">
        <v>134</v>
      </c>
      <c r="G468" s="17">
        <v>24.2</v>
      </c>
      <c r="H468" s="18">
        <v>0.72</v>
      </c>
      <c r="I468" s="19">
        <f t="shared" si="9"/>
        <v>17.423999999999999</v>
      </c>
      <c r="L468" s="4">
        <v>0.72</v>
      </c>
      <c r="M468" s="4">
        <v>17.423999999999999</v>
      </c>
    </row>
    <row r="469" spans="1:13" hidden="1" x14ac:dyDescent="0.25">
      <c r="A469" s="57">
        <v>0</v>
      </c>
      <c r="B469" s="13"/>
      <c r="C469" s="14" t="s">
        <v>963</v>
      </c>
      <c r="D469" s="14" t="s">
        <v>370</v>
      </c>
      <c r="E469" s="15" t="s">
        <v>699</v>
      </c>
      <c r="F469" s="16" t="s">
        <v>443</v>
      </c>
      <c r="G469" s="17">
        <v>0.01</v>
      </c>
      <c r="H469" s="18">
        <v>106.42</v>
      </c>
      <c r="I469" s="19">
        <f t="shared" si="9"/>
        <v>1.0642</v>
      </c>
      <c r="L469" s="4">
        <v>106.42</v>
      </c>
      <c r="M469" s="4">
        <v>1.0642</v>
      </c>
    </row>
    <row r="470" spans="1:13" hidden="1" x14ac:dyDescent="0.25">
      <c r="A470" s="57">
        <v>0</v>
      </c>
      <c r="B470" s="13"/>
      <c r="C470" s="14" t="s">
        <v>964</v>
      </c>
      <c r="D470" s="14" t="s">
        <v>370</v>
      </c>
      <c r="E470" s="15" t="s">
        <v>700</v>
      </c>
      <c r="F470" s="16" t="s">
        <v>443</v>
      </c>
      <c r="G470" s="17">
        <v>1.4E-2</v>
      </c>
      <c r="H470" s="18">
        <v>84.4</v>
      </c>
      <c r="I470" s="19">
        <f t="shared" si="9"/>
        <v>1.1816000000000002</v>
      </c>
      <c r="L470" s="4">
        <v>84.4</v>
      </c>
      <c r="M470" s="4">
        <v>1.1816000000000002</v>
      </c>
    </row>
    <row r="471" spans="1:13" hidden="1" x14ac:dyDescent="0.25">
      <c r="A471" s="57">
        <v>0</v>
      </c>
      <c r="B471" s="13"/>
      <c r="C471" s="14" t="s">
        <v>965</v>
      </c>
      <c r="D471" s="14" t="s">
        <v>370</v>
      </c>
      <c r="E471" s="15" t="s">
        <v>701</v>
      </c>
      <c r="F471" s="16" t="s">
        <v>134</v>
      </c>
      <c r="G471" s="17">
        <v>0.06</v>
      </c>
      <c r="H471" s="18">
        <v>17.829999999999998</v>
      </c>
      <c r="I471" s="19">
        <f t="shared" si="9"/>
        <v>1.0697999999999999</v>
      </c>
      <c r="L471" s="4">
        <v>17.829999999999998</v>
      </c>
      <c r="M471" s="4">
        <v>1.0697999999999999</v>
      </c>
    </row>
    <row r="472" spans="1:13" hidden="1" x14ac:dyDescent="0.25">
      <c r="A472" s="57">
        <v>0</v>
      </c>
      <c r="B472" s="13"/>
      <c r="C472" s="14" t="s">
        <v>966</v>
      </c>
      <c r="D472" s="14" t="s">
        <v>370</v>
      </c>
      <c r="E472" s="15" t="s">
        <v>702</v>
      </c>
      <c r="F472" s="16" t="s">
        <v>122</v>
      </c>
      <c r="G472" s="17">
        <v>3.3</v>
      </c>
      <c r="H472" s="18">
        <v>0.46</v>
      </c>
      <c r="I472" s="19">
        <f t="shared" si="9"/>
        <v>1.518</v>
      </c>
      <c r="L472" s="4">
        <v>0.46</v>
      </c>
      <c r="M472" s="4">
        <v>1.518</v>
      </c>
    </row>
    <row r="473" spans="1:13" hidden="1" x14ac:dyDescent="0.25">
      <c r="A473" s="57">
        <v>0</v>
      </c>
      <c r="B473" s="13"/>
      <c r="C473" s="14" t="s">
        <v>967</v>
      </c>
      <c r="D473" s="14" t="s">
        <v>370</v>
      </c>
      <c r="E473" s="15" t="s">
        <v>703</v>
      </c>
      <c r="F473" s="16" t="s">
        <v>134</v>
      </c>
      <c r="G473" s="17">
        <v>1.69</v>
      </c>
      <c r="H473" s="18">
        <v>11.11</v>
      </c>
      <c r="I473" s="19">
        <f t="shared" si="9"/>
        <v>18.7759</v>
      </c>
      <c r="L473" s="4">
        <v>11.11</v>
      </c>
      <c r="M473" s="4">
        <v>18.7759</v>
      </c>
    </row>
    <row r="474" spans="1:13" hidden="1" x14ac:dyDescent="0.25">
      <c r="A474" s="57">
        <v>0</v>
      </c>
      <c r="B474" s="13"/>
      <c r="C474" s="14" t="s">
        <v>968</v>
      </c>
      <c r="D474" s="14" t="s">
        <v>370</v>
      </c>
      <c r="E474" s="15" t="s">
        <v>704</v>
      </c>
      <c r="F474" s="16" t="s">
        <v>134</v>
      </c>
      <c r="G474" s="17">
        <v>0.56000000000000005</v>
      </c>
      <c r="H474" s="18">
        <v>12.28</v>
      </c>
      <c r="I474" s="19">
        <f t="shared" si="9"/>
        <v>6.8768000000000002</v>
      </c>
      <c r="L474" s="4">
        <v>12.28</v>
      </c>
      <c r="M474" s="4">
        <v>6.8768000000000002</v>
      </c>
    </row>
    <row r="475" spans="1:13" hidden="1" x14ac:dyDescent="0.25">
      <c r="A475" s="57">
        <v>0</v>
      </c>
      <c r="B475" s="13"/>
      <c r="C475" s="14" t="s">
        <v>969</v>
      </c>
      <c r="D475" s="14" t="s">
        <v>370</v>
      </c>
      <c r="E475" s="15" t="s">
        <v>705</v>
      </c>
      <c r="F475" s="16" t="s">
        <v>9</v>
      </c>
      <c r="G475" s="17">
        <v>0.6</v>
      </c>
      <c r="H475" s="18">
        <v>74.22</v>
      </c>
      <c r="I475" s="19">
        <f t="shared" si="9"/>
        <v>44.531999999999996</v>
      </c>
      <c r="L475" s="4">
        <v>74.22</v>
      </c>
      <c r="M475" s="4">
        <v>44.531999999999996</v>
      </c>
    </row>
    <row r="476" spans="1:13" hidden="1" x14ac:dyDescent="0.25">
      <c r="A476" s="57">
        <v>0</v>
      </c>
      <c r="B476" s="13"/>
      <c r="C476" s="14" t="s">
        <v>970</v>
      </c>
      <c r="D476" s="14" t="s">
        <v>370</v>
      </c>
      <c r="E476" s="15" t="s">
        <v>706</v>
      </c>
      <c r="F476" s="16" t="s">
        <v>122</v>
      </c>
      <c r="G476" s="17">
        <v>0.8</v>
      </c>
      <c r="H476" s="18">
        <v>7.49</v>
      </c>
      <c r="I476" s="19">
        <f t="shared" si="9"/>
        <v>5.9920000000000009</v>
      </c>
      <c r="L476" s="4">
        <v>7.49</v>
      </c>
      <c r="M476" s="4">
        <v>5.9920000000000009</v>
      </c>
    </row>
    <row r="477" spans="1:13" hidden="1" x14ac:dyDescent="0.25">
      <c r="A477" s="57">
        <v>0</v>
      </c>
      <c r="B477" s="13"/>
      <c r="C477" s="14" t="s">
        <v>971</v>
      </c>
      <c r="D477" s="14" t="s">
        <v>370</v>
      </c>
      <c r="E477" s="15" t="s">
        <v>707</v>
      </c>
      <c r="F477" s="16" t="s">
        <v>122</v>
      </c>
      <c r="G477" s="17">
        <v>1.4</v>
      </c>
      <c r="H477" s="18">
        <v>9.09</v>
      </c>
      <c r="I477" s="19">
        <f t="shared" si="9"/>
        <v>12.725999999999999</v>
      </c>
      <c r="L477" s="4">
        <v>9.09</v>
      </c>
      <c r="M477" s="4">
        <v>12.725999999999999</v>
      </c>
    </row>
    <row r="478" spans="1:13" hidden="1" x14ac:dyDescent="0.25">
      <c r="A478" s="57">
        <v>0</v>
      </c>
      <c r="B478" s="13"/>
      <c r="C478" s="14" t="s">
        <v>972</v>
      </c>
      <c r="D478" s="14" t="s">
        <v>370</v>
      </c>
      <c r="E478" s="15" t="s">
        <v>708</v>
      </c>
      <c r="F478" s="16" t="s">
        <v>134</v>
      </c>
      <c r="G478" s="17">
        <v>0.08</v>
      </c>
      <c r="H478" s="18">
        <v>19.96</v>
      </c>
      <c r="I478" s="19">
        <f t="shared" si="9"/>
        <v>1.5968</v>
      </c>
      <c r="L478" s="4">
        <v>19.96</v>
      </c>
      <c r="M478" s="4">
        <v>1.5968</v>
      </c>
    </row>
    <row r="479" spans="1:13" hidden="1" x14ac:dyDescent="0.25">
      <c r="A479" s="57">
        <v>0</v>
      </c>
      <c r="B479" s="13"/>
      <c r="C479" s="14" t="s">
        <v>973</v>
      </c>
      <c r="D479" s="14" t="s">
        <v>370</v>
      </c>
      <c r="E479" s="15" t="s">
        <v>709</v>
      </c>
      <c r="F479" s="16" t="s">
        <v>134</v>
      </c>
      <c r="G479" s="17">
        <v>0.15</v>
      </c>
      <c r="H479" s="18">
        <v>16.5</v>
      </c>
      <c r="I479" s="19">
        <f t="shared" si="9"/>
        <v>2.4750000000000001</v>
      </c>
      <c r="L479" s="4">
        <v>16.5</v>
      </c>
      <c r="M479" s="4">
        <v>2.4750000000000001</v>
      </c>
    </row>
    <row r="480" spans="1:13" ht="30" hidden="1" x14ac:dyDescent="0.25">
      <c r="A480" s="57">
        <v>0</v>
      </c>
      <c r="B480" s="13"/>
      <c r="C480" s="14" t="s">
        <v>974</v>
      </c>
      <c r="D480" s="14" t="s">
        <v>370</v>
      </c>
      <c r="E480" s="15" t="s">
        <v>710</v>
      </c>
      <c r="F480" s="16" t="s">
        <v>267</v>
      </c>
      <c r="G480" s="17">
        <v>2.8</v>
      </c>
      <c r="H480" s="18">
        <v>32.74</v>
      </c>
      <c r="I480" s="19">
        <f t="shared" si="9"/>
        <v>91.671999999999997</v>
      </c>
      <c r="L480" s="4">
        <v>32.74</v>
      </c>
      <c r="M480" s="4">
        <v>91.671999999999997</v>
      </c>
    </row>
    <row r="481" spans="1:13" ht="30" hidden="1" x14ac:dyDescent="0.25">
      <c r="A481" s="57">
        <v>1</v>
      </c>
      <c r="B481" s="13" t="s">
        <v>235</v>
      </c>
      <c r="C481" s="14" t="s">
        <v>258</v>
      </c>
      <c r="D481" s="69" t="s">
        <v>95</v>
      </c>
      <c r="E481" s="70" t="s">
        <v>440</v>
      </c>
      <c r="F481" s="71" t="s">
        <v>9</v>
      </c>
      <c r="G481" s="72">
        <v>1</v>
      </c>
      <c r="H481" s="18" cm="1">
        <f t="array" ref="H481">SUM(I482:INDEX(I482:I9413,MATCH(TRUE,INDEX(A482:A9413&lt;&gt;0,0),0)-1))</f>
        <v>44.101999999999997</v>
      </c>
      <c r="I481" s="19">
        <f t="shared" ref="I481:I544" si="11">G481*H481</f>
        <v>44.101999999999997</v>
      </c>
      <c r="L481" s="4">
        <v>44.321999999999996</v>
      </c>
      <c r="M481" s="4">
        <v>44.321999999999996</v>
      </c>
    </row>
    <row r="482" spans="1:13" hidden="1" x14ac:dyDescent="0.25">
      <c r="A482" s="57">
        <v>0</v>
      </c>
      <c r="B482" s="13"/>
      <c r="C482" s="68">
        <v>6912</v>
      </c>
      <c r="D482" s="69" t="s">
        <v>107</v>
      </c>
      <c r="E482" s="70" t="s">
        <v>678</v>
      </c>
      <c r="F482" s="71" t="s">
        <v>9</v>
      </c>
      <c r="G482" s="72">
        <v>1</v>
      </c>
      <c r="H482" s="18">
        <v>19.55</v>
      </c>
      <c r="I482" s="19">
        <f t="shared" si="11"/>
        <v>19.55</v>
      </c>
      <c r="J482" s="4" t="s">
        <v>854</v>
      </c>
      <c r="L482" s="4">
        <v>18.45</v>
      </c>
      <c r="M482" s="4">
        <v>18.45</v>
      </c>
    </row>
    <row r="483" spans="1:13" hidden="1" x14ac:dyDescent="0.25">
      <c r="A483" s="57">
        <v>0</v>
      </c>
      <c r="B483" s="13"/>
      <c r="C483" s="68">
        <v>88247</v>
      </c>
      <c r="D483" s="69" t="s">
        <v>114</v>
      </c>
      <c r="E483" s="70" t="s">
        <v>485</v>
      </c>
      <c r="F483" s="71" t="s">
        <v>468</v>
      </c>
      <c r="G483" s="72">
        <v>0.6</v>
      </c>
      <c r="H483" s="18">
        <v>18.559999999999999</v>
      </c>
      <c r="I483" s="19">
        <f t="shared" si="11"/>
        <v>11.135999999999999</v>
      </c>
      <c r="J483" s="4" t="s">
        <v>854</v>
      </c>
      <c r="L483" s="4">
        <v>23.26</v>
      </c>
      <c r="M483" s="4">
        <v>13.956000000000001</v>
      </c>
    </row>
    <row r="484" spans="1:13" hidden="1" x14ac:dyDescent="0.25">
      <c r="A484" s="57">
        <v>0</v>
      </c>
      <c r="B484" s="13"/>
      <c r="C484" s="68">
        <v>88264</v>
      </c>
      <c r="D484" s="69" t="s">
        <v>114</v>
      </c>
      <c r="E484" s="70" t="s">
        <v>484</v>
      </c>
      <c r="F484" s="71" t="s">
        <v>468</v>
      </c>
      <c r="G484" s="72">
        <v>0.6</v>
      </c>
      <c r="H484" s="18">
        <v>22.36</v>
      </c>
      <c r="I484" s="19">
        <f t="shared" si="11"/>
        <v>13.415999999999999</v>
      </c>
      <c r="J484" s="4" t="s">
        <v>854</v>
      </c>
      <c r="L484" s="4">
        <v>19.86</v>
      </c>
      <c r="M484" s="4">
        <v>11.915999999999999</v>
      </c>
    </row>
    <row r="485" spans="1:13" hidden="1" x14ac:dyDescent="0.25">
      <c r="A485" s="57">
        <v>1</v>
      </c>
      <c r="B485" s="13" t="s">
        <v>296</v>
      </c>
      <c r="C485" s="14" t="s">
        <v>834</v>
      </c>
      <c r="D485" s="69" t="s">
        <v>95</v>
      </c>
      <c r="E485" s="70" t="s">
        <v>431</v>
      </c>
      <c r="F485" s="71" t="s">
        <v>9</v>
      </c>
      <c r="G485" s="72">
        <v>1</v>
      </c>
      <c r="H485" s="18" cm="1">
        <f t="array" ref="H485">SUM(I486:INDEX(I486:I9417,MATCH(TRUE,INDEX(A486:A9417&lt;&gt;0,0),0)-1))</f>
        <v>501.36</v>
      </c>
      <c r="I485" s="19">
        <f t="shared" si="11"/>
        <v>501.36</v>
      </c>
      <c r="L485" s="4">
        <v>500.16</v>
      </c>
      <c r="M485" s="4">
        <v>500.16</v>
      </c>
    </row>
    <row r="486" spans="1:13" hidden="1" x14ac:dyDescent="0.25">
      <c r="A486" s="57">
        <v>0</v>
      </c>
      <c r="B486" s="13"/>
      <c r="C486" s="68" t="s">
        <v>975</v>
      </c>
      <c r="D486" s="69" t="s">
        <v>370</v>
      </c>
      <c r="E486" s="70" t="s">
        <v>976</v>
      </c>
      <c r="F486" s="71" t="s">
        <v>9</v>
      </c>
      <c r="G486" s="72">
        <v>1</v>
      </c>
      <c r="H486" s="73">
        <v>330</v>
      </c>
      <c r="I486" s="19">
        <f t="shared" si="11"/>
        <v>330</v>
      </c>
      <c r="L486" s="4">
        <v>330</v>
      </c>
      <c r="M486" s="4">
        <v>330</v>
      </c>
    </row>
    <row r="487" spans="1:13" hidden="1" x14ac:dyDescent="0.25">
      <c r="A487" s="57">
        <v>0</v>
      </c>
      <c r="B487" s="13"/>
      <c r="C487" s="68">
        <v>88247</v>
      </c>
      <c r="D487" s="69" t="s">
        <v>114</v>
      </c>
      <c r="E487" s="70" t="s">
        <v>484</v>
      </c>
      <c r="F487" s="71" t="s">
        <v>468</v>
      </c>
      <c r="G487" s="72">
        <v>4</v>
      </c>
      <c r="H487" s="18">
        <v>18.559999999999999</v>
      </c>
      <c r="I487" s="19">
        <f t="shared" si="11"/>
        <v>74.239999999999995</v>
      </c>
      <c r="J487" s="4" t="s">
        <v>854</v>
      </c>
      <c r="L487" s="4">
        <v>17.23</v>
      </c>
      <c r="M487" s="4">
        <v>68.92</v>
      </c>
    </row>
    <row r="488" spans="1:13" hidden="1" x14ac:dyDescent="0.25">
      <c r="A488" s="57">
        <v>0</v>
      </c>
      <c r="B488" s="13"/>
      <c r="C488" s="68">
        <v>88266</v>
      </c>
      <c r="D488" s="69" t="s">
        <v>114</v>
      </c>
      <c r="E488" s="70" t="s">
        <v>554</v>
      </c>
      <c r="F488" s="71" t="s">
        <v>468</v>
      </c>
      <c r="G488" s="72">
        <v>4</v>
      </c>
      <c r="H488" s="18">
        <v>24.28</v>
      </c>
      <c r="I488" s="19">
        <f t="shared" si="11"/>
        <v>97.12</v>
      </c>
      <c r="J488" s="4" t="s">
        <v>854</v>
      </c>
      <c r="L488" s="4">
        <v>25.31</v>
      </c>
      <c r="M488" s="4">
        <v>101.24</v>
      </c>
    </row>
    <row r="489" spans="1:13" ht="30" hidden="1" x14ac:dyDescent="0.25">
      <c r="A489" s="57">
        <v>1</v>
      </c>
      <c r="B489" s="13" t="s">
        <v>300</v>
      </c>
      <c r="C489" s="14" t="s">
        <v>835</v>
      </c>
      <c r="D489" s="69" t="s">
        <v>95</v>
      </c>
      <c r="E489" s="70" t="s">
        <v>450</v>
      </c>
      <c r="F489" s="71" t="s">
        <v>122</v>
      </c>
      <c r="G489" s="72">
        <v>1.1000000000000001</v>
      </c>
      <c r="H489" s="18" cm="1">
        <f t="array" ref="H489">SUM(I490:INDEX(I490:I9421,MATCH(TRUE,INDEX(A490:A9421&lt;&gt;0,0),0)-1))</f>
        <v>59.736000000000004</v>
      </c>
      <c r="I489" s="19">
        <f t="shared" si="11"/>
        <v>65.709600000000009</v>
      </c>
      <c r="L489" s="4">
        <v>35.222000000000001</v>
      </c>
      <c r="M489" s="4">
        <v>38.744200000000006</v>
      </c>
    </row>
    <row r="490" spans="1:13" hidden="1" x14ac:dyDescent="0.25">
      <c r="A490" s="57">
        <v>0</v>
      </c>
      <c r="B490" s="13"/>
      <c r="C490" s="68">
        <v>88264</v>
      </c>
      <c r="D490" s="69" t="s">
        <v>114</v>
      </c>
      <c r="E490" s="70" t="s">
        <v>485</v>
      </c>
      <c r="F490" s="71" t="s">
        <v>468</v>
      </c>
      <c r="G490" s="72">
        <v>0.4</v>
      </c>
      <c r="H490" s="18">
        <v>22.36</v>
      </c>
      <c r="I490" s="19">
        <f t="shared" si="11"/>
        <v>8.9440000000000008</v>
      </c>
      <c r="J490" s="4" t="s">
        <v>854</v>
      </c>
      <c r="L490" s="4">
        <v>20.71</v>
      </c>
      <c r="M490" s="4">
        <v>8.2840000000000007</v>
      </c>
    </row>
    <row r="491" spans="1:13" hidden="1" x14ac:dyDescent="0.25">
      <c r="A491" s="57">
        <v>0</v>
      </c>
      <c r="B491" s="13"/>
      <c r="C491" s="68">
        <v>88247</v>
      </c>
      <c r="D491" s="69" t="s">
        <v>114</v>
      </c>
      <c r="E491" s="70" t="s">
        <v>484</v>
      </c>
      <c r="F491" s="71" t="s">
        <v>468</v>
      </c>
      <c r="G491" s="72">
        <v>0.4</v>
      </c>
      <c r="H491" s="18">
        <v>18.559999999999999</v>
      </c>
      <c r="I491" s="19">
        <f t="shared" si="11"/>
        <v>7.4239999999999995</v>
      </c>
      <c r="J491" s="4" t="s">
        <v>854</v>
      </c>
      <c r="L491" s="4">
        <v>17.23</v>
      </c>
      <c r="M491" s="4">
        <v>6.8920000000000003</v>
      </c>
    </row>
    <row r="492" spans="1:13" hidden="1" x14ac:dyDescent="0.25">
      <c r="A492" s="57">
        <v>0</v>
      </c>
      <c r="B492" s="13"/>
      <c r="C492" s="68">
        <v>3270</v>
      </c>
      <c r="D492" s="69" t="s">
        <v>489</v>
      </c>
      <c r="E492" s="70" t="s">
        <v>711</v>
      </c>
      <c r="F492" s="71" t="s">
        <v>122</v>
      </c>
      <c r="G492" s="72">
        <v>1.3</v>
      </c>
      <c r="H492" s="73">
        <v>33.36</v>
      </c>
      <c r="I492" s="19">
        <f t="shared" si="11"/>
        <v>43.368000000000002</v>
      </c>
      <c r="J492" s="4" t="s">
        <v>854</v>
      </c>
      <c r="L492" s="4">
        <v>15.42</v>
      </c>
      <c r="M492" s="4">
        <v>20.045999999999999</v>
      </c>
    </row>
    <row r="493" spans="1:13" ht="30" hidden="1" x14ac:dyDescent="0.25">
      <c r="A493" s="57">
        <v>1</v>
      </c>
      <c r="B493" s="13" t="s">
        <v>303</v>
      </c>
      <c r="C493" s="68">
        <v>96624</v>
      </c>
      <c r="D493" s="69" t="s">
        <v>114</v>
      </c>
      <c r="E493" s="70" t="s">
        <v>442</v>
      </c>
      <c r="F493" s="71" t="s">
        <v>443</v>
      </c>
      <c r="G493" s="72">
        <v>1</v>
      </c>
      <c r="H493" s="18" cm="1">
        <f t="array" ref="H493">SUM(I494:INDEX(I494:I9425,MATCH(TRUE,INDEX(A494:A9425&lt;&gt;0,0),0)-1))</f>
        <v>142.16451999999998</v>
      </c>
      <c r="I493" s="19">
        <f t="shared" si="11"/>
        <v>142.16451999999998</v>
      </c>
      <c r="L493" s="4">
        <v>138.07172999999997</v>
      </c>
      <c r="M493" s="4">
        <v>138.07172999999997</v>
      </c>
    </row>
    <row r="494" spans="1:13" ht="30" hidden="1" x14ac:dyDescent="0.25">
      <c r="A494" s="57">
        <v>0</v>
      </c>
      <c r="B494" s="13"/>
      <c r="C494" s="68">
        <v>4718</v>
      </c>
      <c r="D494" s="69" t="s">
        <v>114</v>
      </c>
      <c r="E494" s="70" t="s">
        <v>680</v>
      </c>
      <c r="F494" s="71" t="s">
        <v>443</v>
      </c>
      <c r="G494" s="72">
        <v>1.1299999999999999</v>
      </c>
      <c r="H494" s="18">
        <v>100</v>
      </c>
      <c r="I494" s="19">
        <f t="shared" si="11"/>
        <v>112.99999999999999</v>
      </c>
      <c r="J494" s="4" t="s">
        <v>854</v>
      </c>
      <c r="L494" s="4">
        <v>97.5</v>
      </c>
      <c r="M494" s="4">
        <v>110.17499999999998</v>
      </c>
    </row>
    <row r="495" spans="1:13" hidden="1" x14ac:dyDescent="0.25">
      <c r="A495" s="57">
        <v>0</v>
      </c>
      <c r="B495" s="13"/>
      <c r="C495" s="68">
        <v>88309</v>
      </c>
      <c r="D495" s="69" t="s">
        <v>114</v>
      </c>
      <c r="E495" s="70" t="s">
        <v>517</v>
      </c>
      <c r="F495" s="71" t="s">
        <v>468</v>
      </c>
      <c r="G495" s="72">
        <v>1.03</v>
      </c>
      <c r="H495" s="18">
        <v>22.09</v>
      </c>
      <c r="I495" s="19">
        <f t="shared" si="11"/>
        <v>22.752700000000001</v>
      </c>
      <c r="J495" s="4" t="s">
        <v>854</v>
      </c>
      <c r="L495" s="4">
        <v>21.14</v>
      </c>
      <c r="M495" s="4">
        <v>21.7742</v>
      </c>
    </row>
    <row r="496" spans="1:13" hidden="1" x14ac:dyDescent="0.25">
      <c r="A496" s="57">
        <v>0</v>
      </c>
      <c r="B496" s="13"/>
      <c r="C496" s="68">
        <v>88316</v>
      </c>
      <c r="D496" s="69" t="s">
        <v>114</v>
      </c>
      <c r="E496" s="70" t="s">
        <v>469</v>
      </c>
      <c r="F496" s="71" t="s">
        <v>468</v>
      </c>
      <c r="G496" s="72">
        <v>0.34300000000000003</v>
      </c>
      <c r="H496" s="18">
        <v>17.739999999999998</v>
      </c>
      <c r="I496" s="19">
        <f t="shared" si="11"/>
        <v>6.0848199999999997</v>
      </c>
      <c r="J496" s="4" t="s">
        <v>854</v>
      </c>
      <c r="L496" s="4">
        <v>17.03</v>
      </c>
      <c r="M496" s="4">
        <v>5.8412900000000008</v>
      </c>
    </row>
    <row r="497" spans="1:13" ht="45" hidden="1" x14ac:dyDescent="0.25">
      <c r="A497" s="57">
        <v>0</v>
      </c>
      <c r="B497" s="13"/>
      <c r="C497" s="68">
        <v>91277</v>
      </c>
      <c r="D497" s="69" t="s">
        <v>114</v>
      </c>
      <c r="E497" s="70" t="s">
        <v>681</v>
      </c>
      <c r="F497" s="71" t="s">
        <v>476</v>
      </c>
      <c r="G497" s="72">
        <v>3.2000000000000001E-2</v>
      </c>
      <c r="H497" s="18">
        <v>9.6</v>
      </c>
      <c r="I497" s="19">
        <f t="shared" si="11"/>
        <v>0.30719999999999997</v>
      </c>
      <c r="J497" s="4" t="s">
        <v>854</v>
      </c>
      <c r="L497" s="4">
        <v>8.17</v>
      </c>
      <c r="M497" s="4">
        <v>0.26144000000000001</v>
      </c>
    </row>
    <row r="498" spans="1:13" ht="45" hidden="1" x14ac:dyDescent="0.25">
      <c r="A498" s="57">
        <v>0</v>
      </c>
      <c r="B498" s="13"/>
      <c r="C498" s="68">
        <v>91278</v>
      </c>
      <c r="D498" s="69" t="s">
        <v>114</v>
      </c>
      <c r="E498" s="70" t="s">
        <v>682</v>
      </c>
      <c r="F498" s="71" t="s">
        <v>480</v>
      </c>
      <c r="G498" s="72">
        <v>0.03</v>
      </c>
      <c r="H498" s="18">
        <v>0.66</v>
      </c>
      <c r="I498" s="19">
        <f t="shared" si="11"/>
        <v>1.9800000000000002E-2</v>
      </c>
      <c r="J498" s="4" t="s">
        <v>854</v>
      </c>
      <c r="L498" s="4">
        <v>0.66</v>
      </c>
      <c r="M498" s="4">
        <v>1.9800000000000002E-2</v>
      </c>
    </row>
    <row r="499" spans="1:13" ht="30" hidden="1" x14ac:dyDescent="0.25">
      <c r="A499" s="57">
        <v>1</v>
      </c>
      <c r="B499" s="13" t="s">
        <v>306</v>
      </c>
      <c r="C499" s="14" t="s">
        <v>363</v>
      </c>
      <c r="D499" s="14" t="s">
        <v>95</v>
      </c>
      <c r="E499" s="15" t="s">
        <v>445</v>
      </c>
      <c r="F499" s="16" t="s">
        <v>267</v>
      </c>
      <c r="G499" s="17">
        <v>1</v>
      </c>
      <c r="H499" s="18" cm="1">
        <f t="array" ref="H499">SUM(I500:INDEX(I500:I9431,MATCH(TRUE,INDEX(A500:A9431&lt;&gt;0,0),0)-1))</f>
        <v>727.14557200000002</v>
      </c>
      <c r="I499" s="19">
        <f t="shared" si="11"/>
        <v>727.14557200000002</v>
      </c>
      <c r="L499" s="4">
        <v>819.95922000000007</v>
      </c>
      <c r="M499" s="4">
        <v>819.95922000000007</v>
      </c>
    </row>
    <row r="500" spans="1:13" ht="30" x14ac:dyDescent="0.25">
      <c r="A500" s="57">
        <v>0</v>
      </c>
      <c r="B500" s="13"/>
      <c r="C500" s="14">
        <v>10594</v>
      </c>
      <c r="D500" s="14" t="s">
        <v>107</v>
      </c>
      <c r="E500" s="15" t="s">
        <v>977</v>
      </c>
      <c r="F500" s="16" t="s">
        <v>468</v>
      </c>
      <c r="G500" s="17">
        <v>3.81</v>
      </c>
      <c r="H500" s="18">
        <f>L500</f>
        <v>3.56</v>
      </c>
      <c r="I500" s="19">
        <f t="shared" si="11"/>
        <v>13.563600000000001</v>
      </c>
      <c r="L500" s="4">
        <v>3.56</v>
      </c>
      <c r="M500" s="4">
        <v>13.563600000000001</v>
      </c>
    </row>
    <row r="501" spans="1:13" hidden="1" x14ac:dyDescent="0.25">
      <c r="A501" s="57">
        <v>0</v>
      </c>
      <c r="B501" s="13"/>
      <c r="C501" s="14">
        <v>261</v>
      </c>
      <c r="D501" s="14" t="s">
        <v>107</v>
      </c>
      <c r="E501" s="15" t="s">
        <v>683</v>
      </c>
      <c r="F501" s="16" t="s">
        <v>122</v>
      </c>
      <c r="G501" s="17">
        <v>3.85</v>
      </c>
      <c r="H501" s="18">
        <v>13.23</v>
      </c>
      <c r="I501" s="19">
        <f t="shared" si="11"/>
        <v>50.935500000000005</v>
      </c>
      <c r="J501" s="4" t="s">
        <v>854</v>
      </c>
      <c r="L501" s="4">
        <v>19.989999999999998</v>
      </c>
      <c r="M501" s="4">
        <v>76.961500000000001</v>
      </c>
    </row>
    <row r="502" spans="1:13" ht="30" hidden="1" x14ac:dyDescent="0.25">
      <c r="A502" s="57">
        <v>0</v>
      </c>
      <c r="B502" s="13"/>
      <c r="C502" s="14">
        <v>2313</v>
      </c>
      <c r="D502" s="14" t="s">
        <v>107</v>
      </c>
      <c r="E502" s="15" t="s">
        <v>684</v>
      </c>
      <c r="F502" s="16" t="s">
        <v>122</v>
      </c>
      <c r="G502" s="17">
        <v>2.95</v>
      </c>
      <c r="H502" s="18">
        <v>87.94</v>
      </c>
      <c r="I502" s="19">
        <f t="shared" si="11"/>
        <v>259.423</v>
      </c>
      <c r="J502" s="4" t="s">
        <v>854</v>
      </c>
      <c r="L502" s="4">
        <v>90.23</v>
      </c>
      <c r="M502" s="4">
        <v>266.17850000000004</v>
      </c>
    </row>
    <row r="503" spans="1:13" hidden="1" x14ac:dyDescent="0.25">
      <c r="A503" s="57">
        <v>0</v>
      </c>
      <c r="B503" s="13"/>
      <c r="C503" s="14">
        <v>3663</v>
      </c>
      <c r="D503" s="14" t="s">
        <v>107</v>
      </c>
      <c r="E503" s="15" t="s">
        <v>685</v>
      </c>
      <c r="F503" s="16" t="s">
        <v>267</v>
      </c>
      <c r="G503" s="17">
        <v>2.3999999999999998E-3</v>
      </c>
      <c r="H503" s="18">
        <v>403.83</v>
      </c>
      <c r="I503" s="19">
        <f t="shared" si="11"/>
        <v>0.96919199999999983</v>
      </c>
      <c r="J503" s="4" t="s">
        <v>854</v>
      </c>
      <c r="L503" s="4">
        <v>408.8</v>
      </c>
      <c r="M503" s="4">
        <v>0.98111999999999999</v>
      </c>
    </row>
    <row r="504" spans="1:13" ht="30" hidden="1" x14ac:dyDescent="0.25">
      <c r="A504" s="57">
        <v>0</v>
      </c>
      <c r="B504" s="13"/>
      <c r="C504" s="14">
        <v>10932</v>
      </c>
      <c r="D504" s="14" t="s">
        <v>114</v>
      </c>
      <c r="E504" s="15" t="s">
        <v>686</v>
      </c>
      <c r="F504" s="16" t="s">
        <v>687</v>
      </c>
      <c r="G504" s="17">
        <v>0.56999999999999995</v>
      </c>
      <c r="H504" s="18">
        <v>102.97</v>
      </c>
      <c r="I504" s="19">
        <f t="shared" si="11"/>
        <v>58.692899999999995</v>
      </c>
      <c r="J504" s="4" t="s">
        <v>854</v>
      </c>
      <c r="L504" s="4">
        <v>122.7</v>
      </c>
      <c r="M504" s="4">
        <v>69.938999999999993</v>
      </c>
    </row>
    <row r="505" spans="1:13" hidden="1" x14ac:dyDescent="0.25">
      <c r="A505" s="57">
        <v>0</v>
      </c>
      <c r="B505" s="13"/>
      <c r="C505" s="14">
        <v>7504</v>
      </c>
      <c r="D505" s="14" t="s">
        <v>107</v>
      </c>
      <c r="E505" s="15" t="s">
        <v>688</v>
      </c>
      <c r="F505" s="16" t="s">
        <v>978</v>
      </c>
      <c r="G505" s="17">
        <v>8.56</v>
      </c>
      <c r="H505" s="18">
        <v>8.02</v>
      </c>
      <c r="I505" s="19">
        <f t="shared" si="11"/>
        <v>68.651200000000003</v>
      </c>
      <c r="J505" s="4" t="s">
        <v>854</v>
      </c>
      <c r="L505" s="4">
        <v>10.83</v>
      </c>
      <c r="M505" s="4">
        <v>92.704800000000006</v>
      </c>
    </row>
    <row r="506" spans="1:13" hidden="1" x14ac:dyDescent="0.25">
      <c r="A506" s="57">
        <v>0</v>
      </c>
      <c r="B506" s="13"/>
      <c r="C506" s="14">
        <v>546</v>
      </c>
      <c r="D506" s="14" t="s">
        <v>107</v>
      </c>
      <c r="E506" s="15" t="s">
        <v>689</v>
      </c>
      <c r="F506" s="16" t="s">
        <v>134</v>
      </c>
      <c r="G506" s="17">
        <v>4.3</v>
      </c>
      <c r="H506" s="18">
        <v>10.42</v>
      </c>
      <c r="I506" s="19">
        <f t="shared" si="11"/>
        <v>44.805999999999997</v>
      </c>
      <c r="J506" s="4" t="s">
        <v>854</v>
      </c>
      <c r="L506" s="4">
        <v>15.74</v>
      </c>
      <c r="M506" s="4">
        <v>67.682000000000002</v>
      </c>
    </row>
    <row r="507" spans="1:13" ht="30" hidden="1" x14ac:dyDescent="0.25">
      <c r="A507" s="57">
        <v>0</v>
      </c>
      <c r="B507" s="13"/>
      <c r="C507" s="14">
        <v>552</v>
      </c>
      <c r="D507" s="14" t="s">
        <v>107</v>
      </c>
      <c r="E507" s="15" t="s">
        <v>690</v>
      </c>
      <c r="F507" s="16" t="s">
        <v>122</v>
      </c>
      <c r="G507" s="17">
        <v>0.11</v>
      </c>
      <c r="H507" s="18">
        <v>19.89</v>
      </c>
      <c r="I507" s="19">
        <f t="shared" si="11"/>
        <v>2.1879</v>
      </c>
      <c r="J507" s="4" t="s">
        <v>854</v>
      </c>
      <c r="L507" s="4">
        <v>30.05</v>
      </c>
      <c r="M507" s="4">
        <v>3.3054999999999999</v>
      </c>
    </row>
    <row r="508" spans="1:13" ht="30" hidden="1" x14ac:dyDescent="0.25">
      <c r="A508" s="57">
        <v>0</v>
      </c>
      <c r="B508" s="13"/>
      <c r="C508" s="14">
        <v>555</v>
      </c>
      <c r="D508" s="14" t="s">
        <v>107</v>
      </c>
      <c r="E508" s="15" t="s">
        <v>691</v>
      </c>
      <c r="F508" s="16" t="s">
        <v>122</v>
      </c>
      <c r="G508" s="17">
        <v>7.5999999999999998E-2</v>
      </c>
      <c r="H508" s="18">
        <v>12.78</v>
      </c>
      <c r="I508" s="19">
        <f t="shared" si="11"/>
        <v>0.97127999999999992</v>
      </c>
      <c r="J508" s="4" t="s">
        <v>854</v>
      </c>
      <c r="L508" s="4">
        <v>19.3</v>
      </c>
      <c r="M508" s="4">
        <v>1.4668000000000001</v>
      </c>
    </row>
    <row r="509" spans="1:13" hidden="1" x14ac:dyDescent="0.25">
      <c r="A509" s="57">
        <v>0</v>
      </c>
      <c r="B509" s="13"/>
      <c r="C509" s="14">
        <v>252</v>
      </c>
      <c r="D509" s="14" t="s">
        <v>114</v>
      </c>
      <c r="E509" s="15" t="s">
        <v>979</v>
      </c>
      <c r="F509" s="16" t="s">
        <v>468</v>
      </c>
      <c r="G509" s="17">
        <v>3.81</v>
      </c>
      <c r="H509" s="18">
        <v>12.46</v>
      </c>
      <c r="I509" s="19">
        <f t="shared" si="11"/>
        <v>47.472600000000007</v>
      </c>
      <c r="J509" s="4" t="s">
        <v>854</v>
      </c>
      <c r="L509" s="4">
        <v>12.26</v>
      </c>
      <c r="M509" s="4">
        <v>46.710599999999999</v>
      </c>
    </row>
    <row r="510" spans="1:13" hidden="1" x14ac:dyDescent="0.25">
      <c r="A510" s="57">
        <v>0</v>
      </c>
      <c r="B510" s="13"/>
      <c r="C510" s="14">
        <v>88316</v>
      </c>
      <c r="D510" s="14" t="s">
        <v>114</v>
      </c>
      <c r="E510" s="15" t="s">
        <v>469</v>
      </c>
      <c r="F510" s="16" t="s">
        <v>468</v>
      </c>
      <c r="G510" s="17">
        <v>2.86</v>
      </c>
      <c r="H510" s="18">
        <v>17.739999999999998</v>
      </c>
      <c r="I510" s="19">
        <f t="shared" si="11"/>
        <v>50.736399999999996</v>
      </c>
      <c r="J510" s="4" t="s">
        <v>854</v>
      </c>
      <c r="L510" s="4">
        <v>17.03</v>
      </c>
      <c r="M510" s="4">
        <v>48.705800000000004</v>
      </c>
    </row>
    <row r="511" spans="1:13" hidden="1" x14ac:dyDescent="0.25">
      <c r="A511" s="57">
        <v>0</v>
      </c>
      <c r="B511" s="13"/>
      <c r="C511" s="14">
        <v>10997</v>
      </c>
      <c r="D511" s="14" t="s">
        <v>114</v>
      </c>
      <c r="E511" s="15" t="s">
        <v>692</v>
      </c>
      <c r="F511" s="16" t="s">
        <v>134</v>
      </c>
      <c r="G511" s="17">
        <v>2.88</v>
      </c>
      <c r="H511" s="18">
        <v>44.7</v>
      </c>
      <c r="I511" s="19">
        <f t="shared" si="11"/>
        <v>128.73599999999999</v>
      </c>
      <c r="J511" s="4" t="s">
        <v>854</v>
      </c>
      <c r="L511" s="4">
        <v>45.75</v>
      </c>
      <c r="M511" s="4">
        <v>131.76</v>
      </c>
    </row>
    <row r="512" spans="1:13" ht="30" hidden="1" x14ac:dyDescent="0.25">
      <c r="A512" s="57">
        <v>1</v>
      </c>
      <c r="B512" s="13" t="s">
        <v>308</v>
      </c>
      <c r="C512" s="68">
        <v>34348</v>
      </c>
      <c r="D512" s="69" t="s">
        <v>114</v>
      </c>
      <c r="E512" s="70" t="s">
        <v>448</v>
      </c>
      <c r="F512" s="71" t="s">
        <v>122</v>
      </c>
      <c r="G512" s="72">
        <v>1</v>
      </c>
      <c r="H512" s="73">
        <v>22.06</v>
      </c>
      <c r="I512" s="19">
        <f t="shared" si="11"/>
        <v>22.06</v>
      </c>
      <c r="L512" s="4">
        <v>22.06</v>
      </c>
      <c r="M512" s="4">
        <v>22.06</v>
      </c>
    </row>
    <row r="513" spans="1:13" ht="30" hidden="1" x14ac:dyDescent="0.25">
      <c r="A513" s="57">
        <v>1</v>
      </c>
      <c r="B513" s="13" t="s">
        <v>311</v>
      </c>
      <c r="C513" s="68">
        <v>100704</v>
      </c>
      <c r="D513" s="69" t="s">
        <v>114</v>
      </c>
      <c r="E513" s="70" t="s">
        <v>446</v>
      </c>
      <c r="F513" s="71" t="s">
        <v>9</v>
      </c>
      <c r="G513" s="72">
        <v>1</v>
      </c>
      <c r="H513" s="18" cm="1">
        <f t="array" ref="H513">SUM(I514:INDEX(I514:I9445,MATCH(TRUE,INDEX(A514:A9445&lt;&gt;0,0),0)-1))</f>
        <v>71.152450000000002</v>
      </c>
      <c r="I513" s="19">
        <f t="shared" si="11"/>
        <v>71.152450000000002</v>
      </c>
      <c r="L513" s="4">
        <v>64.121710000000007</v>
      </c>
      <c r="M513" s="4">
        <v>64.121710000000007</v>
      </c>
    </row>
    <row r="514" spans="1:13" hidden="1" x14ac:dyDescent="0.25">
      <c r="A514" s="57">
        <v>0</v>
      </c>
      <c r="B514" s="13"/>
      <c r="C514" s="68">
        <v>5088</v>
      </c>
      <c r="D514" s="69" t="s">
        <v>114</v>
      </c>
      <c r="E514" s="70" t="s">
        <v>693</v>
      </c>
      <c r="F514" s="71" t="s">
        <v>9</v>
      </c>
      <c r="G514" s="72">
        <v>1</v>
      </c>
      <c r="H514" s="18">
        <v>7.53</v>
      </c>
      <c r="I514" s="19">
        <f t="shared" si="11"/>
        <v>7.53</v>
      </c>
      <c r="J514" s="4" t="s">
        <v>854</v>
      </c>
      <c r="L514" s="4">
        <v>6.67</v>
      </c>
      <c r="M514" s="4">
        <v>6.67</v>
      </c>
    </row>
    <row r="515" spans="1:13" ht="45" hidden="1" x14ac:dyDescent="0.25">
      <c r="A515" s="57">
        <v>0</v>
      </c>
      <c r="B515" s="13"/>
      <c r="C515" s="68">
        <v>43603</v>
      </c>
      <c r="D515" s="69" t="s">
        <v>114</v>
      </c>
      <c r="E515" s="70" t="s">
        <v>694</v>
      </c>
      <c r="F515" s="71" t="s">
        <v>9</v>
      </c>
      <c r="G515" s="72">
        <v>1</v>
      </c>
      <c r="H515" s="18">
        <v>47.85</v>
      </c>
      <c r="I515" s="19">
        <f t="shared" si="11"/>
        <v>47.85</v>
      </c>
      <c r="J515" s="4" t="s">
        <v>854</v>
      </c>
      <c r="L515" s="4">
        <v>42.34</v>
      </c>
      <c r="M515" s="4">
        <v>42.34</v>
      </c>
    </row>
    <row r="516" spans="1:13" hidden="1" x14ac:dyDescent="0.25">
      <c r="A516" s="57">
        <v>0</v>
      </c>
      <c r="B516" s="13"/>
      <c r="C516" s="68">
        <v>88261</v>
      </c>
      <c r="D516" s="69" t="s">
        <v>114</v>
      </c>
      <c r="E516" s="70" t="s">
        <v>695</v>
      </c>
      <c r="F516" s="71" t="s">
        <v>468</v>
      </c>
      <c r="G516" s="72">
        <v>0.53100000000000003</v>
      </c>
      <c r="H516" s="18">
        <v>20.85</v>
      </c>
      <c r="I516" s="19">
        <f t="shared" si="11"/>
        <v>11.071350000000001</v>
      </c>
      <c r="J516" s="4" t="s">
        <v>854</v>
      </c>
      <c r="L516" s="4">
        <v>19.96</v>
      </c>
      <c r="M516" s="4">
        <v>10.59876</v>
      </c>
    </row>
    <row r="517" spans="1:13" hidden="1" x14ac:dyDescent="0.25">
      <c r="A517" s="57">
        <v>0</v>
      </c>
      <c r="B517" s="13"/>
      <c r="C517" s="68">
        <v>88316</v>
      </c>
      <c r="D517" s="69" t="s">
        <v>114</v>
      </c>
      <c r="E517" s="70" t="s">
        <v>469</v>
      </c>
      <c r="F517" s="71" t="s">
        <v>468</v>
      </c>
      <c r="G517" s="72">
        <v>0.26500000000000001</v>
      </c>
      <c r="H517" s="18">
        <v>17.739999999999998</v>
      </c>
      <c r="I517" s="19">
        <f t="shared" si="11"/>
        <v>4.7010999999999994</v>
      </c>
      <c r="J517" s="4" t="s">
        <v>854</v>
      </c>
      <c r="L517" s="4">
        <v>17.03</v>
      </c>
      <c r="M517" s="4">
        <v>4.5129500000000009</v>
      </c>
    </row>
    <row r="518" spans="1:13" ht="45" hidden="1" x14ac:dyDescent="0.25">
      <c r="A518" s="57">
        <v>1</v>
      </c>
      <c r="B518" s="13" t="s">
        <v>313</v>
      </c>
      <c r="C518" s="68">
        <v>98525</v>
      </c>
      <c r="D518" s="69" t="s">
        <v>114</v>
      </c>
      <c r="E518" s="70" t="s">
        <v>270</v>
      </c>
      <c r="F518" s="71" t="s">
        <v>267</v>
      </c>
      <c r="G518" s="72">
        <v>1</v>
      </c>
      <c r="H518" s="18" cm="1">
        <f t="array" ref="H518">SUM(I519:INDEX(I519:I9450,MATCH(TRUE,INDEX(A519:A9450&lt;&gt;0,0),0)-1))</f>
        <v>0.38934000000000002</v>
      </c>
      <c r="I518" s="19">
        <f t="shared" si="11"/>
        <v>0.38934000000000002</v>
      </c>
      <c r="L518" s="4">
        <v>0.36847800000000003</v>
      </c>
      <c r="M518" s="4">
        <v>0.36847800000000003</v>
      </c>
    </row>
    <row r="519" spans="1:13" hidden="1" x14ac:dyDescent="0.25">
      <c r="A519" s="57">
        <v>0</v>
      </c>
      <c r="B519" s="13"/>
      <c r="C519" s="68">
        <v>88316</v>
      </c>
      <c r="D519" s="69" t="s">
        <v>114</v>
      </c>
      <c r="E519" s="70" t="s">
        <v>469</v>
      </c>
      <c r="F519" s="71" t="s">
        <v>468</v>
      </c>
      <c r="G519" s="72">
        <v>3.0000000000000001E-3</v>
      </c>
      <c r="H519" s="18">
        <v>17.739999999999998</v>
      </c>
      <c r="I519" s="19">
        <f t="shared" si="11"/>
        <v>5.3219999999999996E-2</v>
      </c>
      <c r="J519" s="4" t="s">
        <v>854</v>
      </c>
      <c r="L519" s="4">
        <v>17.03</v>
      </c>
      <c r="M519" s="4">
        <v>5.1090000000000003E-2</v>
      </c>
    </row>
    <row r="520" spans="1:13" hidden="1" x14ac:dyDescent="0.25">
      <c r="A520" s="57">
        <v>0</v>
      </c>
      <c r="B520" s="13"/>
      <c r="C520" s="68">
        <v>88441</v>
      </c>
      <c r="D520" s="69" t="s">
        <v>114</v>
      </c>
      <c r="E520" s="70" t="s">
        <v>478</v>
      </c>
      <c r="F520" s="71" t="s">
        <v>468</v>
      </c>
      <c r="G520" s="72">
        <v>3.0000000000000001E-3</v>
      </c>
      <c r="H520" s="18">
        <v>21.06</v>
      </c>
      <c r="I520" s="19">
        <f t="shared" si="11"/>
        <v>6.318E-2</v>
      </c>
      <c r="J520" s="4" t="s">
        <v>854</v>
      </c>
      <c r="L520" s="4">
        <v>18.39</v>
      </c>
      <c r="M520" s="4">
        <v>5.5170000000000004E-2</v>
      </c>
    </row>
    <row r="521" spans="1:13" ht="30" hidden="1" x14ac:dyDescent="0.25">
      <c r="A521" s="57">
        <v>0</v>
      </c>
      <c r="B521" s="13"/>
      <c r="C521" s="68">
        <v>89031</v>
      </c>
      <c r="D521" s="69" t="s">
        <v>114</v>
      </c>
      <c r="E521" s="70" t="s">
        <v>479</v>
      </c>
      <c r="F521" s="71" t="s">
        <v>480</v>
      </c>
      <c r="G521" s="72">
        <v>2.3999999999999998E-3</v>
      </c>
      <c r="H521" s="18">
        <v>67.19</v>
      </c>
      <c r="I521" s="19">
        <f t="shared" si="11"/>
        <v>0.16125599999999998</v>
      </c>
      <c r="J521" s="4" t="s">
        <v>854</v>
      </c>
      <c r="L521" s="4">
        <v>62.86</v>
      </c>
      <c r="M521" s="4">
        <v>0.150864</v>
      </c>
    </row>
    <row r="522" spans="1:13" ht="30" hidden="1" x14ac:dyDescent="0.25">
      <c r="A522" s="57">
        <v>0</v>
      </c>
      <c r="B522" s="13"/>
      <c r="C522" s="68">
        <v>89032</v>
      </c>
      <c r="D522" s="69" t="s">
        <v>114</v>
      </c>
      <c r="E522" s="70" t="s">
        <v>481</v>
      </c>
      <c r="F522" s="71" t="s">
        <v>476</v>
      </c>
      <c r="G522" s="72">
        <v>5.9999999999999995E-4</v>
      </c>
      <c r="H522" s="18">
        <v>186.14</v>
      </c>
      <c r="I522" s="19">
        <f t="shared" si="11"/>
        <v>0.11168399999999998</v>
      </c>
      <c r="J522" s="4" t="s">
        <v>854</v>
      </c>
      <c r="L522" s="4">
        <v>185.59</v>
      </c>
      <c r="M522" s="4">
        <v>0.11135399999999999</v>
      </c>
    </row>
    <row r="523" spans="1:13" ht="30" hidden="1" x14ac:dyDescent="0.25">
      <c r="A523" s="57">
        <v>1</v>
      </c>
      <c r="B523" s="13" t="s">
        <v>316</v>
      </c>
      <c r="C523" s="68" t="s">
        <v>713</v>
      </c>
      <c r="D523" s="69" t="s">
        <v>102</v>
      </c>
      <c r="E523" s="70" t="s">
        <v>837</v>
      </c>
      <c r="F523" s="71" t="s">
        <v>9</v>
      </c>
      <c r="G523" s="72">
        <v>1</v>
      </c>
      <c r="H523" s="73">
        <v>136.43666666666667</v>
      </c>
      <c r="I523" s="19">
        <f t="shared" si="11"/>
        <v>136.43666666666667</v>
      </c>
      <c r="L523" s="4">
        <v>136.43666666666667</v>
      </c>
      <c r="M523" s="4">
        <v>136.43666666666667</v>
      </c>
    </row>
    <row r="524" spans="1:13" ht="30" hidden="1" x14ac:dyDescent="0.25">
      <c r="A524" s="57">
        <v>1</v>
      </c>
      <c r="B524" s="13" t="s">
        <v>319</v>
      </c>
      <c r="C524" s="68">
        <v>96985</v>
      </c>
      <c r="D524" s="69" t="s">
        <v>114</v>
      </c>
      <c r="E524" s="70" t="s">
        <v>277</v>
      </c>
      <c r="F524" s="71" t="s">
        <v>276</v>
      </c>
      <c r="G524" s="72">
        <v>1</v>
      </c>
      <c r="H524" s="18" cm="1">
        <f t="array" ref="H524">SUM(I525:INDEX(I525:I9456,MATCH(TRUE,INDEX(A525:A9456&lt;&gt;0,0),0)-1))</f>
        <v>82.666852000000006</v>
      </c>
      <c r="I524" s="19">
        <f t="shared" si="11"/>
        <v>82.666852000000006</v>
      </c>
      <c r="L524" s="4">
        <v>83.228734000000003</v>
      </c>
      <c r="M524" s="4">
        <v>83.228734000000003</v>
      </c>
    </row>
    <row r="525" spans="1:13" ht="30" hidden="1" x14ac:dyDescent="0.25">
      <c r="A525" s="57">
        <v>0</v>
      </c>
      <c r="B525" s="13"/>
      <c r="C525" s="68">
        <v>3379</v>
      </c>
      <c r="D525" s="69" t="s">
        <v>114</v>
      </c>
      <c r="E525" s="70" t="s">
        <v>521</v>
      </c>
      <c r="F525" s="71" t="s">
        <v>9</v>
      </c>
      <c r="G525" s="72">
        <v>1</v>
      </c>
      <c r="H525" s="18">
        <v>72.31</v>
      </c>
      <c r="I525" s="19">
        <f t="shared" si="11"/>
        <v>72.31</v>
      </c>
      <c r="J525" s="4" t="s">
        <v>854</v>
      </c>
      <c r="L525" s="4">
        <v>72.31</v>
      </c>
      <c r="M525" s="4">
        <v>72.31</v>
      </c>
    </row>
    <row r="526" spans="1:13" hidden="1" x14ac:dyDescent="0.25">
      <c r="A526" s="57">
        <v>0</v>
      </c>
      <c r="B526" s="13"/>
      <c r="C526" s="68">
        <v>88247</v>
      </c>
      <c r="D526" s="69" t="s">
        <v>114</v>
      </c>
      <c r="E526" s="70" t="s">
        <v>484</v>
      </c>
      <c r="F526" s="71" t="s">
        <v>468</v>
      </c>
      <c r="G526" s="72">
        <v>0.25309999999999999</v>
      </c>
      <c r="H526" s="18">
        <v>18.559999999999999</v>
      </c>
      <c r="I526" s="19">
        <f t="shared" si="11"/>
        <v>4.6975359999999995</v>
      </c>
      <c r="J526" s="4" t="s">
        <v>854</v>
      </c>
      <c r="L526" s="4">
        <v>19.87</v>
      </c>
      <c r="M526" s="4">
        <v>5.0290970000000002</v>
      </c>
    </row>
    <row r="527" spans="1:13" hidden="1" x14ac:dyDescent="0.25">
      <c r="A527" s="57">
        <v>0</v>
      </c>
      <c r="B527" s="13"/>
      <c r="C527" s="68">
        <v>88264</v>
      </c>
      <c r="D527" s="69" t="s">
        <v>114</v>
      </c>
      <c r="E527" s="70" t="s">
        <v>485</v>
      </c>
      <c r="F527" s="71" t="s">
        <v>468</v>
      </c>
      <c r="G527" s="72">
        <v>0.25309999999999999</v>
      </c>
      <c r="H527" s="18">
        <v>22.36</v>
      </c>
      <c r="I527" s="19">
        <f t="shared" si="11"/>
        <v>5.6593159999999996</v>
      </c>
      <c r="J527" s="4" t="s">
        <v>854</v>
      </c>
      <c r="L527" s="4">
        <v>23.27</v>
      </c>
      <c r="M527" s="4">
        <v>5.8896369999999996</v>
      </c>
    </row>
    <row r="528" spans="1:13" ht="30" hidden="1" x14ac:dyDescent="0.25">
      <c r="A528" s="57">
        <v>1</v>
      </c>
      <c r="B528" s="13" t="s">
        <v>322</v>
      </c>
      <c r="C528" s="68" t="s">
        <v>132</v>
      </c>
      <c r="D528" s="69" t="s">
        <v>838</v>
      </c>
      <c r="E528" s="70" t="s">
        <v>839</v>
      </c>
      <c r="F528" s="71" t="s">
        <v>276</v>
      </c>
      <c r="G528" s="72">
        <v>1</v>
      </c>
      <c r="H528" s="18" cm="1">
        <f t="array" ref="H528">SUM(I529:INDEX(I529:I9460,MATCH(TRUE,INDEX(A529:A9460&lt;&gt;0,0),0)-1))</f>
        <v>154.95099999999999</v>
      </c>
      <c r="I528" s="19">
        <f t="shared" si="11"/>
        <v>154.95099999999999</v>
      </c>
      <c r="L528" s="4">
        <v>152.893</v>
      </c>
      <c r="M528" s="4">
        <v>152.893</v>
      </c>
    </row>
    <row r="529" spans="1:13" ht="30" hidden="1" x14ac:dyDescent="0.25">
      <c r="A529" s="57">
        <v>0</v>
      </c>
      <c r="B529" s="13"/>
      <c r="C529" s="68">
        <v>38056</v>
      </c>
      <c r="D529" s="69" t="s">
        <v>114</v>
      </c>
      <c r="E529" s="70" t="s">
        <v>522</v>
      </c>
      <c r="F529" s="71" t="s">
        <v>523</v>
      </c>
      <c r="G529" s="72">
        <v>1</v>
      </c>
      <c r="H529" s="18">
        <v>36.89</v>
      </c>
      <c r="I529" s="19">
        <f t="shared" si="11"/>
        <v>36.89</v>
      </c>
      <c r="J529" s="4" t="s">
        <v>854</v>
      </c>
      <c r="L529" s="4">
        <v>34.479999999999997</v>
      </c>
      <c r="M529" s="4">
        <v>34.479999999999997</v>
      </c>
    </row>
    <row r="530" spans="1:13" hidden="1" x14ac:dyDescent="0.25">
      <c r="A530" s="57">
        <v>0</v>
      </c>
      <c r="B530" s="13"/>
      <c r="C530" s="68">
        <v>88264</v>
      </c>
      <c r="D530" s="69" t="s">
        <v>114</v>
      </c>
      <c r="E530" s="70" t="s">
        <v>485</v>
      </c>
      <c r="F530" s="71" t="s">
        <v>468</v>
      </c>
      <c r="G530" s="72">
        <v>0.2</v>
      </c>
      <c r="H530" s="18">
        <v>22.36</v>
      </c>
      <c r="I530" s="19">
        <f t="shared" si="11"/>
        <v>4.4720000000000004</v>
      </c>
      <c r="J530" s="4" t="s">
        <v>854</v>
      </c>
      <c r="L530" s="4">
        <v>23.26</v>
      </c>
      <c r="M530" s="4">
        <v>4.6520000000000001</v>
      </c>
    </row>
    <row r="531" spans="1:13" hidden="1" x14ac:dyDescent="0.25">
      <c r="A531" s="57">
        <v>0</v>
      </c>
      <c r="B531" s="13"/>
      <c r="C531" s="68">
        <v>88247</v>
      </c>
      <c r="D531" s="69" t="s">
        <v>114</v>
      </c>
      <c r="E531" s="70" t="s">
        <v>484</v>
      </c>
      <c r="F531" s="71" t="s">
        <v>468</v>
      </c>
      <c r="G531" s="72">
        <v>0.2</v>
      </c>
      <c r="H531" s="18">
        <v>18.559999999999999</v>
      </c>
      <c r="I531" s="19">
        <f t="shared" si="11"/>
        <v>3.7119999999999997</v>
      </c>
      <c r="J531" s="4" t="s">
        <v>854</v>
      </c>
      <c r="L531" s="4">
        <v>19.86</v>
      </c>
      <c r="M531" s="4">
        <v>3.972</v>
      </c>
    </row>
    <row r="532" spans="1:13" ht="30" hidden="1" x14ac:dyDescent="0.25">
      <c r="A532" s="57">
        <v>0</v>
      </c>
      <c r="B532" s="13"/>
      <c r="C532" s="68">
        <v>370</v>
      </c>
      <c r="D532" s="69" t="s">
        <v>114</v>
      </c>
      <c r="E532" s="70" t="s">
        <v>577</v>
      </c>
      <c r="F532" s="71" t="s">
        <v>443</v>
      </c>
      <c r="G532" s="72">
        <v>8.9999999999999993E-3</v>
      </c>
      <c r="H532" s="18">
        <v>95</v>
      </c>
      <c r="I532" s="19">
        <f t="shared" si="11"/>
        <v>0.85499999999999998</v>
      </c>
      <c r="J532" s="4" t="s">
        <v>854</v>
      </c>
      <c r="L532" s="4">
        <v>84</v>
      </c>
      <c r="M532" s="4">
        <v>0.75599999999999989</v>
      </c>
    </row>
    <row r="533" spans="1:13" hidden="1" x14ac:dyDescent="0.25">
      <c r="A533" s="57">
        <v>0</v>
      </c>
      <c r="B533" s="13"/>
      <c r="C533" s="68">
        <v>1379</v>
      </c>
      <c r="D533" s="69" t="s">
        <v>114</v>
      </c>
      <c r="E533" s="70" t="s">
        <v>580</v>
      </c>
      <c r="F533" s="71" t="s">
        <v>134</v>
      </c>
      <c r="G533" s="72">
        <v>2.8</v>
      </c>
      <c r="H533" s="18">
        <v>0.76</v>
      </c>
      <c r="I533" s="19">
        <f t="shared" si="11"/>
        <v>2.1279999999999997</v>
      </c>
      <c r="J533" s="4" t="s">
        <v>854</v>
      </c>
      <c r="L533" s="4">
        <v>0.89</v>
      </c>
      <c r="M533" s="4">
        <v>2.492</v>
      </c>
    </row>
    <row r="534" spans="1:13" hidden="1" x14ac:dyDescent="0.25">
      <c r="A534" s="57">
        <v>0</v>
      </c>
      <c r="B534" s="13"/>
      <c r="C534" s="68">
        <v>6110</v>
      </c>
      <c r="D534" s="69" t="s">
        <v>114</v>
      </c>
      <c r="E534" s="70" t="s">
        <v>980</v>
      </c>
      <c r="F534" s="71" t="s">
        <v>468</v>
      </c>
      <c r="G534" s="72">
        <v>0.5</v>
      </c>
      <c r="H534" s="18">
        <v>16.48</v>
      </c>
      <c r="I534" s="19">
        <f t="shared" si="11"/>
        <v>8.24</v>
      </c>
      <c r="J534" s="4" t="s">
        <v>854</v>
      </c>
      <c r="L534" s="4">
        <v>15.54</v>
      </c>
      <c r="M534" s="4">
        <v>7.77</v>
      </c>
    </row>
    <row r="535" spans="1:13" hidden="1" x14ac:dyDescent="0.25">
      <c r="A535" s="57">
        <v>0</v>
      </c>
      <c r="B535" s="13"/>
      <c r="C535" s="68">
        <v>6110</v>
      </c>
      <c r="D535" s="69" t="s">
        <v>114</v>
      </c>
      <c r="E535" s="70" t="s">
        <v>980</v>
      </c>
      <c r="F535" s="71" t="s">
        <v>468</v>
      </c>
      <c r="G535" s="72">
        <v>1</v>
      </c>
      <c r="H535" s="18">
        <v>16.48</v>
      </c>
      <c r="I535" s="19">
        <f t="shared" si="11"/>
        <v>16.48</v>
      </c>
      <c r="J535" s="4" t="s">
        <v>854</v>
      </c>
      <c r="L535" s="4">
        <v>15.54</v>
      </c>
      <c r="M535" s="4">
        <v>15.54</v>
      </c>
    </row>
    <row r="536" spans="1:13" hidden="1" x14ac:dyDescent="0.25">
      <c r="A536" s="57">
        <v>0</v>
      </c>
      <c r="B536" s="13"/>
      <c r="C536" s="68">
        <v>88316</v>
      </c>
      <c r="D536" s="69" t="s">
        <v>114</v>
      </c>
      <c r="E536" s="70" t="s">
        <v>469</v>
      </c>
      <c r="F536" s="71" t="s">
        <v>468</v>
      </c>
      <c r="G536" s="72">
        <v>0.7</v>
      </c>
      <c r="H536" s="18">
        <v>17.739999999999998</v>
      </c>
      <c r="I536" s="19">
        <f t="shared" si="11"/>
        <v>12.417999999999997</v>
      </c>
      <c r="J536" s="4" t="s">
        <v>854</v>
      </c>
      <c r="L536" s="4">
        <v>17.03</v>
      </c>
      <c r="M536" s="4">
        <v>11.920999999999999</v>
      </c>
    </row>
    <row r="537" spans="1:13" hidden="1" x14ac:dyDescent="0.25">
      <c r="A537" s="57">
        <v>0</v>
      </c>
      <c r="B537" s="13"/>
      <c r="C537" s="68">
        <v>10997</v>
      </c>
      <c r="D537" s="69" t="s">
        <v>114</v>
      </c>
      <c r="E537" s="70" t="s">
        <v>692</v>
      </c>
      <c r="F537" s="71" t="s">
        <v>134</v>
      </c>
      <c r="G537" s="72">
        <v>1.48</v>
      </c>
      <c r="H537" s="18">
        <v>44.7</v>
      </c>
      <c r="I537" s="19">
        <f t="shared" si="11"/>
        <v>66.156000000000006</v>
      </c>
      <c r="J537" s="4" t="s">
        <v>854</v>
      </c>
      <c r="L537" s="4">
        <v>45.75</v>
      </c>
      <c r="M537" s="4">
        <v>67.709999999999994</v>
      </c>
    </row>
    <row r="538" spans="1:13" ht="30" x14ac:dyDescent="0.25">
      <c r="A538" s="57">
        <v>0</v>
      </c>
      <c r="B538" s="13"/>
      <c r="C538" s="68">
        <v>10594</v>
      </c>
      <c r="D538" s="69" t="s">
        <v>107</v>
      </c>
      <c r="E538" s="70" t="s">
        <v>977</v>
      </c>
      <c r="F538" s="71" t="s">
        <v>468</v>
      </c>
      <c r="G538" s="72">
        <v>1</v>
      </c>
      <c r="H538" s="18">
        <f>L538</f>
        <v>3.6</v>
      </c>
      <c r="I538" s="19">
        <f t="shared" si="11"/>
        <v>3.6</v>
      </c>
      <c r="L538" s="4">
        <v>3.6</v>
      </c>
      <c r="M538" s="4">
        <v>3.6</v>
      </c>
    </row>
    <row r="539" spans="1:13" ht="30" hidden="1" x14ac:dyDescent="0.25">
      <c r="A539" s="57">
        <v>1</v>
      </c>
      <c r="B539" s="13" t="s">
        <v>325</v>
      </c>
      <c r="C539" s="68">
        <v>96977</v>
      </c>
      <c r="D539" s="69" t="s">
        <v>114</v>
      </c>
      <c r="E539" s="70" t="s">
        <v>280</v>
      </c>
      <c r="F539" s="71" t="s">
        <v>122</v>
      </c>
      <c r="G539" s="72">
        <v>1</v>
      </c>
      <c r="H539" s="18" cm="1">
        <f t="array" ref="H539">SUM(I540:INDEX(I540:I9471,MATCH(TRUE,INDEX(A540:A9471&lt;&gt;0,0),0)-1))</f>
        <v>56.555004000000004</v>
      </c>
      <c r="I539" s="19">
        <f t="shared" si="11"/>
        <v>56.555004000000004</v>
      </c>
      <c r="L539" s="4">
        <v>54.605818000000006</v>
      </c>
      <c r="M539" s="4">
        <v>54.605818000000006</v>
      </c>
    </row>
    <row r="540" spans="1:13" hidden="1" x14ac:dyDescent="0.25">
      <c r="A540" s="57">
        <v>0</v>
      </c>
      <c r="B540" s="13"/>
      <c r="C540" s="68">
        <v>867</v>
      </c>
      <c r="D540" s="69" t="s">
        <v>114</v>
      </c>
      <c r="E540" s="70" t="s">
        <v>524</v>
      </c>
      <c r="F540" s="71" t="s">
        <v>122</v>
      </c>
      <c r="G540" s="72">
        <v>1.1000000000000001</v>
      </c>
      <c r="H540" s="18">
        <v>50.16</v>
      </c>
      <c r="I540" s="19">
        <f t="shared" si="11"/>
        <v>55.176000000000002</v>
      </c>
      <c r="J540" s="4" t="s">
        <v>854</v>
      </c>
      <c r="L540" s="4">
        <v>48.32</v>
      </c>
      <c r="M540" s="4">
        <v>53.152000000000008</v>
      </c>
    </row>
    <row r="541" spans="1:13" hidden="1" x14ac:dyDescent="0.25">
      <c r="A541" s="57">
        <v>0</v>
      </c>
      <c r="B541" s="13"/>
      <c r="C541" s="68">
        <v>88247</v>
      </c>
      <c r="D541" s="69" t="s">
        <v>114</v>
      </c>
      <c r="E541" s="70" t="s">
        <v>484</v>
      </c>
      <c r="F541" s="71" t="s">
        <v>468</v>
      </c>
      <c r="G541" s="72">
        <v>3.3700000000000001E-2</v>
      </c>
      <c r="H541" s="18">
        <v>18.559999999999999</v>
      </c>
      <c r="I541" s="19">
        <f t="shared" si="11"/>
        <v>0.62547199999999992</v>
      </c>
      <c r="J541" s="4" t="s">
        <v>854</v>
      </c>
      <c r="L541" s="4">
        <v>19.87</v>
      </c>
      <c r="M541" s="4">
        <v>0.66961900000000008</v>
      </c>
    </row>
    <row r="542" spans="1:13" hidden="1" x14ac:dyDescent="0.25">
      <c r="A542" s="57">
        <v>0</v>
      </c>
      <c r="B542" s="13"/>
      <c r="C542" s="68">
        <v>88264</v>
      </c>
      <c r="D542" s="69" t="s">
        <v>114</v>
      </c>
      <c r="E542" s="70" t="s">
        <v>485</v>
      </c>
      <c r="F542" s="71" t="s">
        <v>468</v>
      </c>
      <c r="G542" s="72">
        <v>3.3700000000000001E-2</v>
      </c>
      <c r="H542" s="18">
        <v>22.36</v>
      </c>
      <c r="I542" s="19">
        <f t="shared" si="11"/>
        <v>0.75353199999999998</v>
      </c>
      <c r="J542" s="4" t="s">
        <v>854</v>
      </c>
      <c r="L542" s="4">
        <v>23.27</v>
      </c>
      <c r="M542" s="4">
        <v>0.78419899999999998</v>
      </c>
    </row>
    <row r="543" spans="1:13" ht="30" hidden="1" x14ac:dyDescent="0.25">
      <c r="A543" s="57">
        <v>1</v>
      </c>
      <c r="B543" s="13" t="s">
        <v>328</v>
      </c>
      <c r="C543" s="68" t="s">
        <v>742</v>
      </c>
      <c r="D543" s="69" t="s">
        <v>838</v>
      </c>
      <c r="E543" s="70" t="s">
        <v>840</v>
      </c>
      <c r="F543" s="71" t="s">
        <v>276</v>
      </c>
      <c r="G543" s="72">
        <v>1</v>
      </c>
      <c r="H543" s="18" cm="1">
        <f t="array" ref="H543">SUM(I544:INDEX(I544:I9475,MATCH(TRUE,INDEX(A544:A9475&lt;&gt;0,0),0)-1))</f>
        <v>39.457087999999999</v>
      </c>
      <c r="I543" s="19">
        <f t="shared" si="11"/>
        <v>39.457087999999999</v>
      </c>
      <c r="L543" s="4">
        <v>40.113168000000002</v>
      </c>
      <c r="M543" s="4">
        <v>40.113168000000002</v>
      </c>
    </row>
    <row r="544" spans="1:13" ht="30" hidden="1" x14ac:dyDescent="0.25">
      <c r="A544" s="57">
        <v>0</v>
      </c>
      <c r="B544" s="13"/>
      <c r="C544" s="68">
        <v>4356</v>
      </c>
      <c r="D544" s="69" t="s">
        <v>114</v>
      </c>
      <c r="E544" s="70" t="s">
        <v>712</v>
      </c>
      <c r="F544" s="71" t="s">
        <v>9</v>
      </c>
      <c r="G544" s="72">
        <v>2</v>
      </c>
      <c r="H544" s="18">
        <v>0.34</v>
      </c>
      <c r="I544" s="19">
        <f t="shared" si="11"/>
        <v>0.68</v>
      </c>
      <c r="J544" s="4" t="s">
        <v>854</v>
      </c>
      <c r="L544" s="4">
        <v>0.32</v>
      </c>
      <c r="M544" s="4">
        <v>0.64</v>
      </c>
    </row>
    <row r="545" spans="1:13" ht="30" hidden="1" x14ac:dyDescent="0.25">
      <c r="A545" s="57">
        <v>0</v>
      </c>
      <c r="B545" s="13"/>
      <c r="C545" s="68" t="s">
        <v>355</v>
      </c>
      <c r="D545" s="69" t="s">
        <v>102</v>
      </c>
      <c r="E545" s="70" t="s">
        <v>714</v>
      </c>
      <c r="F545" s="71" t="s">
        <v>276</v>
      </c>
      <c r="G545" s="72">
        <v>1</v>
      </c>
      <c r="H545" s="73">
        <v>25.83</v>
      </c>
      <c r="I545" s="19">
        <f t="shared" ref="I545:I607" si="12">G545*H545</f>
        <v>25.83</v>
      </c>
      <c r="L545" s="4">
        <v>25.83</v>
      </c>
      <c r="M545" s="4">
        <v>25.83</v>
      </c>
    </row>
    <row r="546" spans="1:13" hidden="1" x14ac:dyDescent="0.25">
      <c r="A546" s="57">
        <v>0</v>
      </c>
      <c r="B546" s="13"/>
      <c r="C546" s="68">
        <v>88247</v>
      </c>
      <c r="D546" s="69" t="s">
        <v>114</v>
      </c>
      <c r="E546" s="70" t="s">
        <v>484</v>
      </c>
      <c r="F546" s="71" t="s">
        <v>468</v>
      </c>
      <c r="G546" s="72">
        <v>0.31640000000000001</v>
      </c>
      <c r="H546" s="18">
        <v>18.559999999999999</v>
      </c>
      <c r="I546" s="19">
        <f t="shared" si="12"/>
        <v>5.8723840000000003</v>
      </c>
      <c r="J546" s="4" t="s">
        <v>854</v>
      </c>
      <c r="L546" s="4">
        <v>19.86</v>
      </c>
      <c r="M546" s="4">
        <v>6.2837040000000002</v>
      </c>
    </row>
    <row r="547" spans="1:13" hidden="1" x14ac:dyDescent="0.25">
      <c r="A547" s="57">
        <v>0</v>
      </c>
      <c r="B547" s="13"/>
      <c r="C547" s="68">
        <v>88264</v>
      </c>
      <c r="D547" s="69" t="s">
        <v>114</v>
      </c>
      <c r="E547" s="70" t="s">
        <v>485</v>
      </c>
      <c r="F547" s="71" t="s">
        <v>468</v>
      </c>
      <c r="G547" s="72">
        <v>0.31640000000000001</v>
      </c>
      <c r="H547" s="18">
        <v>22.36</v>
      </c>
      <c r="I547" s="19">
        <f t="shared" si="12"/>
        <v>7.0747040000000005</v>
      </c>
      <c r="J547" s="4" t="s">
        <v>854</v>
      </c>
      <c r="L547" s="4">
        <v>23.26</v>
      </c>
      <c r="M547" s="4">
        <v>7.3594640000000009</v>
      </c>
    </row>
    <row r="548" spans="1:13" ht="30" hidden="1" x14ac:dyDescent="0.25">
      <c r="A548" s="57">
        <v>1</v>
      </c>
      <c r="B548" s="13" t="s">
        <v>331</v>
      </c>
      <c r="C548" s="68">
        <v>93358</v>
      </c>
      <c r="D548" s="69" t="s">
        <v>114</v>
      </c>
      <c r="E548" s="70" t="s">
        <v>453</v>
      </c>
      <c r="F548" s="71" t="s">
        <v>443</v>
      </c>
      <c r="G548" s="72">
        <v>1</v>
      </c>
      <c r="H548" s="18" cm="1">
        <f t="array" ref="H548">SUM(I549:INDEX(I549:I9480,MATCH(TRUE,INDEX(A549:A9480&lt;&gt;0,0),0)-1))</f>
        <v>70.17944</v>
      </c>
      <c r="I548" s="19">
        <f t="shared" si="12"/>
        <v>70.17944</v>
      </c>
      <c r="L548" s="4">
        <v>67.410240000000002</v>
      </c>
      <c r="M548" s="4">
        <v>67.410240000000002</v>
      </c>
    </row>
    <row r="549" spans="1:13" hidden="1" x14ac:dyDescent="0.25">
      <c r="A549" s="57">
        <v>0</v>
      </c>
      <c r="B549" s="13"/>
      <c r="C549" s="68">
        <v>88316</v>
      </c>
      <c r="D549" s="69" t="s">
        <v>114</v>
      </c>
      <c r="E549" s="70" t="s">
        <v>469</v>
      </c>
      <c r="F549" s="71" t="s">
        <v>468</v>
      </c>
      <c r="G549" s="72">
        <v>3.956</v>
      </c>
      <c r="H549" s="18">
        <v>17.739999999999998</v>
      </c>
      <c r="I549" s="19">
        <f t="shared" si="12"/>
        <v>70.17944</v>
      </c>
      <c r="J549" s="4" t="s">
        <v>854</v>
      </c>
      <c r="L549" s="4">
        <v>17.04</v>
      </c>
      <c r="M549" s="4">
        <v>67.410240000000002</v>
      </c>
    </row>
    <row r="550" spans="1:13" ht="45" hidden="1" x14ac:dyDescent="0.25">
      <c r="A550" s="57">
        <v>1</v>
      </c>
      <c r="B550" s="13" t="s">
        <v>333</v>
      </c>
      <c r="C550" s="68">
        <v>102661</v>
      </c>
      <c r="D550" s="69" t="s">
        <v>114</v>
      </c>
      <c r="E550" s="70" t="s">
        <v>842</v>
      </c>
      <c r="F550" s="71" t="s">
        <v>9</v>
      </c>
      <c r="G550" s="72">
        <v>1</v>
      </c>
      <c r="H550" s="18" cm="1">
        <f t="array" ref="H550">SUM(I551:INDEX(I551:I9482,MATCH(TRUE,INDEX(A551:A9482&lt;&gt;0,0),0)-1))</f>
        <v>32.745011999999996</v>
      </c>
      <c r="I550" s="19">
        <f t="shared" si="12"/>
        <v>32.745011999999996</v>
      </c>
      <c r="L550" s="4">
        <v>31.415733999999993</v>
      </c>
      <c r="M550" s="4">
        <v>31.415733999999993</v>
      </c>
    </row>
    <row r="551" spans="1:13" ht="30" hidden="1" x14ac:dyDescent="0.25">
      <c r="A551" s="57">
        <v>0</v>
      </c>
      <c r="B551" s="13"/>
      <c r="C551" s="68">
        <v>367</v>
      </c>
      <c r="D551" s="69" t="s">
        <v>114</v>
      </c>
      <c r="E551" s="70" t="s">
        <v>587</v>
      </c>
      <c r="F551" s="71" t="s">
        <v>443</v>
      </c>
      <c r="G551" s="72">
        <v>0.16739999999999999</v>
      </c>
      <c r="H551" s="18">
        <v>96.24</v>
      </c>
      <c r="I551" s="19">
        <f t="shared" si="12"/>
        <v>16.110575999999998</v>
      </c>
      <c r="J551" s="4" t="s">
        <v>854</v>
      </c>
      <c r="L551" s="4">
        <v>85.09</v>
      </c>
      <c r="M551" s="4">
        <v>14.244066</v>
      </c>
    </row>
    <row r="552" spans="1:13" ht="45" hidden="1" x14ac:dyDescent="0.25">
      <c r="A552" s="57">
        <v>0</v>
      </c>
      <c r="B552" s="13"/>
      <c r="C552" s="68">
        <v>38052</v>
      </c>
      <c r="D552" s="69" t="s">
        <v>114</v>
      </c>
      <c r="E552" s="70" t="s">
        <v>716</v>
      </c>
      <c r="F552" s="71" t="s">
        <v>122</v>
      </c>
      <c r="G552" s="72">
        <v>1.0029999999999999</v>
      </c>
      <c r="H552" s="18">
        <v>10.55</v>
      </c>
      <c r="I552" s="19">
        <f t="shared" si="12"/>
        <v>10.58165</v>
      </c>
      <c r="J552" s="4" t="s">
        <v>854</v>
      </c>
      <c r="L552" s="4">
        <v>11.32</v>
      </c>
      <c r="M552" s="4">
        <v>11.353959999999999</v>
      </c>
    </row>
    <row r="553" spans="1:13" hidden="1" x14ac:dyDescent="0.25">
      <c r="A553" s="57">
        <v>0</v>
      </c>
      <c r="B553" s="13"/>
      <c r="C553" s="68">
        <v>88309</v>
      </c>
      <c r="D553" s="69" t="s">
        <v>114</v>
      </c>
      <c r="E553" s="70" t="s">
        <v>517</v>
      </c>
      <c r="F553" s="71" t="s">
        <v>468</v>
      </c>
      <c r="G553" s="72">
        <v>6.5199999999999994E-2</v>
      </c>
      <c r="H553" s="18">
        <v>22.09</v>
      </c>
      <c r="I553" s="19">
        <f t="shared" si="12"/>
        <v>1.4402679999999999</v>
      </c>
      <c r="J553" s="4" t="s">
        <v>854</v>
      </c>
      <c r="L553" s="4">
        <v>21.15</v>
      </c>
      <c r="M553" s="4">
        <v>1.3789799999999999</v>
      </c>
    </row>
    <row r="554" spans="1:13" hidden="1" x14ac:dyDescent="0.25">
      <c r="A554" s="57">
        <v>0</v>
      </c>
      <c r="B554" s="13"/>
      <c r="C554" s="68">
        <v>88316</v>
      </c>
      <c r="D554" s="69" t="s">
        <v>114</v>
      </c>
      <c r="E554" s="70" t="s">
        <v>469</v>
      </c>
      <c r="F554" s="71" t="s">
        <v>468</v>
      </c>
      <c r="G554" s="72">
        <v>0.19570000000000001</v>
      </c>
      <c r="H554" s="18">
        <v>17.739999999999998</v>
      </c>
      <c r="I554" s="19">
        <f t="shared" si="12"/>
        <v>3.4717180000000001</v>
      </c>
      <c r="J554" s="4" t="s">
        <v>854</v>
      </c>
      <c r="L554" s="4">
        <v>17.04</v>
      </c>
      <c r="M554" s="4">
        <v>3.3347280000000001</v>
      </c>
    </row>
    <row r="555" spans="1:13" ht="60" hidden="1" x14ac:dyDescent="0.25">
      <c r="A555" s="57">
        <v>0</v>
      </c>
      <c r="B555" s="13"/>
      <c r="C555" s="68">
        <v>90106</v>
      </c>
      <c r="D555" s="69" t="s">
        <v>114</v>
      </c>
      <c r="E555" s="70" t="s">
        <v>717</v>
      </c>
      <c r="F555" s="71" t="s">
        <v>443</v>
      </c>
      <c r="G555" s="72">
        <v>0.16</v>
      </c>
      <c r="H555" s="18">
        <v>7.13</v>
      </c>
      <c r="I555" s="19">
        <f t="shared" si="12"/>
        <v>1.1408</v>
      </c>
      <c r="J555" s="4" t="s">
        <v>854</v>
      </c>
      <c r="L555" s="4">
        <v>6.9</v>
      </c>
      <c r="M555" s="4">
        <v>1.1040000000000001</v>
      </c>
    </row>
    <row r="556" spans="1:13" ht="30" hidden="1" x14ac:dyDescent="0.25">
      <c r="A556" s="57">
        <v>1</v>
      </c>
      <c r="B556" s="13" t="s">
        <v>335</v>
      </c>
      <c r="C556" s="68">
        <v>104515</v>
      </c>
      <c r="D556" s="69" t="s">
        <v>114</v>
      </c>
      <c r="E556" s="70" t="s">
        <v>844</v>
      </c>
      <c r="F556" s="71" t="s">
        <v>9</v>
      </c>
      <c r="G556" s="72">
        <v>1</v>
      </c>
      <c r="H556" s="18" cm="1">
        <f t="array" ref="H556">SUM(I557:INDEX(I557:I9488,MATCH(TRUE,INDEX(A557:A9488&lt;&gt;0,0),0)-1))</f>
        <v>38.829758000000005</v>
      </c>
      <c r="I556" s="19">
        <f t="shared" si="12"/>
        <v>38.829758000000005</v>
      </c>
      <c r="L556" s="4">
        <v>36.155667999999999</v>
      </c>
      <c r="M556" s="4">
        <v>36.155667999999999</v>
      </c>
    </row>
    <row r="557" spans="1:13" ht="30" hidden="1" x14ac:dyDescent="0.25">
      <c r="A557" s="57">
        <v>0</v>
      </c>
      <c r="B557" s="13"/>
      <c r="C557" s="68">
        <v>39323</v>
      </c>
      <c r="D557" s="69" t="s">
        <v>114</v>
      </c>
      <c r="E557" s="70" t="s">
        <v>981</v>
      </c>
      <c r="F557" s="71" t="s">
        <v>267</v>
      </c>
      <c r="G557" s="72">
        <v>1</v>
      </c>
      <c r="H557" s="18">
        <v>38.49</v>
      </c>
      <c r="I557" s="19">
        <f t="shared" si="12"/>
        <v>38.49</v>
      </c>
      <c r="J557" s="4" t="s">
        <v>854</v>
      </c>
      <c r="L557" s="4">
        <v>35.83</v>
      </c>
      <c r="M557" s="4">
        <v>35.83</v>
      </c>
    </row>
    <row r="558" spans="1:13" hidden="1" x14ac:dyDescent="0.25">
      <c r="A558" s="57">
        <v>0</v>
      </c>
      <c r="B558" s="13"/>
      <c r="C558" s="68">
        <v>88309</v>
      </c>
      <c r="D558" s="69" t="s">
        <v>114</v>
      </c>
      <c r="E558" s="70" t="s">
        <v>517</v>
      </c>
      <c r="F558" s="71" t="s">
        <v>468</v>
      </c>
      <c r="G558" s="72">
        <v>0.01</v>
      </c>
      <c r="H558" s="18">
        <v>22.09</v>
      </c>
      <c r="I558" s="19">
        <f t="shared" si="12"/>
        <v>0.22090000000000001</v>
      </c>
      <c r="J558" s="4" t="s">
        <v>854</v>
      </c>
      <c r="L558" s="4">
        <v>21.15</v>
      </c>
      <c r="M558" s="4">
        <v>0.21149999999999999</v>
      </c>
    </row>
    <row r="559" spans="1:13" hidden="1" x14ac:dyDescent="0.25">
      <c r="A559" s="57">
        <v>0</v>
      </c>
      <c r="B559" s="13"/>
      <c r="C559" s="68">
        <v>88316</v>
      </c>
      <c r="D559" s="69" t="s">
        <v>114</v>
      </c>
      <c r="E559" s="70" t="s">
        <v>469</v>
      </c>
      <c r="F559" s="71" t="s">
        <v>468</v>
      </c>
      <c r="G559" s="72">
        <v>6.7000000000000002E-3</v>
      </c>
      <c r="H559" s="18">
        <v>17.739999999999998</v>
      </c>
      <c r="I559" s="19">
        <f t="shared" si="12"/>
        <v>0.11885799999999999</v>
      </c>
      <c r="J559" s="4" t="s">
        <v>854</v>
      </c>
      <c r="L559" s="4">
        <v>17.04</v>
      </c>
      <c r="M559" s="4">
        <v>0.11416799999999999</v>
      </c>
    </row>
    <row r="560" spans="1:13" hidden="1" x14ac:dyDescent="0.25">
      <c r="A560" s="57">
        <v>1</v>
      </c>
      <c r="B560" s="13" t="s">
        <v>337</v>
      </c>
      <c r="C560" s="68">
        <v>102719</v>
      </c>
      <c r="D560" s="69" t="s">
        <v>114</v>
      </c>
      <c r="E560" s="70" t="s">
        <v>846</v>
      </c>
      <c r="F560" s="71" t="s">
        <v>9</v>
      </c>
      <c r="G560" s="72">
        <v>1</v>
      </c>
      <c r="H560" s="18" cm="1">
        <f t="array" ref="H560">SUM(I561:INDEX(I561:I9492,MATCH(TRUE,INDEX(A561:A9492&lt;&gt;0,0),0)-1))</f>
        <v>137.94931500000001</v>
      </c>
      <c r="I560" s="19">
        <f t="shared" si="12"/>
        <v>137.94931500000001</v>
      </c>
      <c r="L560" s="4">
        <v>134.071101</v>
      </c>
      <c r="M560" s="4">
        <v>134.071101</v>
      </c>
    </row>
    <row r="561" spans="1:13" ht="30" hidden="1" x14ac:dyDescent="0.25">
      <c r="A561" s="57">
        <v>0</v>
      </c>
      <c r="B561" s="13"/>
      <c r="C561" s="68">
        <v>4718</v>
      </c>
      <c r="D561" s="69" t="s">
        <v>114</v>
      </c>
      <c r="E561" s="70" t="s">
        <v>680</v>
      </c>
      <c r="F561" s="71" t="s">
        <v>443</v>
      </c>
      <c r="G561" s="72">
        <v>1.1000000000000001</v>
      </c>
      <c r="H561" s="18">
        <v>100</v>
      </c>
      <c r="I561" s="19">
        <f t="shared" si="12"/>
        <v>110.00000000000001</v>
      </c>
      <c r="J561" s="4" t="s">
        <v>854</v>
      </c>
      <c r="L561" s="4">
        <v>97.5</v>
      </c>
      <c r="M561" s="4">
        <v>107.25000000000001</v>
      </c>
    </row>
    <row r="562" spans="1:13" hidden="1" x14ac:dyDescent="0.25">
      <c r="A562" s="57">
        <v>0</v>
      </c>
      <c r="B562" s="13"/>
      <c r="C562" s="68">
        <v>88309</v>
      </c>
      <c r="D562" s="69" t="s">
        <v>114</v>
      </c>
      <c r="E562" s="70" t="s">
        <v>517</v>
      </c>
      <c r="F562" s="71" t="s">
        <v>468</v>
      </c>
      <c r="G562" s="72">
        <v>0.37109999999999999</v>
      </c>
      <c r="H562" s="18">
        <v>22.09</v>
      </c>
      <c r="I562" s="19">
        <f t="shared" si="12"/>
        <v>8.1975990000000003</v>
      </c>
      <c r="J562" s="4" t="s">
        <v>854</v>
      </c>
      <c r="L562" s="4">
        <v>21.15</v>
      </c>
      <c r="M562" s="4">
        <v>7.8487649999999993</v>
      </c>
    </row>
    <row r="563" spans="1:13" hidden="1" x14ac:dyDescent="0.25">
      <c r="A563" s="57">
        <v>0</v>
      </c>
      <c r="B563" s="13"/>
      <c r="C563" s="68">
        <v>88316</v>
      </c>
      <c r="D563" s="69" t="s">
        <v>114</v>
      </c>
      <c r="E563" s="70" t="s">
        <v>469</v>
      </c>
      <c r="F563" s="71" t="s">
        <v>468</v>
      </c>
      <c r="G563" s="72">
        <v>1.1133999999999999</v>
      </c>
      <c r="H563" s="18">
        <v>17.739999999999998</v>
      </c>
      <c r="I563" s="19">
        <f t="shared" si="12"/>
        <v>19.751715999999998</v>
      </c>
      <c r="J563" s="4" t="s">
        <v>854</v>
      </c>
      <c r="L563" s="4">
        <v>17.04</v>
      </c>
      <c r="M563" s="4">
        <v>18.972335999999999</v>
      </c>
    </row>
    <row r="564" spans="1:13" ht="45" hidden="1" x14ac:dyDescent="0.25">
      <c r="A564" s="57">
        <v>1</v>
      </c>
      <c r="B564" s="13" t="s">
        <v>340</v>
      </c>
      <c r="C564" s="68">
        <v>99264</v>
      </c>
      <c r="D564" s="69" t="s">
        <v>114</v>
      </c>
      <c r="E564" s="70" t="s">
        <v>848</v>
      </c>
      <c r="F564" s="71" t="s">
        <v>9</v>
      </c>
      <c r="G564" s="72">
        <v>1</v>
      </c>
      <c r="H564" s="18" cm="1">
        <f t="array" ref="H564">SUM(I565:INDEX(I565:I9496,MATCH(TRUE,INDEX(A565:A9496&lt;&gt;0,0),0)-1))</f>
        <v>654.66524599999991</v>
      </c>
      <c r="I564" s="19">
        <f t="shared" si="12"/>
        <v>654.66524599999991</v>
      </c>
      <c r="L564" s="4">
        <v>655.10367700000006</v>
      </c>
      <c r="M564" s="4">
        <v>655.10367700000006</v>
      </c>
    </row>
    <row r="565" spans="1:13" hidden="1" x14ac:dyDescent="0.25">
      <c r="A565" s="57">
        <v>0</v>
      </c>
      <c r="B565" s="13"/>
      <c r="C565" s="68">
        <v>650</v>
      </c>
      <c r="D565" s="69" t="s">
        <v>114</v>
      </c>
      <c r="E565" s="70" t="s">
        <v>982</v>
      </c>
      <c r="F565" s="71" t="s">
        <v>9</v>
      </c>
      <c r="G565" s="72">
        <v>31.351299999999998</v>
      </c>
      <c r="H565" s="18">
        <v>3.1</v>
      </c>
      <c r="I565" s="19">
        <f t="shared" si="12"/>
        <v>97.189030000000002</v>
      </c>
      <c r="J565" s="4" t="s">
        <v>854</v>
      </c>
      <c r="L565" s="4">
        <v>2.92</v>
      </c>
      <c r="M565" s="4">
        <v>91.545795999999996</v>
      </c>
    </row>
    <row r="566" spans="1:13" ht="30" hidden="1" x14ac:dyDescent="0.25">
      <c r="A566" s="57">
        <v>0</v>
      </c>
      <c r="B566" s="13"/>
      <c r="C566" s="68">
        <v>2692</v>
      </c>
      <c r="D566" s="69" t="s">
        <v>114</v>
      </c>
      <c r="E566" s="70" t="s">
        <v>607</v>
      </c>
      <c r="F566" s="71" t="s">
        <v>527</v>
      </c>
      <c r="G566" s="72">
        <v>8.2000000000000007E-3</v>
      </c>
      <c r="H566" s="18">
        <v>7.55</v>
      </c>
      <c r="I566" s="19">
        <f t="shared" si="12"/>
        <v>6.1910000000000007E-2</v>
      </c>
      <c r="J566" s="4" t="s">
        <v>854</v>
      </c>
      <c r="L566" s="4">
        <v>7.12</v>
      </c>
      <c r="M566" s="4">
        <v>5.8384000000000005E-2</v>
      </c>
    </row>
    <row r="567" spans="1:13" ht="30" hidden="1" x14ac:dyDescent="0.25">
      <c r="A567" s="57">
        <v>0</v>
      </c>
      <c r="B567" s="13"/>
      <c r="C567" s="68">
        <v>4491</v>
      </c>
      <c r="D567" s="69" t="s">
        <v>114</v>
      </c>
      <c r="E567" s="70" t="s">
        <v>718</v>
      </c>
      <c r="F567" s="71" t="s">
        <v>122</v>
      </c>
      <c r="G567" s="72">
        <v>0.17760000000000001</v>
      </c>
      <c r="H567" s="18">
        <v>7.74</v>
      </c>
      <c r="I567" s="19">
        <f t="shared" si="12"/>
        <v>1.3746240000000001</v>
      </c>
      <c r="J567" s="4" t="s">
        <v>854</v>
      </c>
      <c r="L567" s="4">
        <v>8.14</v>
      </c>
      <c r="M567" s="4">
        <v>1.4456640000000001</v>
      </c>
    </row>
    <row r="568" spans="1:13" ht="30" hidden="1" x14ac:dyDescent="0.25">
      <c r="B568" s="13"/>
      <c r="C568" s="68">
        <v>4517</v>
      </c>
      <c r="D568" s="69" t="s">
        <v>114</v>
      </c>
      <c r="E568" s="70" t="s">
        <v>608</v>
      </c>
      <c r="F568" s="71" t="s">
        <v>122</v>
      </c>
      <c r="G568" s="72">
        <v>0.2112</v>
      </c>
      <c r="H568" s="18">
        <v>2.7</v>
      </c>
      <c r="I568" s="19">
        <f t="shared" si="12"/>
        <v>0.57024000000000008</v>
      </c>
      <c r="J568" s="4" t="s">
        <v>854</v>
      </c>
      <c r="L568" s="4">
        <v>2.85</v>
      </c>
      <c r="M568" s="4">
        <v>0.60192000000000001</v>
      </c>
    </row>
    <row r="569" spans="1:13" hidden="1" x14ac:dyDescent="0.25">
      <c r="B569" s="13"/>
      <c r="C569" s="68">
        <v>5069</v>
      </c>
      <c r="D569" s="69" t="s">
        <v>114</v>
      </c>
      <c r="E569" s="70" t="s">
        <v>466</v>
      </c>
      <c r="F569" s="71" t="s">
        <v>134</v>
      </c>
      <c r="G569" s="72">
        <v>1.8700000000000001E-2</v>
      </c>
      <c r="H569" s="18">
        <v>20.350000000000001</v>
      </c>
      <c r="I569" s="19">
        <f t="shared" si="12"/>
        <v>0.38054500000000008</v>
      </c>
      <c r="J569" s="4" t="s">
        <v>854</v>
      </c>
      <c r="L569" s="4">
        <v>25.75</v>
      </c>
      <c r="M569" s="4">
        <v>0.48152500000000004</v>
      </c>
    </row>
    <row r="570" spans="1:13" ht="60" hidden="1" x14ac:dyDescent="0.25">
      <c r="A570" s="57">
        <v>0</v>
      </c>
      <c r="B570" s="13"/>
      <c r="C570" s="68">
        <v>5678</v>
      </c>
      <c r="D570" s="69" t="s">
        <v>114</v>
      </c>
      <c r="E570" s="70" t="s">
        <v>725</v>
      </c>
      <c r="F570" s="71" t="s">
        <v>476</v>
      </c>
      <c r="G570" s="72">
        <v>1.9699999999999999E-2</v>
      </c>
      <c r="H570" s="18">
        <v>146.84</v>
      </c>
      <c r="I570" s="19">
        <f t="shared" si="12"/>
        <v>2.8927480000000001</v>
      </c>
      <c r="J570" s="4" t="s">
        <v>854</v>
      </c>
      <c r="L570" s="4">
        <v>144.66</v>
      </c>
      <c r="M570" s="4">
        <v>2.8498019999999999</v>
      </c>
    </row>
    <row r="571" spans="1:13" ht="60" hidden="1" x14ac:dyDescent="0.25">
      <c r="A571" s="57">
        <v>0</v>
      </c>
      <c r="B571" s="13"/>
      <c r="C571" s="68">
        <v>5679</v>
      </c>
      <c r="D571" s="69" t="s">
        <v>114</v>
      </c>
      <c r="E571" s="70" t="s">
        <v>726</v>
      </c>
      <c r="F571" s="71" t="s">
        <v>480</v>
      </c>
      <c r="G571" s="72">
        <v>4.02E-2</v>
      </c>
      <c r="H571" s="18">
        <v>60.17</v>
      </c>
      <c r="I571" s="19">
        <f t="shared" si="12"/>
        <v>2.4188339999999999</v>
      </c>
      <c r="J571" s="4" t="s">
        <v>854</v>
      </c>
      <c r="L571" s="4">
        <v>56.57</v>
      </c>
      <c r="M571" s="4">
        <v>2.274114</v>
      </c>
    </row>
    <row r="572" spans="1:13" ht="30" hidden="1" x14ac:dyDescent="0.25">
      <c r="A572" s="57">
        <v>0</v>
      </c>
      <c r="B572" s="13"/>
      <c r="C572" s="68">
        <v>6193</v>
      </c>
      <c r="D572" s="69" t="s">
        <v>114</v>
      </c>
      <c r="E572" s="70" t="s">
        <v>719</v>
      </c>
      <c r="F572" s="71" t="s">
        <v>122</v>
      </c>
      <c r="G572" s="72">
        <v>0.66239999999999999</v>
      </c>
      <c r="H572" s="18">
        <v>21.19</v>
      </c>
      <c r="I572" s="19">
        <f t="shared" si="12"/>
        <v>14.036256</v>
      </c>
      <c r="J572" s="4" t="s">
        <v>854</v>
      </c>
      <c r="L572" s="4">
        <v>21.05</v>
      </c>
      <c r="M572" s="4">
        <v>13.943519999999999</v>
      </c>
    </row>
    <row r="573" spans="1:13" ht="45" hidden="1" x14ac:dyDescent="0.25">
      <c r="A573" s="57">
        <v>0</v>
      </c>
      <c r="B573" s="13"/>
      <c r="C573" s="68">
        <v>87316</v>
      </c>
      <c r="D573" s="69" t="s">
        <v>114</v>
      </c>
      <c r="E573" s="70" t="s">
        <v>720</v>
      </c>
      <c r="F573" s="71" t="s">
        <v>443</v>
      </c>
      <c r="G573" s="72">
        <v>2.4299999999999999E-2</v>
      </c>
      <c r="H573" s="18">
        <v>463.93</v>
      </c>
      <c r="I573" s="19">
        <f t="shared" si="12"/>
        <v>11.273498999999999</v>
      </c>
      <c r="J573" s="4" t="s">
        <v>854</v>
      </c>
      <c r="L573" s="4">
        <v>486.33</v>
      </c>
      <c r="M573" s="4">
        <v>11.817818999999998</v>
      </c>
    </row>
    <row r="574" spans="1:13" hidden="1" x14ac:dyDescent="0.25">
      <c r="A574" s="57">
        <v>0</v>
      </c>
      <c r="B574" s="13"/>
      <c r="C574" s="68">
        <v>88309</v>
      </c>
      <c r="D574" s="69" t="s">
        <v>114</v>
      </c>
      <c r="E574" s="70" t="s">
        <v>517</v>
      </c>
      <c r="F574" s="71" t="s">
        <v>468</v>
      </c>
      <c r="G574" s="72">
        <v>6.1494999999999997</v>
      </c>
      <c r="H574" s="18">
        <v>22.09</v>
      </c>
      <c r="I574" s="19">
        <f t="shared" si="12"/>
        <v>135.842455</v>
      </c>
      <c r="J574" s="4" t="s">
        <v>854</v>
      </c>
      <c r="L574" s="4">
        <v>21.15</v>
      </c>
      <c r="M574" s="4">
        <v>130.06192499999997</v>
      </c>
    </row>
    <row r="575" spans="1:13" hidden="1" x14ac:dyDescent="0.25">
      <c r="A575" s="57">
        <v>0</v>
      </c>
      <c r="B575" s="13"/>
      <c r="C575" s="68">
        <v>88316</v>
      </c>
      <c r="D575" s="69" t="s">
        <v>114</v>
      </c>
      <c r="E575" s="70" t="s">
        <v>469</v>
      </c>
      <c r="F575" s="71" t="s">
        <v>468</v>
      </c>
      <c r="G575" s="72">
        <v>4.8318000000000003</v>
      </c>
      <c r="H575" s="18">
        <v>17.739999999999998</v>
      </c>
      <c r="I575" s="19">
        <f t="shared" si="12"/>
        <v>85.716132000000002</v>
      </c>
      <c r="J575" s="4" t="s">
        <v>854</v>
      </c>
      <c r="L575" s="4">
        <v>17.04</v>
      </c>
      <c r="M575" s="4">
        <v>82.333872</v>
      </c>
    </row>
    <row r="576" spans="1:13" ht="30" hidden="1" x14ac:dyDescent="0.25">
      <c r="A576" s="57">
        <v>0</v>
      </c>
      <c r="B576" s="13"/>
      <c r="C576" s="68">
        <v>88628</v>
      </c>
      <c r="D576" s="69" t="s">
        <v>114</v>
      </c>
      <c r="E576" s="70" t="s">
        <v>721</v>
      </c>
      <c r="F576" s="71" t="s">
        <v>443</v>
      </c>
      <c r="G576" s="72">
        <v>0.1404</v>
      </c>
      <c r="H576" s="18">
        <v>546.42999999999995</v>
      </c>
      <c r="I576" s="19">
        <f t="shared" si="12"/>
        <v>76.718771999999987</v>
      </c>
      <c r="J576" s="4" t="s">
        <v>854</v>
      </c>
      <c r="L576" s="4">
        <v>589.52</v>
      </c>
      <c r="M576" s="4">
        <v>82.768608</v>
      </c>
    </row>
    <row r="577" spans="1:13" ht="45" hidden="1" x14ac:dyDescent="0.25">
      <c r="A577" s="57">
        <v>0</v>
      </c>
      <c r="B577" s="13"/>
      <c r="C577" s="68">
        <v>94970</v>
      </c>
      <c r="D577" s="69" t="s">
        <v>114</v>
      </c>
      <c r="E577" s="70" t="s">
        <v>722</v>
      </c>
      <c r="F577" s="71" t="s">
        <v>443</v>
      </c>
      <c r="G577" s="72">
        <v>0.16750000000000001</v>
      </c>
      <c r="H577" s="18">
        <v>446.51</v>
      </c>
      <c r="I577" s="19">
        <f t="shared" si="12"/>
        <v>74.790424999999999</v>
      </c>
      <c r="J577" s="4" t="s">
        <v>854</v>
      </c>
      <c r="L577" s="4">
        <v>474.36</v>
      </c>
      <c r="M577" s="4">
        <v>79.455300000000008</v>
      </c>
    </row>
    <row r="578" spans="1:13" ht="30" hidden="1" x14ac:dyDescent="0.25">
      <c r="A578" s="57">
        <v>0</v>
      </c>
      <c r="B578" s="13"/>
      <c r="C578" s="68">
        <v>97736</v>
      </c>
      <c r="D578" s="69" t="s">
        <v>114</v>
      </c>
      <c r="E578" s="70" t="s">
        <v>983</v>
      </c>
      <c r="F578" s="71" t="s">
        <v>443</v>
      </c>
      <c r="G578" s="72">
        <v>0.1008</v>
      </c>
      <c r="H578" s="18">
        <v>1415.47</v>
      </c>
      <c r="I578" s="19">
        <f t="shared" si="12"/>
        <v>142.67937599999999</v>
      </c>
      <c r="J578" s="4" t="s">
        <v>854</v>
      </c>
      <c r="L578" s="4">
        <v>1459.66</v>
      </c>
      <c r="M578" s="4">
        <v>147.13372800000002</v>
      </c>
    </row>
    <row r="579" spans="1:13" ht="30" hidden="1" x14ac:dyDescent="0.25">
      <c r="A579" s="57">
        <v>0</v>
      </c>
      <c r="B579" s="13"/>
      <c r="C579" s="68">
        <v>101616</v>
      </c>
      <c r="D579" s="69" t="s">
        <v>114</v>
      </c>
      <c r="E579" s="70" t="s">
        <v>723</v>
      </c>
      <c r="F579" s="71" t="s">
        <v>267</v>
      </c>
      <c r="G579" s="72">
        <v>1.69</v>
      </c>
      <c r="H579" s="18">
        <v>5.16</v>
      </c>
      <c r="I579" s="19">
        <f t="shared" si="12"/>
        <v>8.7203999999999997</v>
      </c>
      <c r="J579" s="4" t="s">
        <v>854</v>
      </c>
      <c r="L579" s="4">
        <v>4.93</v>
      </c>
      <c r="M579" s="4">
        <v>8.3316999999999997</v>
      </c>
    </row>
    <row r="580" spans="1:13" ht="45" hidden="1" x14ac:dyDescent="0.25">
      <c r="A580" s="57">
        <v>1</v>
      </c>
      <c r="B580" s="13" t="s">
        <v>343</v>
      </c>
      <c r="C580" s="68">
        <v>99251</v>
      </c>
      <c r="D580" s="69" t="s">
        <v>114</v>
      </c>
      <c r="E580" s="70" t="s">
        <v>850</v>
      </c>
      <c r="F580" s="71" t="s">
        <v>9</v>
      </c>
      <c r="G580" s="72">
        <v>1</v>
      </c>
      <c r="H580" s="18" cm="1">
        <f t="array" ref="H580">SUM(I581:INDEX(I581:I9512,MATCH(TRUE,INDEX(A581:A9512&lt;&gt;0,0),0)-1))</f>
        <v>255.54731899999999</v>
      </c>
      <c r="I580" s="19">
        <f t="shared" si="12"/>
        <v>255.54731899999999</v>
      </c>
      <c r="L580" s="4">
        <v>260.63413400000002</v>
      </c>
      <c r="M580" s="4">
        <v>260.63413400000002</v>
      </c>
    </row>
    <row r="581" spans="1:13" ht="30" hidden="1" x14ac:dyDescent="0.25">
      <c r="A581" s="57">
        <v>0</v>
      </c>
      <c r="B581" s="13"/>
      <c r="C581" s="68">
        <v>2692</v>
      </c>
      <c r="D581" s="69" t="s">
        <v>114</v>
      </c>
      <c r="E581" s="70" t="s">
        <v>607</v>
      </c>
      <c r="F581" s="71" t="s">
        <v>527</v>
      </c>
      <c r="G581" s="72">
        <v>4.1000000000000003E-3</v>
      </c>
      <c r="H581" s="18">
        <v>7.55</v>
      </c>
      <c r="I581" s="19">
        <f t="shared" si="12"/>
        <v>3.0955000000000003E-2</v>
      </c>
      <c r="J581" s="4" t="s">
        <v>854</v>
      </c>
      <c r="L581" s="4">
        <v>7.12</v>
      </c>
      <c r="M581" s="4">
        <v>2.9192000000000003E-2</v>
      </c>
    </row>
    <row r="582" spans="1:13" ht="30" hidden="1" x14ac:dyDescent="0.25">
      <c r="A582" s="57">
        <v>0</v>
      </c>
      <c r="B582" s="13"/>
      <c r="C582" s="68">
        <v>4491</v>
      </c>
      <c r="D582" s="69" t="s">
        <v>114</v>
      </c>
      <c r="E582" s="70" t="s">
        <v>718</v>
      </c>
      <c r="F582" s="71" t="s">
        <v>122</v>
      </c>
      <c r="G582" s="72">
        <v>8.8800000000000004E-2</v>
      </c>
      <c r="H582" s="18">
        <v>7.74</v>
      </c>
      <c r="I582" s="19">
        <f t="shared" si="12"/>
        <v>0.68731200000000003</v>
      </c>
      <c r="J582" s="4" t="s">
        <v>854</v>
      </c>
      <c r="L582" s="4">
        <v>8.14</v>
      </c>
      <c r="M582" s="4">
        <v>0.72283200000000003</v>
      </c>
    </row>
    <row r="583" spans="1:13" ht="30" hidden="1" x14ac:dyDescent="0.25">
      <c r="A583" s="57">
        <v>0</v>
      </c>
      <c r="B583" s="13"/>
      <c r="C583" s="68">
        <v>4517</v>
      </c>
      <c r="D583" s="69" t="s">
        <v>114</v>
      </c>
      <c r="E583" s="70" t="s">
        <v>608</v>
      </c>
      <c r="F583" s="71" t="s">
        <v>122</v>
      </c>
      <c r="G583" s="72">
        <v>0.1056</v>
      </c>
      <c r="H583" s="18">
        <v>2.7</v>
      </c>
      <c r="I583" s="19">
        <f t="shared" si="12"/>
        <v>0.28512000000000004</v>
      </c>
      <c r="J583" s="4" t="s">
        <v>854</v>
      </c>
      <c r="L583" s="4">
        <v>2.85</v>
      </c>
      <c r="M583" s="4">
        <v>0.30096000000000001</v>
      </c>
    </row>
    <row r="584" spans="1:13" hidden="1" x14ac:dyDescent="0.25">
      <c r="A584" s="57">
        <v>0</v>
      </c>
      <c r="B584" s="13"/>
      <c r="C584" s="68">
        <v>5069</v>
      </c>
      <c r="D584" s="69" t="s">
        <v>114</v>
      </c>
      <c r="E584" s="70" t="s">
        <v>466</v>
      </c>
      <c r="F584" s="71" t="s">
        <v>134</v>
      </c>
      <c r="G584" s="72">
        <v>9.4000000000000004E-3</v>
      </c>
      <c r="H584" s="18">
        <v>20.350000000000001</v>
      </c>
      <c r="I584" s="19">
        <f t="shared" si="12"/>
        <v>0.19129000000000002</v>
      </c>
      <c r="J584" s="4" t="s">
        <v>854</v>
      </c>
      <c r="L584" s="4">
        <v>25.75</v>
      </c>
      <c r="M584" s="4">
        <v>0.24205000000000002</v>
      </c>
    </row>
    <row r="585" spans="1:13" ht="30" hidden="1" x14ac:dyDescent="0.25">
      <c r="A585" s="57">
        <v>0</v>
      </c>
      <c r="B585" s="13"/>
      <c r="C585" s="68">
        <v>6193</v>
      </c>
      <c r="D585" s="69" t="s">
        <v>114</v>
      </c>
      <c r="E585" s="70" t="s">
        <v>719</v>
      </c>
      <c r="F585" s="71" t="s">
        <v>122</v>
      </c>
      <c r="G585" s="72">
        <v>0.33119999999999999</v>
      </c>
      <c r="H585" s="18">
        <v>21.19</v>
      </c>
      <c r="I585" s="19">
        <f t="shared" si="12"/>
        <v>7.0181279999999999</v>
      </c>
      <c r="J585" s="4" t="s">
        <v>854</v>
      </c>
      <c r="L585" s="4">
        <v>21.05</v>
      </c>
      <c r="M585" s="4">
        <v>6.9717599999999997</v>
      </c>
    </row>
    <row r="586" spans="1:13" hidden="1" x14ac:dyDescent="0.25">
      <c r="A586" s="57">
        <v>0</v>
      </c>
      <c r="B586" s="13"/>
      <c r="C586" s="68">
        <v>7258</v>
      </c>
      <c r="D586" s="69" t="s">
        <v>114</v>
      </c>
      <c r="E586" s="70" t="s">
        <v>581</v>
      </c>
      <c r="F586" s="71" t="s">
        <v>9</v>
      </c>
      <c r="G586" s="72">
        <v>61.430700000000002</v>
      </c>
      <c r="H586" s="18">
        <v>0.73</v>
      </c>
      <c r="I586" s="19">
        <f t="shared" si="12"/>
        <v>44.844411000000001</v>
      </c>
      <c r="J586" s="4" t="s">
        <v>854</v>
      </c>
      <c r="L586" s="4">
        <v>0.81</v>
      </c>
      <c r="M586" s="4">
        <v>49.758867000000002</v>
      </c>
    </row>
    <row r="587" spans="1:13" ht="45" hidden="1" x14ac:dyDescent="0.25">
      <c r="A587" s="57">
        <v>0</v>
      </c>
      <c r="B587" s="13"/>
      <c r="C587" s="68">
        <v>87316</v>
      </c>
      <c r="D587" s="69" t="s">
        <v>114</v>
      </c>
      <c r="E587" s="70" t="s">
        <v>720</v>
      </c>
      <c r="F587" s="71" t="s">
        <v>443</v>
      </c>
      <c r="G587" s="72">
        <v>6.8999999999999999E-3</v>
      </c>
      <c r="H587" s="18">
        <v>463.93</v>
      </c>
      <c r="I587" s="19">
        <f t="shared" si="12"/>
        <v>3.201117</v>
      </c>
      <c r="J587" s="4" t="s">
        <v>854</v>
      </c>
      <c r="L587" s="4">
        <v>486.33</v>
      </c>
      <c r="M587" s="4">
        <v>3.355677</v>
      </c>
    </row>
    <row r="588" spans="1:13" hidden="1" x14ac:dyDescent="0.25">
      <c r="A588" s="57">
        <v>0</v>
      </c>
      <c r="B588" s="13"/>
      <c r="C588" s="68">
        <v>88309</v>
      </c>
      <c r="D588" s="69" t="s">
        <v>114</v>
      </c>
      <c r="E588" s="70" t="s">
        <v>517</v>
      </c>
      <c r="F588" s="71" t="s">
        <v>468</v>
      </c>
      <c r="G588" s="72">
        <v>2.3668</v>
      </c>
      <c r="H588" s="18">
        <v>22.09</v>
      </c>
      <c r="I588" s="19">
        <f t="shared" si="12"/>
        <v>52.282612</v>
      </c>
      <c r="J588" s="4" t="s">
        <v>854</v>
      </c>
      <c r="L588" s="4">
        <v>21.15</v>
      </c>
      <c r="M588" s="4">
        <v>50.05782</v>
      </c>
    </row>
    <row r="589" spans="1:13" hidden="1" x14ac:dyDescent="0.25">
      <c r="A589" s="57">
        <v>0</v>
      </c>
      <c r="B589" s="13"/>
      <c r="C589" s="68">
        <v>88316</v>
      </c>
      <c r="D589" s="69" t="s">
        <v>114</v>
      </c>
      <c r="E589" s="70" t="s">
        <v>469</v>
      </c>
      <c r="F589" s="71" t="s">
        <v>468</v>
      </c>
      <c r="G589" s="72">
        <v>1.8595999999999999</v>
      </c>
      <c r="H589" s="18">
        <v>17.739999999999998</v>
      </c>
      <c r="I589" s="19">
        <f t="shared" si="12"/>
        <v>32.989303999999997</v>
      </c>
      <c r="J589" s="4" t="s">
        <v>854</v>
      </c>
      <c r="L589" s="4">
        <v>17.04</v>
      </c>
      <c r="M589" s="4">
        <v>31.687583999999998</v>
      </c>
    </row>
    <row r="590" spans="1:13" ht="30" hidden="1" x14ac:dyDescent="0.25">
      <c r="A590" s="57">
        <v>0</v>
      </c>
      <c r="B590" s="13"/>
      <c r="C590" s="68">
        <v>88628</v>
      </c>
      <c r="D590" s="69" t="s">
        <v>114</v>
      </c>
      <c r="E590" s="70" t="s">
        <v>721</v>
      </c>
      <c r="F590" s="71" t="s">
        <v>443</v>
      </c>
      <c r="G590" s="72">
        <v>5.1499999999999997E-2</v>
      </c>
      <c r="H590" s="18">
        <v>546.42999999999995</v>
      </c>
      <c r="I590" s="19">
        <f t="shared" si="12"/>
        <v>28.141144999999995</v>
      </c>
      <c r="J590" s="4" t="s">
        <v>854</v>
      </c>
      <c r="L590" s="4">
        <v>589.52</v>
      </c>
      <c r="M590" s="4">
        <v>30.360279999999996</v>
      </c>
    </row>
    <row r="591" spans="1:13" ht="45" hidden="1" x14ac:dyDescent="0.25">
      <c r="A591" s="57">
        <v>0</v>
      </c>
      <c r="B591" s="13"/>
      <c r="C591" s="68">
        <v>94970</v>
      </c>
      <c r="D591" s="69" t="s">
        <v>114</v>
      </c>
      <c r="E591" s="70" t="s">
        <v>722</v>
      </c>
      <c r="F591" s="71" t="s">
        <v>443</v>
      </c>
      <c r="G591" s="72">
        <v>4.19E-2</v>
      </c>
      <c r="H591" s="18">
        <v>446.51</v>
      </c>
      <c r="I591" s="19">
        <f t="shared" si="12"/>
        <v>18.708769</v>
      </c>
      <c r="J591" s="4" t="s">
        <v>854</v>
      </c>
      <c r="L591" s="4">
        <v>474.36</v>
      </c>
      <c r="M591" s="4">
        <v>19.875684</v>
      </c>
    </row>
    <row r="592" spans="1:13" ht="30" hidden="1" x14ac:dyDescent="0.25">
      <c r="A592" s="57">
        <v>0</v>
      </c>
      <c r="B592" s="13"/>
      <c r="C592" s="68">
        <v>97734</v>
      </c>
      <c r="D592" s="69" t="s">
        <v>114</v>
      </c>
      <c r="E592" s="70" t="s">
        <v>730</v>
      </c>
      <c r="F592" s="71" t="s">
        <v>443</v>
      </c>
      <c r="G592" s="72">
        <v>2.52E-2</v>
      </c>
      <c r="H592" s="18">
        <v>2565.0300000000002</v>
      </c>
      <c r="I592" s="19">
        <f t="shared" si="12"/>
        <v>64.638756000000001</v>
      </c>
      <c r="J592" s="4" t="s">
        <v>854</v>
      </c>
      <c r="L592" s="4">
        <v>2573.64</v>
      </c>
      <c r="M592" s="4">
        <v>64.855727999999999</v>
      </c>
    </row>
    <row r="593" spans="1:13" ht="30" hidden="1" x14ac:dyDescent="0.25">
      <c r="A593" s="57">
        <v>0</v>
      </c>
      <c r="B593" s="13"/>
      <c r="C593" s="68">
        <v>101616</v>
      </c>
      <c r="D593" s="69" t="s">
        <v>114</v>
      </c>
      <c r="E593" s="70" t="s">
        <v>723</v>
      </c>
      <c r="F593" s="71" t="s">
        <v>267</v>
      </c>
      <c r="G593" s="72">
        <v>0.49</v>
      </c>
      <c r="H593" s="18">
        <v>5.16</v>
      </c>
      <c r="I593" s="19">
        <f t="shared" si="12"/>
        <v>2.5284</v>
      </c>
      <c r="J593" s="4" t="s">
        <v>854</v>
      </c>
      <c r="L593" s="4">
        <v>4.93</v>
      </c>
      <c r="M593" s="4">
        <v>2.4156999999999997</v>
      </c>
    </row>
    <row r="594" spans="1:13" hidden="1" x14ac:dyDescent="0.25">
      <c r="A594" s="57">
        <v>1</v>
      </c>
      <c r="B594" s="13" t="s">
        <v>346</v>
      </c>
      <c r="C594" s="68">
        <v>12989</v>
      </c>
      <c r="D594" s="69" t="s">
        <v>107</v>
      </c>
      <c r="E594" s="70" t="s">
        <v>851</v>
      </c>
      <c r="F594" s="71" t="s">
        <v>267</v>
      </c>
      <c r="G594" s="72">
        <v>1</v>
      </c>
      <c r="H594" s="18" cm="1">
        <f t="array" ref="H594">SUM(I595:INDEX(I595:I9526,MATCH(TRUE,INDEX(A595:A9526&lt;&gt;0,0),0)-1))</f>
        <v>742.56161200000008</v>
      </c>
      <c r="I594" s="19">
        <f t="shared" si="12"/>
        <v>742.56161200000008</v>
      </c>
      <c r="L594" s="4">
        <v>690.55354799999998</v>
      </c>
      <c r="M594" s="4">
        <v>690.55354799999998</v>
      </c>
    </row>
    <row r="595" spans="1:13" hidden="1" x14ac:dyDescent="0.25">
      <c r="A595" s="57">
        <v>0</v>
      </c>
      <c r="B595" s="13"/>
      <c r="C595" s="68">
        <v>261</v>
      </c>
      <c r="D595" s="69" t="s">
        <v>107</v>
      </c>
      <c r="E595" s="70" t="s">
        <v>683</v>
      </c>
      <c r="F595" s="71" t="s">
        <v>122</v>
      </c>
      <c r="G595" s="72">
        <v>3.85</v>
      </c>
      <c r="H595" s="18">
        <v>13.23</v>
      </c>
      <c r="I595" s="19">
        <f t="shared" si="12"/>
        <v>50.935500000000005</v>
      </c>
      <c r="J595" s="4" t="s">
        <v>854</v>
      </c>
      <c r="L595" s="4">
        <v>15.51</v>
      </c>
      <c r="M595" s="4">
        <v>59.713500000000003</v>
      </c>
    </row>
    <row r="596" spans="1:13" ht="30" hidden="1" x14ac:dyDescent="0.25">
      <c r="A596" s="57">
        <v>0</v>
      </c>
      <c r="B596" s="13"/>
      <c r="C596" s="68">
        <v>2313</v>
      </c>
      <c r="D596" s="69" t="s">
        <v>107</v>
      </c>
      <c r="E596" s="70" t="s">
        <v>684</v>
      </c>
      <c r="F596" s="71" t="s">
        <v>122</v>
      </c>
      <c r="G596" s="72">
        <v>2.95</v>
      </c>
      <c r="H596" s="18">
        <v>87.94</v>
      </c>
      <c r="I596" s="19">
        <f t="shared" si="12"/>
        <v>259.423</v>
      </c>
      <c r="J596" s="4" t="s">
        <v>854</v>
      </c>
      <c r="L596" s="4">
        <v>75.33</v>
      </c>
      <c r="M596" s="4">
        <v>222.2235</v>
      </c>
    </row>
    <row r="597" spans="1:13" hidden="1" x14ac:dyDescent="0.25">
      <c r="A597" s="57">
        <v>0</v>
      </c>
      <c r="B597" s="13"/>
      <c r="C597" s="68">
        <v>3663</v>
      </c>
      <c r="D597" s="69" t="s">
        <v>107</v>
      </c>
      <c r="E597" s="70" t="s">
        <v>685</v>
      </c>
      <c r="F597" s="71" t="s">
        <v>267</v>
      </c>
      <c r="G597" s="72">
        <v>2.3999999999999998E-3</v>
      </c>
      <c r="H597" s="18">
        <v>403.83</v>
      </c>
      <c r="I597" s="19">
        <f t="shared" si="12"/>
        <v>0.96919199999999983</v>
      </c>
      <c r="J597" s="4" t="s">
        <v>854</v>
      </c>
      <c r="L597" s="4">
        <v>376.97</v>
      </c>
      <c r="M597" s="4">
        <v>0.90472799999999998</v>
      </c>
    </row>
    <row r="598" spans="1:13" hidden="1" x14ac:dyDescent="0.25">
      <c r="A598" s="57">
        <v>0</v>
      </c>
      <c r="B598" s="13"/>
      <c r="C598" s="68">
        <v>7504</v>
      </c>
      <c r="D598" s="69" t="s">
        <v>107</v>
      </c>
      <c r="E598" s="70" t="s">
        <v>688</v>
      </c>
      <c r="F598" s="71" t="s">
        <v>134</v>
      </c>
      <c r="G598" s="72">
        <v>8.56</v>
      </c>
      <c r="H598" s="18">
        <v>8.02</v>
      </c>
      <c r="I598" s="19">
        <f t="shared" si="12"/>
        <v>68.651200000000003</v>
      </c>
      <c r="J598" s="4" t="s">
        <v>854</v>
      </c>
      <c r="L598" s="4">
        <v>10.43</v>
      </c>
      <c r="M598" s="4">
        <v>89.280799999999999</v>
      </c>
    </row>
    <row r="599" spans="1:13" ht="30" x14ac:dyDescent="0.25">
      <c r="A599" s="57">
        <v>0</v>
      </c>
      <c r="B599" s="13"/>
      <c r="C599" s="68">
        <v>13068</v>
      </c>
      <c r="D599" s="69" t="s">
        <v>107</v>
      </c>
      <c r="E599" s="70" t="s">
        <v>984</v>
      </c>
      <c r="F599" s="71" t="s">
        <v>267</v>
      </c>
      <c r="G599" s="72">
        <v>0.56999999999999995</v>
      </c>
      <c r="H599" s="18">
        <f>L599</f>
        <v>128.47</v>
      </c>
      <c r="I599" s="19">
        <f t="shared" si="12"/>
        <v>73.227899999999991</v>
      </c>
      <c r="L599" s="4">
        <v>128.47</v>
      </c>
      <c r="M599" s="4">
        <v>73.227899999999991</v>
      </c>
    </row>
    <row r="600" spans="1:13" hidden="1" x14ac:dyDescent="0.25">
      <c r="A600" s="57">
        <v>0</v>
      </c>
      <c r="B600" s="13"/>
      <c r="C600" s="68">
        <v>546</v>
      </c>
      <c r="D600" s="69" t="s">
        <v>114</v>
      </c>
      <c r="E600" s="70" t="s">
        <v>985</v>
      </c>
      <c r="F600" s="71" t="s">
        <v>134</v>
      </c>
      <c r="G600" s="72">
        <v>4.3</v>
      </c>
      <c r="H600" s="18">
        <v>8.5</v>
      </c>
      <c r="I600" s="19">
        <f t="shared" si="12"/>
        <v>36.549999999999997</v>
      </c>
      <c r="J600" s="4" t="s">
        <v>854</v>
      </c>
      <c r="L600" s="4">
        <v>12.21</v>
      </c>
      <c r="M600" s="4">
        <v>52.503</v>
      </c>
    </row>
    <row r="601" spans="1:13" hidden="1" x14ac:dyDescent="0.25">
      <c r="A601" s="57">
        <v>0</v>
      </c>
      <c r="B601" s="13"/>
      <c r="C601" s="68">
        <v>552</v>
      </c>
      <c r="D601" s="69" t="s">
        <v>114</v>
      </c>
      <c r="E601" s="70" t="s">
        <v>986</v>
      </c>
      <c r="F601" s="71" t="s">
        <v>122</v>
      </c>
      <c r="G601" s="72">
        <v>0.11</v>
      </c>
      <c r="H601" s="18">
        <v>16.22</v>
      </c>
      <c r="I601" s="19">
        <f t="shared" si="12"/>
        <v>1.7841999999999998</v>
      </c>
      <c r="J601" s="4" t="s">
        <v>854</v>
      </c>
      <c r="L601" s="4">
        <v>23.31</v>
      </c>
      <c r="M601" s="4">
        <v>2.5640999999999998</v>
      </c>
    </row>
    <row r="602" spans="1:13" ht="30" hidden="1" x14ac:dyDescent="0.25">
      <c r="A602" s="57">
        <v>0</v>
      </c>
      <c r="B602" s="13"/>
      <c r="C602" s="68">
        <v>555</v>
      </c>
      <c r="D602" s="69" t="s">
        <v>114</v>
      </c>
      <c r="E602" s="70" t="s">
        <v>987</v>
      </c>
      <c r="F602" s="71" t="s">
        <v>122</v>
      </c>
      <c r="G602" s="72">
        <v>7.5999999999999998E-2</v>
      </c>
      <c r="H602" s="18">
        <v>10.42</v>
      </c>
      <c r="I602" s="19">
        <f t="shared" si="12"/>
        <v>0.79191999999999996</v>
      </c>
      <c r="J602" s="4" t="s">
        <v>854</v>
      </c>
      <c r="L602" s="4">
        <v>14.97</v>
      </c>
      <c r="M602" s="4">
        <v>1.1377200000000001</v>
      </c>
    </row>
    <row r="603" spans="1:13" hidden="1" x14ac:dyDescent="0.25">
      <c r="A603" s="57">
        <v>0</v>
      </c>
      <c r="B603" s="13"/>
      <c r="C603" s="68">
        <v>6110</v>
      </c>
      <c r="D603" s="69" t="s">
        <v>114</v>
      </c>
      <c r="E603" s="70" t="s">
        <v>980</v>
      </c>
      <c r="F603" s="71" t="s">
        <v>468</v>
      </c>
      <c r="G603" s="72">
        <v>3.81</v>
      </c>
      <c r="H603" s="18">
        <v>16.48</v>
      </c>
      <c r="I603" s="19">
        <f t="shared" si="12"/>
        <v>62.788800000000002</v>
      </c>
      <c r="J603" s="4" t="s">
        <v>854</v>
      </c>
      <c r="L603" s="4">
        <v>7.8</v>
      </c>
      <c r="M603" s="4">
        <v>29.718</v>
      </c>
    </row>
    <row r="604" spans="1:13" hidden="1" x14ac:dyDescent="0.25">
      <c r="A604" s="57">
        <v>0</v>
      </c>
      <c r="B604" s="13"/>
      <c r="C604" s="68">
        <v>6111</v>
      </c>
      <c r="D604" s="69" t="s">
        <v>114</v>
      </c>
      <c r="E604" s="70" t="s">
        <v>948</v>
      </c>
      <c r="F604" s="71" t="s">
        <v>468</v>
      </c>
      <c r="G604" s="72">
        <v>2.86</v>
      </c>
      <c r="H604" s="18">
        <v>12.02</v>
      </c>
      <c r="I604" s="19">
        <f t="shared" si="12"/>
        <v>34.377199999999995</v>
      </c>
      <c r="J604" s="4" t="s">
        <v>854</v>
      </c>
      <c r="L604" s="4">
        <v>5.92</v>
      </c>
      <c r="M604" s="4">
        <v>16.9312</v>
      </c>
    </row>
    <row r="605" spans="1:13" hidden="1" x14ac:dyDescent="0.25">
      <c r="A605" s="57">
        <v>0</v>
      </c>
      <c r="B605" s="13"/>
      <c r="C605" s="68">
        <v>10997</v>
      </c>
      <c r="D605" s="69" t="s">
        <v>114</v>
      </c>
      <c r="E605" s="70" t="s">
        <v>692</v>
      </c>
      <c r="F605" s="71" t="s">
        <v>134</v>
      </c>
      <c r="G605" s="72">
        <v>2.88</v>
      </c>
      <c r="H605" s="18">
        <v>44.7</v>
      </c>
      <c r="I605" s="19">
        <f t="shared" si="12"/>
        <v>128.73599999999999</v>
      </c>
      <c r="J605" s="4" t="s">
        <v>854</v>
      </c>
      <c r="L605" s="4">
        <v>40.98</v>
      </c>
      <c r="M605" s="4">
        <v>118.02239999999999</v>
      </c>
    </row>
    <row r="606" spans="1:13" x14ac:dyDescent="0.25">
      <c r="A606" s="57">
        <v>0</v>
      </c>
      <c r="B606" s="13"/>
      <c r="C606" s="68">
        <v>10549</v>
      </c>
      <c r="D606" s="69" t="s">
        <v>107</v>
      </c>
      <c r="E606" s="70" t="s">
        <v>949</v>
      </c>
      <c r="F606" s="71" t="s">
        <v>468</v>
      </c>
      <c r="G606" s="72">
        <v>2.86</v>
      </c>
      <c r="H606" s="18">
        <f t="shared" ref="H606:H607" si="13">L606</f>
        <v>3.75</v>
      </c>
      <c r="I606" s="19">
        <f t="shared" si="12"/>
        <v>10.725</v>
      </c>
      <c r="L606" s="4">
        <v>3.75</v>
      </c>
      <c r="M606" s="4">
        <v>10.725</v>
      </c>
    </row>
    <row r="607" spans="1:13" ht="30" x14ac:dyDescent="0.25">
      <c r="A607" s="57">
        <v>0</v>
      </c>
      <c r="B607" s="13"/>
      <c r="C607" s="68">
        <v>10594</v>
      </c>
      <c r="D607" s="69" t="s">
        <v>107</v>
      </c>
      <c r="E607" s="70" t="s">
        <v>977</v>
      </c>
      <c r="F607" s="71" t="s">
        <v>468</v>
      </c>
      <c r="G607" s="72">
        <v>3.81</v>
      </c>
      <c r="H607" s="18">
        <f t="shared" si="13"/>
        <v>3.57</v>
      </c>
      <c r="I607" s="19">
        <f t="shared" si="12"/>
        <v>13.601699999999999</v>
      </c>
      <c r="L607" s="4">
        <v>3.57</v>
      </c>
      <c r="M607" s="4">
        <v>13.601699999999999</v>
      </c>
    </row>
    <row r="608" spans="1:13" hidden="1" x14ac:dyDescent="0.25">
      <c r="A608" s="57">
        <v>1</v>
      </c>
      <c r="B608" s="5" t="s">
        <v>635</v>
      </c>
      <c r="C608" s="8" t="s">
        <v>250</v>
      </c>
      <c r="D608" s="9"/>
      <c r="E608" s="10"/>
      <c r="F608" s="11"/>
      <c r="G608" s="11"/>
      <c r="H608" s="11"/>
      <c r="I608" s="12"/>
    </row>
    <row r="609" spans="1:13" ht="75" hidden="1" x14ac:dyDescent="0.25">
      <c r="A609" s="57">
        <v>1</v>
      </c>
      <c r="B609" s="13" t="s">
        <v>237</v>
      </c>
      <c r="C609" s="14" t="s">
        <v>988</v>
      </c>
      <c r="D609" s="14" t="s">
        <v>102</v>
      </c>
      <c r="E609" s="88" t="s">
        <v>852</v>
      </c>
      <c r="F609" s="16" t="s">
        <v>456</v>
      </c>
      <c r="G609" s="17">
        <v>1</v>
      </c>
      <c r="H609" s="90">
        <v>1107712.1233333333</v>
      </c>
      <c r="I609" s="89">
        <f t="shared" ref="I609" si="14">G609*H609</f>
        <v>1107712.1233333333</v>
      </c>
      <c r="L609" s="4">
        <v>1107712.1233333333</v>
      </c>
      <c r="M609" s="4">
        <v>1107712.1233333333</v>
      </c>
    </row>
    <row r="610" spans="1:13" hidden="1" x14ac:dyDescent="0.25">
      <c r="A610" s="57">
        <v>1</v>
      </c>
      <c r="E610" s="3" t="s">
        <v>0</v>
      </c>
    </row>
    <row r="611" spans="1:13" hidden="1" x14ac:dyDescent="0.25">
      <c r="E611" s="3" t="s">
        <v>0</v>
      </c>
    </row>
    <row r="612" spans="1:13" hidden="1" x14ac:dyDescent="0.25">
      <c r="E612" s="3" t="s">
        <v>0</v>
      </c>
    </row>
    <row r="613" spans="1:13" hidden="1" x14ac:dyDescent="0.25">
      <c r="E613" s="3" t="s">
        <v>0</v>
      </c>
    </row>
    <row r="614" spans="1:13" hidden="1" x14ac:dyDescent="0.25">
      <c r="E614" s="3" t="s">
        <v>0</v>
      </c>
    </row>
    <row r="615" spans="1:13" hidden="1" x14ac:dyDescent="0.25">
      <c r="E615" s="3" t="s">
        <v>0</v>
      </c>
    </row>
    <row r="616" spans="1:13" hidden="1" x14ac:dyDescent="0.25">
      <c r="E616" s="3" t="s">
        <v>0</v>
      </c>
    </row>
  </sheetData>
  <autoFilter ref="A2:I616" xr:uid="{00000000-0009-0000-0000-000004000000}">
    <filterColumn colId="2">
      <colorFilter dxfId="278"/>
    </filterColumn>
    <filterColumn colId="3">
      <filters>
        <filter val="ORSE"/>
      </filters>
    </filterColumn>
    <filterColumn colId="8">
      <filters>
        <filter val="#N/D"/>
      </filters>
    </filterColumn>
  </autoFilter>
  <conditionalFormatting sqref="B403:B405 B409:B411">
    <cfRule type="expression" dxfId="153" priority="169">
      <formula>$A403&lt;&gt;0</formula>
    </cfRule>
    <cfRule type="expression" dxfId="152" priority="170">
      <formula>$A403=0</formula>
    </cfRule>
  </conditionalFormatting>
  <conditionalFormatting sqref="B609">
    <cfRule type="expression" dxfId="151" priority="172">
      <formula>$A609=0</formula>
    </cfRule>
    <cfRule type="expression" dxfId="150" priority="171">
      <formula>$A609&lt;&gt;0</formula>
    </cfRule>
  </conditionalFormatting>
  <conditionalFormatting sqref="B499:G511">
    <cfRule type="expression" dxfId="149" priority="129">
      <formula>$A499&lt;&gt;0</formula>
    </cfRule>
    <cfRule type="expression" dxfId="148" priority="130">
      <formula>$A499=0</formula>
    </cfRule>
  </conditionalFormatting>
  <conditionalFormatting sqref="B512:H528">
    <cfRule type="expression" dxfId="147" priority="126">
      <formula>$A512=0</formula>
    </cfRule>
    <cfRule type="expression" dxfId="146" priority="125">
      <formula>$A512&lt;&gt;0</formula>
    </cfRule>
  </conditionalFormatting>
  <conditionalFormatting sqref="B4:I396">
    <cfRule type="expression" dxfId="145" priority="3">
      <formula>$A4&lt;&gt;0</formula>
    </cfRule>
    <cfRule type="expression" dxfId="144" priority="4">
      <formula>$A4=0</formula>
    </cfRule>
  </conditionalFormatting>
  <conditionalFormatting sqref="B398:I415 B417:I491 B492:H498 I492:I503 H504:I504 H505:H511 I505:I528 B529:I607 B609:I609">
    <cfRule type="expression" dxfId="143" priority="176">
      <formula>$A398=0</formula>
    </cfRule>
  </conditionalFormatting>
  <conditionalFormatting sqref="B398:I415 B609:I609 B417:I491 B492:H498 B529:I607 I492:I503 H504:I504 H505:H511 I505:I528">
    <cfRule type="expression" dxfId="142" priority="175">
      <formula>$A398&lt;&gt;0</formula>
    </cfRule>
  </conditionalFormatting>
  <conditionalFormatting sqref="C176">
    <cfRule type="expression" dxfId="141" priority="5">
      <formula>$A176&lt;&gt;0</formula>
    </cfRule>
    <cfRule type="expression" dxfId="140" priority="6">
      <formula>$A176=0</formula>
    </cfRule>
  </conditionalFormatting>
  <conditionalFormatting sqref="D176">
    <cfRule type="expression" dxfId="139" priority="2">
      <formula>$A176=0</formula>
    </cfRule>
    <cfRule type="expression" dxfId="138" priority="1">
      <formula>$A176&lt;&gt;0</formula>
    </cfRule>
  </conditionalFormatting>
  <conditionalFormatting sqref="H407">
    <cfRule type="expression" dxfId="137" priority="173">
      <formula>$A407&lt;&gt;0</formula>
    </cfRule>
    <cfRule type="expression" dxfId="136" priority="174">
      <formula>$A407=0</formula>
    </cfRule>
  </conditionalFormatting>
  <conditionalFormatting sqref="H435 H439 H442 H447 H451 H457 H461">
    <cfRule type="expression" dxfId="135" priority="158">
      <formula>$A435=0</formula>
    </cfRule>
  </conditionalFormatting>
  <conditionalFormatting sqref="H435 H439 H442 H447 H451">
    <cfRule type="expression" dxfId="134" priority="159">
      <formula>$A435&lt;&gt;0</formula>
    </cfRule>
    <cfRule type="expression" dxfId="133" priority="160">
      <formula>$A435=0</formula>
    </cfRule>
  </conditionalFormatting>
  <conditionalFormatting sqref="H435">
    <cfRule type="expression" dxfId="132" priority="168">
      <formula>$A435=0</formula>
    </cfRule>
    <cfRule type="expression" dxfId="131" priority="167">
      <formula>$A435&lt;&gt;0</formula>
    </cfRule>
    <cfRule type="expression" dxfId="130" priority="161">
      <formula>$A435&lt;&gt;0</formula>
    </cfRule>
    <cfRule type="expression" dxfId="129" priority="162">
      <formula>$A435=0</formula>
    </cfRule>
  </conditionalFormatting>
  <conditionalFormatting sqref="H439 H442 H447 H451">
    <cfRule type="expression" dxfId="128" priority="166">
      <formula>$A439=0</formula>
    </cfRule>
    <cfRule type="expression" dxfId="127" priority="165">
      <formula>$A439&lt;&gt;0</formula>
    </cfRule>
  </conditionalFormatting>
  <conditionalFormatting sqref="H457 H461 H435 H439 H442 H447 H451">
    <cfRule type="expression" dxfId="126" priority="157">
      <formula>$A435&lt;&gt;0</formula>
    </cfRule>
  </conditionalFormatting>
  <conditionalFormatting sqref="H457 H461">
    <cfRule type="expression" dxfId="125" priority="163">
      <formula>$A457&lt;&gt;0</formula>
    </cfRule>
    <cfRule type="expression" dxfId="124" priority="164">
      <formula>$A457=0</formula>
    </cfRule>
  </conditionalFormatting>
  <conditionalFormatting sqref="H457">
    <cfRule type="expression" dxfId="123" priority="124">
      <formula>$A457=0</formula>
    </cfRule>
    <cfRule type="expression" dxfId="122" priority="123">
      <formula>$A457&lt;&gt;0</formula>
    </cfRule>
    <cfRule type="expression" dxfId="121" priority="122">
      <formula>$A457=0</formula>
    </cfRule>
    <cfRule type="expression" dxfId="120" priority="121">
      <formula>$A457&lt;&gt;0</formula>
    </cfRule>
  </conditionalFormatting>
  <conditionalFormatting sqref="H461">
    <cfRule type="expression" dxfId="119" priority="120">
      <formula>$A461=0</formula>
    </cfRule>
    <cfRule type="expression" dxfId="118" priority="119">
      <formula>$A461&lt;&gt;0</formula>
    </cfRule>
    <cfRule type="expression" dxfId="117" priority="118">
      <formula>$A461=0</formula>
    </cfRule>
    <cfRule type="expression" dxfId="116" priority="117">
      <formula>$A461&lt;&gt;0</formula>
    </cfRule>
  </conditionalFormatting>
  <conditionalFormatting sqref="H481">
    <cfRule type="expression" dxfId="115" priority="112">
      <formula>$A481=0</formula>
    </cfRule>
    <cfRule type="expression" dxfId="114" priority="111">
      <formula>$A481&lt;&gt;0</formula>
    </cfRule>
    <cfRule type="expression" dxfId="113" priority="116">
      <formula>$A481=0</formula>
    </cfRule>
    <cfRule type="expression" dxfId="112" priority="115">
      <formula>$A481&lt;&gt;0</formula>
    </cfRule>
    <cfRule type="expression" dxfId="111" priority="114">
      <formula>$A481=0</formula>
    </cfRule>
    <cfRule type="expression" dxfId="110" priority="113">
      <formula>$A481&lt;&gt;0</formula>
    </cfRule>
  </conditionalFormatting>
  <conditionalFormatting sqref="H485">
    <cfRule type="expression" dxfId="109" priority="106">
      <formula>$A485=0</formula>
    </cfRule>
    <cfRule type="expression" dxfId="108" priority="105">
      <formula>$A485&lt;&gt;0</formula>
    </cfRule>
    <cfRule type="expression" dxfId="107" priority="110">
      <formula>$A485=0</formula>
    </cfRule>
    <cfRule type="expression" dxfId="106" priority="109">
      <formula>$A485&lt;&gt;0</formula>
    </cfRule>
    <cfRule type="expression" dxfId="105" priority="108">
      <formula>$A485=0</formula>
    </cfRule>
    <cfRule type="expression" dxfId="104" priority="107">
      <formula>$A485&lt;&gt;0</formula>
    </cfRule>
  </conditionalFormatting>
  <conditionalFormatting sqref="H489">
    <cfRule type="expression" dxfId="103" priority="104">
      <formula>$A489=0</formula>
    </cfRule>
    <cfRule type="expression" dxfId="102" priority="103">
      <formula>$A489&lt;&gt;0</formula>
    </cfRule>
    <cfRule type="expression" dxfId="101" priority="102">
      <formula>$A489=0</formula>
    </cfRule>
    <cfRule type="expression" dxfId="100" priority="101">
      <formula>$A489&lt;&gt;0</formula>
    </cfRule>
    <cfRule type="expression" dxfId="99" priority="100">
      <formula>$A489=0</formula>
    </cfRule>
    <cfRule type="expression" dxfId="98" priority="99">
      <formula>$A489&lt;&gt;0</formula>
    </cfRule>
  </conditionalFormatting>
  <conditionalFormatting sqref="H493">
    <cfRule type="expression" dxfId="97" priority="98">
      <formula>$A493=0</formula>
    </cfRule>
    <cfRule type="expression" dxfId="96" priority="96">
      <formula>$A493=0</formula>
    </cfRule>
    <cfRule type="expression" dxfId="95" priority="95">
      <formula>$A493&lt;&gt;0</formula>
    </cfRule>
    <cfRule type="expression" dxfId="94" priority="94">
      <formula>$A493=0</formula>
    </cfRule>
    <cfRule type="expression" dxfId="93" priority="93">
      <formula>$A493&lt;&gt;0</formula>
    </cfRule>
    <cfRule type="expression" dxfId="92" priority="97">
      <formula>$A493&lt;&gt;0</formula>
    </cfRule>
  </conditionalFormatting>
  <conditionalFormatting sqref="H499">
    <cfRule type="expression" dxfId="91" priority="90">
      <formula>$A499=0</formula>
    </cfRule>
    <cfRule type="expression" dxfId="90" priority="89">
      <formula>$A499&lt;&gt;0</formula>
    </cfRule>
    <cfRule type="expression" dxfId="89" priority="88">
      <formula>$A499=0</formula>
    </cfRule>
    <cfRule type="expression" dxfId="88" priority="87">
      <formula>$A499&lt;&gt;0</formula>
    </cfRule>
    <cfRule type="expression" dxfId="87" priority="86">
      <formula>$A499=0</formula>
    </cfRule>
    <cfRule type="expression" dxfId="86" priority="85">
      <formula>$A499&lt;&gt;0</formula>
    </cfRule>
  </conditionalFormatting>
  <conditionalFormatting sqref="H499:H503">
    <cfRule type="expression" dxfId="85" priority="91">
      <formula>$A499&lt;&gt;0</formula>
    </cfRule>
    <cfRule type="expression" dxfId="84" priority="92">
      <formula>$A499=0</formula>
    </cfRule>
  </conditionalFormatting>
  <conditionalFormatting sqref="H513">
    <cfRule type="expression" dxfId="83" priority="83">
      <formula>$A513&lt;&gt;0</formula>
    </cfRule>
    <cfRule type="expression" dxfId="82" priority="82">
      <formula>$A513=0</formula>
    </cfRule>
    <cfRule type="expression" dxfId="81" priority="81">
      <formula>$A513&lt;&gt;0</formula>
    </cfRule>
    <cfRule type="expression" dxfId="80" priority="80">
      <formula>$A513=0</formula>
    </cfRule>
    <cfRule type="expression" dxfId="79" priority="79">
      <formula>$A513&lt;&gt;0</formula>
    </cfRule>
    <cfRule type="expression" dxfId="78" priority="84">
      <formula>$A513=0</formula>
    </cfRule>
  </conditionalFormatting>
  <conditionalFormatting sqref="H518">
    <cfRule type="expression" dxfId="77" priority="77">
      <formula>$A518&lt;&gt;0</formula>
    </cfRule>
    <cfRule type="expression" dxfId="76" priority="78">
      <formula>$A518=0</formula>
    </cfRule>
    <cfRule type="expression" dxfId="75" priority="73">
      <formula>$A518&lt;&gt;0</formula>
    </cfRule>
    <cfRule type="expression" dxfId="74" priority="74">
      <formula>$A518=0</formula>
    </cfRule>
    <cfRule type="expression" dxfId="73" priority="75">
      <formula>$A518&lt;&gt;0</formula>
    </cfRule>
    <cfRule type="expression" dxfId="72" priority="76">
      <formula>$A518=0</formula>
    </cfRule>
  </conditionalFormatting>
  <conditionalFormatting sqref="H524">
    <cfRule type="expression" dxfId="71" priority="68">
      <formula>$A524=0</formula>
    </cfRule>
    <cfRule type="expression" dxfId="70" priority="67">
      <formula>$A524&lt;&gt;0</formula>
    </cfRule>
    <cfRule type="expression" dxfId="69" priority="70">
      <formula>$A524=0</formula>
    </cfRule>
    <cfRule type="expression" dxfId="68" priority="69">
      <formula>$A524&lt;&gt;0</formula>
    </cfRule>
    <cfRule type="expression" dxfId="67" priority="72">
      <formula>$A524=0</formula>
    </cfRule>
    <cfRule type="expression" dxfId="66" priority="71">
      <formula>$A524&lt;&gt;0</formula>
    </cfRule>
  </conditionalFormatting>
  <conditionalFormatting sqref="H528">
    <cfRule type="expression" dxfId="65" priority="66">
      <formula>$A528=0</formula>
    </cfRule>
    <cfRule type="expression" dxfId="64" priority="65">
      <formula>$A528&lt;&gt;0</formula>
    </cfRule>
    <cfRule type="expression" dxfId="63" priority="64">
      <formula>$A528=0</formula>
    </cfRule>
    <cfRule type="expression" dxfId="62" priority="63">
      <formula>$A528&lt;&gt;0</formula>
    </cfRule>
    <cfRule type="expression" dxfId="61" priority="62">
      <formula>$A528=0</formula>
    </cfRule>
    <cfRule type="expression" dxfId="60" priority="61">
      <formula>$A528&lt;&gt;0</formula>
    </cfRule>
  </conditionalFormatting>
  <conditionalFormatting sqref="H539">
    <cfRule type="expression" dxfId="59" priority="60">
      <formula>$A539=0</formula>
    </cfRule>
    <cfRule type="expression" dxfId="58" priority="58">
      <formula>$A539=0</formula>
    </cfRule>
    <cfRule type="expression" dxfId="57" priority="57">
      <formula>$A539&lt;&gt;0</formula>
    </cfRule>
    <cfRule type="expression" dxfId="56" priority="56">
      <formula>$A539=0</formula>
    </cfRule>
    <cfRule type="expression" dxfId="55" priority="55">
      <formula>$A539&lt;&gt;0</formula>
    </cfRule>
    <cfRule type="expression" dxfId="54" priority="59">
      <formula>$A539&lt;&gt;0</formula>
    </cfRule>
  </conditionalFormatting>
  <conditionalFormatting sqref="H543">
    <cfRule type="expression" dxfId="53" priority="54">
      <formula>$A543=0</formula>
    </cfRule>
    <cfRule type="expression" dxfId="52" priority="53">
      <formula>$A543&lt;&gt;0</formula>
    </cfRule>
    <cfRule type="expression" dxfId="51" priority="52">
      <formula>$A543=0</formula>
    </cfRule>
    <cfRule type="expression" dxfId="50" priority="51">
      <formula>$A543&lt;&gt;0</formula>
    </cfRule>
    <cfRule type="expression" dxfId="49" priority="49">
      <formula>$A543&lt;&gt;0</formula>
    </cfRule>
    <cfRule type="expression" dxfId="48" priority="50">
      <formula>$A543=0</formula>
    </cfRule>
  </conditionalFormatting>
  <conditionalFormatting sqref="H548">
    <cfRule type="expression" dxfId="47" priority="46">
      <formula>$A548=0</formula>
    </cfRule>
    <cfRule type="expression" dxfId="46" priority="45">
      <formula>$A548&lt;&gt;0</formula>
    </cfRule>
    <cfRule type="expression" dxfId="45" priority="44">
      <formula>$A548=0</formula>
    </cfRule>
    <cfRule type="expression" dxfId="44" priority="43">
      <formula>$A548&lt;&gt;0</formula>
    </cfRule>
    <cfRule type="expression" dxfId="43" priority="48">
      <formula>$A548=0</formula>
    </cfRule>
    <cfRule type="expression" dxfId="42" priority="47">
      <formula>$A548&lt;&gt;0</formula>
    </cfRule>
  </conditionalFormatting>
  <conditionalFormatting sqref="H550">
    <cfRule type="expression" dxfId="41" priority="42">
      <formula>$A550=0</formula>
    </cfRule>
    <cfRule type="expression" dxfId="40" priority="41">
      <formula>$A550&lt;&gt;0</formula>
    </cfRule>
    <cfRule type="expression" dxfId="39" priority="40">
      <formula>$A550=0</formula>
    </cfRule>
    <cfRule type="expression" dxfId="38" priority="39">
      <formula>$A550&lt;&gt;0</formula>
    </cfRule>
    <cfRule type="expression" dxfId="37" priority="38">
      <formula>$A550=0</formula>
    </cfRule>
    <cfRule type="expression" dxfId="36" priority="37">
      <formula>$A550&lt;&gt;0</formula>
    </cfRule>
  </conditionalFormatting>
  <conditionalFormatting sqref="H556">
    <cfRule type="expression" dxfId="35" priority="32">
      <formula>$A556=0</formula>
    </cfRule>
    <cfRule type="expression" dxfId="34" priority="31">
      <formula>$A556&lt;&gt;0</formula>
    </cfRule>
    <cfRule type="expression" dxfId="33" priority="36">
      <formula>$A556=0</formula>
    </cfRule>
    <cfRule type="expression" dxfId="32" priority="35">
      <formula>$A556&lt;&gt;0</formula>
    </cfRule>
    <cfRule type="expression" dxfId="31" priority="34">
      <formula>$A556=0</formula>
    </cfRule>
    <cfRule type="expression" dxfId="30" priority="33">
      <formula>$A556&lt;&gt;0</formula>
    </cfRule>
  </conditionalFormatting>
  <conditionalFormatting sqref="H560">
    <cfRule type="expression" dxfId="29" priority="26">
      <formula>$A560=0</formula>
    </cfRule>
    <cfRule type="expression" dxfId="28" priority="25">
      <formula>$A560&lt;&gt;0</formula>
    </cfRule>
    <cfRule type="expression" dxfId="27" priority="30">
      <formula>$A560=0</formula>
    </cfRule>
    <cfRule type="expression" dxfId="26" priority="29">
      <formula>$A560&lt;&gt;0</formula>
    </cfRule>
    <cfRule type="expression" dxfId="25" priority="28">
      <formula>$A560=0</formula>
    </cfRule>
    <cfRule type="expression" dxfId="24" priority="27">
      <formula>$A560&lt;&gt;0</formula>
    </cfRule>
  </conditionalFormatting>
  <conditionalFormatting sqref="H564">
    <cfRule type="expression" dxfId="23" priority="24">
      <formula>$A564=0</formula>
    </cfRule>
    <cfRule type="expression" dxfId="22" priority="23">
      <formula>$A564&lt;&gt;0</formula>
    </cfRule>
    <cfRule type="expression" dxfId="21" priority="20">
      <formula>$A564=0</formula>
    </cfRule>
    <cfRule type="expression" dxfId="20" priority="21">
      <formula>$A564&lt;&gt;0</formula>
    </cfRule>
    <cfRule type="expression" dxfId="19" priority="19">
      <formula>$A564&lt;&gt;0</formula>
    </cfRule>
    <cfRule type="expression" dxfId="18" priority="22">
      <formula>$A564=0</formula>
    </cfRule>
  </conditionalFormatting>
  <conditionalFormatting sqref="H580">
    <cfRule type="expression" dxfId="17" priority="18">
      <formula>$A580=0</formula>
    </cfRule>
    <cfRule type="expression" dxfId="16" priority="17">
      <formula>$A580&lt;&gt;0</formula>
    </cfRule>
    <cfRule type="expression" dxfId="15" priority="16">
      <formula>$A580=0</formula>
    </cfRule>
    <cfRule type="expression" dxfId="14" priority="15">
      <formula>$A580&lt;&gt;0</formula>
    </cfRule>
    <cfRule type="expression" dxfId="13" priority="14">
      <formula>$A580=0</formula>
    </cfRule>
    <cfRule type="expression" dxfId="12" priority="13">
      <formula>$A580&lt;&gt;0</formula>
    </cfRule>
  </conditionalFormatting>
  <conditionalFormatting sqref="H594">
    <cfRule type="expression" dxfId="11" priority="11">
      <formula>$A594&lt;&gt;0</formula>
    </cfRule>
    <cfRule type="expression" dxfId="10" priority="10">
      <formula>$A594=0</formula>
    </cfRule>
    <cfRule type="expression" dxfId="9" priority="9">
      <formula>$A594&lt;&gt;0</formula>
    </cfRule>
    <cfRule type="expression" dxfId="8" priority="8">
      <formula>$A594=0</formula>
    </cfRule>
    <cfRule type="expression" dxfId="7" priority="7">
      <formula>$A594&lt;&gt;0</formula>
    </cfRule>
    <cfRule type="expression" dxfId="6" priority="12">
      <formula>$A594=0</formula>
    </cfRule>
  </conditionalFormatting>
  <conditionalFormatting sqref="H609">
    <cfRule type="expression" dxfId="5" priority="153">
      <formula>$A609&lt;&gt;0</formula>
    </cfRule>
    <cfRule type="expression" dxfId="4" priority="154">
      <formula>$A609=0</formula>
    </cfRule>
    <cfRule type="expression" dxfId="3" priority="155">
      <formula>$A609&lt;&gt;0</formula>
    </cfRule>
    <cfRule type="expression" dxfId="2" priority="156">
      <formula>$A609=0</formula>
    </cfRule>
  </conditionalFormatting>
  <conditionalFormatting sqref="I399:I401">
    <cfRule type="expression" dxfId="1" priority="141">
      <formula>$A399&lt;&gt;0</formula>
    </cfRule>
    <cfRule type="expression" dxfId="0" priority="142">
      <formula>$A399=0</formula>
    </cfRule>
  </conditionalFormatting>
  <pageMargins left="0.25" right="0.25" top="0.75" bottom="0.75" header="0.3" footer="0.3"/>
  <pageSetup paperSize="9" scale="58" fitToHeight="0" orientation="portrait" r:id="rId1"/>
  <rowBreaks count="1" manualBreakCount="1">
    <brk id="76" min="1" max="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28a5a1e-3167-4491-bee1-9e0b8e13126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177A2692185124B9113497B836C856B" ma:contentTypeVersion="17" ma:contentTypeDescription="Crie um novo documento." ma:contentTypeScope="" ma:versionID="7c8aaad2ea4c233fbd60df3d39dc8043">
  <xsd:schema xmlns:xsd="http://www.w3.org/2001/XMLSchema" xmlns:xs="http://www.w3.org/2001/XMLSchema" xmlns:p="http://schemas.microsoft.com/office/2006/metadata/properties" xmlns:ns3="5136e5fb-ba5c-4451-8a1e-37d3cf17d438" xmlns:ns4="a28a5a1e-3167-4491-bee1-9e0b8e13126a" targetNamespace="http://schemas.microsoft.com/office/2006/metadata/properties" ma:root="true" ma:fieldsID="681463a2ada88d14ab0de29f4baa218b" ns3:_="" ns4:_="">
    <xsd:import namespace="5136e5fb-ba5c-4451-8a1e-37d3cf17d438"/>
    <xsd:import namespace="a28a5a1e-3167-4491-bee1-9e0b8e13126a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Location" minOccurs="0"/>
                <xsd:element ref="ns4:MediaServiceAutoTags" minOccurs="0"/>
                <xsd:element ref="ns4:MediaServiceOCR" minOccurs="0"/>
                <xsd:element ref="ns4:MediaServiceEventHashCode" minOccurs="0"/>
                <xsd:element ref="ns4:MediaServiceGenerationTime" minOccurs="0"/>
                <xsd:element ref="ns4:MediaLengthInSeconds" minOccurs="0"/>
                <xsd:element ref="ns4:MediaServiceAutoKeyPoints" minOccurs="0"/>
                <xsd:element ref="ns4:MediaServiceKeyPoints" minOccurs="0"/>
                <xsd:element ref="ns4:_activity" minOccurs="0"/>
                <xsd:element ref="ns4:MediaServiceObjectDetectorVersions" minOccurs="0"/>
                <xsd:element ref="ns4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36e5fb-ba5c-4451-8a1e-37d3cf17d43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Dica de Compartilhamento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8a5a1e-3167-4491-bee1-9e0b8e1312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4" nillable="true" ma:displayName="MediaServiceLocation" ma:internalName="MediaServiceLocation" ma:readOnly="true">
      <xsd:simpleType>
        <xsd:restriction base="dms:Text"/>
      </xsd:simpleType>
    </xsd:element>
    <xsd:element name="MediaServiceAutoTags" ma:index="15" nillable="true" ma:displayName="MediaServiceAutoTags" ma:internalName="MediaServiceAutoTags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D34F26C-62D4-40B5-94F8-52E98EC6F2FD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purl.org/dc/terms/"/>
    <ds:schemaRef ds:uri="5136e5fb-ba5c-4451-8a1e-37d3cf17d438"/>
    <ds:schemaRef ds:uri="http://schemas.openxmlformats.org/package/2006/metadata/core-properties"/>
    <ds:schemaRef ds:uri="http://schemas.microsoft.com/office/2006/metadata/properties"/>
    <ds:schemaRef ds:uri="a28a5a1e-3167-4491-bee1-9e0b8e13126a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D6EB551-BDB9-41A0-9DE1-A71F992B61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36e5fb-ba5c-4451-8a1e-37d3cf17d438"/>
    <ds:schemaRef ds:uri="a28a5a1e-3167-4491-bee1-9e0b8e1312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11CDD62-9513-4EC2-A01C-5EC4ABCA7EE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10</vt:i4>
      </vt:variant>
    </vt:vector>
  </HeadingPairs>
  <TitlesOfParts>
    <vt:vector size="15" baseType="lpstr">
      <vt:lpstr>BASE</vt:lpstr>
      <vt:lpstr>Orcamento Sintetico</vt:lpstr>
      <vt:lpstr>Composicao Unitaria</vt:lpstr>
      <vt:lpstr>Orcamento Sintetico (2)</vt:lpstr>
      <vt:lpstr>Composicao Unitaria (2)</vt:lpstr>
      <vt:lpstr>BASE!Area_de_impressao</vt:lpstr>
      <vt:lpstr>'Composicao Unitaria'!Area_de_impressao</vt:lpstr>
      <vt:lpstr>'Composicao Unitaria (2)'!Area_de_impressao</vt:lpstr>
      <vt:lpstr>'Orcamento Sintetico'!Area_de_impressao</vt:lpstr>
      <vt:lpstr>'Orcamento Sintetico (2)'!Area_de_impressao</vt:lpstr>
      <vt:lpstr>BASE!Titulos_de_impressao</vt:lpstr>
      <vt:lpstr>'Composicao Unitaria'!Titulos_de_impressao</vt:lpstr>
      <vt:lpstr>'Composicao Unitaria (2)'!Titulos_de_impressao</vt:lpstr>
      <vt:lpstr>'Orcamento Sintetico'!Titulos_de_impressao</vt:lpstr>
      <vt:lpstr>'Orcamento Sintetico (2)'!Titulos_de_impressao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do Valle</dc:creator>
  <cp:lastModifiedBy>Usuario</cp:lastModifiedBy>
  <cp:revision/>
  <cp:lastPrinted>2024-01-08T13:37:51Z</cp:lastPrinted>
  <dcterms:created xsi:type="dcterms:W3CDTF">2022-11-17T13:07:13Z</dcterms:created>
  <dcterms:modified xsi:type="dcterms:W3CDTF">2024-08-06T14:17:30Z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0x0101009177A2692185124B9113497B836C856B</vt:lpwstr>
  </property>
</Properties>
</file>