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EstaPastaDeTrabalho"/>
  <mc:AlternateContent xmlns:mc="http://schemas.openxmlformats.org/markup-compatibility/2006">
    <mc:Choice Requires="x15">
      <x15ac:absPath xmlns:x15ac="http://schemas.microsoft.com/office/spreadsheetml/2010/11/ac" url="Z:\ENGELUGA\Clientes\Ribas do Rio Pardo\2023\GALPÃO ASSENTAMENTOS\LICITAÇÃO\LICITAÇÃO\MELODIA\ORÇAMENTO\"/>
    </mc:Choice>
  </mc:AlternateContent>
  <xr:revisionPtr revIDLastSave="0" documentId="13_ncr:1_{CA59FFAF-48BB-4A0F-80FA-572A28036DAB}" xr6:coauthVersionLast="47" xr6:coauthVersionMax="47" xr10:uidLastSave="{00000000-0000-0000-0000-000000000000}"/>
  <bookViews>
    <workbookView xWindow="-120" yWindow="-120" windowWidth="29040" windowHeight="15720" firstSheet="4" activeTab="5" xr2:uid="{701F7420-83DB-46EB-AD8A-F8AFD7EB4664}"/>
  </bookViews>
  <sheets>
    <sheet name="IMAGENS" sheetId="34" state="hidden" r:id="rId1"/>
    <sheet name="REFERENCIA" sheetId="33" state="hidden" r:id="rId2"/>
    <sheet name="DADOS" sheetId="32" state="hidden" r:id="rId3"/>
    <sheet name="CHECK-LIST" sheetId="50" state="hidden" r:id="rId4"/>
    <sheet name="QUADRO RESUMO" sheetId="51" r:id="rId5"/>
    <sheet name="RELEVÂNCIA" sheetId="52" r:id="rId6"/>
    <sheet name="ORÇAMENTO_S_DES" sheetId="12" r:id="rId7"/>
    <sheet name="GASES MEDICINAIS" sheetId="45" state="hidden" r:id="rId8"/>
    <sheet name="MEMORIA DE CALCULO AT" sheetId="37" r:id="rId9"/>
    <sheet name="BANCO DADOS ARQ" sheetId="39" state="hidden" r:id="rId10"/>
    <sheet name="COTAÇÕE" sheetId="44" state="hidden" r:id="rId11"/>
    <sheet name="COMPOSIÇÃO" sheetId="49" r:id="rId12"/>
    <sheet name="COTAÇÕES" sheetId="46" state="hidden" r:id="rId13"/>
    <sheet name="CRONOGRAMA DES" sheetId="14" state="hidden" r:id="rId14"/>
    <sheet name="COTAÇÕES XXX" sheetId="43" state="hidden" r:id="rId15"/>
    <sheet name="CRONOGRAMA S DES" sheetId="47" r:id="rId16"/>
    <sheet name="BDI C DES " sheetId="42" state="hidden" r:id="rId17"/>
    <sheet name="BDI S DES" sheetId="48" r:id="rId18"/>
    <sheet name="CALCULO ALVENARIA" sheetId="55"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000____VERGA_PORTA_GERAL" localSheetId="9">'BANCO DADOS ARQ'!$B$8:$E$17</definedName>
    <definedName name="_000____VERGA_PORTA_GERAL_1" localSheetId="9">'BANCO DADOS ARQ'!#REF!</definedName>
    <definedName name="_000___TABELA_DE_AMBIENTES_GERAL" localSheetId="9">'BANCO DADOS ARQ'!$B$25:$G$36</definedName>
    <definedName name="_000___TABELA_DE_AMBIENTES_GERAL_1" localSheetId="9">'BANCO DADOS ARQ'!#REF!</definedName>
    <definedName name="_000___VERGA_CONTRAVERGA_JANELAS_GERAL" localSheetId="9">'BANCO DADOS ARQ'!$B$68:$H$73</definedName>
    <definedName name="_000___VERGA_CONTRAVERGA_JANELAS_GERAL_1" localSheetId="9">'BANCO DADOS ARQ'!#REF!</definedName>
    <definedName name="_003___JANELAS" localSheetId="9">'BANCO DADOS ARQ'!$B$84:$H$90</definedName>
    <definedName name="_003___JANELAS_1" localSheetId="9">'BANCO DADOS ARQ'!#REF!</definedName>
    <definedName name="_003___PEITORIL_DE_GRANITO_PARA_JANELAS" localSheetId="9">'BANCO DADOS ARQ'!$B$787:$E$796</definedName>
    <definedName name="_003___PEITORIL_DE_GRANITO_PARA_JANELAS_1" localSheetId="9">'BANCO DADOS ARQ'!#REF!</definedName>
    <definedName name="_003___PORTAS" localSheetId="9">'BANCO DADOS ARQ'!$B$101:$G$108</definedName>
    <definedName name="_003___PORTAS_1" localSheetId="9">'BANCO DADOS ARQ'!#REF!</definedName>
    <definedName name="_004___ARGAMASSA_BARITADA" localSheetId="9">'BANCO DADOS ARQ'!#REF!</definedName>
    <definedName name="_004___CHAPISCO_TETO" localSheetId="9">'BANCO DADOS ARQ'!$B$121:$C$180</definedName>
    <definedName name="_004___CHAPISCO_TETO_1" localSheetId="9">'BANCO DADOS ARQ'!#REF!</definedName>
    <definedName name="_004___COBERTURA" localSheetId="9">'BANCO DADOS ARQ'!$B$332:$H$336</definedName>
    <definedName name="_004___COBERTURA_1" localSheetId="9">'BANCO DADOS ARQ'!#REF!</definedName>
    <definedName name="_004___CUMEEIRA_EM_FIBROCIMENTO" localSheetId="9">'BANCO DADOS ARQ'!$B$340:$C$343</definedName>
    <definedName name="_004___CUMEEIRA_EM_FIBROCIMENTO_1" localSheetId="9">'BANCO DADOS ARQ'!#REF!</definedName>
    <definedName name="_004___FORRO_DRYWALL" localSheetId="9">'BANCO DADOS ARQ'!#REF!</definedName>
    <definedName name="_004___FORRO_DRYWALL_1" localSheetId="9">'BANCO DADOS ARQ'!$B$198:$C$257</definedName>
    <definedName name="_004___FORRO_MINERAL" localSheetId="9">'BANCO DADOS ARQ'!#REF!</definedName>
    <definedName name="_004___INSTALAÇÃO_DE_AZULEJO___H___1_80M___TOTAL" localSheetId="9">'BANCO DADOS ARQ'!$B$266:$G$286</definedName>
    <definedName name="_004___INSTALAÇÃO_DE_AZULEJO___H___1_80M___TOTAL_1" localSheetId="9">'BANCO DADOS ARQ'!#REF!</definedName>
    <definedName name="_004___MATERIAIS___CALHA" localSheetId="9">'BANCO DADOS ARQ'!$B$352:$C$355</definedName>
    <definedName name="_004___MATERIAIS___CALHA_1" localSheetId="9">'BANCO DADOS ARQ'!#REF!</definedName>
    <definedName name="_004___REVESTIMENTO_LAMINADO" localSheetId="9">'BANCO DADOS ARQ'!$B$292:$G$317</definedName>
    <definedName name="_004___RUFO_DE_ENCOSTO_EM_AÇO_GALVANIZADO" localSheetId="9">'BANCO DADOS ARQ'!#REF!</definedName>
    <definedName name="_004___RUFO_DE_ENCOSTO_EM_AÇO_GALVANIZADO_1" localSheetId="9">'BANCO DADOS ARQ'!#REF!</definedName>
    <definedName name="_004___RUFO_DE_ENCOSTO_EM_AÇO_GALVANIZADO_2" localSheetId="9">'BANCO DADOS ARQ'!$B$364:$C$367</definedName>
    <definedName name="_004___RUFO_PINGADEIRA__EM_AÇO_GALVANIZADO" localSheetId="9">'BANCO DADOS ARQ'!$B$373:$C$376</definedName>
    <definedName name="_004___RUFO_PINGADEIRA__EM_AÇO_GALVANIZADO_1" localSheetId="9">'BANCO DADOS ARQ'!#REF!</definedName>
    <definedName name="_004___RUFO_PINGADEIRA__EM_AÇO_GALVANIZADO_2" localSheetId="9">'BANCO DADOS ARQ'!#REF!</definedName>
    <definedName name="_004___TESOURA" localSheetId="9">'BANCO DADOS ARQ'!#REF!</definedName>
    <definedName name="_005____PISO_GRANILITE" localSheetId="9">'BANCO DADOS ARQ'!#REF!</definedName>
    <definedName name="_005____PISO_GRANILITE_1" localSheetId="9">'BANCO DADOS ARQ'!#REF!</definedName>
    <definedName name="_005____PISO_MANTA_VÍNILICA" localSheetId="9">'BANCO DADOS ARQ'!$B$385:$C$418</definedName>
    <definedName name="_005___PISO_60X60CM_GERAL" localSheetId="9">'BANCO DADOS ARQ'!$B$426:$D$454</definedName>
    <definedName name="_005___PISO_60X60CM_GERAL_1" localSheetId="9">'BANCO DADOS ARQ'!$B$927:$D$948</definedName>
    <definedName name="_005___PISO_ASSOALHO" localSheetId="9">'BANCO DADOS ARQ'!#REF!</definedName>
    <definedName name="_005___PISO_CERÂMICO_45X45CM____GERAL" localSheetId="9">'BANCO DADOS ARQ'!#REF!</definedName>
    <definedName name="_005___PISO_CERÂMICO_45X45CM____GERAL_1" localSheetId="9">'BANCO DADOS ARQ'!#REF!</definedName>
    <definedName name="_005___PISO_CERÂMICO_45X45CM____GERAL_2" localSheetId="9">'BANCO DADOS ARQ'!#REF!</definedName>
    <definedName name="_005___PISO_GERAL" localSheetId="9">'BANCO DADOS ARQ'!#REF!</definedName>
    <definedName name="_005___PISO_GERAL_1" localSheetId="9">'BANCO DADOS ARQ'!#REF!</definedName>
    <definedName name="_005___RODAPÉ_CERÂMICO" localSheetId="9">'BANCO DADOS ARQ'!#REF!</definedName>
    <definedName name="_005___RODAPÉ_CERÂMICO_1" localSheetId="9">'BANCO DADOS ARQ'!#REF!</definedName>
    <definedName name="_005___RODAPÉ_CERÂMICO_2" localSheetId="9">'BANCO DADOS ARQ'!#REF!</definedName>
    <definedName name="_005___RODAPÉ_CERÂMICO_3" localSheetId="9">'BANCO DADOS ARQ'!#REF!</definedName>
    <definedName name="_005___RODAPÉ_CERÂMICO_45X45CM" localSheetId="9">'BANCO DADOS ARQ'!#REF!</definedName>
    <definedName name="_005___RODAPÉ_CERÂMICO_60X60CM" localSheetId="9">'BANCO DADOS ARQ'!$B$465:$E$475</definedName>
    <definedName name="_005___RODAPÉ_MANTA_VÍNILICA" localSheetId="9">'BANCO DADOS ARQ'!$B$486:$E$519</definedName>
    <definedName name="_005___SOLEIRA" localSheetId="9">'BANCO DADOS ARQ'!$B$768:$G$777</definedName>
    <definedName name="_005___URBANIZAÇÃO" localSheetId="9">'BANCO DADOS ARQ'!#REF!</definedName>
    <definedName name="_005___URBANIZAÇÃO_1" localSheetId="9">'BANCO DADOS ARQ'!$B$528:$H$544</definedName>
    <definedName name="_006___ACESSÓRIOS_ESPECIAIS" localSheetId="9">'BANCO DADOS ARQ'!$B$538:$D$547</definedName>
    <definedName name="_006___ACESSÓRIOS_ESPECIAIS_1" localSheetId="9">'BANCO DADOS ARQ'!$B$556:$D$566</definedName>
    <definedName name="_006___TABELA_DE_LOUÇAS" localSheetId="9">'BANCO DADOS ARQ'!#REF!</definedName>
    <definedName name="_006___TABELA_DE_LOUÇAS_1" localSheetId="9">'BANCO DADOS ARQ'!$B$578:$D$602</definedName>
    <definedName name="_007___PINTURA_ACRÍLICA_EM_TETO" localSheetId="9">'BANCO DADOS ARQ'!$B$613:$C$672</definedName>
    <definedName name="_007___PINTURA_ACRÍLICA_EM_TETO_1" localSheetId="9">'BANCO DADOS ARQ'!#REF!</definedName>
    <definedName name="_007___PINTURA_ACRÍLICA_INTERNA_EM_PAREDES" localSheetId="9">'BANCO DADOS ARQ'!$B$680:$G$715</definedName>
    <definedName name="_007___PINTURA_ACRÍLICA_INTERNA_EM_PAREDES_1" localSheetId="9">'BANCO DADOS ARQ'!#REF!</definedName>
    <definedName name="_007___PINTURA_ESMALTE_EM_SUPERFÍCIE_METÁLICA___JANELA" localSheetId="9">'BANCO DADOS ARQ'!$B$724:$H$724</definedName>
    <definedName name="_007___PINTURA_ESMALTE_EM_SUPERFÍCIE_METÁLICA___JANELA_1" localSheetId="9">'BANCO DADOS ARQ'!#REF!</definedName>
    <definedName name="_007___PINTURA_ESMALTE_EM_SUPERFÍCIE_METÁLICA___JANELA_2" localSheetId="9">'BANCO DADOS ARQ'!$B$725:$H$734</definedName>
    <definedName name="_007___PINTURA_ESMALTE_EM_SUPERFÍCIE_METÁLICA___PORTAS" localSheetId="9">'BANCO DADOS ARQ'!#REF!</definedName>
    <definedName name="_007___PINTURA_ESMALTE_EM_SUPERFÍCIE_METÁLICA___PORTAS_1" localSheetId="9">'BANCO DADOS ARQ'!$B$738:$G$748</definedName>
    <definedName name="_007___PINTURA_ESMALTE_EM_SUPERFÍCIE_METÁLICA___PORTAS_2" localSheetId="9">'BANCO DADOS ARQ'!$B$750:$G$754</definedName>
    <definedName name="_007___PINTURA_ESMALTE_SINTÉTICO_EM_MADEIRA___PORTAS" localSheetId="9">'BANCO DADOS ARQ'!#REF!</definedName>
    <definedName name="_007___PINTURA_ESMALTE_SINTÉTICO_EM_MADEIRA___PORTAS_1" localSheetId="9">'BANCO DADOS ARQ'!#REF!</definedName>
    <definedName name="_xlnm._FilterDatabase" localSheetId="9" hidden="1">'BANCO DADOS ARQ'!$B$2:$G$771</definedName>
    <definedName name="_xlnm._FilterDatabase" localSheetId="11" hidden="1">COMPOSIÇÃO!$A$9:$H$9</definedName>
    <definedName name="_xlnm._FilterDatabase" localSheetId="12" hidden="1">COTAÇÕES!$A$1:$A$202</definedName>
    <definedName name="_xlnm._FilterDatabase" localSheetId="8" hidden="1">'MEMORIA DE CALCULO AT'!$J$3:$J$906</definedName>
    <definedName name="AMBIENTES" localSheetId="16">'[1]MEMORIA DE CALCULO AT'!#REF!</definedName>
    <definedName name="AMBIENTES" localSheetId="17">'[1]MEMORIA DE CALCULO AT'!#REF!</definedName>
    <definedName name="AMBIENTES" localSheetId="18">'[1]MEMORIA DE CALCULO AT'!#REF!</definedName>
    <definedName name="AMBIENTES">'MEMORIA DE CALCULO AT'!$B$16:$J$26</definedName>
    <definedName name="_xlnm.Print_Area" localSheetId="9">'BANCO DADOS ARQ'!$B$2:$G$748</definedName>
    <definedName name="_xlnm.Print_Area" localSheetId="16">'BDI C DES '!$A$1:$F$52</definedName>
    <definedName name="_xlnm.Print_Area" localSheetId="17">'BDI S DES'!$A$1:$F$50</definedName>
    <definedName name="_xlnm.Print_Area" localSheetId="18">'CALCULO ALVENARIA'!$A$1:$F$41</definedName>
    <definedName name="_xlnm.Print_Area" localSheetId="3">'CHECK-LIST'!$B$2:$E$32</definedName>
    <definedName name="_xlnm.Print_Area" localSheetId="11">COMPOSIÇÃO!$A$1:$H$387</definedName>
    <definedName name="_xlnm.Print_Area" localSheetId="10">COTAÇÕE!$A$1:$E$186</definedName>
    <definedName name="_xlnm.Print_Area" localSheetId="12">COTAÇÕES!$A$1:$E$238</definedName>
    <definedName name="_xlnm.Print_Area" localSheetId="14">'COTAÇÕES XXX'!$A$1:$E$170</definedName>
    <definedName name="_xlnm.Print_Area" localSheetId="13">'CRONOGRAMA DES'!$A$1:$X$34</definedName>
    <definedName name="_xlnm.Print_Area" localSheetId="15">'CRONOGRAMA S DES'!$A$1:$X$35</definedName>
    <definedName name="_xlnm.Print_Area" localSheetId="8">'MEMORIA DE CALCULO AT'!$B$3:$J$898</definedName>
    <definedName name="_xlnm.Print_Area" localSheetId="6">ORÇAMENTO_S_DES!$A$1:$N$409</definedName>
    <definedName name="_xlnm.Print_Area" localSheetId="5">RELEVÂNCIA!$B$2:$E$19</definedName>
    <definedName name="_xlnm.Database" localSheetId="16">#REF!</definedName>
    <definedName name="_xlnm.Database" localSheetId="17">#REF!</definedName>
    <definedName name="_xlnm.Database" localSheetId="18">#REF!</definedName>
    <definedName name="_xlnm.Database" localSheetId="3">#REF!</definedName>
    <definedName name="_xlnm.Database" localSheetId="11">#REF!</definedName>
    <definedName name="_xlnm.Database" localSheetId="10">#REF!</definedName>
    <definedName name="_xlnm.Database" localSheetId="12">#REF!</definedName>
    <definedName name="_xlnm.Database" localSheetId="14">#REF!</definedName>
    <definedName name="_xlnm.Database" localSheetId="8">#REF!</definedName>
    <definedName name="_xlnm.Database" localSheetId="4">#REF!</definedName>
    <definedName name="_xlnm.Database" localSheetId="5">#REF!</definedName>
    <definedName name="_xlnm.Database">#REF!</definedName>
    <definedName name="BOLETIM" localSheetId="16">#REF!</definedName>
    <definedName name="BOLETIM" localSheetId="17">#REF!</definedName>
    <definedName name="BOLETIM" localSheetId="18">#REF!</definedName>
    <definedName name="BOLETIM" localSheetId="3">#REF!</definedName>
    <definedName name="BOLETIM" localSheetId="11">#REF!</definedName>
    <definedName name="BOLETIM" localSheetId="10">#REF!</definedName>
    <definedName name="BOLETIM" localSheetId="12">#REF!</definedName>
    <definedName name="BOLETIM" localSheetId="14">#REF!</definedName>
    <definedName name="BOLETIM" localSheetId="8">#REF!</definedName>
    <definedName name="BOLETIM" localSheetId="4">#REF!</definedName>
    <definedName name="BOLETIM" localSheetId="5">#REF!</definedName>
    <definedName name="BOLETIM">#REF!</definedName>
    <definedName name="CONTRATO">[2]APONT!$B$5:$G$426</definedName>
    <definedName name="_xlnm.Criteria" localSheetId="16">#REF!</definedName>
    <definedName name="_xlnm.Criteria" localSheetId="17">#REF!</definedName>
    <definedName name="_xlnm.Criteria" localSheetId="18">#REF!</definedName>
    <definedName name="_xlnm.Criteria" localSheetId="3">#REF!</definedName>
    <definedName name="_xlnm.Criteria" localSheetId="11">#REF!</definedName>
    <definedName name="_xlnm.Criteria" localSheetId="10">#REF!</definedName>
    <definedName name="_xlnm.Criteria" localSheetId="12">#REF!</definedName>
    <definedName name="_xlnm.Criteria" localSheetId="14">#REF!</definedName>
    <definedName name="_xlnm.Criteria" localSheetId="8">#REF!</definedName>
    <definedName name="_xlnm.Criteria" localSheetId="4">#REF!</definedName>
    <definedName name="_xlnm.Criteria" localSheetId="5">#REF!</definedName>
    <definedName name="_xlnm.Criteria">#REF!</definedName>
    <definedName name="G" localSheetId="16">#REF!</definedName>
    <definedName name="G" localSheetId="17">#REF!</definedName>
    <definedName name="G" localSheetId="18">#REF!</definedName>
    <definedName name="G" localSheetId="3">#REF!</definedName>
    <definedName name="G" localSheetId="11">#REF!</definedName>
    <definedName name="G" localSheetId="10">#REF!</definedName>
    <definedName name="G" localSheetId="12">#REF!</definedName>
    <definedName name="G" localSheetId="14">#REF!</definedName>
    <definedName name="G" localSheetId="8">#REF!</definedName>
    <definedName name="G" localSheetId="4">#REF!</definedName>
    <definedName name="G" localSheetId="5">#REF!</definedName>
    <definedName name="G">#REF!</definedName>
    <definedName name="ImgEscudo" localSheetId="16">INDEX(IMAGENS!$B$1:$B$18,MATCH(DADOS!$D$8,IMAGENS!$A$1:$A$18,0))</definedName>
    <definedName name="ImgEscudo" localSheetId="17">INDEX(IMAGENS!$B$1:$B$18,MATCH(DADOS!$D$8,IMAGENS!$A$1:$A$18,0))</definedName>
    <definedName name="ImgEscudo" localSheetId="18">INDEX(IMAGENS!$B$1:$B$18,MATCH(DADOS!$D$8,IMAGENS!$A$1:$A$18,0))</definedName>
    <definedName name="ImgEscudo" localSheetId="3">INDEX([3]IMAGENS!$B$1:$B$14,MATCH([3]DADOS!$D$8,[3]IMAGENS!$A$1:$A$30,0))</definedName>
    <definedName name="ImgEscudo" localSheetId="11">INDEX(IMAGENS!$B$1:$B$18,MATCH(DADOS!$D$8,IMAGENS!$A$1:$A$18,0))</definedName>
    <definedName name="ImgEscudo" localSheetId="10">INDEX(#REF!,MATCH(#REF!,#REF!,0))</definedName>
    <definedName name="ImgEscudo" localSheetId="12">INDEX(IMAGENS!$B$1:$B$18,MATCH(DADOS!$D$8,IMAGENS!$A$1:$A$18,0))</definedName>
    <definedName name="ImgEscudo" localSheetId="14">INDEX(#REF!,MATCH(#REF!,#REF!,0))</definedName>
    <definedName name="ImgEscudo" localSheetId="13">INDEX(IMAGENS!$B$1:$B$18,MATCH(DADOS!$D$8,IMAGENS!$A$1:$A$18,0))</definedName>
    <definedName name="ImgEscudo" localSheetId="15">INDEX(IMAGENS!$B$1:$B$18,MATCH(DADOS!$D$8,IMAGENS!$A$1:$A$18,0))</definedName>
    <definedName name="ImgEscudo" localSheetId="8">INDEX(IMAGENS!$B$1:$B$18,MATCH(DADOS!$D$8,IMAGENS!$A$1:$A$18,0))</definedName>
    <definedName name="ImgEscudo" localSheetId="6">INDEX(IMAGENS!$B$1:$B$18,MATCH(DADOS!$D$8,IMAGENS!$A$1:$A$18,0))</definedName>
    <definedName name="ImgEscudo" localSheetId="4">INDEX([3]IMAGENS!$B$1:$B$14,MATCH([3]DADOS!$D$8,[3]IMAGENS!$A$1:$A$30,0))</definedName>
    <definedName name="ImgEscudo" localSheetId="5">INDEX([4]IMAGENS!$B$1:$B$15,MATCH([4]DADOS!$D$8,[4]IMAGENS!$A$1:$A$15,0))</definedName>
    <definedName name="ImgEscudo">INDEX(IMAGENS!$B$1:$B$13,MATCH(DADOS!$D$8,IMAGENS!$A$1:$A$18,0))</definedName>
    <definedName name="ORÇAMENTO" localSheetId="16">[1]!Tabela3[#All]</definedName>
    <definedName name="ORÇAMENTO" localSheetId="17">[1]!Tabela3[#All]</definedName>
    <definedName name="ORÇAMENTO" localSheetId="18">[1]!Tabela3[#All]</definedName>
    <definedName name="ORÇAMENTO" localSheetId="3">[3]!Tabela3[#All]</definedName>
    <definedName name="ORÇAMENTO" localSheetId="11">[5]!Tabela3[#All]</definedName>
    <definedName name="ORÇAMENTO" localSheetId="10">[6]!Tabela3[#All]</definedName>
    <definedName name="ORÇAMENTO" localSheetId="12">[6]!Tabela3[#All]</definedName>
    <definedName name="ORÇAMENTO" localSheetId="14">[6]!Tabela3[#All]</definedName>
    <definedName name="ORÇAMENTO" localSheetId="15">Tabela3[#All]</definedName>
    <definedName name="ORÇAMENTO" localSheetId="4">[3]!Tabela3[#All]</definedName>
    <definedName name="ORÇAMENTO" localSheetId="5">Tabela32[#All]</definedName>
    <definedName name="ORÇAMENTO">Tabela3[#All]</definedName>
    <definedName name="PAREDES" localSheetId="16">'[1]MEMORIA DE CALCULO AT'!#REF!</definedName>
    <definedName name="PAREDES" localSheetId="17">'[1]MEMORIA DE CALCULO AT'!#REF!</definedName>
    <definedName name="PAREDES" localSheetId="18">'[1]MEMORIA DE CALCULO AT'!#REF!</definedName>
    <definedName name="PAREDES">'MEMORIA DE CALCULO AT'!$B$16:$J$26</definedName>
    <definedName name="Print_Area_MI" localSheetId="16">#REF!</definedName>
    <definedName name="Print_Area_MI" localSheetId="17">#REF!</definedName>
    <definedName name="Print_Area_MI" localSheetId="18">#REF!</definedName>
    <definedName name="Print_Area_MI" localSheetId="3">#REF!</definedName>
    <definedName name="Print_Area_MI" localSheetId="11">#REF!</definedName>
    <definedName name="Print_Area_MI" localSheetId="10">#REF!</definedName>
    <definedName name="Print_Area_MI" localSheetId="12">#REF!</definedName>
    <definedName name="Print_Area_MI" localSheetId="14">#REF!</definedName>
    <definedName name="Print_Area_MI" localSheetId="8">#REF!</definedName>
    <definedName name="Print_Area_MI" localSheetId="4">#REF!</definedName>
    <definedName name="Print_Area_MI" localSheetId="5">#REF!</definedName>
    <definedName name="Print_Area_MI">#REF!</definedName>
    <definedName name="PROC">'MEMORIA DE CALCULO AT'!$C:$J</definedName>
    <definedName name="sss">INDEX(IMAGENS!$B$1:$B$18,MATCH(DADOS!$D$8,IMAGENS!$A$1:$A$18,0))</definedName>
    <definedName name="_xlnm.Print_Titles" localSheetId="6">ORÇAMENTO_S_DES!$12:$12</definedName>
    <definedName name="_xlnm.Print_Titles" localSheetId="5">RELEVÂNCIA!$13:$13</definedName>
    <definedName name="un" localSheetId="16">#REF!</definedName>
    <definedName name="un" localSheetId="17">#REF!</definedName>
    <definedName name="un" localSheetId="18">#REF!</definedName>
    <definedName name="un" localSheetId="3">#REF!</definedName>
    <definedName name="un" localSheetId="11">#REF!</definedName>
    <definedName name="un" localSheetId="10">#REF!</definedName>
    <definedName name="un" localSheetId="12">#REF!</definedName>
    <definedName name="un" localSheetId="14">#REF!</definedName>
    <definedName name="un" localSheetId="8">#REF!</definedName>
    <definedName name="un" localSheetId="4">#REF!</definedName>
    <definedName name="un" localSheetId="5">#REF!</definedName>
    <definedName name="un">#REF!</definedName>
    <definedName name="W" localSheetId="16">#REF!</definedName>
    <definedName name="W" localSheetId="17">#REF!</definedName>
    <definedName name="W" localSheetId="18">#REF!</definedName>
    <definedName name="W" localSheetId="3">#REF!</definedName>
    <definedName name="W" localSheetId="11">#REF!</definedName>
    <definedName name="W" localSheetId="10">#REF!</definedName>
    <definedName name="W" localSheetId="12">#REF!</definedName>
    <definedName name="W" localSheetId="14">#REF!</definedName>
    <definedName name="W" localSheetId="8">#REF!</definedName>
    <definedName name="W" localSheetId="4">#REF!</definedName>
    <definedName name="W" localSheetId="5">#REF!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5" i="52" l="1"/>
  <c r="G16" i="52"/>
  <c r="G17" i="52"/>
  <c r="G18" i="52"/>
  <c r="G19" i="52"/>
  <c r="G14" i="52"/>
  <c r="F19" i="52"/>
  <c r="F18" i="52"/>
  <c r="F17" i="52"/>
  <c r="F16" i="52"/>
  <c r="F15" i="52"/>
  <c r="F14" i="52"/>
  <c r="X11" i="14"/>
  <c r="A23" i="14" l="1"/>
  <c r="V14" i="55" l="1"/>
  <c r="S14" i="55"/>
  <c r="R14" i="55"/>
  <c r="S46" i="55" s="1"/>
  <c r="T14" i="55"/>
  <c r="Q16" i="55"/>
  <c r="Q15" i="55"/>
  <c r="Q14" i="55"/>
  <c r="R46" i="55" s="1"/>
  <c r="R49" i="55" s="1"/>
  <c r="I63" i="55"/>
  <c r="I62" i="55"/>
  <c r="I61" i="55"/>
  <c r="I66" i="55" s="1"/>
  <c r="H15" i="55"/>
  <c r="H14" i="55"/>
  <c r="H9" i="55"/>
  <c r="H10" i="55"/>
  <c r="H11" i="55"/>
  <c r="H8" i="55"/>
  <c r="H64" i="55"/>
  <c r="I64" i="55" s="1"/>
  <c r="H44" i="55"/>
  <c r="H45" i="55"/>
  <c r="H46" i="55"/>
  <c r="H47" i="55"/>
  <c r="H48" i="55"/>
  <c r="H49" i="55"/>
  <c r="H50" i="55"/>
  <c r="F52" i="55"/>
  <c r="H52" i="55" s="1"/>
  <c r="F51" i="55"/>
  <c r="H51" i="55" s="1"/>
  <c r="F43" i="55"/>
  <c r="H43" i="55" s="1"/>
  <c r="H16" i="55" l="1"/>
  <c r="G75" i="55" s="1"/>
  <c r="H54" i="55"/>
  <c r="G38" i="39"/>
  <c r="F38" i="39"/>
  <c r="D10" i="32" l="1"/>
  <c r="A15" i="34"/>
  <c r="A16" i="34"/>
  <c r="A17" i="34"/>
  <c r="B1" i="46"/>
  <c r="B10" i="50" l="1" a="1"/>
  <c r="B10" i="50" s="1"/>
  <c r="A14" i="34" l="1"/>
  <c r="D27" i="32"/>
  <c r="A18" i="34"/>
  <c r="B238" i="46" l="1"/>
  <c r="B237" i="46"/>
  <c r="B236" i="46"/>
  <c r="E234" i="46"/>
  <c r="E120" i="46" l="1"/>
  <c r="E114" i="46"/>
  <c r="E108" i="46"/>
  <c r="E102" i="46"/>
  <c r="E96" i="46"/>
  <c r="E90" i="46"/>
  <c r="E84" i="46"/>
  <c r="E78" i="46"/>
  <c r="E72" i="46"/>
  <c r="E7" i="42"/>
  <c r="U7" i="14"/>
  <c r="D7" i="46"/>
  <c r="B232" i="46" l="1"/>
  <c r="B231" i="46"/>
  <c r="B230" i="46"/>
  <c r="E228" i="46"/>
  <c r="B206" i="46"/>
  <c r="B226" i="46" l="1"/>
  <c r="B225" i="46"/>
  <c r="B224" i="46"/>
  <c r="E222" i="46"/>
  <c r="B74" i="46" l="1"/>
  <c r="B75" i="46"/>
  <c r="B76" i="46"/>
  <c r="D11" i="39" l="1"/>
  <c r="D12" i="39"/>
  <c r="D13" i="39"/>
  <c r="D14" i="39"/>
  <c r="D15" i="39"/>
  <c r="D16" i="39"/>
  <c r="D10" i="39"/>
  <c r="C11" i="39"/>
  <c r="C12" i="39"/>
  <c r="C13" i="39"/>
  <c r="C14" i="39"/>
  <c r="C15" i="39"/>
  <c r="C16" i="39"/>
  <c r="C10" i="39"/>
  <c r="B11" i="39"/>
  <c r="B12" i="39"/>
  <c r="B13" i="39"/>
  <c r="B14" i="39"/>
  <c r="B15" i="39"/>
  <c r="B16" i="39"/>
  <c r="B10" i="39"/>
  <c r="E13" i="39" l="1"/>
  <c r="E16" i="39"/>
  <c r="E10" i="39"/>
  <c r="E15" i="39"/>
  <c r="E14" i="39"/>
  <c r="E11" i="39"/>
  <c r="E12" i="39"/>
  <c r="E17" i="39" l="1"/>
  <c r="D219" i="46" l="1"/>
  <c r="E216" i="46" s="1"/>
  <c r="B220" i="46"/>
  <c r="B219" i="46"/>
  <c r="B218" i="46"/>
  <c r="B214" i="46"/>
  <c r="B213" i="46"/>
  <c r="B212" i="46"/>
  <c r="E210" i="46" l="1"/>
  <c r="B178" i="46"/>
  <c r="B177" i="46"/>
  <c r="B176" i="46"/>
  <c r="B208" i="46" l="1"/>
  <c r="B207" i="46"/>
  <c r="B202" i="46"/>
  <c r="B201" i="46"/>
  <c r="B200" i="46"/>
  <c r="B196" i="46"/>
  <c r="B195" i="46"/>
  <c r="B194" i="46"/>
  <c r="B190" i="46"/>
  <c r="B189" i="46"/>
  <c r="B188" i="46"/>
  <c r="B184" i="46"/>
  <c r="B183" i="46"/>
  <c r="B182" i="46"/>
  <c r="B172" i="46"/>
  <c r="B171" i="46"/>
  <c r="B170" i="46"/>
  <c r="B166" i="46"/>
  <c r="B165" i="46"/>
  <c r="B164" i="46"/>
  <c r="B160" i="46"/>
  <c r="B159" i="46"/>
  <c r="B158" i="46"/>
  <c r="B154" i="46"/>
  <c r="B153" i="46"/>
  <c r="B152" i="46"/>
  <c r="B148" i="46"/>
  <c r="B146" i="46"/>
  <c r="B147" i="46"/>
  <c r="B142" i="46"/>
  <c r="B141" i="46"/>
  <c r="B140" i="46"/>
  <c r="B12" i="14" l="1"/>
  <c r="B13" i="14"/>
  <c r="B14" i="14"/>
  <c r="B15" i="14"/>
  <c r="B16" i="14"/>
  <c r="B17" i="14"/>
  <c r="B18" i="14"/>
  <c r="B19" i="14"/>
  <c r="B20" i="14"/>
  <c r="B21" i="14"/>
  <c r="B22" i="14"/>
  <c r="B23" i="14"/>
  <c r="B24" i="14"/>
  <c r="B25" i="14"/>
  <c r="B26" i="14"/>
  <c r="B27" i="14"/>
  <c r="B28" i="14"/>
  <c r="B29" i="14"/>
  <c r="B30" i="14"/>
  <c r="B31" i="14"/>
  <c r="B11" i="14"/>
  <c r="A8" i="14"/>
  <c r="E204" i="46" l="1"/>
  <c r="E198" i="46" l="1"/>
  <c r="E192" i="46"/>
  <c r="E186" i="46"/>
  <c r="E180" i="46"/>
  <c r="E156" i="46" l="1"/>
  <c r="B7" i="46" l="1"/>
  <c r="E174" i="46"/>
  <c r="E150" i="46"/>
  <c r="E162" i="46"/>
  <c r="E168" i="46"/>
  <c r="E144" i="46" l="1"/>
  <c r="D589" i="39" l="1"/>
  <c r="E138" i="46"/>
  <c r="D124" i="39" l="1"/>
  <c r="D125" i="39"/>
  <c r="D126" i="39"/>
  <c r="D127" i="39"/>
  <c r="D128" i="39"/>
  <c r="D129" i="39"/>
  <c r="D130" i="39"/>
  <c r="D131" i="39"/>
  <c r="D132" i="39"/>
  <c r="D133" i="39"/>
  <c r="D134" i="39"/>
  <c r="D135" i="39"/>
  <c r="D136" i="39"/>
  <c r="D137" i="39"/>
  <c r="D138" i="39"/>
  <c r="D139" i="39"/>
  <c r="D140" i="39"/>
  <c r="D141" i="39"/>
  <c r="D142" i="39"/>
  <c r="D143" i="39"/>
  <c r="D144" i="39"/>
  <c r="D145" i="39"/>
  <c r="D146" i="39"/>
  <c r="D147" i="39"/>
  <c r="D148" i="39"/>
  <c r="D149" i="39"/>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178" i="39"/>
  <c r="D123" i="39" l="1"/>
  <c r="D179" i="39"/>
  <c r="B136" i="46" l="1"/>
  <c r="B135" i="46"/>
  <c r="B134" i="46"/>
  <c r="B104" i="46"/>
  <c r="E132" i="46" l="1"/>
  <c r="C42" i="42" l="1"/>
  <c r="B130" i="46" l="1"/>
  <c r="B129" i="46"/>
  <c r="B128" i="46"/>
  <c r="E126" i="46"/>
  <c r="B124" i="46"/>
  <c r="B123" i="46"/>
  <c r="B122" i="46"/>
  <c r="B118" i="46"/>
  <c r="B117" i="46"/>
  <c r="B116" i="46"/>
  <c r="B112" i="46"/>
  <c r="B111" i="46"/>
  <c r="B110" i="46"/>
  <c r="B106" i="46"/>
  <c r="B105" i="46"/>
  <c r="B100" i="46"/>
  <c r="B99" i="46"/>
  <c r="B98" i="46"/>
  <c r="B94" i="46"/>
  <c r="B93" i="46"/>
  <c r="B92" i="46"/>
  <c r="B88" i="46"/>
  <c r="B87" i="46"/>
  <c r="B86" i="46"/>
  <c r="B82" i="46"/>
  <c r="B81" i="46"/>
  <c r="B80" i="46"/>
  <c r="A8" i="46"/>
  <c r="A5" i="46"/>
  <c r="G3" i="45" l="1"/>
  <c r="G4" i="45"/>
  <c r="G5" i="45"/>
  <c r="G6" i="45"/>
  <c r="G7" i="45"/>
  <c r="G8" i="45"/>
  <c r="G9" i="45"/>
  <c r="G10" i="45"/>
  <c r="G11" i="45"/>
  <c r="G12" i="45"/>
  <c r="G13" i="45"/>
  <c r="G14" i="45"/>
  <c r="G16" i="45"/>
  <c r="G17" i="45"/>
  <c r="G18" i="45"/>
  <c r="G19" i="45"/>
  <c r="G20" i="45"/>
  <c r="G2" i="45"/>
  <c r="D21" i="45"/>
  <c r="G21" i="45" s="1"/>
  <c r="K18" i="45"/>
  <c r="D15" i="45"/>
  <c r="G15" i="45" s="1"/>
  <c r="G22" i="45" l="1"/>
  <c r="B117" i="44" l="1"/>
  <c r="B121" i="44"/>
  <c r="B120" i="44"/>
  <c r="B119" i="44"/>
  <c r="E117" i="44"/>
  <c r="B113" i="44"/>
  <c r="B114" i="44"/>
  <c r="B112" i="44"/>
  <c r="B110" i="44"/>
  <c r="E110" i="44"/>
  <c r="B106" i="44"/>
  <c r="B107" i="44"/>
  <c r="B105" i="44"/>
  <c r="B103" i="44"/>
  <c r="B136" i="44"/>
  <c r="B135" i="44"/>
  <c r="B134" i="44"/>
  <c r="E132" i="44"/>
  <c r="B100" i="44"/>
  <c r="B96" i="44"/>
  <c r="B99" i="44"/>
  <c r="B98" i="44"/>
  <c r="E96" i="44"/>
  <c r="X15" i="14" l="1"/>
  <c r="X16" i="14"/>
  <c r="X17" i="14"/>
  <c r="X18" i="14"/>
  <c r="X19" i="14"/>
  <c r="X20" i="14"/>
  <c r="X21" i="14"/>
  <c r="X22" i="14"/>
  <c r="X23" i="14"/>
  <c r="X24" i="14"/>
  <c r="X25" i="14"/>
  <c r="X26" i="14"/>
  <c r="X27" i="14"/>
  <c r="X28" i="14"/>
  <c r="X29" i="14"/>
  <c r="X30" i="14"/>
  <c r="X31" i="14"/>
  <c r="X12" i="14"/>
  <c r="X13" i="14"/>
  <c r="X14" i="14"/>
  <c r="H31" i="14"/>
  <c r="K31" i="14" l="1"/>
  <c r="N31" i="14" s="1"/>
  <c r="Q31" i="14" s="1"/>
  <c r="T31" i="14" s="1"/>
  <c r="W31" i="14" s="1"/>
  <c r="B185" i="44"/>
  <c r="B184" i="44"/>
  <c r="B183" i="44"/>
  <c r="E181" i="44"/>
  <c r="B178" i="44"/>
  <c r="B177" i="44"/>
  <c r="B176" i="44"/>
  <c r="E174" i="44"/>
  <c r="B174" i="44"/>
  <c r="B171" i="44"/>
  <c r="B170" i="44"/>
  <c r="B169" i="44"/>
  <c r="E167" i="44"/>
  <c r="B164" i="44"/>
  <c r="B163" i="44"/>
  <c r="B162" i="44"/>
  <c r="E160" i="44"/>
  <c r="B157" i="44"/>
  <c r="B156" i="44"/>
  <c r="B155" i="44"/>
  <c r="E153" i="44"/>
  <c r="B153" i="44"/>
  <c r="B150" i="44"/>
  <c r="B149" i="44"/>
  <c r="B148" i="44"/>
  <c r="E146" i="44"/>
  <c r="B143" i="44"/>
  <c r="B142" i="44"/>
  <c r="B141" i="44"/>
  <c r="E139" i="44"/>
  <c r="E103" i="44"/>
  <c r="B93" i="44"/>
  <c r="B92" i="44"/>
  <c r="B91" i="44"/>
  <c r="E89" i="44"/>
  <c r="J86" i="44"/>
  <c r="B86" i="44"/>
  <c r="B85" i="44"/>
  <c r="B84" i="44"/>
  <c r="E82" i="44"/>
  <c r="B79" i="44"/>
  <c r="B78" i="44"/>
  <c r="B77" i="44"/>
  <c r="E75" i="44"/>
  <c r="B72" i="44"/>
  <c r="B71" i="44"/>
  <c r="B70" i="44"/>
  <c r="E68" i="44"/>
  <c r="B65" i="44"/>
  <c r="B64" i="44"/>
  <c r="B63" i="44"/>
  <c r="E61" i="44"/>
  <c r="B58" i="44"/>
  <c r="B57" i="44"/>
  <c r="H56" i="44"/>
  <c r="B56" i="44"/>
  <c r="E54" i="44"/>
  <c r="L53" i="44"/>
  <c r="B8" i="44"/>
  <c r="A8" i="44"/>
  <c r="B6" i="44"/>
  <c r="A5" i="44"/>
  <c r="B3" i="44"/>
  <c r="B134" i="43" l="1"/>
  <c r="B133" i="43"/>
  <c r="B132" i="43"/>
  <c r="E130" i="43"/>
  <c r="B50" i="43"/>
  <c r="B49" i="43"/>
  <c r="B48" i="43"/>
  <c r="E46" i="43"/>
  <c r="E39" i="43"/>
  <c r="B148" i="43"/>
  <c r="B147" i="43"/>
  <c r="B146" i="43"/>
  <c r="E144" i="43"/>
  <c r="B162" i="43"/>
  <c r="B161" i="43"/>
  <c r="B160" i="43"/>
  <c r="E158" i="43"/>
  <c r="B155" i="43"/>
  <c r="B154" i="43"/>
  <c r="B153" i="43"/>
  <c r="E151" i="43"/>
  <c r="B141" i="43"/>
  <c r="B140" i="43"/>
  <c r="B139" i="43"/>
  <c r="E137" i="43"/>
  <c r="B127" i="43"/>
  <c r="B126" i="43"/>
  <c r="B125" i="43"/>
  <c r="E123" i="43"/>
  <c r="B120" i="43"/>
  <c r="B119" i="43"/>
  <c r="B118" i="43"/>
  <c r="E116" i="43"/>
  <c r="B113" i="43"/>
  <c r="B112" i="43"/>
  <c r="B111" i="43"/>
  <c r="E109" i="43"/>
  <c r="B106" i="43"/>
  <c r="B105" i="43"/>
  <c r="B104" i="43"/>
  <c r="E102" i="43"/>
  <c r="B99" i="43"/>
  <c r="B98" i="43"/>
  <c r="B97" i="43"/>
  <c r="E95" i="43"/>
  <c r="B92" i="43"/>
  <c r="B91" i="43"/>
  <c r="B90" i="43"/>
  <c r="E88" i="43"/>
  <c r="B85" i="43"/>
  <c r="B84" i="43"/>
  <c r="B83" i="43"/>
  <c r="E81" i="43"/>
  <c r="B78" i="43"/>
  <c r="B77" i="43"/>
  <c r="B76" i="43"/>
  <c r="E74" i="43"/>
  <c r="J71" i="43"/>
  <c r="B71" i="43"/>
  <c r="B70" i="43"/>
  <c r="B69" i="43"/>
  <c r="E67" i="43"/>
  <c r="B64" i="43"/>
  <c r="B63" i="43"/>
  <c r="B62" i="43"/>
  <c r="E60" i="43"/>
  <c r="B57" i="43"/>
  <c r="B56" i="43"/>
  <c r="B55" i="43"/>
  <c r="E53" i="43"/>
  <c r="B43" i="43"/>
  <c r="B42" i="43"/>
  <c r="H41" i="43"/>
  <c r="B41" i="43"/>
  <c r="L38" i="43"/>
  <c r="B8" i="43"/>
  <c r="A8" i="43"/>
  <c r="B6" i="43"/>
  <c r="B5" i="43"/>
  <c r="A5" i="43"/>
  <c r="B3" i="43"/>
  <c r="B2" i="43"/>
  <c r="XFD27" i="39" l="1"/>
  <c r="XFD28" i="39"/>
  <c r="XFD29" i="39"/>
  <c r="XFD30" i="39"/>
  <c r="XFD31" i="39"/>
  <c r="XFD32" i="39"/>
  <c r="XFD33" i="39"/>
  <c r="XFD34" i="39"/>
  <c r="XFD35" i="39"/>
  <c r="XFD36" i="39"/>
  <c r="XFD37" i="39"/>
  <c r="XFD66" i="39"/>
  <c r="B1" i="42" l="1"/>
  <c r="E52" i="42"/>
  <c r="A32" i="42"/>
  <c r="A31" i="42"/>
  <c r="C17" i="42"/>
  <c r="E27" i="42" s="1"/>
  <c r="A8" i="42"/>
  <c r="A33" i="42" s="1"/>
  <c r="A5" i="42"/>
  <c r="A30" i="42" s="1"/>
  <c r="A8" i="34" l="1"/>
  <c r="A13" i="34"/>
  <c r="A12" i="34"/>
  <c r="A11" i="34"/>
  <c r="A10" i="34"/>
  <c r="A9" i="34"/>
  <c r="B8" i="46" l="1"/>
  <c r="B8" i="42" l="1"/>
  <c r="B33" i="42" s="1"/>
  <c r="B8" i="14"/>
  <c r="E24" i="14" l="1"/>
  <c r="D24" i="32" l="1"/>
  <c r="H30" i="14" l="1"/>
  <c r="K30" i="14" s="1"/>
  <c r="N30" i="14" s="1"/>
  <c r="H29" i="14"/>
  <c r="K29" i="14" s="1"/>
  <c r="N29" i="14" s="1"/>
  <c r="H28" i="14"/>
  <c r="K28" i="14" s="1"/>
  <c r="N28" i="14" s="1"/>
  <c r="H27" i="14"/>
  <c r="K27" i="14" s="1"/>
  <c r="N27" i="14" s="1"/>
  <c r="H26" i="14"/>
  <c r="K26" i="14" s="1"/>
  <c r="N26" i="14" s="1"/>
  <c r="H25" i="14"/>
  <c r="K25" i="14" s="1"/>
  <c r="N25" i="14" s="1"/>
  <c r="H24" i="14"/>
  <c r="K24" i="14" s="1"/>
  <c r="N24" i="14" s="1"/>
  <c r="H23" i="14"/>
  <c r="K23" i="14" s="1"/>
  <c r="N23" i="14" s="1"/>
  <c r="H22" i="14"/>
  <c r="K22" i="14" s="1"/>
  <c r="N22" i="14" s="1"/>
  <c r="H21" i="14"/>
  <c r="K21" i="14" s="1"/>
  <c r="N21" i="14" s="1"/>
  <c r="H20" i="14"/>
  <c r="K20" i="14" s="1"/>
  <c r="N20" i="14" s="1"/>
  <c r="H19" i="14"/>
  <c r="K19" i="14" s="1"/>
  <c r="N19" i="14" s="1"/>
  <c r="H18" i="14"/>
  <c r="K18" i="14" s="1"/>
  <c r="N18" i="14" s="1"/>
  <c r="Q22" i="14" l="1"/>
  <c r="Q27" i="14"/>
  <c r="Q23" i="14"/>
  <c r="Q26" i="14"/>
  <c r="Q30" i="14"/>
  <c r="Q28" i="14"/>
  <c r="Q25" i="14"/>
  <c r="Q20" i="14"/>
  <c r="Q21" i="14"/>
  <c r="Q19" i="14"/>
  <c r="Q29" i="14"/>
  <c r="Q18" i="14"/>
  <c r="Q24" i="14"/>
  <c r="T28" i="14" l="1"/>
  <c r="W28" i="14" s="1"/>
  <c r="T24" i="14"/>
  <c r="W24" i="14" s="1"/>
  <c r="T25" i="14"/>
  <c r="W25" i="14" s="1"/>
  <c r="T26" i="14"/>
  <c r="W26" i="14" s="1"/>
  <c r="T19" i="14"/>
  <c r="W19" i="14" s="1"/>
  <c r="T27" i="14"/>
  <c r="W27" i="14" s="1"/>
  <c r="T30" i="14"/>
  <c r="W30" i="14" s="1"/>
  <c r="T18" i="14"/>
  <c r="W18" i="14" s="1"/>
  <c r="T29" i="14"/>
  <c r="W29" i="14" s="1"/>
  <c r="T23" i="14"/>
  <c r="W23" i="14" s="1"/>
  <c r="T21" i="14"/>
  <c r="W21" i="14" s="1"/>
  <c r="T20" i="14"/>
  <c r="W20" i="14" s="1"/>
  <c r="T22" i="14"/>
  <c r="W22" i="14" s="1"/>
  <c r="B5" i="46" l="1"/>
  <c r="D5" i="50"/>
  <c r="B2" i="46"/>
  <c r="B6" i="46"/>
  <c r="D7" i="50"/>
  <c r="B7" i="44"/>
  <c r="B2" i="44"/>
  <c r="B5" i="44"/>
  <c r="B7" i="42"/>
  <c r="B32" i="42" s="1"/>
  <c r="B7" i="43"/>
  <c r="B5" i="42"/>
  <c r="B30" i="42" s="1"/>
  <c r="B6" i="42"/>
  <c r="B31" i="42" s="1"/>
  <c r="B2" i="42"/>
  <c r="A6" i="34"/>
  <c r="A5" i="34"/>
  <c r="A4" i="34"/>
  <c r="A3" i="34"/>
  <c r="A2" i="34"/>
  <c r="A1" i="34"/>
  <c r="B3" i="46" l="1"/>
  <c r="B3" i="42"/>
  <c r="H16" i="14"/>
  <c r="K16" i="14" s="1"/>
  <c r="N16" i="14" s="1"/>
  <c r="H15" i="14"/>
  <c r="K15" i="14" s="1"/>
  <c r="N15" i="14" s="1"/>
  <c r="H17" i="14"/>
  <c r="K17" i="14" s="1"/>
  <c r="N17" i="14" s="1"/>
  <c r="Q15" i="14" l="1"/>
  <c r="Q17" i="14"/>
  <c r="Q16" i="14"/>
  <c r="T16" i="14" l="1"/>
  <c r="W16" i="14" s="1"/>
  <c r="T17" i="14"/>
  <c r="W17" i="14" s="1"/>
  <c r="T15" i="14"/>
  <c r="W15" i="14" s="1"/>
  <c r="H13" i="14" l="1"/>
  <c r="B5" i="14"/>
  <c r="B6" i="14"/>
  <c r="B7" i="14"/>
  <c r="A6" i="14"/>
  <c r="A7" i="14"/>
  <c r="A5" i="14"/>
  <c r="K13" i="14" l="1"/>
  <c r="N13" i="14" l="1"/>
  <c r="Q13" i="14" l="1"/>
  <c r="T13" i="14" l="1"/>
  <c r="W13" i="14" s="1"/>
  <c r="H14" i="14"/>
  <c r="K14" i="14" s="1"/>
  <c r="N14" i="14" l="1"/>
  <c r="C2" i="14"/>
  <c r="C3" i="14"/>
  <c r="C1" i="14"/>
  <c r="Q14" i="14" l="1"/>
  <c r="T14" i="14" s="1"/>
  <c r="W14" i="14" l="1"/>
  <c r="H11" i="14"/>
  <c r="H12" i="14"/>
  <c r="K12" i="14" l="1"/>
  <c r="K11" i="14"/>
  <c r="N11" i="14" l="1"/>
  <c r="O11" i="14"/>
  <c r="N12" i="14"/>
  <c r="O12" i="14"/>
  <c r="Q12" i="14" l="1"/>
  <c r="R12" i="14"/>
  <c r="Q11" i="14"/>
  <c r="R11" i="14"/>
  <c r="T11" i="14" l="1"/>
  <c r="W11" i="14" s="1"/>
  <c r="U11" i="14"/>
  <c r="T12" i="14"/>
  <c r="W12" i="14" s="1"/>
  <c r="U12" i="14"/>
  <c r="I24" i="14" l="1"/>
  <c r="L24" i="14"/>
  <c r="O24" i="14"/>
  <c r="U24" i="14"/>
  <c r="F24" i="14"/>
  <c r="R24" i="14"/>
  <c r="B181" i="44" l="1"/>
  <c r="E16" i="14" l="1"/>
  <c r="E31" i="14"/>
  <c r="E23" i="14" l="1"/>
  <c r="O23" i="14" s="1"/>
  <c r="E20" i="14"/>
  <c r="E15" i="14"/>
  <c r="E11" i="14"/>
  <c r="I11" i="14" s="1"/>
  <c r="E25" i="14"/>
  <c r="E30" i="14"/>
  <c r="E26" i="14"/>
  <c r="R26" i="14" s="1"/>
  <c r="E29" i="14"/>
  <c r="E17" i="14"/>
  <c r="I17" i="14" s="1"/>
  <c r="E12" i="14"/>
  <c r="E21" i="14"/>
  <c r="E22" i="14"/>
  <c r="F22" i="14" s="1"/>
  <c r="F31" i="14"/>
  <c r="R31" i="14"/>
  <c r="U31" i="14"/>
  <c r="I31" i="14"/>
  <c r="L31" i="14"/>
  <c r="O31" i="14"/>
  <c r="O16" i="14"/>
  <c r="U16" i="14"/>
  <c r="L16" i="14"/>
  <c r="R16" i="14"/>
  <c r="I16" i="14"/>
  <c r="F16" i="14"/>
  <c r="L23" i="14" l="1"/>
  <c r="U23" i="14"/>
  <c r="F23" i="14"/>
  <c r="I23" i="14"/>
  <c r="R23" i="14"/>
  <c r="F11" i="14"/>
  <c r="L11" i="14"/>
  <c r="U20" i="14"/>
  <c r="I20" i="14"/>
  <c r="R20" i="14"/>
  <c r="L20" i="14"/>
  <c r="O20" i="14"/>
  <c r="F20" i="14"/>
  <c r="U15" i="14"/>
  <c r="R15" i="14"/>
  <c r="I15" i="14"/>
  <c r="O15" i="14"/>
  <c r="F15" i="14"/>
  <c r="L15" i="14"/>
  <c r="E13" i="14"/>
  <c r="R25" i="14"/>
  <c r="F25" i="14"/>
  <c r="I25" i="14"/>
  <c r="O25" i="14"/>
  <c r="L25" i="14"/>
  <c r="U25" i="14"/>
  <c r="U17" i="14"/>
  <c r="O26" i="14"/>
  <c r="F26" i="14"/>
  <c r="L26" i="14"/>
  <c r="U26" i="14"/>
  <c r="I26" i="14"/>
  <c r="R17" i="14"/>
  <c r="O17" i="14"/>
  <c r="E18" i="14"/>
  <c r="F18" i="14" s="1"/>
  <c r="F17" i="14"/>
  <c r="L17" i="14"/>
  <c r="E28" i="14"/>
  <c r="O28" i="14" s="1"/>
  <c r="E19" i="14"/>
  <c r="R19" i="14" s="1"/>
  <c r="E14" i="14"/>
  <c r="I14" i="14" s="1"/>
  <c r="F30" i="14"/>
  <c r="O30" i="14"/>
  <c r="U30" i="14"/>
  <c r="L30" i="14"/>
  <c r="I30" i="14"/>
  <c r="R30" i="14"/>
  <c r="L29" i="14"/>
  <c r="F29" i="14"/>
  <c r="U29" i="14"/>
  <c r="I29" i="14"/>
  <c r="R29" i="14"/>
  <c r="O29" i="14"/>
  <c r="F12" i="14"/>
  <c r="I12" i="14"/>
  <c r="L12" i="14"/>
  <c r="F21" i="14"/>
  <c r="L21" i="14"/>
  <c r="U21" i="14"/>
  <c r="R21" i="14"/>
  <c r="O21" i="14"/>
  <c r="I21" i="14"/>
  <c r="I22" i="14"/>
  <c r="L22" i="14"/>
  <c r="U22" i="14"/>
  <c r="R22" i="14"/>
  <c r="O22" i="14"/>
  <c r="U13" i="14" l="1"/>
  <c r="R13" i="14"/>
  <c r="I13" i="14"/>
  <c r="L13" i="14"/>
  <c r="O13" i="14"/>
  <c r="F13" i="14"/>
  <c r="I18" i="14"/>
  <c r="R18" i="14"/>
  <c r="U18" i="14"/>
  <c r="L18" i="14"/>
  <c r="O18" i="14"/>
  <c r="F14" i="14"/>
  <c r="R14" i="14"/>
  <c r="O14" i="14"/>
  <c r="L14" i="14"/>
  <c r="U14" i="14"/>
  <c r="U28" i="14"/>
  <c r="R28" i="14"/>
  <c r="F28" i="14"/>
  <c r="I28" i="14"/>
  <c r="L28" i="14"/>
  <c r="U19" i="14"/>
  <c r="F19" i="14"/>
  <c r="L19" i="14"/>
  <c r="I19" i="14"/>
  <c r="O19" i="14"/>
  <c r="E27" i="14" l="1"/>
  <c r="O27" i="14" l="1"/>
  <c r="O33" i="14" s="1"/>
  <c r="U27" i="14"/>
  <c r="U33" i="14" s="1"/>
  <c r="I27" i="14"/>
  <c r="I33" i="14" s="1"/>
  <c r="F27" i="14"/>
  <c r="F33" i="14" s="1"/>
  <c r="E32" i="14"/>
  <c r="D27" i="14" s="1"/>
  <c r="R27" i="14"/>
  <c r="R33" i="14" s="1"/>
  <c r="L27" i="14"/>
  <c r="L33" i="14" s="1"/>
  <c r="P34" i="14" l="1"/>
  <c r="M34" i="14"/>
  <c r="S34" i="14"/>
  <c r="F34" i="14"/>
  <c r="I34" i="14" s="1"/>
  <c r="L34" i="14" s="1"/>
  <c r="O34" i="14" s="1"/>
  <c r="R34" i="14" s="1"/>
  <c r="U34" i="14" s="1"/>
  <c r="G34" i="14"/>
  <c r="H34" i="14" s="1"/>
  <c r="J34" i="14"/>
  <c r="D28" i="14"/>
  <c r="D24" i="14"/>
  <c r="D31" i="14"/>
  <c r="D23" i="14"/>
  <c r="D15" i="14"/>
  <c r="D14" i="14"/>
  <c r="D26" i="14"/>
  <c r="D13" i="14"/>
  <c r="D29" i="14"/>
  <c r="D30" i="14"/>
  <c r="D25" i="14"/>
  <c r="D21" i="14"/>
  <c r="D11" i="14"/>
  <c r="D17" i="14"/>
  <c r="D18" i="14"/>
  <c r="D16" i="14"/>
  <c r="D22" i="14"/>
  <c r="D19" i="14"/>
  <c r="D20" i="14"/>
  <c r="D12" i="14"/>
  <c r="V34" i="14"/>
  <c r="K34" i="14" l="1"/>
  <c r="N34" i="14" s="1"/>
  <c r="Q34" i="14" s="1"/>
  <c r="T34" i="14" s="1"/>
  <c r="W34" i="14" s="1"/>
  <c r="D32"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000 -  VERGA PORTA GERAL" type="6" refreshedVersion="5" background="1" saveData="1">
    <textPr codePage="65001" sourceFile="\\servidor\ENGELUGA - Copia\ENGELUGA\Clientes\Navirai\2022\REFORMA HOSPITAL\ORÇAMENTO\PLANILHA ORÇAMENTÁRIA\TXT\003 - PORTAS.txt" decimal="," thousands=".">
      <textFields count="4">
        <textField/>
        <textField/>
        <textField/>
        <textField/>
      </textFields>
    </textPr>
  </connection>
  <connection id="2" xr16:uid="{00000000-0015-0000-FFFF-FFFF01000000}" name="000 - TABELA DE AMBIENTES GERAL" type="6" refreshedVersion="8" background="1" saveData="1">
    <textPr codePage="65001" sourceFile="\\SERVIDOR\ENGELUGA - Copia\ENGELUGA\Clientes\Ribas do Rio Pardo\2023\GALPÃO ASSENTAMENTOS\ORÇAMENTO\TXT\ARQ - TABELA DE AMBIENTES.txt" decimal="," thousands=".">
      <textFields count="6">
        <textField/>
        <textField/>
        <textField/>
        <textField/>
        <textField/>
        <textField/>
      </textFields>
    </textPr>
  </connection>
  <connection id="3" xr16:uid="{00000000-0015-0000-FFFF-FFFF02000000}" name="000 - VERGA_CONTRAVERGA JANELAS GERAL" type="6" refreshedVersion="8" background="1" saveData="1">
    <textPr codePage="65001" sourceFile="C:\Users\Engeluga\Desktop\TAB ARQUI GALPÃO\ARQ - JANELAS.txt" decimal="," thousands=".">
      <textFields count="4">
        <textField/>
        <textField/>
        <textField/>
        <textField/>
      </textFields>
    </textPr>
  </connection>
  <connection id="4" xr16:uid="{00000000-0015-0000-FFFF-FFFF03000000}" name="003 - JANELAS" type="6" refreshedVersion="5" background="1" saveData="1">
    <textPr codePage="65001" sourceFile="\\SERVIDOR\ENGELUGA - Copia\ENGELUGA\Clientes\Navirai\2022\AMPLIAÇÃO UTI\ORÇAMENTO\PLANILHA ORÇAMENTÁRIA\TXT\003 - JANELAS.txt" decimal="," thousands=".">
      <textFields count="7">
        <textField/>
        <textField/>
        <textField/>
        <textField/>
        <textField/>
        <textField/>
        <textField/>
      </textFields>
    </textPr>
  </connection>
  <connection id="5" xr16:uid="{00000000-0015-0000-FFFF-FFFF04000000}" name="003 - PEITORIL DE GRANITO PARA JANELAS" type="6" refreshedVersion="6" background="1" saveData="1">
    <textPr codePage="65001" sourceFile="\\servidor\ENGELUGA - Copia\ENGELUGA\Clientes\Jardim\2021\HEMODIALISE\ORÇAMENTO\PLANILHA ORÇAMENTÁRIA\TXT - 2\003 - PEITORIL DE GRANITO PARA JANELAS.txt" decimal="," thousands=".">
      <textFields count="4">
        <textField/>
        <textField/>
        <textField/>
        <textField/>
      </textFields>
    </textPr>
  </connection>
  <connection id="6" xr16:uid="{00000000-0015-0000-FFFF-FFFF05000000}" name="003 - PORTAS" type="6" refreshedVersion="8" background="1" saveData="1">
    <textPr codePage="65001" sourceFile="C:\Users\Engeluga\Desktop\TAB ARQUI GALPÃO\ARQ - PORTAS.txt" decimal="," thousands=".">
      <textFields count="6">
        <textField/>
        <textField/>
        <textField/>
        <textField/>
        <textField/>
        <textField/>
      </textFields>
    </textPr>
  </connection>
  <connection id="7" xr16:uid="{00000000-0015-0000-FFFF-FFFF06000000}" name="004 - CHAPISCO TETO" type="6" refreshedVersion="6" background="1" saveData="1">
    <textPr codePage="65001" sourceFile="\\servidor\ENGELUGA - Copia\ENGELUGA\Clientes\Jardim\2021\HEMODIALISE\ORÇAMENTO\PLANILHA ORÇAMENTÁRIA\TXT - 2\004 - CHAPISCO TETO.txt" decimal="," thousands=".">
      <textFields count="2">
        <textField/>
        <textField/>
      </textFields>
    </textPr>
  </connection>
  <connection id="8" xr16:uid="{00000000-0015-0000-FFFF-FFFF07000000}" name="004 - COBERTURA" type="6" refreshedVersion="6" background="1" saveData="1">
    <textPr codePage="65001" sourceFile="\\servidor\ENGELUGA - Copia\ENGELUGA\Clientes\Jardim\2021\HEMODIALISE\ORÇAMENTO\PLANILHA ORÇAMENTÁRIA\TXT - 2\004 - COBERTURA.txt" decimal="," thousands=".">
      <textFields count="7">
        <textField/>
        <textField/>
        <textField/>
        <textField/>
        <textField/>
        <textField/>
        <textField/>
      </textFields>
    </textPr>
  </connection>
  <connection id="9" xr16:uid="{00000000-0015-0000-FFFF-FFFF08000000}" name="004 - CUMEEIRA EM FIBROCIMENTO" type="6" refreshedVersion="6" background="1" saveData="1">
    <textPr codePage="65001" sourceFile="\\servidor\ENGELUGA - Copia\ENGELUGA\Clientes\Jardim\2021\HEMODIALISE\ORÇAMENTO\PLANILHA ORÇAMENTÁRIA\TXT - 2\004 - CUMEEIRA EM FIBROCIMENTO.txt" decimal="," thousands=".">
      <textFields count="2">
        <textField/>
        <textField/>
      </textFields>
    </textPr>
  </connection>
  <connection id="10" xr16:uid="{00000000-0015-0000-FFFF-FFFF09000000}" name="004 - FORRO DRYWALL1" type="6" refreshedVersion="6" background="1" saveData="1">
    <textPr codePage="65001" sourceFile="\\servidor\ENGELUGA - Copia\ENGELUGA\Clientes\Jardim\2021\HEMODIALISE\ORÇAMENTO\PLANILHA ORÇAMENTÁRIA\TXT - 2\004 - FORRO DRYWALL.txt" decimal="," thousands=".">
      <textFields count="2">
        <textField/>
        <textField/>
      </textFields>
    </textPr>
  </connection>
  <connection id="11" xr16:uid="{00000000-0015-0000-FFFF-FFFF0A000000}" name="004 - INSTALAÇÃO DE AZULEJO - H _ 1_80M - TOTAL" type="6" refreshedVersion="6" background="1" saveData="1">
    <textPr codePage="65001" sourceFile="\\servidor\ENGELUGA - Copia\ENGELUGA\Clientes\Jardim\2021\HEMODIALISE\ORÇAMENTO\PLANILHA ORÇAMENTÁRIA\TXT - 2\004 - INSTALAÇÃO DE AZULEJO - H _ 1_80M - TOTAL.txt" decimal="," thousands=".">
      <textFields count="6">
        <textField/>
        <textField/>
        <textField/>
        <textField/>
        <textField/>
        <textField/>
      </textFields>
    </textPr>
  </connection>
  <connection id="12" xr16:uid="{00000000-0015-0000-FFFF-FFFF0B000000}" name="004 - MATERIAIS - CALHA" type="6" refreshedVersion="6" background="1" saveData="1">
    <textPr codePage="65001" sourceFile="\\servidor\ENGELUGA - Copia\ENGELUGA\Clientes\Jardim\2021\HEMODIALISE\ORÇAMENTO\PLANILHA ORÇAMENTÁRIA\TXT - 2\004 - MATERIAIS - CALHA.txt" decimal="," thousands=".">
      <textFields count="2">
        <textField/>
        <textField/>
      </textFields>
    </textPr>
  </connection>
  <connection id="13" xr16:uid="{00000000-0015-0000-FFFF-FFFF0C000000}" name="004 - REVESTIMENTO LAMINADO" type="6" refreshedVersion="6" background="1" saveData="1">
    <textPr codePage="65001" sourceFile="\\servidor\ENGELUGA - Copia\ENGELUGA\Clientes\Jardim\2021\HEMODIALISE\ORÇAMENTO\PLANILHA ORÇAMENTÁRIA\TXT - 2\004 - REVESTIMENTO LAMINADO.txt" decimal="," thousands=".">
      <textFields count="6">
        <textField/>
        <textField/>
        <textField/>
        <textField/>
        <textField/>
        <textField/>
      </textFields>
    </textPr>
  </connection>
  <connection id="14" xr16:uid="{00000000-0015-0000-FFFF-FFFF0D000000}" name="004 - RUFO DE ENCOSTO EM AÇO GALVANIZADO1" type="6" refreshedVersion="6" background="1" saveData="1">
    <textPr codePage="65001" sourceFile="\\servidor\ENGELUGA - Copia\ENGELUGA\Clientes\Jardim\2021\HEMODIALISE\ORÇAMENTO\PLANILHA ORÇAMENTÁRIA\TXT - 2\004 - RUFO DE ENCOSTO EM AÇO GALVANIZADO.txt" decimal="," thousands=".">
      <textFields count="2">
        <textField/>
        <textField/>
      </textFields>
    </textPr>
  </connection>
  <connection id="15" xr16:uid="{00000000-0015-0000-FFFF-FFFF0E000000}" name="004 - RUFO PINGADEIRA  EM AÇO GALVANIZADO1" type="6" refreshedVersion="6" background="1" saveData="1">
    <textPr codePage="65001" sourceFile="\\servidor\ENGELUGA - Copia\ENGELUGA\Clientes\Jardim\2021\HEMODIALISE\ORÇAMENTO\PLANILHA ORÇAMENTÁRIA\TXT - 2\004 - RUFO PINGADEIRA  EM AÇO GALVANIZADO.txt" decimal="," thousands=".">
      <textFields count="2">
        <textField/>
        <textField/>
      </textFields>
    </textPr>
  </connection>
  <connection id="16" xr16:uid="{00000000-0015-0000-FFFF-FFFF0F000000}" name="005 -  PISO MANTA VÍNILICA" type="6" refreshedVersion="6" background="1" saveData="1">
    <textPr codePage="65001" sourceFile="\\servidor\ENGELUGA - Copia\ENGELUGA\Clientes\Jardim\2021\HEMODIALISE\ORÇAMENTO\PLANILHA ORÇAMENTÁRIA\TXT - 2\005 -  PISO MANTA VINILICA.txt" decimal="," thousands=".">
      <textFields count="2">
        <textField/>
        <textField/>
      </textFields>
    </textPr>
  </connection>
  <connection id="17" xr16:uid="{00000000-0015-0000-FFFF-FFFF10000000}" name="005 - PISO 60X60CM GERAL" type="6" refreshedVersion="6" background="1" saveData="1">
    <textPr codePage="65001" sourceFile="\\servidor\ENGELUGA - Copia\ENGELUGA\Clientes\Jardim\2021\HEMODIALISE\ORÇAMENTO\PLANILHA ORÇAMENTÁRIA\TXT - 2\005 - PISO 60X60CM GERAL.txt" decimal="," thousands=".">
      <textFields count="3">
        <textField/>
        <textField/>
        <textField/>
      </textFields>
    </textPr>
  </connection>
  <connection id="18" xr16:uid="{00000000-0015-0000-FFFF-FFFF11000000}" name="005 - PISO 60X60CM GERAL1" type="6" refreshedVersion="6" background="1" saveData="1">
    <textPr codePage="65001" sourceFile="P:\_GDRIVE\ENGELUGA - Copia\ENGELUGA\Clientes\Jardim\HEMODIALISE\ORÇAMENTO\PLANILHA ORÇAMENTÁRIA\TXT\005 - PISO 60X60CM GERAL.txt" decimal="," thousands=".">
      <textFields count="3">
        <textField/>
        <textField/>
        <textField/>
      </textFields>
    </textPr>
  </connection>
  <connection id="19" xr16:uid="{00000000-0015-0000-FFFF-FFFF12000000}" name="005 - RODAPÉ CERÂMICO 60X60CM" type="6" refreshedVersion="6" background="1" saveData="1">
    <textPr codePage="65001" sourceFile="\\servidor\ENGELUGA - Copia\ENGELUGA\Clientes\Jardim\2021\HEMODIALISE\ORÇAMENTO\PLANILHA ORÇAMENTÁRIA\TXT - 2\005 - RODAPÉ CERÂMICO.txt" decimal="," thousands=".">
      <textFields count="4">
        <textField/>
        <textField/>
        <textField/>
        <textField/>
      </textFields>
    </textPr>
  </connection>
  <connection id="20" xr16:uid="{00000000-0015-0000-FFFF-FFFF13000000}" name="005 - RODAPÉ MANTA VÍNILICA" type="6" refreshedVersion="6" background="1" saveData="1">
    <textPr codePage="65001" sourceFile="\\servidor\ENGELUGA - Copia\ENGELUGA\Clientes\Jardim\2021\HEMODIALISE\ORÇAMENTO\PLANILHA ORÇAMENTÁRIA\TXT - 2\005 - RODAPÉ VINILICO.txt" decimal="," thousands=".">
      <textFields count="4">
        <textField/>
        <textField/>
        <textField/>
        <textField/>
      </textFields>
    </textPr>
  </connection>
  <connection id="21" xr16:uid="{00000000-0015-0000-FFFF-FFFF14000000}" name="005 - SOLEIRA" type="6" refreshedVersion="6" background="1" saveData="1">
    <textPr codePage="65001" sourceFile="\\servidor\ENGELUGA - Copia\ENGELUGA\Clientes\Jardim\2021\HEMODIALISE\ORÇAMENTO\PLANILHA ORÇAMENTÁRIA\TXT - 2\005 - SOLEIRA.txt" decimal="," thousands=".">
      <textFields count="6">
        <textField/>
        <textField/>
        <textField/>
        <textField/>
        <textField/>
        <textField/>
      </textFields>
    </textPr>
  </connection>
  <connection id="22" xr16:uid="{00000000-0015-0000-FFFF-FFFF15000000}" name="005 - URBANIZAÇÃO1" type="6" refreshedVersion="6" background="1" saveData="1">
    <textPr sourceFile="\\servidor\ENGELUGA - Copia\ENGELUGA\Clientes\Jardim\2021\HEMODIALISE\ORÇAMENTO\PLANILHA ORÇAMENTÁRIA\TXT - 2\005 - URBANIZAÇÃO.txt" decimal="," thousands=".">
      <textFields count="7">
        <textField/>
        <textField/>
        <textField/>
        <textField/>
        <textField/>
        <textField/>
        <textField/>
      </textFields>
    </textPr>
  </connection>
  <connection id="23" xr16:uid="{00000000-0015-0000-FFFF-FFFF16000000}" name="006 - ACESSÓRIOS ESPECIAIS" type="6" refreshedVersion="6" background="1" saveData="1">
    <textPr codePage="65001" sourceFile="P:\_GDRIVE\ENGELUGA - Copia\ENGELUGA\Clientes\Jardim\HEMODIALISE\ORÇAMENTO\PLANILHA ORÇAMENTÁRIA\TXT\006 - ACESSÓRIOS ESPECIAIS.txt" decimal="," thousands=".">
      <textFields count="3">
        <textField/>
        <textField/>
        <textField/>
      </textFields>
    </textPr>
  </connection>
  <connection id="24" xr16:uid="{00000000-0015-0000-FFFF-FFFF17000000}" name="006 - ACESSÓRIOS ESPECIAIS2" type="6" refreshedVersion="6" background="1" saveData="1">
    <textPr sourceFile="\\servidor\ENGELUGA - Copia\ENGELUGA\Clientes\Jardim\2021\HEMODIALISE\ORÇAMENTO\PLANILHA ORÇAMENTÁRIA\TXT - 2\006 - ACESSÓRIOS ESPECIAIS.txt" decimal="," thousands=".">
      <textFields count="4">
        <textField/>
        <textField/>
        <textField/>
        <textField/>
      </textFields>
    </textPr>
  </connection>
  <connection id="25" xr16:uid="{00000000-0015-0000-FFFF-FFFF18000000}" name="006 - TABELA DE LOUÇAS2" type="6" refreshedVersion="6" background="1" saveData="1">
    <textPr sourceFile="\\servidor\ENGELUGA - Copia\ENGELUGA\Clientes\Jardim\2021\HEMODIALISE\ORÇAMENTO\PLANILHA ORÇAMENTÁRIA\TXT - 2\006 - TABELA DE LOUÇAS.txt" decimal="," thousands=".">
      <textFields count="3">
        <textField/>
        <textField/>
        <textField/>
      </textFields>
    </textPr>
  </connection>
  <connection id="26" xr16:uid="{00000000-0015-0000-FFFF-FFFF19000000}" name="007 - PINTURA ACRÍLICA EM TETO" type="6" refreshedVersion="6" background="1" saveData="1">
    <textPr codePage="65001" sourceFile="\\servidor\ENGELUGA - Copia\ENGELUGA\Clientes\Jardim\2021\HEMODIALISE\ORÇAMENTO\PLANILHA ORÇAMENTÁRIA\TXT - 2\007 - PINTURA ACRÍLICA EM TETO.txt" decimal="," thousands=".">
      <textFields count="2">
        <textField/>
        <textField/>
      </textFields>
    </textPr>
  </connection>
  <connection id="27" xr16:uid="{00000000-0015-0000-FFFF-FFFF1A000000}" name="007 - PINTURA ACRÍLICA INTERNA EM PAREDES" type="6" refreshedVersion="6" background="1" saveData="1">
    <textPr codePage="65001" sourceFile="\\servidor\ENGELUGA - Copia\ENGELUGA\Clientes\Jardim\2021\HEMODIALISE\ORÇAMENTO\PLANILHA ORÇAMENTÁRIA\TXT - 2\007 - PINTURA ACRÍLICA INTERNA EM PAREDES.txt" decimal="," thousands=".">
      <textFields count="6">
        <textField/>
        <textField/>
        <textField/>
        <textField/>
        <textField/>
        <textField/>
      </textFields>
    </textPr>
  </connection>
  <connection id="28" xr16:uid="{00000000-0015-0000-FFFF-FFFF1B000000}" name="007 - PINTURA ESMALTE EM SUPERFÍCIE METÁLICA - JANELA" type="6" refreshedVersion="6" background="1" saveData="1">
    <textPr sourceFile="\\srv\D\Google Drive\ENGELUGA - Copia\ENGELUGA\Clientes\Bandeirantes\2019\CAMARA\ORÇAMENTO\PLANILHA ORÇAMENTÁRIA\TXT\ARQUITETURA\007 - PINTURA ESMALTE EM SUPERFÍCIE METÁLICA - JANELA.txt" decimal="," thousands=".">
      <textFields count="7">
        <textField/>
        <textField/>
        <textField/>
        <textField/>
        <textField/>
        <textField/>
        <textField/>
      </textFields>
    </textPr>
  </connection>
  <connection id="29" xr16:uid="{00000000-0015-0000-FFFF-FFFF1C000000}" name="007 - PINTURA ESMALTE EM SUPERFÍCIE METÁLICA - JANELA2" type="6" refreshedVersion="6" background="1" saveData="1">
    <textPr codePage="65001" sourceFile="\\servidor\ENGELUGA - Copia\ENGELUGA\Clientes\Jardim\2021\HEMODIALISE\ORÇAMENTO\PLANILHA ORÇAMENTÁRIA\TXT - 2\007 - PINTURA ESMALTE EM SUPERFÍCIE METÁLICA - JANELA.txt" decimal="," thousands=".">
      <textFields count="7">
        <textField/>
        <textField/>
        <textField/>
        <textField/>
        <textField/>
        <textField/>
        <textField/>
      </textFields>
    </textPr>
  </connection>
  <connection id="30" xr16:uid="{00000000-0015-0000-FFFF-FFFF1D000000}" name="007 - PINTURA ESMALTE EM SUPERFÍCIE METÁLICA - PORTAS1" type="6" refreshedVersion="6" background="1" saveData="1">
    <textPr codePage="65001" sourceFile="\\servidor\ENGELUGA - Copia\ENGELUGA\Clientes\Jardim\2021\HEMODIALISE\ORÇAMENTO\PLANILHA ORÇAMENTÁRIA\TXT - 2\007 - PINTURA ESMALTE EM SUPERFÍCIE METÁLICA - PORTAS.txt" decimal="," thousands=".">
      <textFields count="6">
        <textField/>
        <textField/>
        <textField/>
        <textField/>
        <textField/>
        <textField/>
      </textFields>
    </textPr>
  </connection>
  <connection id="31" xr16:uid="{00000000-0015-0000-FFFF-FFFF1E000000}" name="007 - PINTURA ESMALTE EM SUPERFÍCIE METÁLICA - PORTAS11" type="6" refreshedVersion="6" background="1" saveData="1">
    <textPr codePage="65001" sourceFile="\\servidor\ENGELUGA - Copia\ENGELUGA\Clientes\Jardim\2021\HEMODIALISE\ORÇAMENTO\PLANILHA ORÇAMENTÁRIA\TXT - 2\007 - PINTURA ESMALTE SINTÉTICO EM MADEIRA - PORTAS.txt" decimal="," thousands=".">
      <textFields count="6">
        <textField/>
        <textField/>
        <textField/>
        <textField/>
        <textField/>
        <textField/>
      </textFields>
    </textPr>
  </connection>
</connections>
</file>

<file path=xl/sharedStrings.xml><?xml version="1.0" encoding="utf-8"?>
<sst xmlns="http://schemas.openxmlformats.org/spreadsheetml/2006/main" count="8922" uniqueCount="2642">
  <si>
    <t>%</t>
  </si>
  <si>
    <t>GOVERNO DO ESTADO DE MATO GROSSO DO SUL</t>
  </si>
  <si>
    <t>Município:</t>
  </si>
  <si>
    <t>Local:</t>
  </si>
  <si>
    <t>SERVIÇOS PRELIMINARES</t>
  </si>
  <si>
    <t>IT EM</t>
  </si>
  <si>
    <t>DESCRIÇÃO  DOS SERVIÇOS</t>
  </si>
  <si>
    <t>MÊS 1</t>
  </si>
  <si>
    <t>T OT AL MENSAL=</t>
  </si>
  <si>
    <t>T OT AL  ACUMULADO=</t>
  </si>
  <si>
    <t>2.</t>
  </si>
  <si>
    <t>1.</t>
  </si>
  <si>
    <t>1.1</t>
  </si>
  <si>
    <t>1.2</t>
  </si>
  <si>
    <t>1.3</t>
  </si>
  <si>
    <t>1.4</t>
  </si>
  <si>
    <t>2.1</t>
  </si>
  <si>
    <t>3.</t>
  </si>
  <si>
    <t>3.1</t>
  </si>
  <si>
    <t>TOTAL GERAL=</t>
  </si>
  <si>
    <t>PLANILHA DE ORÇAMENTO</t>
  </si>
  <si>
    <t>CRONOGRAMA FÍSICO FINANCEIRO - DESONERADO</t>
  </si>
  <si>
    <t>VALOR ÍTEM</t>
  </si>
  <si>
    <t>PROPONENTE</t>
  </si>
  <si>
    <t>TIPO DE OBRA:</t>
  </si>
  <si>
    <t>IMPOSTOS:</t>
  </si>
  <si>
    <t>TRIBUTOS:</t>
  </si>
  <si>
    <t>ISS BRUTO:</t>
  </si>
  <si>
    <t>INCIDENCIA SOBRE MO:</t>
  </si>
  <si>
    <t>TOTAL TRIBUSTOS:</t>
  </si>
  <si>
    <t>ADOTADO</t>
  </si>
  <si>
    <t>BDI DESONERADO ADOTADO</t>
  </si>
  <si>
    <t>CPRB</t>
  </si>
  <si>
    <t>% ACUMULADA</t>
  </si>
  <si>
    <t>4.</t>
  </si>
  <si>
    <t>4.1</t>
  </si>
  <si>
    <t>4.2</t>
  </si>
  <si>
    <t xml:space="preserve">BDI C/DES: </t>
  </si>
  <si>
    <t>COMPOSIÇÃO DE PREÇO</t>
  </si>
  <si>
    <t>CÓDIGO</t>
  </si>
  <si>
    <t>UNIDADE</t>
  </si>
  <si>
    <t>QUANTIDADE</t>
  </si>
  <si>
    <t>VALOR UNITÁRIO</t>
  </si>
  <si>
    <t>VALOR TOTAL</t>
  </si>
  <si>
    <t>ITEM</t>
  </si>
  <si>
    <t>M2</t>
  </si>
  <si>
    <t>RESPONSÁVEL ORÇAMENTO</t>
  </si>
  <si>
    <t>MÊS 2</t>
  </si>
  <si>
    <t>MÊS 3</t>
  </si>
  <si>
    <t>1.5</t>
  </si>
  <si>
    <t>1.6</t>
  </si>
  <si>
    <t>1.7</t>
  </si>
  <si>
    <t>REFERENCIAL</t>
  </si>
  <si>
    <t>DESCRIÇÃO</t>
  </si>
  <si>
    <t>SERVIÇO</t>
  </si>
  <si>
    <t>SINAPI</t>
  </si>
  <si>
    <t>AGESUL</t>
  </si>
  <si>
    <t>COMPOSIÇÃO</t>
  </si>
  <si>
    <t>5.</t>
  </si>
  <si>
    <t>5.1</t>
  </si>
  <si>
    <t>5.2</t>
  </si>
  <si>
    <t>7.</t>
  </si>
  <si>
    <t>7.1</t>
  </si>
  <si>
    <t>7.2</t>
  </si>
  <si>
    <t>8.</t>
  </si>
  <si>
    <t>8.1</t>
  </si>
  <si>
    <t>8.2</t>
  </si>
  <si>
    <t>MÊS 4</t>
  </si>
  <si>
    <t>1.8</t>
  </si>
  <si>
    <t>OBJETO:</t>
  </si>
  <si>
    <t>MUNÍCIPIO:</t>
  </si>
  <si>
    <t>LOCAL:</t>
  </si>
  <si>
    <t>SIST./REF.:</t>
  </si>
  <si>
    <t>ENCARGOS.:</t>
  </si>
  <si>
    <t>PRAZO EXEC.:</t>
  </si>
  <si>
    <t>CREA/CAU:</t>
  </si>
  <si>
    <t>DADOS DA OBRA</t>
  </si>
  <si>
    <t>PREFEITURA:</t>
  </si>
  <si>
    <t>PREFEITURA MUNICIPAL DE NOVA ALVORADA DO SUL</t>
  </si>
  <si>
    <t>DADOS DO EMPREEDIMENTO E OBRA</t>
  </si>
  <si>
    <t>DESCRIÇÃO DA OBRA:</t>
  </si>
  <si>
    <t>ENCARGOS:</t>
  </si>
  <si>
    <t>BDI</t>
  </si>
  <si>
    <t>RESPONSÁVEL PELA OBRA</t>
  </si>
  <si>
    <t>NOME:</t>
  </si>
  <si>
    <t>PROFISSÃO:</t>
  </si>
  <si>
    <t>ENGENHEIRO CIVIL</t>
  </si>
  <si>
    <t>DATA DO PREENCHIMENTO:</t>
  </si>
  <si>
    <t xml:space="preserve">RESPONSÁVEL PELO TOMADOR </t>
  </si>
  <si>
    <t>CARGO:</t>
  </si>
  <si>
    <t>PREFEITO MUNICIPAL</t>
  </si>
  <si>
    <t>PREFEITURA MUNICIPAL DE ANASTÁCIO</t>
  </si>
  <si>
    <t>NILDO ALVES ALBRES</t>
  </si>
  <si>
    <t>PREFEITURA MUNICIPAL DE BANDEIRANTES</t>
  </si>
  <si>
    <t>PREFEITURA MUNICIPAL DE BODOQUENA</t>
  </si>
  <si>
    <t>KAZUTO HORII</t>
  </si>
  <si>
    <t>PREFEITURA MUNICIPAL DE ELDORADO</t>
  </si>
  <si>
    <t>AGUINALDO DOS SANTOS</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</si>
  <si>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</si>
  <si>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</si>
  <si>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</si>
  <si>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</si>
  <si>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</si>
  <si>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</si>
  <si>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</si>
  <si>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</si>
  <si>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</si>
  <si>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</si>
  <si>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</si>
  <si>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</si>
  <si>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</si>
  <si>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</si>
  <si>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</si>
  <si>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</si>
  <si>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</si>
  <si>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___________________________                                                                                                                                   Fábio Marques Ribeiro                                                                                
CREA - 15276 D / MS</t>
  </si>
  <si>
    <t xml:space="preserve">___________________________                                                                                                                                   Fábio Marques Ribeiro                                                                                
CREA - 15276 D / MS  </t>
  </si>
  <si>
    <t>UN</t>
  </si>
  <si>
    <t>FUNDAÇÃO</t>
  </si>
  <si>
    <t>VIGAS COBERTURA</t>
  </si>
  <si>
    <t>VEDAÇÃO</t>
  </si>
  <si>
    <t>MOVIMENTO DE TERRA</t>
  </si>
  <si>
    <t>PAREDES</t>
  </si>
  <si>
    <t>VERGA/CONTRAVERGA</t>
  </si>
  <si>
    <t>4.1.1</t>
  </si>
  <si>
    <t>4.2.2</t>
  </si>
  <si>
    <t>COBERTURA</t>
  </si>
  <si>
    <t>PISO</t>
  </si>
  <si>
    <t>6.</t>
  </si>
  <si>
    <t>REVESTIMENTO DE PAREDES E TETOS</t>
  </si>
  <si>
    <t>6.1</t>
  </si>
  <si>
    <t>6.2</t>
  </si>
  <si>
    <t>PEDRAS</t>
  </si>
  <si>
    <t xml:space="preserve">REVESTIMENTO DE PAREDES </t>
  </si>
  <si>
    <t>REVESTIMENTO DE TETO</t>
  </si>
  <si>
    <t>ESQUADRIAS, FERRAGENS E VIDROS</t>
  </si>
  <si>
    <t>JANELAS</t>
  </si>
  <si>
    <t>7.1.1</t>
  </si>
  <si>
    <t>7.1.2</t>
  </si>
  <si>
    <t>PORTAS</t>
  </si>
  <si>
    <t>7.2.1</t>
  </si>
  <si>
    <t>7.2.2</t>
  </si>
  <si>
    <t>INSTALAÇÕES HIDRÁULICAS/SANITÁRIAS/ÁGUAS PLUVIAIS</t>
  </si>
  <si>
    <t>9.</t>
  </si>
  <si>
    <t>LOUÇAS, METAIS E ACESSÓRIOS</t>
  </si>
  <si>
    <t>9.1</t>
  </si>
  <si>
    <t>ACESSIBILIDADE</t>
  </si>
  <si>
    <t>10.</t>
  </si>
  <si>
    <t>11.</t>
  </si>
  <si>
    <t>INSTALAÇÕES ELETRICAS E AR CONDICIONADO</t>
  </si>
  <si>
    <t>M</t>
  </si>
  <si>
    <t>12.</t>
  </si>
  <si>
    <t>TELEFONIA E LÓGICA</t>
  </si>
  <si>
    <t>PREVENÇÃO DE COMBATE A INCÊNDIO E PÂNICO</t>
  </si>
  <si>
    <t>13.</t>
  </si>
  <si>
    <t>14.</t>
  </si>
  <si>
    <t>INSTALAÇÃO PLACA DE SINALIZACAO DE SEGURANCA CONTRA INCENDIO, FOTOLUMINESCENTE, RETANGULAR, *20 X 40* CM.</t>
  </si>
  <si>
    <t>URBANIZAÇÃO</t>
  </si>
  <si>
    <t>SERVIÇOS COMPLEMENTARES</t>
  </si>
  <si>
    <t>PINTURA</t>
  </si>
  <si>
    <t>CONTRAPISO</t>
  </si>
  <si>
    <t>REVESTIMENTO CERÂMICO</t>
  </si>
  <si>
    <t>8.2.1</t>
  </si>
  <si>
    <t>ELETRODUTOS E CABOS</t>
  </si>
  <si>
    <t>PAREDES INTERNAS</t>
  </si>
  <si>
    <t>PAREDES EXTERNAS</t>
  </si>
  <si>
    <t>14.2</t>
  </si>
  <si>
    <t>14.4</t>
  </si>
  <si>
    <t>BANCADAS</t>
  </si>
  <si>
    <t>PLACA DE INAUGURAÇÃO METÁLICA COM DIMENSÃO *40* CM X *60* CM - INSTALAÇÃO E FORNECIMENTO</t>
  </si>
  <si>
    <t xml:space="preserve">LIMPEZA FINAL </t>
  </si>
  <si>
    <t xml:space="preserve">ADMINISTRAÇÃO LOCAL </t>
  </si>
  <si>
    <t>NELSON CINTRA RIBEIRO</t>
  </si>
  <si>
    <t>8.1.1</t>
  </si>
  <si>
    <t>8.1.2</t>
  </si>
  <si>
    <t>10.1</t>
  </si>
  <si>
    <t>10.3</t>
  </si>
  <si>
    <t>11.1</t>
  </si>
  <si>
    <t>11.2</t>
  </si>
  <si>
    <t>11.3</t>
  </si>
  <si>
    <t>11.4</t>
  </si>
  <si>
    <t>12.1</t>
  </si>
  <si>
    <t>12.2</t>
  </si>
  <si>
    <t>12.3</t>
  </si>
  <si>
    <t>12.4</t>
  </si>
  <si>
    <t>13.1.1</t>
  </si>
  <si>
    <t>13.1.2</t>
  </si>
  <si>
    <t>15.</t>
  </si>
  <si>
    <t>15.1</t>
  </si>
  <si>
    <t>15.2</t>
  </si>
  <si>
    <t>15.3</t>
  </si>
  <si>
    <t>15.4</t>
  </si>
  <si>
    <t>15.6</t>
  </si>
  <si>
    <t>16.</t>
  </si>
  <si>
    <t>16.1</t>
  </si>
  <si>
    <t>17.</t>
  </si>
  <si>
    <t>17.1</t>
  </si>
  <si>
    <t>17.1.1</t>
  </si>
  <si>
    <t>17.2</t>
  </si>
  <si>
    <t>17.2.1</t>
  </si>
  <si>
    <t>17.2.2</t>
  </si>
  <si>
    <t>17.2.3</t>
  </si>
  <si>
    <t>17.3</t>
  </si>
  <si>
    <t>17.3.1</t>
  </si>
  <si>
    <t>17.3.2</t>
  </si>
  <si>
    <t>18.</t>
  </si>
  <si>
    <t>18.1</t>
  </si>
  <si>
    <t>18.1.1</t>
  </si>
  <si>
    <t>18.1.2</t>
  </si>
  <si>
    <t>18.2</t>
  </si>
  <si>
    <t>18.2.1</t>
  </si>
  <si>
    <t>18.2.2</t>
  </si>
  <si>
    <t>18.2.3</t>
  </si>
  <si>
    <t>20.</t>
  </si>
  <si>
    <t>21.</t>
  </si>
  <si>
    <t>CJ</t>
  </si>
  <si>
    <t>KG</t>
  </si>
  <si>
    <t>9.2</t>
  </si>
  <si>
    <t>14.1</t>
  </si>
  <si>
    <t>14.3</t>
  </si>
  <si>
    <t>COTAÇÕES</t>
  </si>
  <si>
    <t>EMPRESAS</t>
  </si>
  <si>
    <t>CNPJ</t>
  </si>
  <si>
    <t>NOME</t>
  </si>
  <si>
    <t>FONE</t>
  </si>
  <si>
    <t>CONTATO</t>
  </si>
  <si>
    <t>C01</t>
  </si>
  <si>
    <t>SITE</t>
  </si>
  <si>
    <t>C02</t>
  </si>
  <si>
    <t>C03</t>
  </si>
  <si>
    <t>DATA COTAÇÃO</t>
  </si>
  <si>
    <t>MEDIANA</t>
  </si>
  <si>
    <t>001</t>
  </si>
  <si>
    <t>UND</t>
  </si>
  <si>
    <t>EMPRESA</t>
  </si>
  <si>
    <t>NOME DA EMPRESA</t>
  </si>
  <si>
    <t>002</t>
  </si>
  <si>
    <t>SHOPTIME</t>
  </si>
  <si>
    <t>003</t>
  </si>
  <si>
    <t>004</t>
  </si>
  <si>
    <t>005</t>
  </si>
  <si>
    <t>C04</t>
  </si>
  <si>
    <t>C05</t>
  </si>
  <si>
    <t>C06</t>
  </si>
  <si>
    <t>C07</t>
  </si>
  <si>
    <t xml:space="preserve">MEMÓRIA DE CALCULO </t>
  </si>
  <si>
    <t>Objeto:</t>
  </si>
  <si>
    <t>1.0</t>
  </si>
  <si>
    <t>OBS</t>
  </si>
  <si>
    <t>LARGURA</t>
  </si>
  <si>
    <t>ALTURA</t>
  </si>
  <si>
    <t>ÁREA</t>
  </si>
  <si>
    <t>FÓRMULA</t>
  </si>
  <si>
    <t>TOTAL</t>
  </si>
  <si>
    <t>EXTENSÃO</t>
  </si>
  <si>
    <t>EXTENSÃO X ALTURA</t>
  </si>
  <si>
    <t>COMPRIMENTO</t>
  </si>
  <si>
    <t>ESPESSURA</t>
  </si>
  <si>
    <t>COMP X LARG X ESP</t>
  </si>
  <si>
    <t>VOLUME</t>
  </si>
  <si>
    <t>ÁREA FORMA</t>
  </si>
  <si>
    <t>ÁREA DA FORMA</t>
  </si>
  <si>
    <t>KG DO AÇO</t>
  </si>
  <si>
    <t>VOLUME CONCRETO</t>
  </si>
  <si>
    <t>PORCENTAGEM</t>
  </si>
  <si>
    <t>ÁREA DE FORMA</t>
  </si>
  <si>
    <t>PESO DO AÇO</t>
  </si>
  <si>
    <t xml:space="preserve">ÁREA </t>
  </si>
  <si>
    <t xml:space="preserve">METRO </t>
  </si>
  <si>
    <t>ÁREA / ALTURA</t>
  </si>
  <si>
    <t>CÓD.</t>
  </si>
  <si>
    <t>(COMPRIMENTO) + (COMPRIMENTO / 2,5)</t>
  </si>
  <si>
    <t>COMPRIMENTO CONTRAVERGA</t>
  </si>
  <si>
    <t>FOI CONSIDERADO A MESMA QUANTIDADE DA VERGA PARA VÃOS COM ATÉ DE 1,5</t>
  </si>
  <si>
    <t>ÁREA TELHADO</t>
  </si>
  <si>
    <t>ÁREA ESQUADRIAS</t>
  </si>
  <si>
    <t>(COMPRIMENTO)</t>
  </si>
  <si>
    <t>PERÍMETRO</t>
  </si>
  <si>
    <t>ABERTURA</t>
  </si>
  <si>
    <t>ÁREA DE ABERTURA</t>
  </si>
  <si>
    <t>ÁREA TOTAL</t>
  </si>
  <si>
    <t>CÓD</t>
  </si>
  <si>
    <t>QTDE</t>
  </si>
  <si>
    <t>MESES</t>
  </si>
  <si>
    <t xml:space="preserve">HORAS </t>
  </si>
  <si>
    <t xml:space="preserve">QTDE </t>
  </si>
  <si>
    <t>SEMANAS</t>
  </si>
  <si>
    <t>MESES X HORAS X QTDE X SEAMANAS</t>
  </si>
  <si>
    <t>PAREDE</t>
  </si>
  <si>
    <t>MATERIAL</t>
  </si>
  <si>
    <t>TABELA DE AMBIENTES</t>
  </si>
  <si>
    <t>DADOS DO PROJETO</t>
  </si>
  <si>
    <t>CÓD ENG</t>
  </si>
  <si>
    <t>TABELA DE ESQUADRIAS</t>
  </si>
  <si>
    <t>VERIFICAR DADOS NO CABEÇALHO DA PLANILHA - TABELA DE ESQUADRIAS</t>
  </si>
  <si>
    <t>LEGENDA</t>
  </si>
  <si>
    <t>MAIOR QUE 10 M2</t>
  </si>
  <si>
    <t>ENTRE 5 E 10M2</t>
  </si>
  <si>
    <t>TABELA GERAL DE ÁREAS DE PISO</t>
  </si>
  <si>
    <t>VERIFICAR EM TABELA GERAL DE PISO</t>
  </si>
  <si>
    <t>6.3</t>
  </si>
  <si>
    <t>6.4</t>
  </si>
  <si>
    <t>12.6</t>
  </si>
  <si>
    <t>12.7</t>
  </si>
  <si>
    <t>12.5</t>
  </si>
  <si>
    <t>ALTURA (M)</t>
  </si>
  <si>
    <t>ESQUADRIAS</t>
  </si>
  <si>
    <t>PINTURA * ALTURA - ESQUADRIAS</t>
  </si>
  <si>
    <t>COMPRIMENTO SOLEIRA</t>
  </si>
  <si>
    <t xml:space="preserve">COMPRIMENTO </t>
  </si>
  <si>
    <t>AMBIENTE</t>
  </si>
  <si>
    <t>LARGURA (M)</t>
  </si>
  <si>
    <t>LARGURA * ALTURA</t>
  </si>
  <si>
    <t>AMBIENTES</t>
  </si>
  <si>
    <t>5.2.1</t>
  </si>
  <si>
    <t>5.2.2</t>
  </si>
  <si>
    <t>5.2.3</t>
  </si>
  <si>
    <t>5.2.4</t>
  </si>
  <si>
    <t>5.2.5</t>
  </si>
  <si>
    <t>14.11</t>
  </si>
  <si>
    <t>14.18</t>
  </si>
  <si>
    <t>FORRO</t>
  </si>
  <si>
    <t>COPA</t>
  </si>
  <si>
    <t>Total geral</t>
  </si>
  <si>
    <t>000 -  VERGA PORTA GERAL</t>
  </si>
  <si>
    <t>VERGA</t>
  </si>
  <si>
    <t>P1</t>
  </si>
  <si>
    <t>P2</t>
  </si>
  <si>
    <t>P3</t>
  </si>
  <si>
    <t>P4</t>
  </si>
  <si>
    <t>P5</t>
  </si>
  <si>
    <t>P6</t>
  </si>
  <si>
    <t>P7</t>
  </si>
  <si>
    <t>VERGA/ CONTRAVERGA</t>
  </si>
  <si>
    <t>J2</t>
  </si>
  <si>
    <t>J1</t>
  </si>
  <si>
    <t>003 - JANELAS</t>
  </si>
  <si>
    <t>003 - PEITORIL DE GRANITO PARA JANELAS</t>
  </si>
  <si>
    <t>004 - COBERTURA</t>
  </si>
  <si>
    <t>004 - CUMEEIRA EM FIBROCIMENTO</t>
  </si>
  <si>
    <t>CUMEEIRA PARA TELHADO FIBROCIMENTO</t>
  </si>
  <si>
    <t>004 - INSTALAÇÃO DE AZULEJO - H = 1,80M - TOTAL</t>
  </si>
  <si>
    <t xml:space="preserve">ÁREA AZULEJO </t>
  </si>
  <si>
    <t>004 - MATERIAIS - CALHA</t>
  </si>
  <si>
    <t>COMPRIMENTO (M)</t>
  </si>
  <si>
    <t>RODAPÉ</t>
  </si>
  <si>
    <t>PUXADOR PARA PCD FIXADO NA PORTA</t>
  </si>
  <si>
    <t>Nota-chave</t>
  </si>
  <si>
    <t>007 - PINTURA ACRÍLICA EM TETO</t>
  </si>
  <si>
    <t>007 - PINTURA ACRÍLICA INTERNA EM PAREDES</t>
  </si>
  <si>
    <t>BANCO DE DADOS ENGELUGA ENGENHARIA</t>
  </si>
  <si>
    <t>005 - PISO 60X60CM GERAL</t>
  </si>
  <si>
    <t>12.12</t>
  </si>
  <si>
    <t>PERÍMETRO (M)</t>
  </si>
  <si>
    <t>ÁREA PINTURA (M2)</t>
  </si>
  <si>
    <t>ÁREA TOTAL (M2)</t>
  </si>
  <si>
    <t>VÃO</t>
  </si>
  <si>
    <t>ÁREA * ESP PAVIMENTO</t>
  </si>
  <si>
    <t>ÁREA AMBIENTES</t>
  </si>
  <si>
    <t>ESQUADRIA</t>
  </si>
  <si>
    <t>P8</t>
  </si>
  <si>
    <t>004 - FORRO DRYWALL</t>
  </si>
  <si>
    <t>FORAM CONSIDERADAS AS DIMENSÕES PADRÃO DO GOVERNO FEDERAL</t>
  </si>
  <si>
    <t>EXTENSÃO DA EDIFICAÇÃO</t>
  </si>
  <si>
    <t>ESTRUTURA DE CONCRETO ARMADO</t>
  </si>
  <si>
    <t>TÉRREO</t>
  </si>
  <si>
    <t>C08</t>
  </si>
  <si>
    <t>C09</t>
  </si>
  <si>
    <t>C10</t>
  </si>
  <si>
    <t>C11</t>
  </si>
  <si>
    <t>C12</t>
  </si>
  <si>
    <t>VARANDA VIDROS</t>
  </si>
  <si>
    <t>(67) 3380-6060</t>
  </si>
  <si>
    <t>13.394.926/0001-50</t>
  </si>
  <si>
    <t>REVESTIMENTO</t>
  </si>
  <si>
    <t>SANITÁRIOS</t>
  </si>
  <si>
    <t>( PERÍMETRO * ALTURA ) - ÁREA ABERTURA</t>
  </si>
  <si>
    <t>DIVISÓRIAS</t>
  </si>
  <si>
    <t>18.3</t>
  </si>
  <si>
    <t>18.3.1</t>
  </si>
  <si>
    <t>PEDRAS, BANCADAS E DIVISÓRIAS</t>
  </si>
  <si>
    <t>22G.2</t>
  </si>
  <si>
    <t>22G.5</t>
  </si>
  <si>
    <t>22I.7</t>
  </si>
  <si>
    <t>22I.16</t>
  </si>
  <si>
    <t>EQUIPAMENTOS PASSIVOS</t>
  </si>
  <si>
    <t>SWITCH WIRED TP - LINK GIGABIT 24 PORTAS TL - SG1024D</t>
  </si>
  <si>
    <t>13.1.3</t>
  </si>
  <si>
    <t>13.1.4</t>
  </si>
  <si>
    <t xml:space="preserve">TOMADAS </t>
  </si>
  <si>
    <t>19.</t>
  </si>
  <si>
    <t>9.1.1</t>
  </si>
  <si>
    <t>9.1.2</t>
  </si>
  <si>
    <t>Total geral: 5</t>
  </si>
  <si>
    <t>LADO</t>
  </si>
  <si>
    <t>CHAPISCO - EMBOÇO - REBOCO EXTERNO</t>
  </si>
  <si>
    <t>PERÍMETRO * ALTURA * QTDE LADO - ESQUADRIAS</t>
  </si>
  <si>
    <t>ÁREA EXTERNA</t>
  </si>
  <si>
    <t>11.6</t>
  </si>
  <si>
    <t>VERIFICAR TABELA DE QUANTIDADES EM PROJETO DE INSTALAÇÕES ELÉTRICAS</t>
  </si>
  <si>
    <t xml:space="preserve">CAIXA DE PASSAGEM PARA AR CONDICIONADO SPLIT </t>
  </si>
  <si>
    <t>MÊS 5</t>
  </si>
  <si>
    <t>MÊS 6</t>
  </si>
  <si>
    <t>FORNECIMENTO DE MATERIAIS E EQUIPAMENTOS</t>
  </si>
  <si>
    <t>36.720.042/0001-44</t>
  </si>
  <si>
    <t>KOMPARY</t>
  </si>
  <si>
    <t>RICARDO</t>
  </si>
  <si>
    <t>RAFAEL</t>
  </si>
  <si>
    <t>C13</t>
  </si>
  <si>
    <t>C14</t>
  </si>
  <si>
    <t>C15</t>
  </si>
  <si>
    <t>C16</t>
  </si>
  <si>
    <t>C17</t>
  </si>
  <si>
    <t>C18</t>
  </si>
  <si>
    <t>C19</t>
  </si>
  <si>
    <t>00.776.574/0001-56</t>
  </si>
  <si>
    <t>AMERICANAS</t>
  </si>
  <si>
    <t>C20</t>
  </si>
  <si>
    <t>LEROY MERLIN</t>
  </si>
  <si>
    <t>C21</t>
  </si>
  <si>
    <t>C22</t>
  </si>
  <si>
    <t>C23</t>
  </si>
  <si>
    <t>C24</t>
  </si>
  <si>
    <t>08.999.064/0002-30</t>
  </si>
  <si>
    <t>CONTRAFO</t>
  </si>
  <si>
    <t>(67) 3352-5700</t>
  </si>
  <si>
    <t>HUMBERTO</t>
  </si>
  <si>
    <t>C25</t>
  </si>
  <si>
    <t>C26</t>
  </si>
  <si>
    <t>16.848.927/0001-16</t>
  </si>
  <si>
    <t>MULTILED</t>
  </si>
  <si>
    <t>(67) 3022-1180</t>
  </si>
  <si>
    <t>THIAGO</t>
  </si>
  <si>
    <t>24.105.684/0001-54</t>
  </si>
  <si>
    <t>(67) 99334-8998</t>
  </si>
  <si>
    <t>ERICK</t>
  </si>
  <si>
    <t>C31</t>
  </si>
  <si>
    <t>C32</t>
  </si>
  <si>
    <t>C34</t>
  </si>
  <si>
    <t> 00.776.574/0006-60</t>
  </si>
  <si>
    <t xml:space="preserve"> </t>
  </si>
  <si>
    <t>006</t>
  </si>
  <si>
    <t>007</t>
  </si>
  <si>
    <t>008</t>
  </si>
  <si>
    <t>009</t>
  </si>
  <si>
    <t>010</t>
  </si>
  <si>
    <t>011</t>
  </si>
  <si>
    <t>012</t>
  </si>
  <si>
    <t>013</t>
  </si>
  <si>
    <t>014</t>
  </si>
  <si>
    <t>015</t>
  </si>
  <si>
    <t>016</t>
  </si>
  <si>
    <t xml:space="preserve">APROVAÇÃO DE PROJETO, CONSTRUÇÃO E MONTAGEM DE TRANSFORMADOR DE DISTRIBUIÇÃO, 112,5 KVA, TRIFÁSICO,  380/220 VOLTS </t>
  </si>
  <si>
    <t>017</t>
  </si>
  <si>
    <t>018</t>
  </si>
  <si>
    <t>REGIME PREVIDENCIÁRIO PREVISTO SBC :</t>
  </si>
  <si>
    <t>11.7</t>
  </si>
  <si>
    <t>11.8</t>
  </si>
  <si>
    <t>SUPORTE EM MADEIRA PARA CAIXA D'ÁGUA</t>
  </si>
  <si>
    <t>J3</t>
  </si>
  <si>
    <t>22.034.572/0001-24</t>
  </si>
  <si>
    <t>DELTA COMÉRCIO</t>
  </si>
  <si>
    <t>(67) 3305-0906</t>
  </si>
  <si>
    <t>JOSÉ PAULO PALEARI</t>
  </si>
  <si>
    <t>EDERVAN GUSTAVO SPROTTE</t>
  </si>
  <si>
    <t>PREFEITURA MUNICIPAL DE ÁGUA CLARA</t>
  </si>
  <si>
    <t>PREFEITURA MUNICIPAL DE CAARAPÓ</t>
  </si>
  <si>
    <t>PREFEITURA MUNICIPAL DE JARAGUARI</t>
  </si>
  <si>
    <t>PREFEITURA MUNICIPAL DE JARDIM</t>
  </si>
  <si>
    <t>PREFEITURA MUNICIPAL DE RIBAS DO RIO PARDO</t>
  </si>
  <si>
    <t>PREFEITURA MUNICIPAL DE SELVÍRIA</t>
  </si>
  <si>
    <t>GEROLINA DA SILVA ALVEZ</t>
  </si>
  <si>
    <t>ANDRÉ LUÍS NEZZI DE CARVALHO</t>
  </si>
  <si>
    <t>CLEDIANE ARECO MATZENBACHER</t>
  </si>
  <si>
    <t>JOÃO ALFREDO DANIEZE</t>
  </si>
  <si>
    <t>JOSÉ FERNANDO BARBOSA DOS SANTOS</t>
  </si>
  <si>
    <t>ÁGUA CLARA - MS</t>
  </si>
  <si>
    <t>CAARAPÓ - MS</t>
  </si>
  <si>
    <t>JARAGUARI - MS</t>
  </si>
  <si>
    <t>JARDIM - MS</t>
  </si>
  <si>
    <t>RIBAS DO RIO PARDO - MS</t>
  </si>
  <si>
    <t>SELVÍRIA - MS</t>
  </si>
  <si>
    <t>DEMONSTRAÇÃO DE BDI 1 - DESONERADO - Acórdão 2622/2013</t>
  </si>
  <si>
    <t>CONSTRUÇÃO E REFORMA DE EDIFICIOS</t>
  </si>
  <si>
    <t>1° QUARTIL</t>
  </si>
  <si>
    <t>MÉDIO</t>
  </si>
  <si>
    <t>3° QUARTIL</t>
  </si>
  <si>
    <t>Administração central</t>
  </si>
  <si>
    <t>Seguro e Garantia</t>
  </si>
  <si>
    <t>Risco</t>
  </si>
  <si>
    <t>Despesas Financeiras</t>
  </si>
  <si>
    <t>Lucro</t>
  </si>
  <si>
    <t>DEMONSTRAÇÃO DE BDI 2 - DESONERADO - Acórdão 2622/2013</t>
  </si>
  <si>
    <t>ÃREA</t>
  </si>
  <si>
    <t>DML</t>
  </si>
  <si>
    <t>J5</t>
  </si>
  <si>
    <t>J4</t>
  </si>
  <si>
    <t>DESCRIÃ‡ÃƒO</t>
  </si>
  <si>
    <t>005 - URBANIZAÃ‡ÃƒO</t>
  </si>
  <si>
    <t>CÃ“D ORC</t>
  </si>
  <si>
    <t>CALÃ‡ADA</t>
  </si>
  <si>
    <t>BARRA DE APOIO RETA, EM ACO INOX POLIDO, COMPRIMENTO 70CM</t>
  </si>
  <si>
    <t>BARRA DE APOIO RETA, EM ACO INOX POLIDO, COMPRIMENTO 80CM</t>
  </si>
  <si>
    <t>006 - TABELA DE LOUÃ‡AS</t>
  </si>
  <si>
    <t>Caixa dâ€™Ã¡gua de fibra de vidro, 3000L - FortLev</t>
  </si>
  <si>
    <t>CHUVEIRO ELÃ‰TRICO COMUM CORPO PLÃSTICO, TIPO DUCHA</t>
  </si>
  <si>
    <t>Coluna suspensa para lavatÃ³rio cor branca (66201), linha Fit - LouÃ§as Celite</t>
  </si>
  <si>
    <t>14.12</t>
  </si>
  <si>
    <t>SifÃ£o para lavatÃ³rio 1"x1.1â„2" com tubo de 300 mm (B5816C5CRB), linha Complementos - Metais Celite</t>
  </si>
  <si>
    <t>Torneira bÃ³ia 1/2", Fortlev</t>
  </si>
  <si>
    <t>TORNEIRA DE MESA BICA ALTA PARA LAVATÃ“RIO, MISTURADOR MONOCOMANDO REDONDA CROMADA â€“ REF. 14769069</t>
  </si>
  <si>
    <t>VÃ¡lvula de escoamento para lavatÃ³rio, 1" sem ladrÃ£o com tampa plÃ¡stica (B5828C5CR3), Complementos - Metais Celite</t>
  </si>
  <si>
    <t>INSTALAR TELHA FIBROCIMENTO, 1 ÁGUA, INCLINAÇÃO 10%</t>
  </si>
  <si>
    <t>TERÇA METÁLICA</t>
  </si>
  <si>
    <t>CALHA EM AÇO GALVANIZADO</t>
  </si>
  <si>
    <t>004 - RUFO DE ENCOSTO EM AÇO GALVANIZADO</t>
  </si>
  <si>
    <t>RUFO DE ENCOSTO EM AÇO GALVANIZADO</t>
  </si>
  <si>
    <t>004 - RUFO PINGADEIRA  EM AÇO GALVANIZADO</t>
  </si>
  <si>
    <t>RUFO PINGADEIRA EM AÇO GALVANIZADO</t>
  </si>
  <si>
    <t>RECEPÇÃO</t>
  </si>
  <si>
    <t>004 - CHAPISCO TETO</t>
  </si>
  <si>
    <t>ÁREA CONSTRUÍDA</t>
  </si>
  <si>
    <t>7.1.3</t>
  </si>
  <si>
    <t>7.1.4</t>
  </si>
  <si>
    <t>7.1.5</t>
  </si>
  <si>
    <t>Total geral:</t>
  </si>
  <si>
    <t>TANQUE DE LOUÃ‡A BRANCA SUSPENSO, 18L OU EQUIVALENTE</t>
  </si>
  <si>
    <t>006 - ACESSÃ“RIOS ESPECIAIS</t>
  </si>
  <si>
    <t xml:space="preserve">DESCRIÃ‡ÃƒO </t>
  </si>
  <si>
    <t>ÁREA PINTURA</t>
  </si>
  <si>
    <t>007 - PINTURA ESMALTE EM SUPERFÍCIE METÁLICA - JANELA</t>
  </si>
  <si>
    <t>007 - PINTURA ESMALTE EM SUPERFÍCIE METÁLICA - PORTAS</t>
  </si>
  <si>
    <t>005 - SOLEIRA</t>
  </si>
  <si>
    <t>5.2.6</t>
  </si>
  <si>
    <t>DRENO AR CONDICIONADO</t>
  </si>
  <si>
    <t>CAIXA D'ÁGUA EM POLIETILENO 3000 LITROS, INCLUSO BOIA E ACESSÓRIOS - FORNECIMENTO E INSTALAÇÃO</t>
  </si>
  <si>
    <t>CAIXA DE PASSAGEM E CONEXÕES</t>
  </si>
  <si>
    <t>MINI-RACK 28U X 570MM 19'' COM PORTA ACRILICO FUME</t>
  </si>
  <si>
    <t xml:space="preserve">FORNECIMENTO E MONTAGEM DA BLINDAGEM RF PARA SALA DE RESSONÂNCIA MAGNÉTICA </t>
  </si>
  <si>
    <t>2.2</t>
  </si>
  <si>
    <t>4.1.1.1</t>
  </si>
  <si>
    <t>4.2.2.1</t>
  </si>
  <si>
    <t>4.2.2.2</t>
  </si>
  <si>
    <t>4.2.2.3</t>
  </si>
  <si>
    <t>4.2.2.4</t>
  </si>
  <si>
    <t>4.2.2.5</t>
  </si>
  <si>
    <t>5.1.1</t>
  </si>
  <si>
    <t>5.1.2</t>
  </si>
  <si>
    <t>5.1.3</t>
  </si>
  <si>
    <t>9.2.1</t>
  </si>
  <si>
    <t>9.2.2</t>
  </si>
  <si>
    <t>9.2.3</t>
  </si>
  <si>
    <t>9.2.4</t>
  </si>
  <si>
    <t>10.1.1</t>
  </si>
  <si>
    <t>10.1.2</t>
  </si>
  <si>
    <t>10.3.1</t>
  </si>
  <si>
    <t>10.3.2</t>
  </si>
  <si>
    <t>10.3.4</t>
  </si>
  <si>
    <t>10.3.5</t>
  </si>
  <si>
    <t>11.9</t>
  </si>
  <si>
    <t>11.10</t>
  </si>
  <si>
    <t>12.8</t>
  </si>
  <si>
    <t>14.1.1</t>
  </si>
  <si>
    <t>14.1.2</t>
  </si>
  <si>
    <t>14.1.3</t>
  </si>
  <si>
    <t>14.2.1</t>
  </si>
  <si>
    <t>14.2.2</t>
  </si>
  <si>
    <t>14.3.1</t>
  </si>
  <si>
    <t>14.3.2</t>
  </si>
  <si>
    <t>ARGAMASSA BARITADA PARA PROTEÇÃO RAGIOLÓGICA, COMPOSIÇÃO: SULFATO DE BÁRIO DE ALTO TEOR, AREIA, LIGAS DE AGREGAÇÃO E OUTROS ELEMENTOS MINERAIS</t>
  </si>
  <si>
    <t xml:space="preserve">VISOR EM CAIXILHO E AÇO BLINDADO INTERNAMENTE COM VIDRO PLUMBÍFERO, NAS DIMENSÕES 70X70CM - FORNECIMENTO </t>
  </si>
  <si>
    <t>PORTA DE ABRIR PARA PROTEÇÃO RADIOLÓGICA NAS DIMENSÕES 90X210CM EM CHAPA DE MADEIRA EM LAMINADO MELAMÍNICO TX BRANCO, BATENTE DE AÇO DE 10CM COM PINTURA ELETROSTÁTICA , INCLUSO FECHADURA PADO, DOBRADIÇA E PROTEÇÃO INTERNA DE 2,0MM PB</t>
  </si>
  <si>
    <t>PORTA DE ABRIR PARA PROTEÇÃO RADIOLÓGICA NAS DIMENSÕES 120X210CM EM CHAPA DE MADEIRA EM LAMINADO MELAMÍNICO TX BRANCO, BATENTE DE AÇO DE 10CM COM PINTURA ELETROSTÁTICA , INCLUSO FECHADURA PADO, DOBRADIÇA E PROTEÇÃO INTERNA DE 2,0MM PB</t>
  </si>
  <si>
    <t>QUADRO ELÉTRICO COM BOTOEIRA E LAMPADAS SINALIZADORAS</t>
  </si>
  <si>
    <t>LETREIRO COM OS DIZERES "CENTRO DE DIAGNÓSTICOS" EM PVC NA COR BRANCA MEDINDO 30CM DE ALTURA INSTALADO EM FACHADA</t>
  </si>
  <si>
    <t xml:space="preserve">VISOR EM CAIXILHO E AÇO BLINDADO INTERNAMENTE COM VIDRO PLUMBÍFERO, NAS DIMENSÕES 100X70CM - FORNECIMENTO </t>
  </si>
  <si>
    <t>PROJETO, TESTE DE ESTANQUEIDADE, EXECUÇÃO E FORNECIMENTO DE MATERIAIS DE REDE DE GASES MEDICINAIS EM CENTRO DE DIAGNÓSTICOS</t>
  </si>
  <si>
    <t>26.592.223/0001-89</t>
  </si>
  <si>
    <t>PROJETO X</t>
  </si>
  <si>
    <t>(11) 2636-7132</t>
  </si>
  <si>
    <t>SHIRLEY</t>
  </si>
  <si>
    <t>34.136.566/0001-67</t>
  </si>
  <si>
    <t>SP BLINDAGEM RADIOLÓGICA</t>
  </si>
  <si>
    <t>(11) 98822-1536</t>
  </si>
  <si>
    <t>ALINE MORÃO</t>
  </si>
  <si>
    <t>08.545.823/0001-04</t>
  </si>
  <si>
    <t>ION INDUSTRIAL</t>
  </si>
  <si>
    <t>(11) 993714-0058</t>
  </si>
  <si>
    <t>MEIRY</t>
  </si>
  <si>
    <t>47.960.950/1088-36</t>
  </si>
  <si>
    <t>MAGAZINE LUIZA</t>
  </si>
  <si>
    <t>31.798.742/0001]38</t>
  </si>
  <si>
    <t>ENGEBLIND</t>
  </si>
  <si>
    <t>(11) 98109-6144</t>
  </si>
  <si>
    <t>15.459.431/0001-98</t>
  </si>
  <si>
    <t>SERTÃO</t>
  </si>
  <si>
    <t> 01.438.784/0048-60</t>
  </si>
  <si>
    <t>02.264.256/0001-31</t>
  </si>
  <si>
    <t>ACQUAFORT</t>
  </si>
  <si>
    <t>ELETROLED'S</t>
  </si>
  <si>
    <t>23.429.903/0001-98</t>
  </si>
  <si>
    <t>ILUMINIM</t>
  </si>
  <si>
    <t>SIITE</t>
  </si>
  <si>
    <t>32.372.899/0001-60</t>
  </si>
  <si>
    <t>RC VIDROS</t>
  </si>
  <si>
    <t>(67) 98182-3304</t>
  </si>
  <si>
    <t>14.667.856/0001-20</t>
  </si>
  <si>
    <t>VIDROLINE</t>
  </si>
  <si>
    <t>(67) 3342-3864</t>
  </si>
  <si>
    <t>ADELINO</t>
  </si>
  <si>
    <t>28.235.368/0001-58</t>
  </si>
  <si>
    <t>GAÚCHA CONSTRUÇÕES ELÉTRICAS</t>
  </si>
  <si>
    <t>(67) 9998-6081</t>
  </si>
  <si>
    <t>VALCIR</t>
  </si>
  <si>
    <t>(67) 99224-6122</t>
  </si>
  <si>
    <t>31.390.746/0001-82</t>
  </si>
  <si>
    <t xml:space="preserve">NEXXO </t>
  </si>
  <si>
    <t>(67) 99125-1238</t>
  </si>
  <si>
    <t>EDSON</t>
  </si>
  <si>
    <t>037521060/0001-60</t>
  </si>
  <si>
    <t>LUMISETE</t>
  </si>
  <si>
    <t>(67) 99629-7968</t>
  </si>
  <si>
    <t>ROSANA</t>
  </si>
  <si>
    <t>12.415.640/0001-41</t>
  </si>
  <si>
    <t>JE BLINDAGEM</t>
  </si>
  <si>
    <t>(11) 96410-4087</t>
  </si>
  <si>
    <t>JOSE CARLOS</t>
  </si>
  <si>
    <t>26.782.389/0001-68</t>
  </si>
  <si>
    <t>BLINDAMAIS</t>
  </si>
  <si>
    <t>(21) 98106-8000</t>
  </si>
  <si>
    <t>FRANCISCO</t>
  </si>
  <si>
    <t>29.016.1153/0001-09</t>
  </si>
  <si>
    <t>BG</t>
  </si>
  <si>
    <t>(11) 99401-5081</t>
  </si>
  <si>
    <t>ALEXANDRE</t>
  </si>
  <si>
    <t>LUMINÁRIA LED QUADRADO DE EMBUTIR, 36W 3000K</t>
  </si>
  <si>
    <t xml:space="preserve">LUMINÁRIA LED QUADRADO DE EMBUTIR, 48W 300K - 60X60 </t>
  </si>
  <si>
    <t>PELE DE VIDRO FIXO NAS DIMENSÕES 180X230CM EM ALUMÍNIO/VIDRO - LAMINADO 8MM INCOLOR</t>
  </si>
  <si>
    <t>PELE DE VIDRO FIXO NAS DIMENSÕES 290X230CM EM ALUMÍNIO/VIDRO - LAMINADO 8MM INCOLOR</t>
  </si>
  <si>
    <t>PORTA DE CORRER AUTOMÁTICA, EM VIDRO TEMPERADO INCOLOR 8MM, 4 FOLHAS (2 MOVEIS E DUAS FIXAS), COM BATE FECHA, NAS DIMENSÕES 250X210CM</t>
  </si>
  <si>
    <t>07.327.325/0001-22</t>
  </si>
  <si>
    <t>VIEW TECH</t>
  </si>
  <si>
    <t>VERIFICAR PRANCHA DE ESTRUTURA</t>
  </si>
  <si>
    <t>VERIFICAR TABELA DE QUANTIDADES EM PRANCHA</t>
  </si>
  <si>
    <t>QUANTIDADE DE AMBIENTES</t>
  </si>
  <si>
    <t>PORTA DE CORRER, EM VIDRO TEMPERADO INCOLOR 8MM, 4 FOLHAS (2 MOVEIS E DUAS FIXAS), COM BATE FECHA, NAS DIMENSÕES 250X210CM - FORNECIMENTO E INSTALAÇÃO</t>
  </si>
  <si>
    <t>Total geral: 21</t>
  </si>
  <si>
    <t>ANTE-CÂMARA</t>
  </si>
  <si>
    <t>BANHEIRO FEMININO</t>
  </si>
  <si>
    <t>BANHEIRO MASCULINO</t>
  </si>
  <si>
    <t>CONSULTÓRIO MÉDICO</t>
  </si>
  <si>
    <t>DEPÓSITO DE MATERIAL E EQUIPAMENTOS</t>
  </si>
  <si>
    <t>EXPURGO</t>
  </si>
  <si>
    <t>LEITO UTI</t>
  </si>
  <si>
    <t>LEITO UTI ISOLAMENTO</t>
  </si>
  <si>
    <t>OSMOSE REVERSA</t>
  </si>
  <si>
    <t>POLTRONA DE HEMODIÁLISE</t>
  </si>
  <si>
    <t>QUARTO PLANTONISTA</t>
  </si>
  <si>
    <t>SALA DE ESPERA</t>
  </si>
  <si>
    <t>SALA DE RECUPERAÇÃO</t>
  </si>
  <si>
    <t>UTILIDADES</t>
  </si>
  <si>
    <t>VESTIÁRIO FEM.</t>
  </si>
  <si>
    <t>VESTIÁRIO MAS.</t>
  </si>
  <si>
    <t>WC ISOLAMENTO</t>
  </si>
  <si>
    <t>WC PACIENTE PCD 1</t>
  </si>
  <si>
    <t>WC PACIENTE PCD 2</t>
  </si>
  <si>
    <t>004 - REVESTIMENTO LAMINADO</t>
  </si>
  <si>
    <t>PORTA EM ALUMÍNIO DE ABRIR, LISA, 1 FOLHA PARA PINTURA, PADRÃO MÉDIO, COM GUARNIÇÃO, FIXAÇÃO COM PARAFUSOS - FORNECIMENTO E INSTALAÇÃO</t>
  </si>
  <si>
    <t>PISO PORCELANATO 60X60CM</t>
  </si>
  <si>
    <t>14.35</t>
  </si>
  <si>
    <t>11.12</t>
  </si>
  <si>
    <t>11.13</t>
  </si>
  <si>
    <t>12.9</t>
  </si>
  <si>
    <t>12.10</t>
  </si>
  <si>
    <t>PELE DE VIDRO FIXO NAS DIMENSÕES 300x280CM EM ALUMÍNIO/VIDRO
LAMINADO 8MM INCOLOR - FORNECIMENTOE INSTALAÇÃO</t>
  </si>
  <si>
    <t xml:space="preserve">APROVAÇÃO DE PROJETO, CONSTRUÇÃO E MONTAGEM DE TRANSFORMADOR DE DISTRIBUIÇÃO, 500 KVA, TRIFÁSICO,  380/220 VOLTS </t>
  </si>
  <si>
    <t>ACABAMENTO PARA VÃLVULA DE DESCARGA 1 1/2" E 1 1/4", BENEFIT - DocolSystem</t>
  </si>
  <si>
    <t>Bolsa tubo reto para bacia convencional (00638), linha Complementos - Metais Celite</t>
  </si>
  <si>
    <t>Caixa dâ€™Ã¡gua de fibra de vidro, 2000L - FortLev</t>
  </si>
  <si>
    <t>14.17</t>
  </si>
  <si>
    <t>LAVATORIO/CUBA DE EMBUTIR OVAL LOUCA BRANCA SEM LADRAO *50 X 35* CM - REF. SINAPI 20269</t>
  </si>
  <si>
    <t>MICTÃ“RIO SIFONADO LOUCA BRANCA - REF. SINAPI 10432</t>
  </si>
  <si>
    <t>H6-13</t>
  </si>
  <si>
    <t>Restritor de vazÃ£o 12L/min para chuveiro SIMPLES</t>
  </si>
  <si>
    <t>VASO SANITARIO SIFONADO CONVENCIONAL COM LOUÃ‡A BRANCA</t>
  </si>
  <si>
    <t>VASO SANITARIO SIFONADO PCD SEM FURO COM LOUÃ‡A BRANCA</t>
  </si>
  <si>
    <t>15.50</t>
  </si>
  <si>
    <t>BANCO ARTICULADO, EM ACO INOX, PARA PCD, FIXADO NA PAREDE</t>
  </si>
  <si>
    <t>15.51</t>
  </si>
  <si>
    <t>BARRA DE APOIO EM "L", EM ACO INOX POLIDO 70 X 70 CM, FIXADA NA PAREDE</t>
  </si>
  <si>
    <t>Midmark 647 Barrier Free Power Podiatry Procedures Chair</t>
  </si>
  <si>
    <t>11.14</t>
  </si>
  <si>
    <t>08 - DOOR - FRAME</t>
  </si>
  <si>
    <t>Areia</t>
  </si>
  <si>
    <t>CONCRETO IN LOCO</t>
  </si>
  <si>
    <t>CONTRAPISO EM ARGAMASSA TRAÃ‡O 1:4</t>
  </si>
  <si>
    <t>Granito Cinza CorumbÃ¡</t>
  </si>
  <si>
    <t>LASTRO DE CONCRETO</t>
  </si>
  <si>
    <t>Pintura Branca para piso</t>
  </si>
  <si>
    <t>PISO COM PLACAS  60 x 60</t>
  </si>
  <si>
    <t>PISO EM ASFALTO</t>
  </si>
  <si>
    <t>PISO MANTA VINILICA CINZA</t>
  </si>
  <si>
    <t>PISO MANTA VINÃLICA AZUL</t>
  </si>
  <si>
    <t>PISO MANTA VINÃLICA VERDE</t>
  </si>
  <si>
    <t>PISO MARMORITE OU GRANITINA</t>
  </si>
  <si>
    <t>Ãrea Permeavel</t>
  </si>
  <si>
    <t xml:space="preserve">ÁREA ESQUADRIA </t>
  </si>
  <si>
    <t>PESO</t>
  </si>
  <si>
    <t>06.061.572/0001-67</t>
  </si>
  <si>
    <t>PERMUTION</t>
  </si>
  <si>
    <t>(41) 99949-2526</t>
  </si>
  <si>
    <t>LARIANE</t>
  </si>
  <si>
    <t>00.275.763/0001-45</t>
  </si>
  <si>
    <t>MINASMED FILTROS</t>
  </si>
  <si>
    <t>(31) 99841-0918</t>
  </si>
  <si>
    <t>LEONARDO</t>
  </si>
  <si>
    <t>24.139.904/0001-60</t>
  </si>
  <si>
    <t>SICA INOX</t>
  </si>
  <si>
    <t>(41) 99878-6921</t>
  </si>
  <si>
    <t>POLIANE</t>
  </si>
  <si>
    <t>21.202.258/0001-40</t>
  </si>
  <si>
    <t>ZERO 41 LED</t>
  </si>
  <si>
    <t>31.045.804/0001-30</t>
  </si>
  <si>
    <t>ESQUADRIAS SÃO CHINE</t>
  </si>
  <si>
    <t>(67) 99104-8204</t>
  </si>
  <si>
    <t>MARCELO</t>
  </si>
  <si>
    <t>22.162.660/0001-01</t>
  </si>
  <si>
    <t>ESQUADRIAS GUAÇU</t>
  </si>
  <si>
    <t>(67) 3305-3927</t>
  </si>
  <si>
    <t>CAIQUE</t>
  </si>
  <si>
    <t>41.513.712/0001-91</t>
  </si>
  <si>
    <t>KS ESQUADRIAS</t>
  </si>
  <si>
    <t>(67) 3211-1789</t>
  </si>
  <si>
    <t>DANIEL</t>
  </si>
  <si>
    <t>10.618.016/0001-16</t>
  </si>
  <si>
    <t>GERAFORTE</t>
  </si>
  <si>
    <t>(67) 98484-2803</t>
  </si>
  <si>
    <t>DIAGNOSE</t>
  </si>
  <si>
    <t>92.753.268/0001-12</t>
  </si>
  <si>
    <t>STEMAC</t>
  </si>
  <si>
    <t>(51) 99358-8039</t>
  </si>
  <si>
    <t>ELIANE</t>
  </si>
  <si>
    <t>C27</t>
  </si>
  <si>
    <t>55.392.005/0001-07</t>
  </si>
  <si>
    <t>KIMARKI</t>
  </si>
  <si>
    <t>(11) 2914-8388</t>
  </si>
  <si>
    <t>DOUGLAS</t>
  </si>
  <si>
    <t>C28</t>
  </si>
  <si>
    <t>C29</t>
  </si>
  <si>
    <t>C30</t>
  </si>
  <si>
    <t>CAIXA D'ÁGUA EM POLIETILENO 3000 LITROS, INCLUSO BOIA E ACESSÓRIOS</t>
  </si>
  <si>
    <t>BANCADA DE REUSO PARA CAPILARES EM POLIETILENO ROTOMOLDADO COM CUBA COM ESPESSURA DE 5MM E DUAS TORNEIRAS COM MÃO FRANCESA EM ALUMÍNIO</t>
  </si>
  <si>
    <t>FITA DE LED - 18W/M L=5METROS</t>
  </si>
  <si>
    <t>PORTA EM ALUMÍNIO DE ABRIR 1,20X2,10M, 2 FOLHAS PARA PINTURA, PADRÃO MÉDIO, COM GUARNIÇÃO, FIXAÇÃO COM PARAFUSOS  - FORNECIMENTO E INSTALAÇÃO</t>
  </si>
  <si>
    <t xml:space="preserve">APROVAÇÃO DE PROJETO, CONSTRUÇÃO DE CABINE FORNECIMENTO DE MATERIAIS E MONTAGEM DE GERADOR DE DISTRIBUIÇÃO, 400 KVA, TRIFÁSICO,  380/220 VOLTS </t>
  </si>
  <si>
    <t>BARRA CHATA  ALUMÍNIO, 7/8'' X 1/8" (70MM²), COM FUROS 07MM</t>
  </si>
  <si>
    <t>BARRA REDONDA DE AÇO Ø 8MM - RE-BAR</t>
  </si>
  <si>
    <t>EXTINTORES E PLACAS DE SINALIZAÇÃO</t>
  </si>
  <si>
    <t>22I.56</t>
  </si>
  <si>
    <t>INSTALAÇÃO PLACA DE SINALIZACAO DE SEGURANCA CONTRA INCENDIO, FOTOLUMINESCENTE, RETANGULAR, *14 X 14* CM.</t>
  </si>
  <si>
    <t>ILUMINAÇÃO DE EMERGENCIA</t>
  </si>
  <si>
    <t>PROCESSAMENTO DIALISADORES CONTAMINADOS HEPATITE B</t>
  </si>
  <si>
    <t>PROCESSAMENTO DIALISADORES CONTAMINADOS HEPATITE C</t>
  </si>
  <si>
    <t>PROCESSAMENTO DIALISADORES NÃO CONTAMINADOS</t>
  </si>
  <si>
    <t>J6</t>
  </si>
  <si>
    <t>CLIP PARA CABO 3/8"</t>
  </si>
  <si>
    <t>MINICAPTOR EM BARRA CHATA DE ALUMÍNIO, 7/8"X1/8"X300MM E 600MM</t>
  </si>
  <si>
    <t>ATERRINSERT M12 25-40MM</t>
  </si>
  <si>
    <t>GRAMPO TIPO X PARA CABO 35-50MM2 TEL 853 REF. TERMOTÉCNICA (2410203600873)</t>
  </si>
  <si>
    <t>VERIFICAR TABELA DE QUANTIDADES EM PROJETO DE PRENÇÃO DE COMBATE A INCENDIO E PANICO</t>
  </si>
  <si>
    <t>85.014.793/0001-50</t>
  </si>
  <si>
    <t>ELETRORASTRO</t>
  </si>
  <si>
    <t>30.594.025/0001-21</t>
  </si>
  <si>
    <t>COMPRA LED</t>
  </si>
  <si>
    <t>07.196.106/0001-51</t>
  </si>
  <si>
    <t>CRISTAL VIDROS</t>
  </si>
  <si>
    <t>(67) 3351-5555</t>
  </si>
  <si>
    <t>ANDRE</t>
  </si>
  <si>
    <t>15.706.824/0001-59</t>
  </si>
  <si>
    <t>GENERAC</t>
  </si>
  <si>
    <t>(67) 99333-2654</t>
  </si>
  <si>
    <t>JOSE LUIZ</t>
  </si>
  <si>
    <t>37.567.864/0001-08</t>
  </si>
  <si>
    <t>(67) 99838-6635</t>
  </si>
  <si>
    <t>EDER</t>
  </si>
  <si>
    <t>C33</t>
  </si>
  <si>
    <t>C35</t>
  </si>
  <si>
    <t>C36</t>
  </si>
  <si>
    <t>C37</t>
  </si>
  <si>
    <t>C38</t>
  </si>
  <si>
    <t>C39</t>
  </si>
  <si>
    <t>C40</t>
  </si>
  <si>
    <t>C41</t>
  </si>
  <si>
    <t>21.642.563/0001-53</t>
  </si>
  <si>
    <t>NELSON VIDROS</t>
  </si>
  <si>
    <t>(67) 3324-8308</t>
  </si>
  <si>
    <t>PAULA</t>
  </si>
  <si>
    <t>19.365.983/0001-98</t>
  </si>
  <si>
    <t>HIDRO ECO BR</t>
  </si>
  <si>
    <t>09.353.055/0001-50</t>
  </si>
  <si>
    <t>TECNO FERRAMENTAS</t>
  </si>
  <si>
    <t>17.155.342/0010-74</t>
  </si>
  <si>
    <t>LOJA ELETRICA LTDA</t>
  </si>
  <si>
    <t>15.333.564/0001-13</t>
  </si>
  <si>
    <t>MABORE</t>
  </si>
  <si>
    <t>CASA DOS PARAFUSOS</t>
  </si>
  <si>
    <t>33.251.614/0001-03</t>
  </si>
  <si>
    <t>ORUBY</t>
  </si>
  <si>
    <t>19.412.512/0001-93</t>
  </si>
  <si>
    <t>03.590.055/0001-97</t>
  </si>
  <si>
    <t>ELETRO CENTER</t>
  </si>
  <si>
    <t>ELETRICA POLO</t>
  </si>
  <si>
    <t>(67) 3348-5811</t>
  </si>
  <si>
    <t>LUIZ</t>
  </si>
  <si>
    <t>05.434.101/0001-94</t>
  </si>
  <si>
    <t>Total geral: 1</t>
  </si>
  <si>
    <t>005 - RODAPÉ CERÂMICO</t>
  </si>
  <si>
    <t>15.52</t>
  </si>
  <si>
    <t>BARRA DE APOIO HORIZONTAL EM AÃ‡O INOX, 20CM</t>
  </si>
  <si>
    <t>BARRA DE APOIO RETA, EM ACO INOX POLIDO, COMPRIMENTO 40CM 40CM, DIAMETRO MINIMO 3CM</t>
  </si>
  <si>
    <t>CUBA DE EMBUTIR DE AÃ‡O INOXIDÃVEL INDUSTRIAL, NAS DIMENSÃ•ES  50X40X30CM</t>
  </si>
  <si>
    <t>LAVATÃ“RIO COM COLUNA SUSPENSA, LOUÃ‡A. REF.: CELITE 64202</t>
  </si>
  <si>
    <t>Restritor de vazÃ£o para 6L/min torneiras e misturadores</t>
  </si>
  <si>
    <t>14.43</t>
  </si>
  <si>
    <t>CUSTO UNITÁRIO C/BDI C/ DES</t>
  </si>
  <si>
    <t>CUSTO UNITÁRIO C/BDI S/ DES</t>
  </si>
  <si>
    <t>CUSTO UNITÁRIO C/ DES</t>
  </si>
  <si>
    <t>CUSTO UNITÁRIO S/ DES</t>
  </si>
  <si>
    <t>CUSTO TOTAL C/ BDI C/ DES</t>
  </si>
  <si>
    <t>CUSTO TOTAL C/ BDI S/ DES</t>
  </si>
  <si>
    <t>14.30</t>
  </si>
  <si>
    <t>LAVATÃ“RIO COM COLUNA SUSPENSA, LOUÃ‡A. REF.: CELITE 64202 - AMPLIAÃ‡ÃƒO</t>
  </si>
  <si>
    <t>TORNEIRA CROMADA DE MESA PARA LAVATORIO, BICA ALTA - AMPLIAÃ‡ÃƒO</t>
  </si>
  <si>
    <t>POSTO DE ENFERMAGEM</t>
  </si>
  <si>
    <t>Gases Medicinais</t>
  </si>
  <si>
    <t>TUBO COBRE RIGIDO CLASSE A 15mm</t>
  </si>
  <si>
    <t>TUBO COBRE RIGIDO CLASSE A 28mm</t>
  </si>
  <si>
    <t xml:space="preserve"> COTOVELO 90 COBRE REF. 607 28mm</t>
  </si>
  <si>
    <t>COTOVELO 90 COBRE REF. 607 15mm</t>
  </si>
  <si>
    <t>BUCHA DE REDUCAO COBRE SEM ANEL 28x15mm</t>
  </si>
  <si>
    <t>VALVULA GLOBO 1"" PARA TUBULACAO COBRE 28mm</t>
  </si>
  <si>
    <t>PAINEL DE ALARME MICROPROCESSADO DE OXIGÊNIO, PROTEC OU SIMILAR</t>
  </si>
  <si>
    <t>PAINEL DE ALARME MICROPROCESSADO DE AR COMPRIMIDO, PROTEC OU SIMILAR</t>
  </si>
  <si>
    <t>PAINEL DE ALARME MICROPROCESSADO DE ÓXIDO NITROSO, PROTEC OU SIMILAR</t>
  </si>
  <si>
    <t>PAINEL DE ALARME MICROPROCESSADO DE VÁCUO, PROTEC OU SIMILAR</t>
  </si>
  <si>
    <t>TE EM COBRE, DN 28MM, SEM ANEL DE SOLDA, INSTALADO EM RAMAL DE DISTRI</t>
  </si>
  <si>
    <t>TE EM COBRE, DN 15 MM, SEM ANEL DE SOLDA, INSTALADO EM RAMAL DE DISTRI</t>
  </si>
  <si>
    <t>CANALETA A CEU ABERTO EM ALVENARIA DE TIJOLO MACICO DE 1/2 VEZ COM LARGURA DE 30CM E PROFUNDIDADE DE 30CM - ANEXO H.S.-087 (A.P.) /M</t>
  </si>
  <si>
    <t>TAMPA PLACA CONCRETO MOLDADA NA OBRA ESPESSURA 10cm</t>
  </si>
  <si>
    <t>CENTRAIS DE GASES E VACUO</t>
  </si>
  <si>
    <t>TESTE DE ESTANQUEIDADE COM LOCALIZAÇÃO DE TAMPONAMENTO DE FUGAS NA REDE DE OXIGENIO, AR MEDICINAL E VÁCUO CLÍNICO. INCLUSO EMISSÃO DE LAUDO E ART.</t>
  </si>
  <si>
    <t>VALVULA REGULADORA PARA OXIGENIO, AR COMPRIMIDO, VACUO</t>
  </si>
  <si>
    <t>CAIXA DE SECCIONAMENTO DE GASES</t>
  </si>
  <si>
    <t>REGUA MEDICINAL</t>
  </si>
  <si>
    <t>PINTURA DE TUBULAÇÃO APARENTE ATÉ 3/4</t>
  </si>
  <si>
    <t>15.525.934/0001-14</t>
  </si>
  <si>
    <t>ELETRICA ZAN</t>
  </si>
  <si>
    <t>(67) 3316-6388</t>
  </si>
  <si>
    <t>JEAN</t>
  </si>
  <si>
    <t>72.313.828/0001-00</t>
  </si>
  <si>
    <t>PLENOBRAS</t>
  </si>
  <si>
    <t>22.193.309/0001-88</t>
  </si>
  <si>
    <t>TEKY</t>
  </si>
  <si>
    <t>04.888.481/0001-74</t>
  </si>
  <si>
    <t>SONAR</t>
  </si>
  <si>
    <t>(67) 3044-0029</t>
  </si>
  <si>
    <t>VINICIUS</t>
  </si>
  <si>
    <t>MARCOS</t>
  </si>
  <si>
    <t>08.148.433/0001-09</t>
  </si>
  <si>
    <t>GAZTECH</t>
  </si>
  <si>
    <t>(67) 99978-4670</t>
  </si>
  <si>
    <t>LEANDRO</t>
  </si>
  <si>
    <t>C45</t>
  </si>
  <si>
    <t>42.329.065/0001-25</t>
  </si>
  <si>
    <t>CASA DO ELETRICISTA</t>
  </si>
  <si>
    <t>C46</t>
  </si>
  <si>
    <t>40.240.260/0001-59</t>
  </si>
  <si>
    <t>FOGEMAQ</t>
  </si>
  <si>
    <t>C47</t>
  </si>
  <si>
    <t> 92.660.406/0001-19</t>
  </si>
  <si>
    <t>FRIGELAR</t>
  </si>
  <si>
    <t>C51</t>
  </si>
  <si>
    <t xml:space="preserve">CABO FLEXÍVEL PP 4 VIAS BITOLA 1,5MM </t>
  </si>
  <si>
    <t>S/DESONERAÇÃO</t>
  </si>
  <si>
    <t>4.1.2</t>
  </si>
  <si>
    <t>4.1.2.1</t>
  </si>
  <si>
    <t>4.1.2.2</t>
  </si>
  <si>
    <t>4.1.2.3</t>
  </si>
  <si>
    <t>4.1.2.4</t>
  </si>
  <si>
    <t>4.1.2.6</t>
  </si>
  <si>
    <t>4.1.2.7</t>
  </si>
  <si>
    <t>4.1.2.9</t>
  </si>
  <si>
    <t>4.1.2.10</t>
  </si>
  <si>
    <t>4.1.2.11</t>
  </si>
  <si>
    <t>4.1.2.12</t>
  </si>
  <si>
    <t>10.2</t>
  </si>
  <si>
    <t>10.2.1</t>
  </si>
  <si>
    <t>10.2.2</t>
  </si>
  <si>
    <t>10.2.3</t>
  </si>
  <si>
    <t>10.3.3</t>
  </si>
  <si>
    <t>____________________________________  
Fábio Marques Ribeiro
CREA - 15276 D / MS</t>
  </si>
  <si>
    <t xml:space="preserve">BDI S/DES: </t>
  </si>
  <si>
    <t>C52</t>
  </si>
  <si>
    <t>C53</t>
  </si>
  <si>
    <t>DKW STORE</t>
  </si>
  <si>
    <t>15.746.477/0001-98</t>
  </si>
  <si>
    <t xml:space="preserve">CABO BLINDADO PARA ALARME DE INCÊNDIO 2 VIAS DE 1.5MM² </t>
  </si>
  <si>
    <t>CRONOGRAMA FÍSICO FINANCEIRO - SEM DESONERAÇÃO</t>
  </si>
  <si>
    <t>17.3.3</t>
  </si>
  <si>
    <t>P9</t>
  </si>
  <si>
    <t>P10</t>
  </si>
  <si>
    <t>ACONDICIONAMENTO DE DIALIZADORES</t>
  </si>
  <si>
    <t>ADMINISTRAÇÃO E ENTREVISTA</t>
  </si>
  <si>
    <t>CIRCULAÇÃO 1</t>
  </si>
  <si>
    <t>CIRCULAÇÃO 2</t>
  </si>
  <si>
    <t>CIRCULAÇÃO FUNCIONÁRIOS</t>
  </si>
  <si>
    <t>CIRCULAÇÃO GERAL</t>
  </si>
  <si>
    <t>CONSULTÓRIO MULTIPROFISSIONAL</t>
  </si>
  <si>
    <t>CONSULTÓRIO MÉDICO NEFROLOGISTA</t>
  </si>
  <si>
    <t>DEPÓSITO DE ARMAZENAMENTO DAS SOLUÇÕES</t>
  </si>
  <si>
    <t>GUARDA PERTENCES</t>
  </si>
  <si>
    <t>POSTO ENFERMAGEM</t>
  </si>
  <si>
    <t>PROCESSAMENTO DE DIALISADORES</t>
  </si>
  <si>
    <t>REPOUSO ENFERMAGEM</t>
  </si>
  <si>
    <t>TREINAMENTO DIÁLISE PERITONEAL</t>
  </si>
  <si>
    <t>WC FUNC    FEM</t>
  </si>
  <si>
    <t>WC FUNC    MAS</t>
  </si>
  <si>
    <t>WC PCD FEM</t>
  </si>
  <si>
    <t>WC PCD MAS</t>
  </si>
  <si>
    <t>WC PCD PACIENTES</t>
  </si>
  <si>
    <t>ÁREA DE MACAS E CADEIRAS DE RODAS</t>
  </si>
  <si>
    <t>J7</t>
  </si>
  <si>
    <t>Total geral: 20</t>
  </si>
  <si>
    <t>Total geral: 57</t>
  </si>
  <si>
    <t>Total geral: 14</t>
  </si>
  <si>
    <t>Total geral: 19</t>
  </si>
  <si>
    <t>TORNEIRA BICA BAIXA DEFICIENTE PNE AUTOMÃTICA COM ALAVANCA</t>
  </si>
  <si>
    <t>LAVATÃ“RIO DE ESCOVAÃ‡ÃƒO EM INOX COM TORNEIRA</t>
  </si>
  <si>
    <t>Total geral: 46</t>
  </si>
  <si>
    <t>005 -  PISO MANTA VINILICA</t>
  </si>
  <si>
    <t>005 - RODAPÉ VINILICO</t>
  </si>
  <si>
    <t>007 - PINTURA ESMALTE SINTÉTICO EM MADEIRA - PORTAS</t>
  </si>
  <si>
    <t>Total geral: 3</t>
  </si>
  <si>
    <t>QUANTIDADE DE LADOS</t>
  </si>
  <si>
    <t>EXTENSÃO * ALTRURA - ESQUADRIA</t>
  </si>
  <si>
    <t>WC FUNC FEM</t>
  </si>
  <si>
    <t>WC FUNC MAS</t>
  </si>
  <si>
    <t>ÁREA REVESTIMENTO (M2)</t>
  </si>
  <si>
    <t xml:space="preserve">PORTAS DE ALUMÍNIO/VIDRO </t>
  </si>
  <si>
    <t>xfçlgfgbowsrglrw</t>
  </si>
  <si>
    <t>14.51</t>
  </si>
  <si>
    <t>foi considerado no 14.30</t>
  </si>
  <si>
    <t>......</t>
  </si>
  <si>
    <t xml:space="preserve">JUNTO AOS VASOS SANITÁRIOS CONVENCIONAIS E PCD </t>
  </si>
  <si>
    <t xml:space="preserve">JUNTO AOS LAVATÓRIOS E CUBAS </t>
  </si>
  <si>
    <t xml:space="preserve">TORNEIRA  CLÍNICA HOSPITALAR MESA ALAVANCA COTOVELO BICA ALTA </t>
  </si>
  <si>
    <t>PORTAS - METÁLICAS</t>
  </si>
  <si>
    <t>FRONTÃO</t>
  </si>
  <si>
    <t xml:space="preserve">VER TABELA DE BANCADA DE GRANITO </t>
  </si>
  <si>
    <t xml:space="preserve">P/ INSTALAÇÃO DE BANCADA DE GRANITO </t>
  </si>
  <si>
    <t xml:space="preserve">TABELA GERAL BANCADA DE GRANITO </t>
  </si>
  <si>
    <t xml:space="preserve">EXPURGO P/ EMBUTIR EM BANCADA DE GRANITO, INCLUSO SIFÃO E VÁLVULA </t>
  </si>
  <si>
    <t xml:space="preserve">VESTIÁRIOS FEM. </t>
  </si>
  <si>
    <t xml:space="preserve">COMPRIMENTO X ALTURA - ÁREA ESQUADRIA </t>
  </si>
  <si>
    <t>VESTIÁRIOS MASC.</t>
  </si>
  <si>
    <t>RÉGUA HOSPITALAR COM 2 PONTOS PARA OXIGÊNIO, 2 PONTOS DE AR COMPRIMIDO, 1 PONTO DE VÁCUO MEDICINAL, 2 PONTOS ELÉTRICOS DE TOMADA110V E UM PONTO ELÉTRICO 220V -  IDENTIFICADOS COM AS CORES PREVISTAS EM NORMA (NBR12188)</t>
  </si>
  <si>
    <t>CAIXA SECCIONADORA PARA GASES MEDICINAIS COM TAMPA EM ACRÍLICO  40x40</t>
  </si>
  <si>
    <t>ok</t>
  </si>
  <si>
    <t xml:space="preserve">BDI DIF.  C/DES: </t>
  </si>
  <si>
    <t>CPU 01</t>
  </si>
  <si>
    <t>REFERENCIA</t>
  </si>
  <si>
    <t xml:space="preserve">UNIDADE </t>
  </si>
  <si>
    <t xml:space="preserve">TOTAL: </t>
  </si>
  <si>
    <t>CPU 02</t>
  </si>
  <si>
    <t>CPU 03</t>
  </si>
  <si>
    <t>CPU 05</t>
  </si>
  <si>
    <t>CPU 06</t>
  </si>
  <si>
    <t>CPU 07</t>
  </si>
  <si>
    <t>CPU 08</t>
  </si>
  <si>
    <t>PAINEL DE ALARME INSTALADO PARA REDE DE OXIGÊNIO, VÁCUO CLÍNICO, AR COMPRIMIDO OU ÓXIDO NITROSO - PROTEC OU SIMILAR</t>
  </si>
  <si>
    <t>CT01</t>
  </si>
  <si>
    <t>CT03</t>
  </si>
  <si>
    <t>CT04</t>
  </si>
  <si>
    <t>CT05</t>
  </si>
  <si>
    <t>CT06</t>
  </si>
  <si>
    <t>CT07</t>
  </si>
  <si>
    <t>CT08</t>
  </si>
  <si>
    <t>CT10</t>
  </si>
  <si>
    <t>CT11</t>
  </si>
  <si>
    <t>CT14</t>
  </si>
  <si>
    <t>CT15</t>
  </si>
  <si>
    <t>CT16</t>
  </si>
  <si>
    <t>CT17</t>
  </si>
  <si>
    <t>CT22</t>
  </si>
  <si>
    <t>CT23</t>
  </si>
  <si>
    <t>CT25</t>
  </si>
  <si>
    <t>CT26</t>
  </si>
  <si>
    <t>CT27</t>
  </si>
  <si>
    <t>FLUXÔMETRO PARA GASES MEDICINAIS (OXIGÊNIO, OXIDO NITROSO OU AR COMPRIMIDO) PROTEC OU SIMILAR</t>
  </si>
  <si>
    <t>PONTOS DE CONSUMO COM TARUGO EM LATÃO SOLDÁVEL</t>
  </si>
  <si>
    <t>CENTRAL DE PRODUÇÃO DE AR COMPRIMIDO MEDICINAL 60
Nm³/h COM SECADOR POR ADSORÇÃO PO -45C. INCLUSO
INSTALAÇÃO.</t>
  </si>
  <si>
    <t>CENTRAL DE CILINDROS MANIFOOLD DE OXIGÊNIO 6+6 COM
CHICOTES DE COBRE E REGULADOR DE PRESSÃO DE MEDIA VAZÃO.</t>
  </si>
  <si>
    <t>DIFUSOR DE AR EM ALUMINIO 4 VIAS 310 x 310mm</t>
  </si>
  <si>
    <t>16.987.636/0001-09</t>
  </si>
  <si>
    <t>CONSTRUA TUDO</t>
  </si>
  <si>
    <t>SUELLEN</t>
  </si>
  <si>
    <t>(67) 3356-5801</t>
  </si>
  <si>
    <t>OK</t>
  </si>
  <si>
    <t>SISTEMA DE TRATAMENTO CENTRAL DE PURIFICAÇÃO DE ÁGUA (OSMOSE REVERSA) COMPOSTO POR TANQUE DE RESERVAÇÃO E LOOPING PARA ATENDER A DIVERSAS MÁQUINAS DE HEMODIÁLISE - FORNECIMENTO E INSTALAÇÃO</t>
  </si>
  <si>
    <t>CALÇADA AO REDOR DA EDIFICAÇÃO</t>
  </si>
  <si>
    <t xml:space="preserve">LARGURA X ALTURA </t>
  </si>
  <si>
    <t>AMAZON</t>
  </si>
  <si>
    <t>CENTER COR</t>
  </si>
  <si>
    <t>FIBRA CIRURGICA</t>
  </si>
  <si>
    <t>HOSPINET</t>
  </si>
  <si>
    <t>RVM MEDICAL</t>
  </si>
  <si>
    <t>OXIGÁS</t>
  </si>
  <si>
    <t>ATHENAS</t>
  </si>
  <si>
    <t>C54</t>
  </si>
  <si>
    <t>C55</t>
  </si>
  <si>
    <t>C56</t>
  </si>
  <si>
    <t>C57</t>
  </si>
  <si>
    <t>C58</t>
  </si>
  <si>
    <t>C59</t>
  </si>
  <si>
    <t>C60</t>
  </si>
  <si>
    <t>C61</t>
  </si>
  <si>
    <t>C62</t>
  </si>
  <si>
    <t>C63</t>
  </si>
  <si>
    <t>C64</t>
  </si>
  <si>
    <t>C65</t>
  </si>
  <si>
    <t>C66</t>
  </si>
  <si>
    <t>C67</t>
  </si>
  <si>
    <t>C68</t>
  </si>
  <si>
    <t>C69</t>
  </si>
  <si>
    <t>C73</t>
  </si>
  <si>
    <t>82.699.588/0001-88</t>
  </si>
  <si>
    <t>ZEUS DO BRASIL</t>
  </si>
  <si>
    <t>27.316.728-0001/83</t>
  </si>
  <si>
    <t>MUSSO INOX</t>
  </si>
  <si>
    <t>(27) 99279-0426</t>
  </si>
  <si>
    <t>GABRIELA</t>
  </si>
  <si>
    <t>15.436.940/0001-03</t>
  </si>
  <si>
    <t>19.097.931/0001-88</t>
  </si>
  <si>
    <t>09.007.247/0002-95</t>
  </si>
  <si>
    <t>06.576.044/0001-40</t>
  </si>
  <si>
    <t>37.142.35/0001-33</t>
  </si>
  <si>
    <t>PINHEIRAO MADEIRAS</t>
  </si>
  <si>
    <t>(67) 3383-3360</t>
  </si>
  <si>
    <t>DONIZETI</t>
  </si>
  <si>
    <t>MADCAMP</t>
  </si>
  <si>
    <t>02.136.420/0001-25</t>
  </si>
  <si>
    <t>(11) 97668 - 8195</t>
  </si>
  <si>
    <t>96.257.290/0001-22</t>
  </si>
  <si>
    <t>(11) 4367-2860</t>
  </si>
  <si>
    <t>ANIZIO</t>
  </si>
  <si>
    <t>05.431.351/0001-70</t>
  </si>
  <si>
    <t>(11) 3793-0606</t>
  </si>
  <si>
    <t>DANIELE</t>
  </si>
  <si>
    <t>31.765.131/0001-93</t>
  </si>
  <si>
    <t>PROTÓNS BRASIL</t>
  </si>
  <si>
    <t>(41) 99871-8829</t>
  </si>
  <si>
    <t>GUTIERRE</t>
  </si>
  <si>
    <t>09.051.083/0001-12</t>
  </si>
  <si>
    <t xml:space="preserve">VEXER </t>
  </si>
  <si>
    <t>(41) 99520-1314</t>
  </si>
  <si>
    <t>AUGUSTO</t>
  </si>
  <si>
    <t>25.165.034/0001-67</t>
  </si>
  <si>
    <t>HCB</t>
  </si>
  <si>
    <t>(11) 2446-5058</t>
  </si>
  <si>
    <t>FABIANA</t>
  </si>
  <si>
    <t>07.079.960/0001-38</t>
  </si>
  <si>
    <t>POLINOX</t>
  </si>
  <si>
    <t>(67) 3356-6164</t>
  </si>
  <si>
    <t>42.291.779/0001-91</t>
  </si>
  <si>
    <t>IDEAL OXIGENIO</t>
  </si>
  <si>
    <t>(67) 99230-8460</t>
  </si>
  <si>
    <t>MATHEUS</t>
  </si>
  <si>
    <t>00.985.184/0001-96</t>
  </si>
  <si>
    <t>(67) 9201-8559</t>
  </si>
  <si>
    <t>23.690.922/0001-73</t>
  </si>
  <si>
    <t>MADEGRANDE</t>
  </si>
  <si>
    <t>(67) 9961-0825</t>
  </si>
  <si>
    <t>GUILHERME</t>
  </si>
  <si>
    <t>10.808.894/0001-02</t>
  </si>
  <si>
    <t>ALPHENZ</t>
  </si>
  <si>
    <t>(19) 3302-9606</t>
  </si>
  <si>
    <t>MARIA</t>
  </si>
  <si>
    <t>LEVEROS</t>
  </si>
  <si>
    <t>61.502.324/0001-12</t>
  </si>
  <si>
    <t>C74</t>
  </si>
  <si>
    <t>C75</t>
  </si>
  <si>
    <t xml:space="preserve">EXAUSTOR TIPO CENTRIFUGO, MOTOR 12,5 HP, 1750 RPM, VAZÃO 300M3/MINUNTO, NÍVEL DE RUIDO 92 DBA, MODELO CL 700 </t>
  </si>
  <si>
    <t>C76</t>
  </si>
  <si>
    <t>C77</t>
  </si>
  <si>
    <t>C78</t>
  </si>
  <si>
    <t xml:space="preserve">CIA DO VENTO </t>
  </si>
  <si>
    <t>MARCIA LOPES</t>
  </si>
  <si>
    <t>(11)97468-3894</t>
  </si>
  <si>
    <t>NOVA EXAUSTORES</t>
  </si>
  <si>
    <t> 08.022.764/0001-90</t>
  </si>
  <si>
    <t>CIBREL</t>
  </si>
  <si>
    <t>77.385.797/0001-1</t>
  </si>
  <si>
    <t>04.547.627/0001-18</t>
  </si>
  <si>
    <t>00.776.574/0006-60</t>
  </si>
  <si>
    <t>COD</t>
  </si>
  <si>
    <t>PEITORIL</t>
  </si>
  <si>
    <t>DESCRICAO</t>
  </si>
  <si>
    <t>J02</t>
  </si>
  <si>
    <t>JANELA MAXIM-AR 250X60CM, EM ALUMINIO E VIDRO, 4 MÓDULOS</t>
  </si>
  <si>
    <t>J03</t>
  </si>
  <si>
    <t>JANELA MAXIM-AR 120X60CM, EM ALUMINIO E VIDRO, 2 MÓDULOS</t>
  </si>
  <si>
    <t>J04</t>
  </si>
  <si>
    <t>J05</t>
  </si>
  <si>
    <t>JANELA MAXIM-AR 100X60CM, EM ALUMINIO E VIDRO, 4 MÓDULOS</t>
  </si>
  <si>
    <t>J06</t>
  </si>
  <si>
    <t>JANELA DE CORRER 160X107CM, EM ALUMINIO E VIDRO, 4 FOLHAS</t>
  </si>
  <si>
    <t xml:space="preserve">Total geral: </t>
  </si>
  <si>
    <t>J02 J04 J06</t>
  </si>
  <si>
    <t>ÁREA DE REVESTIMENTO CERÃMICO</t>
  </si>
  <si>
    <t>COPAS (1x)</t>
  </si>
  <si>
    <t>WCS/VESTIÁRIO</t>
  </si>
  <si>
    <t>WCS PDC</t>
  </si>
  <si>
    <t>PLATIBANDA</t>
  </si>
  <si>
    <t>QUANITADE</t>
  </si>
  <si>
    <t>2.3</t>
  </si>
  <si>
    <t>2.4</t>
  </si>
  <si>
    <t>2.5</t>
  </si>
  <si>
    <t>2.6</t>
  </si>
  <si>
    <t>ÁREA EXISTENTE</t>
  </si>
  <si>
    <t>P02 A P08</t>
  </si>
  <si>
    <t>P01+P10</t>
  </si>
  <si>
    <t>C120</t>
  </si>
  <si>
    <t>INTERRUPTOR BIPOLAR DR-25A - FORNECIMENTO E INSTALAÇÃO</t>
  </si>
  <si>
    <t>13.1</t>
  </si>
  <si>
    <t>INSTALAÇÕES ELÉTRICAS</t>
  </si>
  <si>
    <t>13.1.5</t>
  </si>
  <si>
    <t>13.1.6</t>
  </si>
  <si>
    <t>13.1.7</t>
  </si>
  <si>
    <t>13.1.8</t>
  </si>
  <si>
    <t>13.1.9</t>
  </si>
  <si>
    <t>13.1.10</t>
  </si>
  <si>
    <t>13.1.11</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</si>
  <si>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</si>
  <si>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</si>
  <si>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</si>
  <si>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</si>
  <si>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</si>
  <si>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</si>
  <si>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</si>
  <si>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</si>
  <si>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</si>
  <si>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</si>
  <si>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</si>
  <si>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</si>
  <si>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</si>
  <si>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</si>
  <si>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</si>
  <si>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</si>
  <si>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</si>
  <si>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</si>
  <si>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</si>
  <si>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</si>
  <si>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</si>
  <si>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</si>
  <si>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</si>
  <si>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</si>
  <si>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CPU 09</t>
  </si>
  <si>
    <t>CT19</t>
  </si>
  <si>
    <t>CT20</t>
  </si>
  <si>
    <t>CT21</t>
  </si>
  <si>
    <t>CT24</t>
  </si>
  <si>
    <t>CARLOS</t>
  </si>
  <si>
    <t>(67) 996808093</t>
  </si>
  <si>
    <t>D&amp;E ESQUADRIAS DE ALUMÍNIO</t>
  </si>
  <si>
    <t>28.026.481/0001-23</t>
  </si>
  <si>
    <t>PORTA DE GIRO EM ALUMÍNIO DE ABRIR-2100X1800, LISA, 2 FOLHAS PARA PINTURA, COM VISOR - FORNECIMENTO</t>
  </si>
  <si>
    <t>PORTA EM ALUMÍNIO DE ABRIR 1,20X2,10M, 2 FOLHAS PARA PINTURA, COM VISOR DE VIDRO, PADRÃO MÉDIO, COM GUARNIÇÃO, FIXAÇÃO COM PARAFUSOS  - FORNECIMENTO</t>
  </si>
  <si>
    <t>8.2.2</t>
  </si>
  <si>
    <t>8.2.5</t>
  </si>
  <si>
    <t>TRANSFORMADOR TRIFASICO DE DISTRIBUICAO, POTENCIA DE 225 KVA, TENSAO NOMINAL DE 15 KV, TENSAO SECUNDARIA DE 220/127V, EM OLEO ISOLANTE TIPO MINERAL</t>
  </si>
  <si>
    <t>C79</t>
  </si>
  <si>
    <t>C80</t>
  </si>
  <si>
    <t xml:space="preserve"> 08.999.064/0002-30</t>
  </si>
  <si>
    <t>(67)3385-5694</t>
  </si>
  <si>
    <t xml:space="preserve">GAÚCHA CONSTRUÇÕES ELÉTRICAS </t>
  </si>
  <si>
    <t>(67) 9998-6081</t>
  </si>
  <si>
    <t>KIMARI</t>
  </si>
  <si>
    <t>ESTACAS</t>
  </si>
  <si>
    <t>BLOCO DE COROAMENTO</t>
  </si>
  <si>
    <t>VIGAS BALDRAME</t>
  </si>
  <si>
    <t>4.1.3</t>
  </si>
  <si>
    <t>4.1.3.1</t>
  </si>
  <si>
    <t>4.1.3.2</t>
  </si>
  <si>
    <t>4.1.3.3</t>
  </si>
  <si>
    <t>4.1.3.4</t>
  </si>
  <si>
    <t>4.1.3.5</t>
  </si>
  <si>
    <t>4.1.3.6</t>
  </si>
  <si>
    <t>4.1.3.7</t>
  </si>
  <si>
    <t>4.1.3.8</t>
  </si>
  <si>
    <t>4.1.3.9</t>
  </si>
  <si>
    <t>4.1.3.10</t>
  </si>
  <si>
    <t>4.1.3.11</t>
  </si>
  <si>
    <t>4.1.3.12</t>
  </si>
  <si>
    <t>4.1.3.13</t>
  </si>
  <si>
    <t>SUPER ESTRUTURA</t>
  </si>
  <si>
    <t>VERIFICAR PROJETO DE ESTRUTURA DE CONCRETO ARMADO</t>
  </si>
  <si>
    <t>ESCAVAÇÃO-CONCRETO</t>
  </si>
  <si>
    <t>CONCRETO +60%</t>
  </si>
  <si>
    <t>FORMA/2/0,30*0,15</t>
  </si>
  <si>
    <t>PILARES TÉRREO</t>
  </si>
  <si>
    <t>JANELA MAXIM-AR 150X60CM, EM ALUMINIO E VIDRO, 4 MÓDULOS</t>
  </si>
  <si>
    <t>C81</t>
  </si>
  <si>
    <t>C82</t>
  </si>
  <si>
    <t>C83</t>
  </si>
  <si>
    <t>C84</t>
  </si>
  <si>
    <t>85.500.684/0001-43</t>
  </si>
  <si>
    <t>PROTENPAR</t>
  </si>
  <si>
    <t>(67) 99992-0013</t>
  </si>
  <si>
    <t>EDUARDO</t>
  </si>
  <si>
    <t>POLIANA</t>
  </si>
  <si>
    <t>50.157.882/0001-71</t>
  </si>
  <si>
    <t>03.136.567/0001-88</t>
  </si>
  <si>
    <t>LAJES TAMOYO</t>
  </si>
  <si>
    <t>SOLAR ARQUITETURA E ENGENHARIA</t>
  </si>
  <si>
    <t>(67) 99846-7496</t>
  </si>
  <si>
    <t>(67) 99610-5410</t>
  </si>
  <si>
    <t>LAJE PROTENDIDA PARA FORRO, COM VIGOTAS PROTENDIDAS E ENCHIMENTO EM EPS BETA 16 SOBRECARGA= 150KG/M2</t>
  </si>
  <si>
    <t>CT02</t>
  </si>
  <si>
    <t>CT09</t>
  </si>
  <si>
    <t>CT12</t>
  </si>
  <si>
    <t>CT13</t>
  </si>
  <si>
    <t>CT18</t>
  </si>
  <si>
    <t>10.1.3</t>
  </si>
  <si>
    <t>10.1.4</t>
  </si>
  <si>
    <t>10.1.5</t>
  </si>
  <si>
    <t>10.1.6</t>
  </si>
  <si>
    <t>10.1.7</t>
  </si>
  <si>
    <t>10.1.8</t>
  </si>
  <si>
    <t>10.1.9</t>
  </si>
  <si>
    <t>10.1.10</t>
  </si>
  <si>
    <t>10.1.11</t>
  </si>
  <si>
    <t>10.1.12</t>
  </si>
  <si>
    <t>10.1.13</t>
  </si>
  <si>
    <t>10.1.14</t>
  </si>
  <si>
    <t>10.1.15</t>
  </si>
  <si>
    <t>10.1.16</t>
  </si>
  <si>
    <t>10.1.18</t>
  </si>
  <si>
    <t>10.1.19</t>
  </si>
  <si>
    <t>10.1.20</t>
  </si>
  <si>
    <t>10.1.21</t>
  </si>
  <si>
    <t>10.1.22</t>
  </si>
  <si>
    <t>10.1.25</t>
  </si>
  <si>
    <t>10.1.26</t>
  </si>
  <si>
    <t>10.1.27</t>
  </si>
  <si>
    <t>10.1.28</t>
  </si>
  <si>
    <t>10.1.29</t>
  </si>
  <si>
    <t>10.1.30</t>
  </si>
  <si>
    <t>10.1.31</t>
  </si>
  <si>
    <t>10.1.33</t>
  </si>
  <si>
    <t>10.2.4</t>
  </si>
  <si>
    <t>10.2.5</t>
  </si>
  <si>
    <t>10.2.6</t>
  </si>
  <si>
    <t>10.2.7</t>
  </si>
  <si>
    <t>10.2.8</t>
  </si>
  <si>
    <t>10.2.9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</si>
  <si>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</si>
  <si>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</si>
  <si>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</si>
  <si>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</si>
  <si>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</si>
  <si>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</si>
  <si>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</si>
  <si>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</si>
  <si>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</si>
  <si>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</si>
  <si>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</si>
  <si>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</si>
  <si>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</si>
  <si>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</si>
  <si>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</si>
  <si>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</si>
  <si>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</si>
  <si>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</si>
  <si>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</si>
  <si>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</si>
  <si>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</si>
  <si>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</si>
  <si>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</si>
  <si>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</si>
  <si>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</si>
  <si>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</si>
  <si>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</si>
  <si>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HIDRÁULICA</t>
  </si>
  <si>
    <t>SANITÁRIO</t>
  </si>
  <si>
    <t>CT28</t>
  </si>
  <si>
    <t>C85</t>
  </si>
  <si>
    <t>C86</t>
  </si>
  <si>
    <t>TENDA ENERGIA SOLAR</t>
  </si>
  <si>
    <t>(67) 3341-4727</t>
  </si>
  <si>
    <t>MAISA</t>
  </si>
  <si>
    <t>INOVA ENERGIA SOLAR</t>
  </si>
  <si>
    <t>(67) 99959-9940</t>
  </si>
  <si>
    <t>RHAPAEL</t>
  </si>
  <si>
    <t xml:space="preserve">24.241.576/0001-09
</t>
  </si>
  <si>
    <t>30.210.873/0001-90</t>
  </si>
  <si>
    <t>REPLANDEÇA ENERGIA SOLAR</t>
  </si>
  <si>
    <t xml:space="preserve">(67) 3201-5199
</t>
  </si>
  <si>
    <t>38.656.776/0001-37</t>
  </si>
  <si>
    <t>RESPLANDEÇA</t>
  </si>
  <si>
    <t>SISTEMA DE ENERGIA FOTOVOLTAÍCA COM CAPACIDADE MÉDIA DE 17.000KWh/MÊS PARA INSTALAÇÃO VOLTADA PARA O NORTE - FORNECIMENTO E INSTALAÇÃO</t>
  </si>
  <si>
    <t>DEMONSTRAÇÃO DE BDI 1 - SEM DESONERAÇÃO - Acórdão 2622/2013</t>
  </si>
  <si>
    <t>UM</t>
  </si>
  <si>
    <t>CENTRAL DE PRODUÇÃO DE VACUO DUPLEX 40M³/H COM
BOMBAS DE PALHETAS SEMI‐LUBRIFICADAS E SISTEMA DE
FILTRAGEM BACTERIOLOGICA. INCLUSO INSTALAÇÃO.</t>
  </si>
  <si>
    <t>PREFEITURA MUNICIPAL DE IVINHEMA</t>
  </si>
  <si>
    <t>IVINHEMA - MS</t>
  </si>
  <si>
    <t>JULIANO FERRO BARROS DONATO</t>
  </si>
  <si>
    <t>CAIXA DE PASSAGEM P/ SPLIT 35X13X7CM DRENO INFERIOR DE PLAST</t>
  </si>
  <si>
    <t>C121</t>
  </si>
  <si>
    <t>C122</t>
  </si>
  <si>
    <t>C123</t>
  </si>
  <si>
    <t>C124</t>
  </si>
  <si>
    <t>C125</t>
  </si>
  <si>
    <t>C126</t>
  </si>
  <si>
    <t>C127</t>
  </si>
  <si>
    <t>C128</t>
  </si>
  <si>
    <t>C129</t>
  </si>
  <si>
    <t>C130</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</si>
  <si>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</si>
  <si>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</si>
  <si>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</si>
  <si>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</si>
  <si>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</si>
  <si>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</si>
  <si>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</si>
  <si>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</si>
  <si>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</si>
  <si>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</si>
  <si>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</si>
  <si>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</si>
  <si>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</si>
  <si>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</si>
  <si>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</si>
  <si>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</si>
  <si>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</si>
  <si>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</si>
  <si>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</si>
  <si>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</si>
  <si>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</si>
  <si>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</si>
  <si>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</si>
  <si>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</si>
  <si>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PREFEITURA MUNICIPAL DE SÃO GABRIEL DO OESTE</t>
  </si>
  <si>
    <t>SÃO GABRIEL DO OESTE - MS</t>
  </si>
  <si>
    <t>CHECK LIST PARA ORÇAMENTO</t>
  </si>
  <si>
    <t xml:space="preserve">PROJETO: </t>
  </si>
  <si>
    <t>PROJETISTA:</t>
  </si>
  <si>
    <t xml:space="preserve">MUNÍCIPIO: </t>
  </si>
  <si>
    <t>PROGRESSO</t>
  </si>
  <si>
    <t>PLANILHA ORÇAMENTÁRIA</t>
  </si>
  <si>
    <t>Conferir PROCV (SINAPI/AGESUL)</t>
  </si>
  <si>
    <t>Conferir planilha com as composições</t>
  </si>
  <si>
    <t>Conferir planilha com a memória de cálculo</t>
  </si>
  <si>
    <t>Conferir planilha com as cotações</t>
  </si>
  <si>
    <t>Conferir o custo dos serviços referentes ao SBC</t>
  </si>
  <si>
    <t>Conferir cabeçalho (planilha, composição, memorial, cotações bdi e cronograma)</t>
  </si>
  <si>
    <t>Conferir se o nome do objeto está compativel com os projetos</t>
  </si>
  <si>
    <t>Verificar localização da obra e se há necessidade de incluir alojamento e melhorar o canteiro de obras;</t>
  </si>
  <si>
    <t>Verificar formatação de texto e cores</t>
  </si>
  <si>
    <t>Verificar os referencias se estão compativeis com os servicos</t>
  </si>
  <si>
    <t>Revisar somatórias antes de gerar PDF</t>
  </si>
  <si>
    <t>Verificar as unidades dos serviços</t>
  </si>
  <si>
    <t>Verificar a numeração das composições e cotações</t>
  </si>
  <si>
    <t>Verificar a data base do orçamento se está compativel com o cabeçalho</t>
  </si>
  <si>
    <t>Verificar se o BDI está dentro dos quartis estabelecidos pelo tcu</t>
  </si>
  <si>
    <t>Conferir descrição das composições e cotaçao</t>
  </si>
  <si>
    <t>Ocultar coluna "E" codigos ENGELUGA</t>
  </si>
  <si>
    <t>Verificar o prazo do cronograma com o cabeçalho do orçamento</t>
  </si>
  <si>
    <t>Gerar itens de maiores relevancias</t>
  </si>
  <si>
    <t>Gerar quadro resumo</t>
  </si>
  <si>
    <t>Criar pasta licitação</t>
  </si>
  <si>
    <t xml:space="preserve">DESCRIÇÃO  </t>
  </si>
  <si>
    <t>ROBERTA</t>
  </si>
  <si>
    <t>ITENS DE MAIOR RELEVÂNCIA</t>
  </si>
  <si>
    <t>PREFEITURA MUNICIPAL DE MIRANDA</t>
  </si>
  <si>
    <t>MIRANDA - MS</t>
  </si>
  <si>
    <t>PREFEITURA MUNICIPAL DE SANTA RITA DO PARDO</t>
  </si>
  <si>
    <t>SANTA RITA DO PARDO - MS</t>
  </si>
  <si>
    <t>PREFEITURA MUNICIPAL DE SIDROLANDIA</t>
  </si>
  <si>
    <t>SIDROLANDIA - MS</t>
  </si>
  <si>
    <t>COMPRIMENTO X LARGURA</t>
  </si>
  <si>
    <t>CANTEIRO DE OBRAS</t>
  </si>
  <si>
    <t>INSTALAÇÃO PROVISÓRIA DE ÁGUA E ESGOTO</t>
  </si>
  <si>
    <t>COZINHA</t>
  </si>
  <si>
    <t>SALÃO</t>
  </si>
  <si>
    <t>VARANDA</t>
  </si>
  <si>
    <t>PORTA DE VIDRO COM ESQUADRIA DE CORRER, 4 FOLHAS</t>
  </si>
  <si>
    <t>8.1.3</t>
  </si>
  <si>
    <t>PORTA DE CORRER DE VIDRO TEMPERADO, ESPESSURA 10MM - FORNECIMENTO E INSTALAÇÃO</t>
  </si>
  <si>
    <t>MENOR QUE 5 M²</t>
  </si>
  <si>
    <t>TOMADA DE PISO COMPLETA EM CAIXA 4X2</t>
  </si>
  <si>
    <t>CAIXA RETANGULAR 4''X2'', METÁLICA, INSTALADA EM PISO - FORNECIMENTO E INSTALAÇÃO</t>
  </si>
  <si>
    <t>LATERAL 1</t>
  </si>
  <si>
    <t>LATERAL 2</t>
  </si>
  <si>
    <t>POSTERIOR</t>
  </si>
  <si>
    <t>CALCULO ALVENARIA</t>
  </si>
  <si>
    <t>LADO 1</t>
  </si>
  <si>
    <t>LADOS</t>
  </si>
  <si>
    <t>LADO 2</t>
  </si>
  <si>
    <t>LADO 3 - REVESTIMENTO</t>
  </si>
  <si>
    <t>AREA - ABERTURA</t>
  </si>
  <si>
    <t>LADO 3</t>
  </si>
  <si>
    <t>SOMA TOTAL</t>
  </si>
  <si>
    <t>FRONTAL</t>
  </si>
  <si>
    <t>PAREDES INTERNAS 1</t>
  </si>
  <si>
    <t>PAREDES INTERNAS 2</t>
  </si>
  <si>
    <t xml:space="preserve">ÁREA ALVENARIA </t>
  </si>
  <si>
    <t>comp</t>
  </si>
  <si>
    <t>abertura</t>
  </si>
  <si>
    <t>ab</t>
  </si>
  <si>
    <t>OITÃO</t>
  </si>
  <si>
    <t>PERÍMETRO * ALTURA - ESQUADRIAS</t>
  </si>
  <si>
    <t>FORMULA</t>
  </si>
  <si>
    <t>BUCHA DE REDUCAO LONGA PVC 75x50mm</t>
  </si>
  <si>
    <t>LARGURA X ALTURA X QTDE X 2 LADOS</t>
  </si>
  <si>
    <t>JOELHO 90 PVC RIGIDO ROSCA 3/4""</t>
  </si>
  <si>
    <t>10.3.6</t>
  </si>
  <si>
    <t>10.3.7</t>
  </si>
  <si>
    <t>10.3.8</t>
  </si>
  <si>
    <t>RESERVATORIO 3000L</t>
  </si>
  <si>
    <t>ENCARGOS SOCIAIS DESONERADOS: 79,35%(HORA) 42,45%(MÊS)</t>
  </si>
  <si>
    <t>J1 E J2</t>
  </si>
  <si>
    <t>10.2.37</t>
  </si>
  <si>
    <t>10.1.34</t>
  </si>
  <si>
    <t>10.1.35</t>
  </si>
  <si>
    <t>10.2.38</t>
  </si>
  <si>
    <t>C156</t>
  </si>
  <si>
    <t xml:space="preserve">QUANTIDADE * COMPRIIMENTO </t>
  </si>
  <si>
    <t>4.2.2.6</t>
  </si>
  <si>
    <t>4.2.2.7</t>
  </si>
  <si>
    <t>4.2.2.8</t>
  </si>
  <si>
    <t>OITÃO POSTERIOR</t>
  </si>
  <si>
    <t>OITÃO FRONTAL</t>
  </si>
  <si>
    <t>CPU 04</t>
  </si>
  <si>
    <t>11.11</t>
  </si>
  <si>
    <t>13.1.12</t>
  </si>
  <si>
    <t>14.1.4</t>
  </si>
  <si>
    <t>14.1.5</t>
  </si>
  <si>
    <t>14.1.6</t>
  </si>
  <si>
    <t>14.1.7</t>
  </si>
  <si>
    <t>4.1.2.5</t>
  </si>
  <si>
    <t>4.1.2.8</t>
  </si>
  <si>
    <t>FABRICAÇÃO E INSTALAÇÃO DE TESOURA INTEIRA EM AÇO, VÃO DE 16M, PARA TELHA ONDULADA DE FIBROCIMENTO, METÁLICA, PLÁSTICA OU TERMOACÚSTICA, INCLUSO IÇAMENTO, INCLUSO IÇAMENTO</t>
  </si>
  <si>
    <t>19.1</t>
  </si>
  <si>
    <t>19.3</t>
  </si>
  <si>
    <t>19.4</t>
  </si>
  <si>
    <t>19.5</t>
  </si>
  <si>
    <t>4.2.1</t>
  </si>
  <si>
    <t>4.2.1.1</t>
  </si>
  <si>
    <t>4.2.1.2</t>
  </si>
  <si>
    <t>4.2.1.3</t>
  </si>
  <si>
    <t>4.2.1.4</t>
  </si>
  <si>
    <t>4.2.1.5</t>
  </si>
  <si>
    <t>4.2.2.9</t>
  </si>
  <si>
    <t>4.2.2.10</t>
  </si>
  <si>
    <t>14.3.3</t>
  </si>
  <si>
    <t>15.1.1</t>
  </si>
  <si>
    <t>15.1.2</t>
  </si>
  <si>
    <t>15.1.3</t>
  </si>
  <si>
    <t>15.1.4</t>
  </si>
  <si>
    <t>15.1.5</t>
  </si>
  <si>
    <t>15.2.1</t>
  </si>
  <si>
    <t>20.1</t>
  </si>
  <si>
    <t>20.2</t>
  </si>
  <si>
    <t>20.3</t>
  </si>
  <si>
    <t>21.1</t>
  </si>
  <si>
    <t>21.2</t>
  </si>
  <si>
    <t>COMPRIMENTO TOTAL</t>
  </si>
  <si>
    <t>ARQ - TABELA DE AMBIENTES</t>
  </si>
  <si>
    <t>WC PCD</t>
  </si>
  <si>
    <t>ARQ - JANELAS</t>
  </si>
  <si>
    <t>JANELA, CORRER, 2 FOLHAS, ALUMÍNIO/VIDRO</t>
  </si>
  <si>
    <t>JANELA, CORRER, 4 FOLHAS, ALUMÍNIO/VIDRO</t>
  </si>
  <si>
    <t>JANELA, GUICHÊ, 1 FOLHA, ALUMINIO/VIDRO</t>
  </si>
  <si>
    <t>ARQ - PORTAS</t>
  </si>
  <si>
    <t>PORTA DE  ABRIR, 1 FOLHA, VENEZIANA COM GUARNIÇÃO, ALUMÍNIO, PINTURA BRANCO GELO</t>
  </si>
  <si>
    <t>PORTA DE FERRO 80X210CM DE ABRIR, COM REQUADRO E GUARNICAO COMPLETA</t>
  </si>
  <si>
    <t>PORTA DE ALUMÍNIO, ABRIR, COM PINTUTRA NA COR BRANCO</t>
  </si>
  <si>
    <t>HORAS</t>
  </si>
  <si>
    <t>11.15</t>
  </si>
  <si>
    <t>CPU 10</t>
  </si>
  <si>
    <t>PORTA COMPLETA DE ALUMÍNIO - FORNECIMENTO E INSTALAÇÃO</t>
  </si>
  <si>
    <t>CPU 11</t>
  </si>
  <si>
    <t>7.1.6</t>
  </si>
  <si>
    <t>ESQUADRIAS METÁLICAS</t>
  </si>
  <si>
    <t>GUICHÊ EM ALUMÍNIO COM VIDRO - FORNECIMENTO E INSTALAÇÃO</t>
  </si>
  <si>
    <t>ÁREA CHURRASQUEIRA</t>
  </si>
  <si>
    <t>4.1.1.2</t>
  </si>
  <si>
    <t>IDA E VOLTA</t>
  </si>
  <si>
    <t>13.1.37</t>
  </si>
  <si>
    <t>C157</t>
  </si>
  <si>
    <t>13.1.38</t>
  </si>
  <si>
    <t>C158</t>
  </si>
  <si>
    <t>MOBILIZACAO/RETIRADA EQUIPAMENTO PARA PERFURACAO SOLO</t>
  </si>
  <si>
    <t>VOLUME DO CONCRETO + 60%</t>
  </si>
  <si>
    <t xml:space="preserve">ESPESURA </t>
  </si>
  <si>
    <t>COSME LISBOA</t>
  </si>
  <si>
    <t>63.720</t>
  </si>
  <si>
    <t>____________________________________  
Cosme Lisboa
CREA - 63.720 D / MS</t>
  </si>
  <si>
    <t>1.9</t>
  </si>
  <si>
    <t>M3</t>
  </si>
  <si>
    <t>KM</t>
  </si>
  <si>
    <t>2.7</t>
  </si>
  <si>
    <t>3.2</t>
  </si>
  <si>
    <t>VOLUME X DISTÂNCIA</t>
  </si>
  <si>
    <t>M3 X KM</t>
  </si>
  <si>
    <t>6.5</t>
  </si>
  <si>
    <t>11.16</t>
  </si>
  <si>
    <t>12.11</t>
  </si>
  <si>
    <t>15.3.1</t>
  </si>
  <si>
    <t>TRANSPORTE</t>
  </si>
  <si>
    <t>17.4</t>
  </si>
  <si>
    <t>17.4.1</t>
  </si>
  <si>
    <t>18.4</t>
  </si>
  <si>
    <t>18.4.1</t>
  </si>
  <si>
    <t>2.8</t>
  </si>
  <si>
    <t>2.9</t>
  </si>
  <si>
    <t>3.3</t>
  </si>
  <si>
    <t>TRANSPORTE MATERIAL</t>
  </si>
  <si>
    <t>4.3</t>
  </si>
  <si>
    <t>4.3.1</t>
  </si>
  <si>
    <t>4.3.2</t>
  </si>
  <si>
    <t>5.3</t>
  </si>
  <si>
    <t>5.3.1</t>
  </si>
  <si>
    <t>5.3.2</t>
  </si>
  <si>
    <t>6.6</t>
  </si>
  <si>
    <t>7.3</t>
  </si>
  <si>
    <t>7.3.1</t>
  </si>
  <si>
    <t>TRASPORTE MATERIAIS</t>
  </si>
  <si>
    <t>9.3</t>
  </si>
  <si>
    <t>9.3.1</t>
  </si>
  <si>
    <t>9.3.2</t>
  </si>
  <si>
    <t>TRANSPORTE MATERIAIS</t>
  </si>
  <si>
    <t>8.3</t>
  </si>
  <si>
    <t>8.3.1</t>
  </si>
  <si>
    <t>8.3.2</t>
  </si>
  <si>
    <t>10.4</t>
  </si>
  <si>
    <t>10.4.1</t>
  </si>
  <si>
    <t>10.4.2</t>
  </si>
  <si>
    <t>11.17</t>
  </si>
  <si>
    <t>13.2</t>
  </si>
  <si>
    <t>13.2.1</t>
  </si>
  <si>
    <t>13.2.2</t>
  </si>
  <si>
    <t xml:space="preserve">TRANSPORTE MATERIAIS  ELÉTRICA E TELEFONIA </t>
  </si>
  <si>
    <t>15.3.2</t>
  </si>
  <si>
    <t>17.4.2</t>
  </si>
  <si>
    <t>17.4.3</t>
  </si>
  <si>
    <t>18.4.2</t>
  </si>
  <si>
    <t>4.1.1.3</t>
  </si>
  <si>
    <t>8.2.3</t>
  </si>
  <si>
    <t>8.2.4</t>
  </si>
  <si>
    <t xml:space="preserve">FORRO </t>
  </si>
  <si>
    <t>17.5</t>
  </si>
  <si>
    <t>17.5.1</t>
  </si>
  <si>
    <t>17.5.2</t>
  </si>
  <si>
    <t>SALÃO E VARANDA</t>
  </si>
  <si>
    <t>7.2.3</t>
  </si>
  <si>
    <t>SALA DE REUNIÃO/ DEPÓSICO/ ESCRITÓRIO/ WCS</t>
  </si>
  <si>
    <t>17.4.4</t>
  </si>
  <si>
    <t>CPU 12</t>
  </si>
  <si>
    <t>ALVENARIA TIJOLO REFRATARIO 2,5 x 11,4 x 22,9 CIM./AREIA 1:6</t>
  </si>
  <si>
    <t>19.6</t>
  </si>
  <si>
    <t>CHURRASQUEIRA NAS DIMENSÕES: 1,00X0,80M EM ALVENARIA REVESTIDA EM TIJOLINHO INCLUSIVE REFRATÁRIO</t>
  </si>
  <si>
    <t>4.1.1.4</t>
  </si>
  <si>
    <t>4.1.1.5</t>
  </si>
  <si>
    <t>19.2</t>
  </si>
  <si>
    <t>COIFA EM CHAPA DE ACO GALVANIZADO # 26</t>
  </si>
  <si>
    <t>Churrasqueira</t>
  </si>
  <si>
    <t>Cozinha</t>
  </si>
  <si>
    <t>Depósito</t>
  </si>
  <si>
    <t>Escritório</t>
  </si>
  <si>
    <t>Sala de Reunião</t>
  </si>
  <si>
    <t>Salão</t>
  </si>
  <si>
    <t>Varanda</t>
  </si>
  <si>
    <t>WC Fem.</t>
  </si>
  <si>
    <t>WC Masc.</t>
  </si>
  <si>
    <t>1/3</t>
  </si>
  <si>
    <t>7.3.2</t>
  </si>
  <si>
    <t>CONSTRUÇÃO GALPÃO ASSENTAMENTOS</t>
  </si>
  <si>
    <t>ASSENTAMENTO MELODIA</t>
  </si>
  <si>
    <t>COMPOSIÇÃO PARAMÉTRICA DE EXECUÇÃO DE DEPÓSITO EM CANTEIRO DE OBRA EM CHAPA DE MADEIRA COMPENSADA, NÃO INCLUSO MOBILIÁRIO</t>
  </si>
  <si>
    <t xml:space="preserve">COMPOSIÇÃO PARAMÉTRICA DE EXECUÇÃO DE ESCRITÓRIO EM CANTEIRO DE OBRAS, FORA DA PROJEÇÃO DA LAJE, EM CHAPA DE MADEIRA COMPENSADA, NÃO INCLUSO MOBILIÁRIO E EQUIPAMENTOS. 
</t>
  </si>
  <si>
    <t>0,0346</t>
  </si>
  <si>
    <t>0,0173</t>
  </si>
  <si>
    <t>0,23584</t>
  </si>
  <si>
    <t>0,1092</t>
  </si>
  <si>
    <t>0,1183</t>
  </si>
  <si>
    <t>0,19602</t>
  </si>
  <si>
    <t>0,22491</t>
  </si>
  <si>
    <t>0,0692</t>
  </si>
  <si>
    <t>0,11375</t>
  </si>
  <si>
    <t>0,0519</t>
  </si>
  <si>
    <t>0,03944</t>
  </si>
  <si>
    <t>0,15657</t>
  </si>
  <si>
    <t>0,03235</t>
  </si>
  <si>
    <t>0,1038</t>
  </si>
  <si>
    <t>0,0865</t>
  </si>
  <si>
    <t>0,05086</t>
  </si>
  <si>
    <t>0,03979</t>
  </si>
  <si>
    <t>0,00095</t>
  </si>
  <si>
    <t>0,028</t>
  </si>
  <si>
    <t>0,08564</t>
  </si>
  <si>
    <t>0,6301</t>
  </si>
  <si>
    <t>1,47837</t>
  </si>
  <si>
    <t>0,09359</t>
  </si>
  <si>
    <t>1,21799</t>
  </si>
  <si>
    <t>6,6775</t>
  </si>
  <si>
    <t>0,58044</t>
  </si>
  <si>
    <t>0,25951</t>
  </si>
  <si>
    <t>0,19031</t>
  </si>
  <si>
    <t>1,40795</t>
  </si>
  <si>
    <t>0,1315</t>
  </si>
  <si>
    <t>0,00865</t>
  </si>
  <si>
    <t>0,02491</t>
  </si>
  <si>
    <t>1,0</t>
  </si>
  <si>
    <t>0,51453</t>
  </si>
  <si>
    <t>0,02249</t>
  </si>
  <si>
    <t>0,1557</t>
  </si>
  <si>
    <t>0,2237</t>
  </si>
  <si>
    <t>0,80579</t>
  </si>
  <si>
    <t>0,45674</t>
  </si>
  <si>
    <t>0,6397</t>
  </si>
  <si>
    <t>0,01384</t>
  </si>
  <si>
    <t>0,2455</t>
  </si>
  <si>
    <t>0,03866</t>
  </si>
  <si>
    <t>4,27387</t>
  </si>
  <si>
    <t xml:space="preserve">COMPOSIÇÃO PARAMÉTRICA DE EXECUÇÃO DE REFEITÓRIO EM CANTEIRO DE OBRA EM CHAPA DE MADEIRA COMPENSADA, NÃO INCLUSO MOBILIÁRIO E EQUIPAMENTOS.
</t>
  </si>
  <si>
    <t>0,0268</t>
  </si>
  <si>
    <t>1,1155</t>
  </si>
  <si>
    <t>1,4293</t>
  </si>
  <si>
    <t>0,0886</t>
  </si>
  <si>
    <t>0,1423</t>
  </si>
  <si>
    <t>0,0537</t>
  </si>
  <si>
    <t>0,3221</t>
  </si>
  <si>
    <t>0,5369</t>
  </si>
  <si>
    <t>0,1074</t>
  </si>
  <si>
    <t>0,8591</t>
  </si>
  <si>
    <t>2,5503</t>
  </si>
  <si>
    <t>0,1611</t>
  </si>
  <si>
    <t>0,1342</t>
  </si>
  <si>
    <t>1,451</t>
  </si>
  <si>
    <t>0,039</t>
  </si>
  <si>
    <t>0,01</t>
  </si>
  <si>
    <t>0,009</t>
  </si>
  <si>
    <t>0,1879</t>
  </si>
  <si>
    <t>0,2264</t>
  </si>
  <si>
    <t>0,1765</t>
  </si>
  <si>
    <t>0,04</t>
  </si>
  <si>
    <t>1,2782</t>
  </si>
  <si>
    <t xml:space="preserve">COMPOSIÇÃO PARAMÉTRICA DE EXECUÇÃO DE SANITÁRIO E VESTIÁRIO EM CANTEIRO DE OBRAS, FORA DA PROJEÇÃO DA LAJE, EM CHAPA DE MADEIRA COMPENSADA, NÃO INCLUSO MOBILIÁRIO. 
</t>
  </si>
  <si>
    <t>0,03009</t>
  </si>
  <si>
    <t>0,04012</t>
  </si>
  <si>
    <t>0,30046</t>
  </si>
  <si>
    <t>0,3255</t>
  </si>
  <si>
    <t>0,29573</t>
  </si>
  <si>
    <t>0,10573</t>
  </si>
  <si>
    <t>0,37117</t>
  </si>
  <si>
    <t>0,01003</t>
  </si>
  <si>
    <t>0,06019</t>
  </si>
  <si>
    <t>0,09028</t>
  </si>
  <si>
    <t>0,07022</t>
  </si>
  <si>
    <t>0,30922</t>
  </si>
  <si>
    <t>0,05015</t>
  </si>
  <si>
    <t>0,15268</t>
  </si>
  <si>
    <t>0,05497</t>
  </si>
  <si>
    <t>0,19551</t>
  </si>
  <si>
    <t>0,15047</t>
  </si>
  <si>
    <t>0,13041</t>
  </si>
  <si>
    <t>0,02006</t>
  </si>
  <si>
    <t>0,16833</t>
  </si>
  <si>
    <t>0,00259</t>
  </si>
  <si>
    <t>0,07631</t>
  </si>
  <si>
    <t>0,36094</t>
  </si>
  <si>
    <t>0,02949</t>
  </si>
  <si>
    <t>0,53188</t>
  </si>
  <si>
    <t>0,35642</t>
  </si>
  <si>
    <t>4,07577</t>
  </si>
  <si>
    <t>0,08025</t>
  </si>
  <si>
    <t>1,30233</t>
  </si>
  <si>
    <t>0,04213</t>
  </si>
  <si>
    <t>0,02808</t>
  </si>
  <si>
    <t>0,0337</t>
  </si>
  <si>
    <t>0,02407</t>
  </si>
  <si>
    <t>0,731</t>
  </si>
  <si>
    <t>0,14044</t>
  </si>
  <si>
    <t>0,3001</t>
  </si>
  <si>
    <t>0,59588</t>
  </si>
  <si>
    <t>0,83443</t>
  </si>
  <si>
    <t>0,07814</t>
  </si>
  <si>
    <t>0,00501</t>
  </si>
  <si>
    <t>3,2873</t>
  </si>
  <si>
    <t>0,08346</t>
  </si>
  <si>
    <t>0,04664</t>
  </si>
  <si>
    <t>CPU 13</t>
  </si>
  <si>
    <t>CPU 14</t>
  </si>
  <si>
    <t>CPU 15</t>
  </si>
  <si>
    <t>CPU 16</t>
  </si>
  <si>
    <t>(MARÇO/2024)</t>
  </si>
  <si>
    <t>22,22%</t>
  </si>
  <si>
    <t>(JANEIRO/2024)</t>
  </si>
  <si>
    <t>% S/ DESONERAÇÃO</t>
  </si>
  <si>
    <t>SECRETARIA DE OBRAS</t>
  </si>
  <si>
    <t>AGESUL(JANEIRO/2024) SINAPI (MARÇO/2024) SBC (MARÇO/2024)</t>
  </si>
  <si>
    <t>TELHAMENTO COM TELHA METÁLICA TERMOACÚSTICA E = 30 MM, COM ATÉ 2 ÁGUAS, INCLUSO IÇAMENTO. AF_07/2019</t>
  </si>
  <si>
    <t>ALVENARIA DE VEDAÇÃO DE BLOCOS  VAZADOS DE CONCRETO APARENTE DE 14X19X39 CM (ESPESSURA 14 CM) E ARGAMASSA DE ASSENTAMENTO COM PREPARO EM BETONEIRA. AF_12/2021</t>
  </si>
  <si>
    <t>FORRO EM MADEIRA PINUS, PARA AMBIENTES RESIDENCIAIS E COMERCIAIS, INCLUSIVE ESTRUTURA BIDIRECIONAL DE FIXAÇÃO. AF_08/2023</t>
  </si>
  <si>
    <t>REVESTIMENTO CERÂMICO PARA PISO COM PLACAS TIPO PORCELANATO DE DIMENSÕES 60X60 CM APLICADA EM AMBIENTES DE ÁREA MAIOR QUE 10 M². AF_02/2023_PE</t>
  </si>
  <si>
    <t>APLICACAO E LIXAMENTO DE MASSA ACRILICA EM PAREDES EM DUAS DEMAOS</t>
  </si>
  <si>
    <t>180 DIAS</t>
  </si>
  <si>
    <t>FORNECIMENTO E INSTALAÇÃO DE PLACA DE OBRA COM CHAPA GALVANIZADA E ESTRUTURA DE MADEIRA. AF_03/2022_PS</t>
  </si>
  <si>
    <t>305,96</t>
  </si>
  <si>
    <t>309,43</t>
  </si>
  <si>
    <t>LOCAÇÃO CONVENCIONAL DE OBRA, UTILIZANDO GABARITO DE TÁBUAS CORRIDAS PONTALETADAS A CADA 2,00M -  2 UTILIZAÇÕES. AF_03/2024</t>
  </si>
  <si>
    <t>58,30</t>
  </si>
  <si>
    <t>61,55</t>
  </si>
  <si>
    <t>TAPUME COM TELHA METÁLICA. AF_03/2024</t>
  </si>
  <si>
    <t>78,55</t>
  </si>
  <si>
    <t>81,41</t>
  </si>
  <si>
    <t>PORTAO PARA TAPUME COM TELHA TRAPEZOIDAL EM ACO GALVANIZADO,  ESP=0,5MM, EM ESTRUTURA DE MADEIRA, INCLUSIVE FERRAGENS (REAPROVEITAMENTO DA TELHA DE 3X)</t>
  </si>
  <si>
    <t>LIMPEZA MECANIZADA DE CAMADA VEGETAL, VEGETAÇÃO E PEQUENAS ÁRVORES (DIÂMETRO DE TRONCO MENOR QUE 0,20 M), COM TRATOR DE ESTEIRAS. AF_03/2024</t>
  </si>
  <si>
    <t>0,58</t>
  </si>
  <si>
    <t>0,61</t>
  </si>
  <si>
    <t>LOCACAO DE CACAMBA (4M3) (7 DIAS)</t>
  </si>
  <si>
    <t>TRANSPORTE COM CAMINHÃO BASCULANTE DE 6 M³, EM VIA URBANA PAVIMENTADA, DMT ATÉ 30 KM (UNIDADE: M3XKM). AF_07/2020</t>
  </si>
  <si>
    <t>M3XKM</t>
  </si>
  <si>
    <t>2,79</t>
  </si>
  <si>
    <t>2,84</t>
  </si>
  <si>
    <t>TRANSPORTE COM CAMINHÃO BASCULANTE DE 6 M³, EM VIA URBANA PAVIMENTADA, ADICIONAL PARA DMT EXCEDENTE A 30 KM (UNIDADE: M3XKM). AF_07/2020</t>
  </si>
  <si>
    <t>1,12</t>
  </si>
  <si>
    <t>1,14</t>
  </si>
  <si>
    <t>BEBEDOURO INDUSTRIAL DE COLUNA EM ACO INOX, CAPACIDADE DE 50 LITROS, 2 TORNEIRAS, KIT FILTRO BACTERIOLOGICO, REF. KX-05 DA KNOX OU SIMILAR (REAPROVEITAMENTO DE 6X)</t>
  </si>
  <si>
    <t>ATERRO MANUAL EM CAMADAS DE 20 CM, UMIDECIDAS E FORTEMENTE APILOADAS, COM AQUISICAO DE TERRA</t>
  </si>
  <si>
    <t>CRAVACAO E CONCRETAGEM DE ESTACAS MOLDADAS IN-LOCO, TIPO STRAUSS, ENCAMISADA, CONCRETO 20 MPa, PREPARO COM BETONEIRA, (EXCLUSIVE ARMADURA), NO DIAMETRO E CARGA MAXIMA DE TRABALHO DE 25 CM (20 TON) (EXCLUSIVE MOBILIZACAO E DESMOBILIZACAO DE EQUIP.)</t>
  </si>
  <si>
    <t>ARRASAMENTO MECANICO DE ESTACA DE CONCRETO ARMADO, DIAMETROS DE 41 CM A 60 CM. AF_05/2021</t>
  </si>
  <si>
    <t>24,47</t>
  </si>
  <si>
    <t>26,97</t>
  </si>
  <si>
    <t>MONTAGEM DE ARMADURA TRANSVERSAL DE ESTACAS DE SEÇÃO CIRCULAR, DIÂMETRO = 5,0 MM. AF_09/2021_PS</t>
  </si>
  <si>
    <t>15,00</t>
  </si>
  <si>
    <t>15,63</t>
  </si>
  <si>
    <t>MONTAGEM DE ARMADURA DE ESTACAS, DIÂMETRO = 8,0 MM. AF_09/2021_PS</t>
  </si>
  <si>
    <t>12,61</t>
  </si>
  <si>
    <t>12,84</t>
  </si>
  <si>
    <t>ESCAVAÇÃO MANUAL PARA BLOCO DE COROAMENTO OU SAPATA (INCLUINDO ESCAVAÇÃO PARA COLOCAÇÃO DE FÔRMAS). AF_01/2024</t>
  </si>
  <si>
    <t>78,96</t>
  </si>
  <si>
    <t>87,00</t>
  </si>
  <si>
    <t>LASTRO DE CONCRETO MAGRO, APLICADO EM BLOCOS DE COROAMENTO OU SAPATAS, ESPESSURA DE 3 CM. AF_01/2024</t>
  </si>
  <si>
    <t>18,10</t>
  </si>
  <si>
    <t>18,89</t>
  </si>
  <si>
    <t>FABRICAÇÃO, MONTAGEM E DESMONTAGEM DE FÔRMA PARA BLOCO DE COROAMENTO, EM CHAPA DE MADEIRA COMPENSADA RESINADA, E=17 MM, 4 UTILIZAÇÕES. AF_01/2024</t>
  </si>
  <si>
    <t>113,82</t>
  </si>
  <si>
    <t>121,00</t>
  </si>
  <si>
    <t>ARMAÇÃO DE BLOCO UTILIZANDO AÇO CA-60 DE 5 MM - MONTAGEM. AF_01/2024</t>
  </si>
  <si>
    <t>18,24</t>
  </si>
  <si>
    <t>19,19</t>
  </si>
  <si>
    <t>ARMAÇÃO DE BLOCO UTILIZANDO AÇO CA-50 DE 6,3 MM - MONTAGEM. AF_01/2024</t>
  </si>
  <si>
    <t>16,81</t>
  </si>
  <si>
    <t>17,50</t>
  </si>
  <si>
    <t>ARMAÇÃO DE BLOCO UTILIZANDO AÇO CA-50 DE 8 MM - MONTAGEM. AF_01/2024</t>
  </si>
  <si>
    <t>15,42</t>
  </si>
  <si>
    <t>15,94</t>
  </si>
  <si>
    <t>ARMAÇÃO DE BLOCO UTILIZANDO AÇO CA-50 DE 10 MM - MONTAGEM. AF_01/2024</t>
  </si>
  <si>
    <t>13,63</t>
  </si>
  <si>
    <t>14,01</t>
  </si>
  <si>
    <t>ARMAÇÃO DE BLOCO, SAPATA ISOLADA, VIGA BALDRAME E SAPATA CORRIDA UTILIZANDO AÇO CA-50 DE 12,5 MM - MONTAGEM. AF_01/2024</t>
  </si>
  <si>
    <t>10,71</t>
  </si>
  <si>
    <t>10,93</t>
  </si>
  <si>
    <t>CONCRETO FCK = 25MPA, TRAÇO 1:2,3:2,7 (EM MASSA SECA DE CIMENTO/ AREIA MÉDIA/ BRITA 1) - PREPARO MECÂNICO COM BETONEIRA 400 L. AF_05/2021</t>
  </si>
  <si>
    <t>490,00</t>
  </si>
  <si>
    <t>497,98</t>
  </si>
  <si>
    <t>LANÇAMENTO COM USO DE BALDES, ADENSAMENTO E ACABAMENTO DE CONCRETO EM ESTRUTURAS. AF_02/2022</t>
  </si>
  <si>
    <t>247,05</t>
  </si>
  <si>
    <t>272,37</t>
  </si>
  <si>
    <t>IMPERMEABILIZAÇÃO DE SUPERFÍCIE COM EMULSÃO ASFÁLTICA, 2 DEMÃOS. AF_09/2023</t>
  </si>
  <si>
    <t>60,89</t>
  </si>
  <si>
    <t>62,11</t>
  </si>
  <si>
    <t>REATERRO MANUAL DE VALAS, COM COMPACTADOR DE SOLOS DE PERCUSSÃO. AF_08/2023</t>
  </si>
  <si>
    <t>22,42</t>
  </si>
  <si>
    <t>24,44</t>
  </si>
  <si>
    <t>ESCAVAÇÃO MANUAL PARA VIGA BALDRAME OU SAPATA CORRIDA (INCLUINDO ESCAVAÇÃO PARA COLOCAÇÃO DE FÔRMAS). AF_01/2024</t>
  </si>
  <si>
    <t>86,94</t>
  </si>
  <si>
    <t>95,77</t>
  </si>
  <si>
    <t>FABRICAÇÃO, MONTAGEM E DESMONTAGEM DE FÔRMA PARA VIGA BALDRAME, EM CHAPA DE MADEIRA COMPENSADA RESINADA, E=17 MM, 4 UTILIZAÇÕES. AF_01/2024</t>
  </si>
  <si>
    <t>84,54</t>
  </si>
  <si>
    <t>90,26</t>
  </si>
  <si>
    <t>LASTRO DE CONCRETO MAGRO, APLICADO EM PISOS, LAJES SOBRE SOLO OU RADIERS, ESPESSURA DE 5 CM. AF_01/2024</t>
  </si>
  <si>
    <t>33,82</t>
  </si>
  <si>
    <t>35,10</t>
  </si>
  <si>
    <t>ARMAÇÃO DE BLOCO, SAPATA ISOLADA, VIGA BALDRAME E SAPATA CORRIDA UTILIZANDO AÇO CA-50 DE 16 MM - MONTAGEM. AF_01/2024</t>
  </si>
  <si>
    <t>10,20</t>
  </si>
  <si>
    <t>10,37</t>
  </si>
  <si>
    <t>MONTAGEM E DESMONTAGEM DE FÔRMA DE PILARES RETANGULARES E ESTRUTURAS SIMILARES, PÉ-DIREITO SIMPLES, EM CHAPA DE MADEIRA COMPENSADA PLASTIFICADA, 10 UTILIZAÇÕES. AF_09/2020</t>
  </si>
  <si>
    <t>61,75</t>
  </si>
  <si>
    <t>64,02</t>
  </si>
  <si>
    <t>ARMAÇÃO DE PILAR OU VIGA DE ESTRUTURA CONVENCIONAL DE CONCRETO ARMADO UTILIZANDO AÇO CA-60 DE 5,0 MM - MONTAGEM. AF_06/2022</t>
  </si>
  <si>
    <t>13,52</t>
  </si>
  <si>
    <t>13,98</t>
  </si>
  <si>
    <t>ARMAÇÃO DE PILAR OU VIGA DE ESTRUTURA CONVENCIONAL DE CONCRETO ARMADO UTILIZANDO AÇO CA-50 DE 10,0 MM - MONTAGEM. AF_06/2022</t>
  </si>
  <si>
    <t>11,23</t>
  </si>
  <si>
    <t>11,35</t>
  </si>
  <si>
    <t>ARMAÇÃO DE PILAR OU VIGA DE ESTRUTURA CONVENCIONAL DE CONCRETO ARMADO UTILIZANDO AÇO CA-50 DE 6,3 MM - MONTAGEM. AF_06/2022</t>
  </si>
  <si>
    <t>13,07</t>
  </si>
  <si>
    <t>13,36</t>
  </si>
  <si>
    <t>ARMAÇÃO DE PILAR OU VIGA DE ESTRUTURA CONVENCIONAL DE CONCRETO ARMADO UTILIZANDO AÇO CA-50 DE 8,0 MM - MONTAGEM. AF_06/2022</t>
  </si>
  <si>
    <t>12,47</t>
  </si>
  <si>
    <t>12,66</t>
  </si>
  <si>
    <t>ARMAÇÃO DE PILAR OU VIGA DE ESTRUTURA CONVENCIONAL DE CONCRETO ARMADO UTILIZANDO AÇO CA-50 DE 12,5 MM - MONTAGEM. AF_06/2022</t>
  </si>
  <si>
    <t>9,49</t>
  </si>
  <si>
    <t>9,57</t>
  </si>
  <si>
    <t>ARMAÇÃO DE PILAR OU VIGA DE ESTRUTURA CONVENCIONAL DE CONCRETO ARMADO UTILIZANDO AÇO CA-50 DE 16,0 MM - MONTAGEM. AF_06/2022</t>
  </si>
  <si>
    <t>9,24</t>
  </si>
  <si>
    <t>9,29</t>
  </si>
  <si>
    <t>ARMAÇÃO DE PILAR OU VIGA DE ESTRUTURA CONVENCIONAL DE CONCRETO ARMADO UTILIZANDO AÇO CA-50 DE 20,0 MM - MONTAGEM. AF_06/2022</t>
  </si>
  <si>
    <t>10,57</t>
  </si>
  <si>
    <t>10,63</t>
  </si>
  <si>
    <t>ALVENARIA DE EMBASAMENTO COM BLOCO ESTRUTURAL DE CONCRETO, DE 14X19X29CM E ARGAMASSA DE ASSENTAMENTO COM PREPARO EM BETONEIRA. AF_05/2020</t>
  </si>
  <si>
    <t>972,82</t>
  </si>
  <si>
    <t>1.008,60</t>
  </si>
  <si>
    <t>110,06</t>
  </si>
  <si>
    <t>114,51</t>
  </si>
  <si>
    <t>FIXAÇÃO (ENCUNHAMENTO) DE ALVENARIA DE VEDAÇÃO COM TIJOLO MACIÇO. AF_03/2024</t>
  </si>
  <si>
    <t>25,89</t>
  </si>
  <si>
    <t>27,50</t>
  </si>
  <si>
    <t>VERGA PRÉ-MOLDADA PARA JANELAS COM ATÉ 1,5 M DE VÃO. AF_03/2016</t>
  </si>
  <si>
    <t>50,01</t>
  </si>
  <si>
    <t>51,11</t>
  </si>
  <si>
    <t>VERGA PRÉ-MOLDADA PARA JANELAS COM MAIS DE 1,5 M DE VÃO. AF_03/2016</t>
  </si>
  <si>
    <t>63,84</t>
  </si>
  <si>
    <t>65,07</t>
  </si>
  <si>
    <t>VERGA PRÉ-MOLDADA COM ATÉ 1,5 M DE VÃO, ESPESSURA DE *20* CM. AF_03/2024</t>
  </si>
  <si>
    <t>27,74</t>
  </si>
  <si>
    <t>28,42</t>
  </si>
  <si>
    <t>VERGA PRÉ-MOLDADA PARA PORTAS COM MAIS DE 1,5 M DE VÃO. AF_03/2016</t>
  </si>
  <si>
    <t>62,92</t>
  </si>
  <si>
    <t>64,11</t>
  </si>
  <si>
    <t>CONTRAVERGA PRÉ-MOLDADA, ESPESSURA DE *20* CM. AF_03/2024</t>
  </si>
  <si>
    <t>27,03</t>
  </si>
  <si>
    <t>27,69</t>
  </si>
  <si>
    <t>CONTRAVERGA PRÉ-MOLDADA PARA VÃOS DE MAIS DE 1,5 M DE COMPRIMENTO. AF_03/2016</t>
  </si>
  <si>
    <t>60,00</t>
  </si>
  <si>
    <t>61,22</t>
  </si>
  <si>
    <t>TRAMA DE AÇO COMPOSTA POR TERÇAS PARA TELHADOS DE ATÉ 2 ÁGUAS PARA TELHA ONDULADA DE FIBROCIMENTO, METÁLICA, PLÁSTICA OU TERMOACÚSTICA, INCLUSO TRANSPORTE VERTICAL. AF_07/2019</t>
  </si>
  <si>
    <t>49,97</t>
  </si>
  <si>
    <t>50,82</t>
  </si>
  <si>
    <t>187,34</t>
  </si>
  <si>
    <t>187,59</t>
  </si>
  <si>
    <t>CUMEEIRA PARA TELHA GALVALUME ONDULADA ESPESSURA 0,43MM</t>
  </si>
  <si>
    <t>CHAPISCO PARA PAREDES EXTERNAS E INTERNAS COM ARGAMASSA DE CIMENTO E AREIA NO TRACO 1:3</t>
  </si>
  <si>
    <t>MASSA ÚNICA, EM ARGAMASSA TRAÇO 1:2:8, PREPARO MECÂNICO, APLICADA MANUALMENTE EM PAREDES INTERNAS DE AMBIENTES COM ÁREA ENTRE 5M² E 10M², E = 17,5MM, COM TALISCAS. AF_03/2024</t>
  </si>
  <si>
    <t>32,64</t>
  </si>
  <si>
    <t>34,58</t>
  </si>
  <si>
    <t>EMBOÇO OU MASSA ÚNICA EM ARGAMASSA TRAÇO 1:2:8, PREPARO MECÂNICO COM BETONEIRA 400 L, APLICADA MANUALMENTE EM PANOS DE FACHADA COM PRESENÇA DE VÃOS, ESPESSURA DE 25 MM. AF_08/2022</t>
  </si>
  <si>
    <t>48,51</t>
  </si>
  <si>
    <t>51,75</t>
  </si>
  <si>
    <t>EMBOÇO, EM ARGAMASSA TRAÇO 1:2:8, PREPARO MECÂNICO, APLICADO MANUALMENTE EM PAREDES INTERNAS DE AMBIENTES COM ÁREA MENOR QUE 5M², E =17,5MM, COM TALISCAS. AF_03/2024</t>
  </si>
  <si>
    <t>35,14</t>
  </si>
  <si>
    <t>37,34</t>
  </si>
  <si>
    <t>EMBOÇO, EM ARGAMASSA TRAÇO 1:2:8, PREPARO MECÂNICO, APLICADO MANUALMENTE EM PAREDES INTERNAS DE AMBIENTES COM ÁREA ENTRE 5M² E 10M², E = 17,5MM, COM TALISCAS. AF_03/2024</t>
  </si>
  <si>
    <t>31,63</t>
  </si>
  <si>
    <t>33,46</t>
  </si>
  <si>
    <t>EMBOÇO, EM ARGAMASSA TRAÇO 1:2:8, PREPARO MECÂNICO, APLICADO MANUALMENTE EM PAREDES INTERNAS DE AMBIENTES COM ÁREA MAIOR QUE 10M², E = 17,5MM, COM TALISCAS. AF_03/2024</t>
  </si>
  <si>
    <t>29,53</t>
  </si>
  <si>
    <t>31,14</t>
  </si>
  <si>
    <t>189,48</t>
  </si>
  <si>
    <t>194,14</t>
  </si>
  <si>
    <t>ACABAMENTOS PARA FORRO (RODA-FORRO EM MADEIRA PINUS). AF_08/2023</t>
  </si>
  <si>
    <t>45,28</t>
  </si>
  <si>
    <t>46,39</t>
  </si>
  <si>
    <t>FORRO EM RÉGUAS DE PVC, FRISADO, PARA AMBIENTES COMERCIAIS, INCLUSIVE ESTRUTURA BIDIRECIONAL DE FIXAÇÃO. AF_08/2023_PS</t>
  </si>
  <si>
    <t>65,89</t>
  </si>
  <si>
    <t>67,63</t>
  </si>
  <si>
    <t>JANELA DE ALUMÍNIO DE CORRER COM 2 FOLHAS PARA VIDROS, COM VIDROS, BATENTE, ACABAMENTO COM ACETATO OU BRILHANTE E FERRAGENS. EXCLUSIVE ALIZAR E CONTRAMARCO. FORNECIMENTO E INSTALAÇÃO. AF_12/2019</t>
  </si>
  <si>
    <t>448,88</t>
  </si>
  <si>
    <t>450,61</t>
  </si>
  <si>
    <t>JANELA DE ALUMÍNIO DE CORRER COM 4 FOLHAS PARA VIDROS, COM VIDROS, BATENTE, ACABAMENTO COM ACETATO OU BRILHANTE E FERRAGENS. EXCLUSIVE ALIZAR E CONTRAMARCO. FORNECIMENTO E INSTALAÇÃO. AF_12/2019</t>
  </si>
  <si>
    <t>515,29</t>
  </si>
  <si>
    <t>518,50</t>
  </si>
  <si>
    <t>PORTA EM ALUMÍNIO DE ABRIR TIPO VENEZIANA COM GUARNIÇÃO, FIXAÇÃO COM PARAFUSOS - FORNECIMENTO E INSTALAÇÃO. AF_12/2019</t>
  </si>
  <si>
    <t>704,77</t>
  </si>
  <si>
    <t>706,05</t>
  </si>
  <si>
    <t>FECHADURA DE EMBUTIR PARA PORTA DE BANHEIRO, COMPLETA, ACABAMENTO PADRÃO POPULAR, INCLUSO EXECUÇÃO DE FURO - FORNECIMENTO E INSTALAÇÃO. AF_12/2019</t>
  </si>
  <si>
    <t>108,44</t>
  </si>
  <si>
    <t>110,89</t>
  </si>
  <si>
    <t>PORTA DE FERRO, DE ABRIR, TIPO GRADE COM CHAPA, COM GUARNIÇÕES. AF_12/2019</t>
  </si>
  <si>
    <t>545,95</t>
  </si>
  <si>
    <t>547,66</t>
  </si>
  <si>
    <t>REGULARIZACAO SARRAFEADA PARA REVESTIMENTO DE PISO COM ARGAMASSA DE CIMENTO E AREIA NO TRACO 1:3, NA(S) ESPESSURA(S):- 2 CM</t>
  </si>
  <si>
    <t>REVESTIMENTO CERÂMICO PARA PISO COM PLACAS TIPO PORCELANATO DE DIMENSÕES 60X60 CM APLICADA EM AMBIENTES DE ÁREA MENOR QUE 5 M². AF_02/2023_PE</t>
  </si>
  <si>
    <t>162,09</t>
  </si>
  <si>
    <t>165,24</t>
  </si>
  <si>
    <t>REVESTIMENTO CERÂMICO PARA PISO COM PLACAS TIPO PORCELANATO DE DIMENSÕES 60X60 CM APLICADA EM AMBIENTES DE ÁREA ENTRE 5 M² E 10 M². AF_02/2023_PE</t>
  </si>
  <si>
    <t>149,93</t>
  </si>
  <si>
    <t>152,26</t>
  </si>
  <si>
    <t>141,21</t>
  </si>
  <si>
    <t>142,77</t>
  </si>
  <si>
    <t>RODAPÉ CERÂMICO DE 7CM DE ALTURA COM PLACAS TIPO ESMALTADA EXTRA DE DIMENSÕES 60X60CM. AF_02/2023</t>
  </si>
  <si>
    <t>14,91</t>
  </si>
  <si>
    <t>15,19</t>
  </si>
  <si>
    <t>CAIXA ENTERRADA HIDRÁULICA RETANGULAR EM ALVENARIA COM TIJOLOS CERÂMICOS MACIÇOS, DIMENSÕES INTERNAS: 0,6X0,6X0,6 M PARA REDE DE ESGOTO. AF_12/2020</t>
  </si>
  <si>
    <t>521,01</t>
  </si>
  <si>
    <t>548,89</t>
  </si>
  <si>
    <t>CAIXA SIFONADA, PVC, DN 150 X 185 X 75 MM, JUNTA ELÁSTICA, FORNECIDA E INSTALADA EM RAMAL DE DESCARGA OU EM RAMAL DE ESGOTO SANITÁRIO. AF_08/2022</t>
  </si>
  <si>
    <t>100,40</t>
  </si>
  <si>
    <t>102,47</t>
  </si>
  <si>
    <t>CURVA CURTA 90 GRAUS, PVC, SERIE NORMAL, ESGOTO PREDIAL, DN 40 MM, JUNTA SOLDÁVEL, FORNECIDO E INSTALADO EM RAMAL DE DESCARGA OU RAMAL DE ESGOTO SANITÁRIO. AF_08/2022</t>
  </si>
  <si>
    <t>12,07</t>
  </si>
  <si>
    <t>12,62</t>
  </si>
  <si>
    <t>JOELHO 45 GRAUS, PVC, SERIE NORMAL, ESGOTO PREDIAL, DN 100 MM, JUNTA ELÁSTICA, FORNECIDO E INSTALADO EM RAMAL DE DESCARGA OU RAMAL DE ESGOTO SANITÁRIO. AF_08/2022</t>
  </si>
  <si>
    <t>26,69</t>
  </si>
  <si>
    <t>27,52</t>
  </si>
  <si>
    <t>JOELHO 45 GRAUS, PVC, SERIE NORMAL, ESGOTO PREDIAL, DN 40 MM, JUNTA SOLDÁVEL, FORNECIDO E INSTALADO EM RAMAL DE DESCARGA OU RAMAL DE ESGOTO SANITÁRIO. AF_08/2022</t>
  </si>
  <si>
    <t>9,43</t>
  </si>
  <si>
    <t>9,98</t>
  </si>
  <si>
    <t>JOELHO 45 GRAUS, PVC, SERIE NORMAL, ESGOTO PREDIAL, DN 75 MM, JUNTA ELÁSTICA, FORNECIDO E INSTALADO EM RAMAL DE DESCARGA OU RAMAL DE ESGOTO SANITÁRIO. AF_08/2022</t>
  </si>
  <si>
    <t>22,06</t>
  </si>
  <si>
    <t>22,77</t>
  </si>
  <si>
    <t>JOELHO 90 GRAUS, PVC, SERIE NORMAL, ESGOTO PREDIAL, DN 100 MM, JUNTA ELÁSTICA, FORNECIDO E INSTALADO EM RAMAL DE DESCARGA OU RAMAL DE ESGOTO SANITÁRIO. AF_08/2022</t>
  </si>
  <si>
    <t>25,87</t>
  </si>
  <si>
    <t>26,70</t>
  </si>
  <si>
    <t>JOELHO 90 GRAUS, PVC, SERIE NORMAL, ESGOTO PREDIAL, DN 75 MM, JUNTA ELÁSTICA, FORNECIDO E INSTALADO EM PRUMADA DE ESGOTO SANITÁRIO OU VENTILAÇÃO. AF_08/2022</t>
  </si>
  <si>
    <t>19,53</t>
  </si>
  <si>
    <t>20,06</t>
  </si>
  <si>
    <t>JOELHO 90 GRAUS, PVC, SERIE NORMAL, ESGOTO PREDIAL, DN 40 MM, JUNTA SOLDÁVEL, FORNECIDO E INSTALADO EM RAMAL DE DESCARGA OU RAMAL DE ESGOTO SANITÁRIO. AF_08/2022</t>
  </si>
  <si>
    <t>9,20</t>
  </si>
  <si>
    <t>9,75</t>
  </si>
  <si>
    <t>- JUNCAO SIMPLES COM REDUCAO (100 X 75) MM</t>
  </si>
  <si>
    <t>JUNÇÃO SIMPLES, PVC, SERIE NORMAL, ESGOTO PREDIAL, DN 100 X 100 MM, JUNTA ELÁSTICA, FORNECIDO E INSTALADO EM RAMAL DE DESCARGA OU RAMAL DE ESGOTO SANITÁRIO. AF_08/2022</t>
  </si>
  <si>
    <t>48,93</t>
  </si>
  <si>
    <t>50,04</t>
  </si>
  <si>
    <t>REDUÇÃO EXCÊNTRICA, PVC, SERIE R, ÁGUA PLUVIAL, DN 100 X 75 MM, JUNTA ELÁSTICA, FORNECIDO E INSTALADO EM CONDUTORES VERTICAIS DE ÁGUAS PLUVIAIS. AF_06/2022</t>
  </si>
  <si>
    <t>33,70</t>
  </si>
  <si>
    <t>34,35</t>
  </si>
  <si>
    <t>REDUÇÃO EXCÊNTRICA, PVC, SERIE R, ÁGUA PLUVIAL, DN 75 X 50 MM, JUNTA ELÁSTICA, FORNECIDO E INSTALADO EM RAMAL DE ENCAMINHAMENTO. AF_06/2022</t>
  </si>
  <si>
    <t>18,45</t>
  </si>
  <si>
    <t>18,67</t>
  </si>
  <si>
    <t>TUBO PVC, SERIE NORMAL, ESGOTO PREDIAL, DN 100 MM, FORNECIDO E INSTALADO EM RAMAL DE DESCARGA OU RAMAL DE ESGOTO SANITÁRIO. AF_08/2022</t>
  </si>
  <si>
    <t>33,28</t>
  </si>
  <si>
    <t>35,19</t>
  </si>
  <si>
    <t>TUBO PVC, SERIE NORMAL, ESGOTO PREDIAL, DN 75 MM, FORNECIDO E INSTALADO EM RAMAL DE DESCARGA OU RAMAL DE ESGOTO SANITÁRIO. AF_08/2022</t>
  </si>
  <si>
    <t>29,93</t>
  </si>
  <si>
    <t>31,57</t>
  </si>
  <si>
    <t>TUBO PVC, SERIE NORMAL, ESGOTO PREDIAL, DN 40 MM, FORNECIDO E INSTALADO EM RAMAL DE DESCARGA OU RAMAL DE ESGOTO SANITÁRIO. AF_08/2022</t>
  </si>
  <si>
    <t>18,49</t>
  </si>
  <si>
    <t>19,75</t>
  </si>
  <si>
    <t>SUMIDOURO CIRCULAR, EM CONCRETO PRÉ-MOLDADO, DIÂMETRO INTERNO = 2,38 M, ALTURA INTERNA = 3,0 M, ÁREA DE INFILTRAÇÃO: 25 M² (PARA 10 CONTRIBUINTES). AF_12/2020_PA</t>
  </si>
  <si>
    <t>5.749,47</t>
  </si>
  <si>
    <t>5.794,37</t>
  </si>
  <si>
    <t>TANQUE SÉPTICO CIRCULAR, EM CONCRETO PRÉ-MOLDADO, DIÂMETRO INTERNO = 1,88 M, ALTURA INTERNA = 2,50 M, VOLUME ÚTIL: 6245,8 L (PARA 32 CONTRIBUINTES). AF_12/2020_PA</t>
  </si>
  <si>
    <t>4.921,48</t>
  </si>
  <si>
    <t>4.957,62</t>
  </si>
  <si>
    <t>JOELHO 90 GRAUS, PVC, SERIE NORMAL, ESGOTO PREDIAL, DN 50 MM, JUNTA ELÁSTICA, FORNECIDO E INSTALADO EM RAMAL DE DESCARGA OU RAMAL DE ESGOTO SANITÁRIO. AF_08/2022</t>
  </si>
  <si>
    <t>13,70</t>
  </si>
  <si>
    <t>14,30</t>
  </si>
  <si>
    <t>TUBO PVC, SERIE NORMAL, ESGOTO PREDIAL, DN 50 MM, FORNECIDO E INSTALADO EM RAMAL DE DESCARGA OU RAMAL DE ESGOTO SANITÁRIO. AF_08/2022</t>
  </si>
  <si>
    <t>23,92</t>
  </si>
  <si>
    <t>25,29</t>
  </si>
  <si>
    <t>CAIXA DE GORDURA SIMPLES (CAPACIDADE: 36L), RETANGULAR, EM ALVENARIA COM TIJOLOS CERÂMICOS MACIÇOS, DIMENSÕES INTERNAS = 0,2X0,4 M, ALTURA INTERNA = 0,8 M. AF_12/2020</t>
  </si>
  <si>
    <t>337,58</t>
  </si>
  <si>
    <t>356,20</t>
  </si>
  <si>
    <t>JOELHO 45 GRAUS, PVC, SERIE NORMAL, ESGOTO PREDIAL, DN 50 MM, JUNTA ELÁSTICA, FORNECIDO E INSTALADO EM PRUMADA DE ESGOTO SANITÁRIO OU VENTILAÇÃO. AF_08/2022</t>
  </si>
  <si>
    <t>10,28</t>
  </si>
  <si>
    <t>10,42</t>
  </si>
  <si>
    <t>JUNÇÃO SIMPLES, PVC, SERIE NORMAL, ESGOTO PREDIAL, DN 50 X 50 MM, JUNTA ELÁSTICA, FORNECIDO E INSTALADO EM PRUMADA DE ESGOTO SANITÁRIO OU VENTILAÇÃO. AF_08/2022</t>
  </si>
  <si>
    <t>19,31</t>
  </si>
  <si>
    <t>19,51</t>
  </si>
  <si>
    <t>LUVA SIMPLES, PVC, SERIE NORMAL, ESGOTO PREDIAL, DN 50 MM, JUNTA ELÁSTICA, FORNECIDO E INSTALADO EM RAMAL DE DESCARGA OU RAMAL DE ESGOTO SANITÁRIO. AF_08/2022</t>
  </si>
  <si>
    <t>8,51</t>
  </si>
  <si>
    <t>8,91</t>
  </si>
  <si>
    <t>TERMINAL DE VENTILAÇÃO, PVC, SÉRIE NORMAL, ESGOTO PREDIAL, DN 50 MM, JUNTA SOLDÁVEL, FORNECIDO E INSTALADO EM PRUMADA DE ESGOTO SANITÁRIO OU VENTILAÇÃO. AF_08/2022</t>
  </si>
  <si>
    <t>10,94</t>
  </si>
  <si>
    <t>10,99</t>
  </si>
  <si>
    <t>TE, PVC, SERIE NORMAL, ESGOTO PREDIAL, DN 50 X 50 MM, JUNTA ELÁSTICA, FORNECIDO E INSTALADO EM RAMAL DE DESCARGA OU RAMAL DE ESGOTO SANITÁRIO. AF_08/2022</t>
  </si>
  <si>
    <t>22,50</t>
  </si>
  <si>
    <t>23,30</t>
  </si>
  <si>
    <t>ESCAVACAO (MANUAL) DE VALAS, PARA ASSENTAMENTO DE TUBOS, COM DIAMETROS DE (100 A 150)MM</t>
  </si>
  <si>
    <t>REATERRO (MANUAL) DE VALAS, COM TUBOS ASSENTADOS, NO(S) DIAMETRO(S):- (100 A 150)MM</t>
  </si>
  <si>
    <t>REGISTRO DE GAVETA BRUTO, LATÃO, ROSCÁVEL, 2 1/2" - FORNECIMENTO E INSTALAÇÃO. AF_08/2021</t>
  </si>
  <si>
    <t>260,17</t>
  </si>
  <si>
    <t>262,14</t>
  </si>
  <si>
    <t>REGISTRO DE GAVETA BRUTO, LATÃO, ROSCÁVEL, 3/4", COM ACABAMENTO E CANOPLA CROMADOS - FORNECIMENTO E INSTALAÇÃO. AF_08/2021</t>
  </si>
  <si>
    <t>84,10</t>
  </si>
  <si>
    <t>85,04</t>
  </si>
  <si>
    <t>REGISTRO DE ESFERA, PVC, SOLDÁVEL, COM VOLANTE, DN  32 MM - FORNECIMENTO E INSTALAÇÃO. AF_08/2021</t>
  </si>
  <si>
    <t>41,68</t>
  </si>
  <si>
    <t>42,03</t>
  </si>
  <si>
    <t>REGISTRO DE ESFERA, PVC, SOLDÁVEL, COM VOLANTE, DN  50 MM - FORNECIMENTO E INSTALAÇÃO. AF_08/2021</t>
  </si>
  <si>
    <t>58,56</t>
  </si>
  <si>
    <t>59,04</t>
  </si>
  <si>
    <t>ADAPTADOR COM FLANGES LIVRES, PVC, SOLDÁVEL LONGO, DN 75 MM X 2 1/2 , INSTALADO EM RESERVAÇÃO DE ÁGUA DE EDIFICAÇÃO QUE POSSUA RESERVATÓRIO DE FIBRA/FIBROCIMENTO   FORNECIMENTO E INSTALAÇÃO. AF_06/2016</t>
  </si>
  <si>
    <t>224,69</t>
  </si>
  <si>
    <t>226,02</t>
  </si>
  <si>
    <t>ADAPTADOR CURTO COM BOLSA E ROSCA PARA REGISTRO, PVC, SOLDÁVEL, DN 25MM X 3/4 , INSTALADO EM RAMAL OU SUB-RAMAL DE ÁGUA - FORNECIMENTO E INSTALAÇÃO. AF_06/2022</t>
  </si>
  <si>
    <t>5,78</t>
  </si>
  <si>
    <t>6,18</t>
  </si>
  <si>
    <t>ADAPTADOR CURTO COM BOLSA E ROSCA PARA REGISTRO, PVC, SOLDÁVEL, DN 50 MM X 1 1/2 , INSTALADO EM RESERVAÇÃO DE ÁGUA DE EDIFICAÇÃO QUE POSSUA RESERVATÓRIO DE FIBRA/FIBROCIMENTO   FORNECIMENTO E INSTALAÇÃO. AF_06/2016</t>
  </si>
  <si>
    <t>12,33</t>
  </si>
  <si>
    <t>12,83</t>
  </si>
  <si>
    <t>ADAPTADOR CURTO COM BOLSA E ROSCA PARA REGISTRO, PVC, SOLDÁVEL, DN 75 MM X 2 1/2 , INSTALADO EM RESERVAÇÃO DE ÁGUA DE EDIFICAÇÃO QUE POSSUA RESERVATÓRIO DE FIBRA/FIBROCIMENTO   FORNECIMENTO E INSTALAÇÃO. AF_06/2016</t>
  </si>
  <si>
    <t>34,16</t>
  </si>
  <si>
    <t>34,95</t>
  </si>
  <si>
    <t>BUCHA DE REDUÇÃO, LONGA, PVC, SOLDÁVEL, DN 50 X 25 MM, INSTALADO EM PRUMADA DE ÁGUA - FORNECIMENTO E INSTALAÇÃO. AF_06/2022</t>
  </si>
  <si>
    <t>9,08</t>
  </si>
  <si>
    <t>9,36</t>
  </si>
  <si>
    <t>CURVA DE TRANSPOSIÇÃO, PVC, SOLDÁVEL, DN 25MM, INSTALADO EM RAMAL OU SUB-RAMAL DE ÁGUA   FORNECIMENTO E INSTALAÇÃO. AF_06/2022</t>
  </si>
  <si>
    <t>12,04</t>
  </si>
  <si>
    <t>JOELHO 45 GRAUS, PVC, SOLDÁVEL, DN 25MM, INSTALADO EM RAMAL DE DISTRIBUIÇÃO DE ÁGUA - FORNECIMENTO E INSTALAÇÃO. AF_06/2022</t>
  </si>
  <si>
    <t>8,23</t>
  </si>
  <si>
    <t>8,82</t>
  </si>
  <si>
    <t>JOELHO 45 GRAUS, PVC, SOLDÁVEL, DN 50MM, INSTALADO EM PRUMADA DE ÁGUA - FORNECIMENTO E INSTALAÇÃO. AF_06/2022</t>
  </si>
  <si>
    <t>15,73</t>
  </si>
  <si>
    <t>16,28</t>
  </si>
  <si>
    <t>JOELHO 45 GRAUS, PVC, SOLDÁVEL, DN 75MM, INSTALADO EM PRUMADA DE ÁGUA - FORNECIMENTO E INSTALAÇÃO. AF_06/2022</t>
  </si>
  <si>
    <t>78,89</t>
  </si>
  <si>
    <t>79,68</t>
  </si>
  <si>
    <t>JOELHO 90 GRAUS, PVC, SOLDÁVEL, DN 25MM, INSTALADO EM RAMAL DE DISTRIBUIÇÃO DE ÁGUA - FORNECIMENTO E INSTALAÇÃO. AF_06/2022</t>
  </si>
  <si>
    <t>7,46</t>
  </si>
  <si>
    <t>8,05</t>
  </si>
  <si>
    <t>JOELHO 90 GRAUS, PVC, SOLDÁVEL, DN 50 MM INSTALADO EM RESERVAÇÃO DE ÁGUA DE EDIFICAÇÃO QUE POSSUA RESERVATÓRIO DE FIBRA/FIBROCIMENTO   FORNECIMENTO E INSTALAÇÃO. AF_06/2016</t>
  </si>
  <si>
    <t>15,16</t>
  </si>
  <si>
    <t>15,90</t>
  </si>
  <si>
    <t>JOELHO 90 GRAUS, PVC, SOLDÁVEL, DN 75 MM INSTALADO EM RESERVAÇÃO DE ÁGUA DE EDIFICAÇÃO QUE POSSUA RESERVATÓRIO DE FIBRA/FIBROCIMENTO   FORNECIMENTO E INSTALAÇÃO. AF_06/2016</t>
  </si>
  <si>
    <t>103,74</t>
  </si>
  <si>
    <t>104,93</t>
  </si>
  <si>
    <t>LUVA, PVC, SOLDÁVEL, DN 25MM, INSTALADO EM RAMAL DE DISTRIBUIÇÃO DE ÁGUA - FORNECIMENTO E INSTALAÇÃO. AF_06/2022</t>
  </si>
  <si>
    <t>5,75</t>
  </si>
  <si>
    <t>6,14</t>
  </si>
  <si>
    <t>LUVA, PVC, SOLDÁVEL, DN 50 MM, INSTALADO EM RESERVAÇÃO DE ÁGUA DE EDIFICAÇÃO QUE POSSUA RESERVATÓRIO DE FIBRA/FIBROCIMENTO   FORNECIMENTO E INSTALAÇÃO. AF_06/2016</t>
  </si>
  <si>
    <t>12,23</t>
  </si>
  <si>
    <t>12,73</t>
  </si>
  <si>
    <t>TUBO, PVC, SOLDÁVEL, DN 25MM, INSTALADO EM RAMAL DE DISTRIBUIÇÃO DE ÁGUA - FORNECIMENTO E INSTALAÇÃO. AF_06/2022</t>
  </si>
  <si>
    <t>10,77</t>
  </si>
  <si>
    <t>11,46</t>
  </si>
  <si>
    <t>TUBO, PVC, SOLDÁVEL, DN 50 MM, INSTALADO EM RESERVAÇÃO DE ÁGUA DE EDIFICAÇÃO QUE POSSUA RESERVATÓRIO DE FIBRA/FIBROCIMENTO   FORNECIMENTO E INSTALAÇÃO. AF_06/2016</t>
  </si>
  <si>
    <t>23,39</t>
  </si>
  <si>
    <t>24,21</t>
  </si>
  <si>
    <t>TUBO, PVC, SOLDÁVEL, DN 75 MM, INSTALADO EM RESERVAÇÃO DE ÁGUA DE EDIFICAÇÃO QUE POSSUA RESERVATÓRIO DE FIBRA/FIBROCIMENTO   FORNECIMENTO E INSTALAÇÃO. AF_06/2016</t>
  </si>
  <si>
    <t>53,95</t>
  </si>
  <si>
    <t>55,28</t>
  </si>
  <si>
    <t>TE, PVC, SOLDÁVEL, DN 25MM, INSTALADO EM RAMAL DE DISTRIBUIÇÃO DE ÁGUA - FORNECIMENTO E INSTALAÇÃO. AF_06/2022</t>
  </si>
  <si>
    <t>10,38</t>
  </si>
  <si>
    <t>11,16</t>
  </si>
  <si>
    <t>TE, PVC, SOLDÁVEL, DN 50MM, INSTALADO EM PRUMADA DE ÁGUA - FORNECIMENTO E INSTALAÇÃO. AF_06/2022</t>
  </si>
  <si>
    <t>21,19</t>
  </si>
  <si>
    <t>21,92</t>
  </si>
  <si>
    <t>TÊ DE REDUÇÃO, PVC, SOLDÁVEL, DN 50MM X 25MM, INSTALADO EM PRUMADA DE ÁGUA - FORNECIMENTO E INSTALAÇÃO. AF_06/2022</t>
  </si>
  <si>
    <t>18,77</t>
  </si>
  <si>
    <t>19,33</t>
  </si>
  <si>
    <t>TÊ DE REDUÇÃO, PVC, SOLDÁVEL, DN 75 MM X 50 MM, INSTALADO EM RESERVAÇÃO DE ÁGUA DE EDIFICAÇÃO QUE POSSUA RESERVATÓRIO DE FIBRA/FIBROCIMENTO   FORNECIMENTO E INSTALAÇÃO. AF_06/2016</t>
  </si>
  <si>
    <t>68,48</t>
  </si>
  <si>
    <t>70,06</t>
  </si>
  <si>
    <t>JOELHO 90 GRAUS COM BUCHA DE LATÃO, PVC, SOLDÁVEL, DN 25MM, X 1/2  INSTALADO EM RAMAL OU SUB-RAMAL DE ÁGUA - FORNECIMENTO E INSTALAÇÃO. AF_06/2022</t>
  </si>
  <si>
    <t>11,70</t>
  </si>
  <si>
    <t>12,27</t>
  </si>
  <si>
    <t>TÊ COM BUCHA DE LATÃO NA BOLSA CENTRAL, PVC, SOLDÁVEL, DN 25MM X 1/2 , INSTALADO EM RAMAL OU SUB-RAMAL DE ÁGUA - FORNECIMENTO E INSTALAÇÃO. AF_06/2022</t>
  </si>
  <si>
    <t>18,68</t>
  </si>
  <si>
    <t>19,42</t>
  </si>
  <si>
    <t>CAIXA D´ÁGUA EM POLIETILENO, 3000 LITROS - FORNECIMENTO E INSTALAÇÃO. AF_06/2021</t>
  </si>
  <si>
    <t>1.994,96</t>
  </si>
  <si>
    <t>1.996,41</t>
  </si>
  <si>
    <t>REGISTRO DE ESFERA, PVC, SOLDÁVEL, COM VOLANTE, DN  25 MM - FORNECIMENTO E INSTALAÇÃO. AF_08/2021</t>
  </si>
  <si>
    <t>28,10</t>
  </si>
  <si>
    <t>28,45</t>
  </si>
  <si>
    <t>RASGO LINEAR MANUAL EM ALVENARIA, PARA RAMAIS/ DISTRIBUIÇÃO DE INSTALAÇÕES HIDRÁULICAS, DIÂMETROS MENORES OU IGUAIS A 40 MM. AF_09/2023</t>
  </si>
  <si>
    <t>6,29</t>
  </si>
  <si>
    <t>6,99</t>
  </si>
  <si>
    <t>RASGO LINEAR MANUAL EM ALVENARIA, PARA RAMAIS/ DISTRIBUIÇÃO DE INSTALAÇÕES HIDRÁULICAS, DIÂMETROS MAIORES QUE 40 MM E MENORES OU IGUAIS A 75 MM. AF_09/2023</t>
  </si>
  <si>
    <t>7,00</t>
  </si>
  <si>
    <t>7,76</t>
  </si>
  <si>
    <t>RASGO E CHUMBAMENTO EM ALVENARIA PARA TUBOS DE SPLIT PAREDE DE 9000 A 24000 BTUS/H. AF_11/2021</t>
  </si>
  <si>
    <t>12,31</t>
  </si>
  <si>
    <t>13,51</t>
  </si>
  <si>
    <t>TUBO, PVC, SOLDÁVEL, DN 25MM, INSTALADO EM DRENO DE AR-CONDICIONADO - FORNECIMENTO E INSTALAÇÃO. AF_08/2022</t>
  </si>
  <si>
    <t>14,58</t>
  </si>
  <si>
    <t>15,68</t>
  </si>
  <si>
    <t>JOELHO 45 GRAUS, PVC, SOLDÁVEL, DN 25MM, INSTALADO EM DRENO DE AR-CONDICIONADO - FORNECIMENTO E INSTALAÇÃO. AF_08/2022</t>
  </si>
  <si>
    <t>7,14</t>
  </si>
  <si>
    <t>7,62</t>
  </si>
  <si>
    <t>JOELHO 90 GRAUS, PVC, SOLDÁVEL, DN 25MM, INSTALADO EM DRENO DE AR-CONDICIONADO - FORNECIMENTO E INSTALAÇÃO. AF_08/2022</t>
  </si>
  <si>
    <t>6,37</t>
  </si>
  <si>
    <t>6,85</t>
  </si>
  <si>
    <t>LUVA COM BUCHA DE LATÃO, PVC, SOLDÁVEL, DN 25MM X 3/4 , INSTALADO EM RAMAL OU SUB-RAMAL DE ÁGUA - FORNECIMENTO E INSTALAÇÃO. AF_06/2022</t>
  </si>
  <si>
    <t>11,45</t>
  </si>
  <si>
    <t>11,85</t>
  </si>
  <si>
    <t>TE, PVC, SOLDÁVEL, DN 25MM, INSTALADO EM DRENO DE AR-CONDICIONADO - FORNECIMENTO E INSTALAÇÃO. AF_08/2022</t>
  </si>
  <si>
    <t>8,92</t>
  </si>
  <si>
    <t>9,56</t>
  </si>
  <si>
    <t>CAIXA ENTERRADA HIDRÁULICA RETANGULAR EM ALVENARIA COM TIJOLOS CERÂMICOS MACIÇOS, DIMENSÕES INTERNAS: 0,4X0,4X0,4 M PARA REDE DE DRENAGEM. AF_12/2020</t>
  </si>
  <si>
    <t>259,92</t>
  </si>
  <si>
    <t>274,59</t>
  </si>
  <si>
    <t>VASO SANITARIO SIFONADO CONVENCIONAL COM LOUÇA BRANCA, INCLUSO CONJUNTO DE LIGAÇÃO PARA BACIA SANITÁRIA AJUSTÁVEL - FORNECIMENTO E INSTALAÇÃO. AF_10/2016</t>
  </si>
  <si>
    <t>317,32</t>
  </si>
  <si>
    <t>319,17</t>
  </si>
  <si>
    <t>ASSENTO SANITÁRIO CONVENCIONAL - FORNECIMENTO E INSTALACAO. AF_01/2020</t>
  </si>
  <si>
    <t>46,72</t>
  </si>
  <si>
    <t>47,18</t>
  </si>
  <si>
    <t>VÁLVULA DE DESCARGA METÁLICA, BASE 1 1/2", ACABAMENTO METALICO CROMADO - FORNECIMENTO E INSTALAÇÃO. AF_08/2021</t>
  </si>
  <si>
    <t>246,22</t>
  </si>
  <si>
    <t>250,21</t>
  </si>
  <si>
    <t>PAPELEIRA PLASTICA TIPO DISPENSER PARA PAPEL HIGIENICO ROLAO - FORNECIMENTO E INSTALACAO</t>
  </si>
  <si>
    <t>SABONETEIRA PLASTICA TIPO DISPENSER PARA SABONETE LIQUIDO COM RESERVATORIO 800 A 1500 ML, INCLUSO FIXAÇÃO. AF_01/2020</t>
  </si>
  <si>
    <t>62,68</t>
  </si>
  <si>
    <t>63,63</t>
  </si>
  <si>
    <t>TOALHEIRO PLASTICO TIPO DISPENSER PARA PAPEL TOALHA INTERFOLHADO</t>
  </si>
  <si>
    <t>CUBA DE EMBUTIR OVAL EM LOUÇA BRANCA, 35 X 50CM OU EQUIVALENTE, INCLUSO VÁLVULA EM METAL CROMADO E SIFÃO FLEXÍVEL EM PVC - FORNECIMENTO E INSTALAÇÃO. AF_01/2020</t>
  </si>
  <si>
    <t>267,19</t>
  </si>
  <si>
    <t>270,51</t>
  </si>
  <si>
    <t>CUBA DE EMBUTIR DE AÇO INOXIDÁVEL MÉDIA, INCLUSO VÁLVULA TIPO AMERICANA E SIFÃO TIPO GARRAFA EM METAL CROMADO - FORNECIMENTO E INSTALAÇÃO. AF_01/2020</t>
  </si>
  <si>
    <t>661,52</t>
  </si>
  <si>
    <t>664,29</t>
  </si>
  <si>
    <t>LAVATÓRIO LOUÇA BRANCA SUSPENSO, 29,5 X 39CM OU EQUIVALENTE, PADRÃO POPULAR - FORNECIMENTO E INSTALAÇÃO. AF_01/2020</t>
  </si>
  <si>
    <t>155,36</t>
  </si>
  <si>
    <t>156,64</t>
  </si>
  <si>
    <t>SIFÃO DO TIPO GARRAFA/COPO EM PVC 1.1/4  X 1.1/2" - FORNECIMENTO E INSTALAÇÃO. AF_01/2020</t>
  </si>
  <si>
    <t>22,99</t>
  </si>
  <si>
    <t>TORNEIRA PARA LAVATORIO DE ACIONAMENTO HIDROMECANICO, FECHAMENTO AUTOMATICO, ACABAMENTO L.C., PRESSMATIC MESA COMPACT, REF.17160606, 1/2" DA DOCOL OU SIMILAR</t>
  </si>
  <si>
    <t>TORNEIRA CROMADA TUBO MÓVEL, DE MESA, 1/2" OU 3/4", PARA PIA DE COZINHA, PADRÃO ALTO - FORNECIMENTO E INSTALAÇÃO. AF_01/2020</t>
  </si>
  <si>
    <t>138,54</t>
  </si>
  <si>
    <t>139,04</t>
  </si>
  <si>
    <t>TORNEIRA CROMADA COM BICO PARA JARDIM/TANQUE 1/2" OU 3/4" (REF 1153)</t>
  </si>
  <si>
    <t>MICTÓRIO SIFONADO LOUÇA BRANCA - PADRÃO MÉDIO - FORNECIMENTO E INSTALAÇÃO. AF_01/2020</t>
  </si>
  <si>
    <t>625,64</t>
  </si>
  <si>
    <t>628,66</t>
  </si>
  <si>
    <t>VASO SANITARIO SIFONADO CONVENCIONAL PARA PCD SEM FURO FRONTAL COM LOUÇA BRANCA SEM ASSENTO, INCLUSO CONJUNTO DE LIGAÇÃO PARA BACIA SANITÁRIA AJUSTÁVEL - FORNECIMENTO E INSTALAÇÃO. AF_01/2020</t>
  </si>
  <si>
    <t>781,75</t>
  </si>
  <si>
    <t>785,58</t>
  </si>
  <si>
    <t>ASSENTO UNIVERSAL PARA BACIA SANITARIA, EM POLIPROPILENO LINHA EVOLUTION SOFT CLOSE DA TUPAN OU SIMILAR</t>
  </si>
  <si>
    <t>VALVULA DE DESCARGA 1 1/2" SEM ACABAMENTO (BASE), DOCOL OU SIMILAR</t>
  </si>
  <si>
    <t>ACABAMENTO PARA VALVULA DE DESCARGA HYDRA ECO CONFORTO CROMADO REF. 4900.C.CONF DA DECA OU SIMILAR - FORNECIMENTO E INSTALACAO</t>
  </si>
  <si>
    <t>BARRA DE APOIO RETA, EM ACO INOX POLIDO, COMPRIMENTO DE 40CM, DIAMETRO MINIMO DE 3CM</t>
  </si>
  <si>
    <t>BARRA DE APOIO RETA, EM ACO INOX POLIDO, COMPRIMENTO 70 CM,  FIXADA NA PAREDE - FORNECIMENTO E INSTALAÇÃO. AF_01/2020</t>
  </si>
  <si>
    <t>371,08</t>
  </si>
  <si>
    <t>373,93</t>
  </si>
  <si>
    <t>BARRA DE APOIO RETA, EM ACO INOX POLIDO, COMPRIMENTO 80 CM,  FIXADA NA PAREDE - FORNECIMENTO E INSTALAÇÃO. AF_01/2020</t>
  </si>
  <si>
    <t>384,75</t>
  </si>
  <si>
    <t>387,60</t>
  </si>
  <si>
    <t>TORNEIRA PARA LAVATORIO DE MESA PRESSMATIC BENEFIT REF. 00490706 DA DOCOL OU SIMILAR</t>
  </si>
  <si>
    <t>PUXADOR PARA PCD, FIXADO NA PORTA - FORNECIMENTO E INSTALAÇÃO. AF_01/2020</t>
  </si>
  <si>
    <t>350,53</t>
  </si>
  <si>
    <t>353,38</t>
  </si>
  <si>
    <t>PROTETOR DE IMPACTO EM ACO INOX POLIDO 304 SHIELD, ALTURA DE 40CM, LARGURA DE 80CM OU 90CM</t>
  </si>
  <si>
    <t>CABO DE COBRE FLEXÍVEL ISOLADO, 16 MM², ANTI-CHAMA 0,6/1,0 KV, PARA CIRCUITOS TERMINAIS - FORNECIMENTO E INSTALAÇÃO. AF_03/2023</t>
  </si>
  <si>
    <t>21,54</t>
  </si>
  <si>
    <t>22,04</t>
  </si>
  <si>
    <t>CABO DE COBRE FLEXÍVEL ISOLADO, 25 MM², 0,6/1,0 KV, PARA REDE AÉREA DE DISTRIBUIÇÃO DE ENERGIA ELÉTRICA DE BAIXA TENSÃO - FORNECIMENTO E INSTALAÇÃO. AF_07/2020</t>
  </si>
  <si>
    <t>21,78</t>
  </si>
  <si>
    <t>21,79</t>
  </si>
  <si>
    <t>CABO DE COBRE FLEXÍVEL ISOLADO, 2,5 MM², ANTI-CHAMA 450/750 V, PARA CIRCUITOS TERMINAIS - FORNECIMENTO E INSTALAÇÃO. AF_03/2023</t>
  </si>
  <si>
    <t>3,67</t>
  </si>
  <si>
    <t>3,79</t>
  </si>
  <si>
    <t>CABO DE COBRE FLEXÍVEL ISOLADO, 4 MM², ANTI-CHAMA 450/750 V, PARA CIRCUITOS TERMINAIS - FORNECIMENTO E INSTALAÇÃO. AF_03/2023</t>
  </si>
  <si>
    <t>5,67</t>
  </si>
  <si>
    <t>5,84</t>
  </si>
  <si>
    <t>CAIXA RETANGULAR 4" X 2" ALTA (2,00 M DO PISO), PVC, INSTALADA EM PAREDE - FORNECIMENTO E INSTALAÇÃO. AF_03/2023</t>
  </si>
  <si>
    <t>25,44</t>
  </si>
  <si>
    <t>27,88</t>
  </si>
  <si>
    <t>CAIXA RETANGULAR 4" X 2" BAIXA (0,30 M DO PISO), PVC, INSTALADA EM PAREDE - FORNECIMENTO E INSTALAÇÃO. AF_03/2023</t>
  </si>
  <si>
    <t>10,02</t>
  </si>
  <si>
    <t>CAIXA RETANGULAR 4" X 2" MÉDIA (1,30 M DO PISO), PVC, INSTALADA EM PAREDE - FORNECIMENTO E INSTALAÇÃO. AF_03/2023</t>
  </si>
  <si>
    <t>14,60</t>
  </si>
  <si>
    <t>CAIXA OCTOGONAL 4" X 4", PVC, INSTALADA EM LAJE - FORNECIMENTO E INSTALAÇÃO. AF_03/2023</t>
  </si>
  <si>
    <t>14,09</t>
  </si>
  <si>
    <t>15,07</t>
  </si>
  <si>
    <t>HASTE DE ATERRAMENTO, DIÂMETRO 3/4", COM 3 METROS - FORNECIMENTO E INSTALAÇÃO. AF_08/2023</t>
  </si>
  <si>
    <t>113,97</t>
  </si>
  <si>
    <t>115,67</t>
  </si>
  <si>
    <t>CAIXA ENTERRADA ELÉTRICA RETANGULAR, EM ALVENARIA COM TIJOLOS CERÂMICOS MACIÇOS, FUNDO COM BRITA, DIMENSÕES INTERNAS: 0,3X0,3X0,3 M. AF_12/2020</t>
  </si>
  <si>
    <t>151,44</t>
  </si>
  <si>
    <t>160,21</t>
  </si>
  <si>
    <t>- COM 1 FURO  (4" X 2") REF. 8508</t>
  </si>
  <si>
    <t>INTERRUPTOR SIMPLES (1 MÓDULO) COM 1 TOMADA DE EMBUTIR 2P+T 10 A, INCLUINDO SUPORTE E PLACA - FORNECIMENTO E INSTALAÇÃO. AF_03/2023</t>
  </si>
  <si>
    <t>42,18</t>
  </si>
  <si>
    <t>44,88</t>
  </si>
  <si>
    <t>TOMADA BAIXA DE EMBUTIR (1 MÓDULO), 2P+T 10 A, INCLUINDO SUPORTE E PLACA - FORNECIMENTO E INSTALAÇÃO. AF_03/2023</t>
  </si>
  <si>
    <t>26,03</t>
  </si>
  <si>
    <t>27,66</t>
  </si>
  <si>
    <t>TOMADA BAIXA DE EMBUTIR (1 MÓDULO), 2P+T 20 A, SEM SUPORTE E SEM PLACA - FORNECIMENTO E INSTALAÇÃO. AF_03/2023</t>
  </si>
  <si>
    <t>18,75</t>
  </si>
  <si>
    <t>19,82</t>
  </si>
  <si>
    <t>TOMADA MÉDIA DE EMBUTIR (1 MÓDULO), 2P+T 10 A, INCLUINDO SUPORTE E PLACA - FORNECIMENTO E INSTALAÇÃO. AF_03/2023</t>
  </si>
  <si>
    <t>29,18</t>
  </si>
  <si>
    <t>31,13</t>
  </si>
  <si>
    <t>TOMADA MÉDIA DE EMBUTIR (1 MÓDULO), 2P+T 20 A, INCLUINDO SUPORTE E PLACA - FORNECIMENTO E INSTALAÇÃO. AF_03/2023</t>
  </si>
  <si>
    <t>31,06</t>
  </si>
  <si>
    <t>33,01</t>
  </si>
  <si>
    <t>TOMADA MÉDIA DE EMBUTIR (2 MÓDULOS), 2P+T 10 A, INCLUINDO SUPORTE E PLACA - FORNECIMENTO E INSTALAÇÃO. AF_03/2023</t>
  </si>
  <si>
    <t>46,60</t>
  </si>
  <si>
    <t>49,67</t>
  </si>
  <si>
    <t>TOMADA BAIXA DE EMBUTIR (2 MÓDULOS), 2P+T 10 A, INCLUINDO SUPORTE E PLACA - FORNECIMENTO E INSTALAÇÃO. AF_03/2023</t>
  </si>
  <si>
    <t>40,28</t>
  </si>
  <si>
    <t>42,69</t>
  </si>
  <si>
    <t>TOMADA MÉDIA DE EMBUTIR (3 MÓDULOS), 2P+T 10 A, INCLUINDO SUPORTE E PLACA - FORNECIMENTO E INSTALAÇÃO. AF_03/2023</t>
  </si>
  <si>
    <t>63,98</t>
  </si>
  <si>
    <t>68,18</t>
  </si>
  <si>
    <t>RELÉ FOTOELÉTRICO PARA COMANDO DE ILUMINAÇÃO EXTERNA 1000 W - FORNECIMENTO E INSTALAÇÃO. AF_08/2020</t>
  </si>
  <si>
    <t>37,69</t>
  </si>
  <si>
    <t>37,76</t>
  </si>
  <si>
    <t>DISJUNTOR BIPOLAR TIPO DIN, CORRENTE NOMINAL DE 10A - FORNECIMENTO E INSTALAÇÃO. AF_10/2020</t>
  </si>
  <si>
    <t>59,08</t>
  </si>
  <si>
    <t>59,38</t>
  </si>
  <si>
    <t>DISJUNTOR BIPOLAR TIPO DIN, CORRENTE NOMINAL DE 16A - FORNECIMENTO E INSTALAÇÃO. AF_10/2020</t>
  </si>
  <si>
    <t>60,11</t>
  </si>
  <si>
    <t>60,54</t>
  </si>
  <si>
    <t>DISJUNTOR TRIPOLAR TIPO NEMA, CORRENTE NOMINAL DE 60 ATÉ 100A - FORNECIMENTO E INSTALAÇÃO. AF_10/2020</t>
  </si>
  <si>
    <t>156,92</t>
  </si>
  <si>
    <t>160,37</t>
  </si>
  <si>
    <t>DISJUNTOR MONOPOLAR TIPO DIN, CORRENTE NOMINAL DE 10A - FORNECIMENTO E INSTALAÇÃO. AF_10/2020</t>
  </si>
  <si>
    <t>11,94</t>
  </si>
  <si>
    <t>12,08</t>
  </si>
  <si>
    <t>DISJUNTOR MONOPOLAR TIPO DIN, CORRENTE NOMINAL DE 16A - FORNECIMENTO E INSTALAÇÃO. AF_10/2020</t>
  </si>
  <si>
    <t>12,45</t>
  </si>
  <si>
    <t>12,67</t>
  </si>
  <si>
    <t>DISPOSITIVO DPS CLASSE II, 1 POLO, TENSAO MAXIMA DE 175 V, CORRENTE MAXIMA DE *20* KA (TIPO AC)</t>
  </si>
  <si>
    <t>ELETRODUTO FLEXÍVEL CORRUGADO REFORÇADO, PVC, DN 25 MM (3/4"), PARA CIRCUITOS TERMINAIS, INSTALADO EM PAREDE - FORNECIMENTO E INSTALAÇÃO. AF_03/2023</t>
  </si>
  <si>
    <t>9,64</t>
  </si>
  <si>
    <t>10,23</t>
  </si>
  <si>
    <t>ELETRODUTO FLEXÍVEL CORRUGADO, PEAD, DN 50 (1 1/2"), PARA REDE ENTERRADA DE DISTRIBUIÇÃO DE ENERGIA ELÉTRICA - FORNECIMENTO E INSTALAÇÃO. AF_12/2021</t>
  </si>
  <si>
    <t>8,27</t>
  </si>
  <si>
    <t>8,56</t>
  </si>
  <si>
    <t>LUMINÁRIA ARANDELA TIPO MEIA LUA, DE SOBREPOR, COM 1 LÂMPADA FLUORESCENTE DE 15 W, SEM REATOR - FORNECIMENTO E INSTALAÇÃO. AF_02/2020</t>
  </si>
  <si>
    <t>90,80</t>
  </si>
  <si>
    <t>92,36</t>
  </si>
  <si>
    <t>LUMINARIA LED DE SOBREPOR 36W, 2400LMS, 120CM, DA ELGIN, RCA OU SIMILAR - FORNECIMENTO E INSTALACAO</t>
  </si>
  <si>
    <t>LUMINARIA TIPO PLAFON COM PAINEL LED, 30X30CM, SOBREPOR, POTENCIA DE 24W, 4000K, LUZ NEUTRA, ELGIN OU SIMILAR - FORNECIMENTO E INSTALACAO</t>
  </si>
  <si>
    <t>QUADRO DE DISTRIBUICAO DE ENERGIA DE EMBUTIR, BARRAMENTO TRIFASICO DE 150A, CAPACIDADE PARA 42 MODULOS DIN DA CEMAR OU SIMILAR - FORNECIMENTO E INSTALACAO</t>
  </si>
  <si>
    <t>- TRIFASICO DE 17,29 A 24,47 KW</t>
  </si>
  <si>
    <t>RASGO LINEAR MECANIZADO EM ALVENARIA, PARA ELETRODUTOS, DIÂMETROS MENORES OU IGUAIS A 40 MM. AF_09/2023</t>
  </si>
  <si>
    <t>5,15</t>
  </si>
  <si>
    <t>5,74</t>
  </si>
  <si>
    <t>ESCAVAÇÃO MANUAL DE VALA COM PROFUNDIDADE MENOR OU IGUAL A 1,30 M. AF_02/2021</t>
  </si>
  <si>
    <t>72,43</t>
  </si>
  <si>
    <t>79,63</t>
  </si>
  <si>
    <t>PATCH PANEL 24 PORTAS, CATEGORIA 6 - FORNECIMENTO E INSTALAÇÃO. AF_11/2019</t>
  </si>
  <si>
    <t>930,61</t>
  </si>
  <si>
    <t>957,88</t>
  </si>
  <si>
    <t>CABO TELEFÔNICO CCI-50 6 PARES, SEM BLINDAGEM, INSTALADO EM DISTRIBUIÇÃO DE EDIFICAÇÃO INSTITUCIONAL - FORNECIMENTO E INSTALAÇÃO. AF_11/2019</t>
  </si>
  <si>
    <t>4,93</t>
  </si>
  <si>
    <t>5,04</t>
  </si>
  <si>
    <t>CABO ELETRÔNICO CATEGORIA 6, INSTALADO EM EDIFICAÇÃO INSTITUCIONAL - FORNECIMENTO E INSTALAÇÃO. AF_11/2019</t>
  </si>
  <si>
    <t>9,31</t>
  </si>
  <si>
    <t>9,33</t>
  </si>
  <si>
    <t>ELETRODUTO RÍGIDO ROSCÁVEL, PVC, DN 25 MM (3/4"), PARA CIRCUITOS TERMINAIS, INSTALADO EM FORRO - FORNECIMENTO E INSTALAÇÃO. AF_03/2023</t>
  </si>
  <si>
    <t>10,03</t>
  </si>
  <si>
    <t>10,55</t>
  </si>
  <si>
    <t>TOMADA DE REDE RJ45 - FORNECIMENTO E INSTALAÇÃO. AF_11/2019</t>
  </si>
  <si>
    <t>39,46</t>
  </si>
  <si>
    <t>40,37</t>
  </si>
  <si>
    <t>TOMADA PARA TELEFONE RJ11 - FORNECIMENTO E INSTALAÇÃO. AF_11/2019</t>
  </si>
  <si>
    <t>26,10</t>
  </si>
  <si>
    <t>27,01</t>
  </si>
  <si>
    <t>CAIXA RETANGULAR 4" X 4" MÉDIA (1,30 M DO PISO), PVC, INSTALADA EM PAREDE - FORNECIMENTO E INSTALAÇÃO. AF_03/2023</t>
  </si>
  <si>
    <t>17,05</t>
  </si>
  <si>
    <t>18,40</t>
  </si>
  <si>
    <t>EXTINTOR DE INCÊNDIO PORTÁTIL COM CARGA DE ÁGUA PRESSURIZADA DE 10 L, CLASSE A - FORNECIMENTO E INSTALAÇÃO. AF_10/2020_PE</t>
  </si>
  <si>
    <t>263,22</t>
  </si>
  <si>
    <t>265,19</t>
  </si>
  <si>
    <t>EXTINTOR DE INCÊNDIO PORTÁTIL COM CARGA DE PQS DE 4 KG, CLASSE BC - FORNECIMENTO E INSTALAÇÃO. AF_10/2020_PE</t>
  </si>
  <si>
    <t>255,20</t>
  </si>
  <si>
    <t>257,17</t>
  </si>
  <si>
    <t>PLACA DE SINALIZACAO DE ORIENTACAO E SALVAMENTO, SIMBOLO RETANGULAR, FUNDO VERDE, PICTOGRAMA FOTOLUMINESCENTE, EM PVC, 2MM ANTI-CHAMAS, NAS DIMENSOES (13X26)CM</t>
  </si>
  <si>
    <t>LUMINÁRIA DE EMERGÊNCIA, COM 30 LÂMPADAS LED DE 2 W, SEM REATOR - FORNECIMENTO E INSTALAÇÃO. AF_02/2020</t>
  </si>
  <si>
    <t>20,44</t>
  </si>
  <si>
    <t>21,04</t>
  </si>
  <si>
    <t>EXECUÇÃO DE PASSEIO (CALÇADA) OU PISO DE CONCRETO COM CONCRETO MOLDADO IN LOCO, FEITO EM OBRA, ACABAMENTO CONVENCIONAL, NÃO ARMADO. AF_08/2022</t>
  </si>
  <si>
    <t>728,15</t>
  </si>
  <si>
    <t>751,81</t>
  </si>
  <si>
    <t>PINTURA COM TINTA ALQUÍDICA DE FUNDO E ACABAMENTO (ESMALTE SINTÉTICO GRAFITE) PULVERIZADA SOBRE SUPERFÍCIES METÁLICAS (EXCETO PERFIL) EXECUTADO EM OBRA (POR DEMÃO). AF_01/2020_PE</t>
  </si>
  <si>
    <t>21,27</t>
  </si>
  <si>
    <t>22,55</t>
  </si>
  <si>
    <t>FUNDO SELADOR ACRÍLICO, APLICAÇÃO MANUAL EM PAREDE, UMA DEMÃO. AF_04/2023</t>
  </si>
  <si>
    <t>3,49</t>
  </si>
  <si>
    <t>3,70</t>
  </si>
  <si>
    <t>PINTURA LÁTEX ACRÍLICA PREMIUM, APLICAÇÃO MANUAL EM PAREDES, DUAS DEMÃOS. AF_04/2023</t>
  </si>
  <si>
    <t>11,93</t>
  </si>
  <si>
    <t>12,43</t>
  </si>
  <si>
    <t>REVESTIMENTO DE ACABAMENTO ARRANHADO, APLICADO COM DESEMPENADEIRA MALHA MEDIA, INCLUSIVE FUNDO PREPARADOR</t>
  </si>
  <si>
    <t>FUNDO SELADOR ACRÍLICO, APLICAÇÃO MANUAL EM TETO, UMA DEMÃO. AF_04/2023</t>
  </si>
  <si>
    <t>4,28</t>
  </si>
  <si>
    <t>4,57</t>
  </si>
  <si>
    <t>EMASSAMENTO COM MASSA LÁTEX, APLICAÇÃO EM TETO, DUAS DEMÃOS, LIXAMENTO MANUAL. AF_04/2023</t>
  </si>
  <si>
    <t>27,79</t>
  </si>
  <si>
    <t>30,03</t>
  </si>
  <si>
    <t>PINTURA LÁTEX ACRÍLICA ECONÔMICA, APLICAÇÃO MANUAL EM TETO, DUAS DEMÃOS. AF_04/2023</t>
  </si>
  <si>
    <t>10,27</t>
  </si>
  <si>
    <t>10,96</t>
  </si>
  <si>
    <t>PINTURA VERNIZ (INCOLOR) POLIURETÂNICO (RESINA ALQUÍDICA MODIFICADA) EM MADEIRA, 2 DEMÃOS. AF_01/2021</t>
  </si>
  <si>
    <t>16,73</t>
  </si>
  <si>
    <t>17,87</t>
  </si>
  <si>
    <t>SOLEIRA EM GRANITO, LARGURA 15 CM, ESPESSURA 2,0 CM. AF_09/2020</t>
  </si>
  <si>
    <t>112,16</t>
  </si>
  <si>
    <t>113,98</t>
  </si>
  <si>
    <t>PEITORIL LINEAR EM GRANITO OU MÁRMORE, L = 15CM, COMPRIMENTO DE ATÉ 2M, ASSENTADO COM ARGAMASSA 1:6 COM ADITIVO. AF_11/2020</t>
  </si>
  <si>
    <t>185,93</t>
  </si>
  <si>
    <t>188,63</t>
  </si>
  <si>
    <t>BANCADA DE GRANITO CINZA ANDORINHA, CORUMBA E OUTRO EQUIVALENTES, ACABAMENTO COM BORDA 45o., FRONTAO COM 10CM, INCLUSO MAO FRANCESA</t>
  </si>
  <si>
    <t>SUPORTE MÃO FRANCESA EM ACO, ABAS IGUAIS 40 CM, CAPACIDADE MINIMA 70 KG, BRANCO - FORNECIMENTO E INSTALAÇÃO. AF_01/2020</t>
  </si>
  <si>
    <t>36,09</t>
  </si>
  <si>
    <t>37,51</t>
  </si>
  <si>
    <t>FRONTAO/ESPELHO EM GRANITO CINZA ANDORINHA COM H=10CM, ESP=2CM</t>
  </si>
  <si>
    <t>DIVISORIA SANITÁRIA, TIPO CABINE, EM GRANITO CINZA POLIDO, ESP = 3CM, ASSENTADO COM ARGAMASSA COLANTE AC III-E, EXCLUSIVE FERRAGENS. AF_01/2021</t>
  </si>
  <si>
    <t>869,14</t>
  </si>
  <si>
    <t>877,96</t>
  </si>
  <si>
    <t>ESPELHO CRISTAL, ESPESSURA 4MM FIXADO COM BOTAO FRANCES DE PLASTICO CROMADO, PARAFUSO E BUCHA, SEM MOLDURA - FORNECIMENTO E INSTALACAO</t>
  </si>
  <si>
    <t>PLACA DE SINALIZACAO EM ACRILICO ATE 240 CM2 COM 10 LETRAS, PARA PORTAS</t>
  </si>
  <si>
    <t>ENGENHEIRO CIVIL DE OBRA JUNIOR COM ENCARGOS COMPLEMENTARES</t>
  </si>
  <si>
    <t>H</t>
  </si>
  <si>
    <t>101,62</t>
  </si>
  <si>
    <t>116,82</t>
  </si>
  <si>
    <t>MESTRE DE OBRAS COM ENCARGOS COMPLEMENTARES</t>
  </si>
  <si>
    <t>30,77</t>
  </si>
  <si>
    <t>35,07</t>
  </si>
  <si>
    <t>VIGIA DIURNO COM ENCARGOS COMPLEMENTARES</t>
  </si>
  <si>
    <t>18,09</t>
  </si>
  <si>
    <t>19,88</t>
  </si>
  <si>
    <t>LIMPEZA DE SUPERFÍCIE COM JATO DE ALTA PRESSÃO. AF_04/2019</t>
  </si>
  <si>
    <t>1,65</t>
  </si>
  <si>
    <t>1,82</t>
  </si>
  <si>
    <t>CARPINTEIRO DE FORMAS COM ENCARGOS COMPLEMENTARES</t>
  </si>
  <si>
    <t>24,59</t>
  </si>
  <si>
    <t>ENCANADOR OU BOMBEIRO HIDRÁULICO COM ENCARGOS COMPLEMENTARES</t>
  </si>
  <si>
    <t>24,18</t>
  </si>
  <si>
    <t>PEDREIRO COM ENCARGOS COMPLEMENTARES</t>
  </si>
  <si>
    <t>24,93</t>
  </si>
  <si>
    <t>SERVENTE COM ENCARGOS COMPLEMENTARES</t>
  </si>
  <si>
    <t>20,13</t>
  </si>
  <si>
    <t>AUXILIAR DE SERVIÇOS GERAIS COM ENCARGOS COMPLEMENTARES</t>
  </si>
  <si>
    <t>18,18</t>
  </si>
  <si>
    <t>19,98</t>
  </si>
  <si>
    <t xml:space="preserve">AREIA MEDIA - POSTO JAZIDA/FORNECEDOR (RETIRADO NA JAZIDA, SEM TRANSPORTE)                                                                                                                                                                                                                                                                                                                                                                                                                                </t>
  </si>
  <si>
    <t xml:space="preserve">M3    </t>
  </si>
  <si>
    <t>105,00</t>
  </si>
  <si>
    <t xml:space="preserve">PONTALETE ROLICO SEM TRATAMENTO, D = 8 A 11 CM, H = 6 M, EM EUCALIPTO OU EQUIVALENTE DA REGIAO - BRUTA (PARA ESCORAMENTO)                                                                                                                                                                                                                                                                                                                                                                                 </t>
  </si>
  <si>
    <t xml:space="preserve">M     </t>
  </si>
  <si>
    <t>5,73</t>
  </si>
  <si>
    <t xml:space="preserve">PREGO DE ACO POLIDO COM CABECA 15 X 15 (1 1/4 X 13)                                                                                                                                                                                                                                                                                                                                                                                                                                                       </t>
  </si>
  <si>
    <t xml:space="preserve">KG    </t>
  </si>
  <si>
    <t>22,41</t>
  </si>
  <si>
    <t xml:space="preserve">TABUA NAO APARELHADA *2,5 X 30* CM, EM MACARANDUBA/MASSARANDUBA, ANGELIM OU EQUIVALENTE DA REGIAO - BRUTA                                                                                                                                                                                                                                                                                                                                                                                                 </t>
  </si>
  <si>
    <t>30,93</t>
  </si>
  <si>
    <t xml:space="preserve">TIJOLO CERAMICO MACICO COMUM DE *5 X 10 X 20* CM (L X A X C)                                                                                                                                                                                                                                                                                                                                                                                                                                              </t>
  </si>
  <si>
    <t xml:space="preserve">UN    </t>
  </si>
  <si>
    <t>0,73</t>
  </si>
  <si>
    <t xml:space="preserve">BACIA SANITARIA (VASO) CONVENCIONAL, DE LOUCA COLORIDA, SIFAO APARENTE, SAIDA VERTICAL (SEM ASSENTO)                                                                                                                                                                                                                                                                                                                                                                                                      </t>
  </si>
  <si>
    <t>228,55</t>
  </si>
  <si>
    <t xml:space="preserve">CAIXA D'AGUA / RESERVATORIO EM POLIETILENO, 1000 LITROS, COM TAMPA                                                                                                                                                                                                                                                                                                                                                                                                                                        </t>
  </si>
  <si>
    <t>439,00</t>
  </si>
  <si>
    <t xml:space="preserve">CAIXA DE DESCARGA PLASTICA PARA BACIA / VASO SANITARIO, EXTERNA, CAPACIDADE 9 LITROS, PUXADOR FIO DE NYLON, NAO INCLUSO CANO, BOLSA, ENGATE                                                                                                                                                                                                                                                                                                                                                               </t>
  </si>
  <si>
    <t>50,00</t>
  </si>
  <si>
    <t xml:space="preserve">TUBO PVC  SERIE NORMAL, DN 100 MM, PARA ESGOTO  PREDIAL (NBR 5688)                                                                                                                                                                                                                                                                                                                                                                                                                                        </t>
  </si>
  <si>
    <t>14,69</t>
  </si>
  <si>
    <t xml:space="preserve">TUBO PVC, SOLDAVEL, DE 25 MM, AGUA FRIA (NBR-5648)                                                                                                                                                                                                                                                                                                                                                                                                                                                        </t>
  </si>
  <si>
    <t>4,15</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</si>
  <si>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</si>
  <si>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</si>
  <si>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4,07</t>
  </si>
  <si>
    <t>ELETRODUTO FLEXÍVEL CORRUGADO, PVC, DN 20 MM (1/2"), PARA CIRCUITOS TERMINAIS, INSTALADO EM PAREDE - FORNECIMENTO E INSTALAÇÃO. AF_03/2023</t>
  </si>
  <si>
    <t>8,18</t>
  </si>
  <si>
    <t>ELETRODUTO RÍGIDO ROSCÁVEL, PVC, DN 20 MM (1/2"), PARA CIRCUITOS TERMINAIS, INSTALADO EM FORRO - FORNECIMENTO E INSTALAÇÃO. AF_03/2023</t>
  </si>
  <si>
    <t>8,90</t>
  </si>
  <si>
    <t>ELETRODUTO RÍGIDO ROSCÁVEL, PVC, DN 20 MM (1/2"), PARA CIRCUITOS TERMINAIS, INSTALADO EM PAREDE - FORNECIMENTO E INSTALAÇÃO. AF_03/2023</t>
  </si>
  <si>
    <t>11,58</t>
  </si>
  <si>
    <t>CABO DE COBRE FLEXÍVEL ISOLADO, 1,5 MM², ANTI-CHAMA 450/750 V, PARA CIRCUITOS TERMINAIS - FORNECIMENTO E INSTALAÇÃO. AF_03/2023</t>
  </si>
  <si>
    <t>2,62</t>
  </si>
  <si>
    <t>TRAMA DE MADEIRA COMPOSTA POR TERÇAS PARA TELHADOS DE ATÉ 2 ÁGUAS PARA TELHA ONDULADA DE FIBROCIMENTO, METÁLICA, PLÁSTICA OU TERMOACÚSTICA, INCLUSO TRANSPORTE VERTICAL. AF_07/2019</t>
  </si>
  <si>
    <t>25,24</t>
  </si>
  <si>
    <t>TELHAMENTO COM TELHA ONDULADA DE FIBROCIMENTO E = 6 MM, COM RECOBRIMENTO LATERAL DE 1 1/4 DE ONDA PARA TELHADO COM INCLINAÇÃO MÁXIMA DE 10°, COM ATÉ 2 ÁGUAS, INCLUSO IÇAMENTO. AF_07/2019</t>
  </si>
  <si>
    <t>50,46</t>
  </si>
  <si>
    <t>JANELA DE AÇO TIPO BASCULANTE PARA VIDROS, COM BATENTE, FERRAGENS E PINTURA ANTICORROSIVA. EXCLUSIVE VIDROS, ACABAMENTO, ALIZAR E CONTRAMARCO. FORNECIMENTO E INSTALAÇÃO. AF_12/2019</t>
  </si>
  <si>
    <t>687,78</t>
  </si>
  <si>
    <t>LASTRO DE CONCRETO MAGRO, APLICADO EM PISOS, LAJES SOBRE SOLO OU RADIERS, ESPESSURA DE 3 CM. AF_01/2024</t>
  </si>
  <si>
    <t>CONDULETE DE PVC, TIPO B, PARA ELETRODUTO DE PVC SOLDÁVEL DN 25 MM (3/4''), APARENTE - FORNECIMENTO E INSTALAÇÃO. AF_10/2022</t>
  </si>
  <si>
    <t>19,14</t>
  </si>
  <si>
    <t>LUMINÁRIA TIPO CALHA, DE SOBREPOR, COM 2 LÂMPADAS TUBULARES FLUORESCENTES DE 36 W, COM REATOR DE PARTIDA RÁPIDA - FORNECIMENTO E INSTALAÇÃO. AF_02/2020</t>
  </si>
  <si>
    <t>156,31</t>
  </si>
  <si>
    <t>PAREDE DE MADEIRA COMPENSADA PARA CONSTRUÇÃO TEMPORÁRIA EM CHAPA SIMPLES, EXTERNA, SEM VÃO. AF_03/2024</t>
  </si>
  <si>
    <t>94,84</t>
  </si>
  <si>
    <t>PAREDE DE MADEIRA COMPENSADA PARA CONSTRUÇÃO TEMPORÁRIA EM CHAPA DUPLA, INTERNA, COM ÁREA LÍQUIDA MENOR QUE 6 M², SEM VÃO. AF_05/2018</t>
  </si>
  <si>
    <t>186,50</t>
  </si>
  <si>
    <t>PAREDE DE MADEIRA COMPENSADA PARA CONSTRUÇÃO TEMPORÁRIA EM CHAPA SIMPLES, EXTERNA, COM ÁREA LÍQUIDA MAIOR OU IGUAL A 6 M², COM VÃO. AF_03/2024</t>
  </si>
  <si>
    <t>109,71</t>
  </si>
  <si>
    <t>PAREDE DE MADEIRA COMPENSADA PARA CONSTRUÇÃO TEMPORÁRIA EM CHAPA SIMPLES, EXTERNA, COM ÁREA LÍQUIDA MENOR QUE 6 M², COM VÃO. AF_03/2024</t>
  </si>
  <si>
    <t>136,99</t>
  </si>
  <si>
    <t xml:space="preserve">FERROLHO COM FECHO / TRINCO REDONDO, EM ACO GALVANIZADO / ZINCADO, DE SOBREPOR, COM COMPRIMENTO DE 8" E ESPESSURA MINIMA DA CHAPA DE 1,50 MM                                                                                                                                                                                                                                                                                                                                                              </t>
  </si>
  <si>
    <t>16,67</t>
  </si>
  <si>
    <t>VASO SANITÁRIO SIFONADO COM CAIXA ACOPLADA LOUÇA BRANCA, INCLUSO ENGATE FLEXÍVEL EM PLÁSTICO BRANCO, 1/2  X 40CM - FORNECIMENTO E INSTALAÇÃO. AF_01/2020</t>
  </si>
  <si>
    <t>511,41</t>
  </si>
  <si>
    <t>BANCADA DE MÁRMORE SINTÉTICO 120 X 60CM, COM CUBA INTEGRADA, INCLUSO SIFÃO TIPO FLEXÍVEL EM PVC, VÁLVULA EM PLÁSTICO CROMADO TIPO AMERICANA E TORNEIRA CROMADA LONGA, DE PAREDE, PADRÃO POPULAR - FORNECIMENTO E INSTALAÇÃO. AF_01/2020</t>
  </si>
  <si>
    <t>496,12</t>
  </si>
  <si>
    <t>LAVATÓRIO LOUÇA BRANCA SUSPENSO, 29,5 X 39CM OU EQUIVALENTE, PADRÃO POPULAR, INCLUSO SIFÃO FLEXÍVEL EM PVC, VÁLVULA E ENGATE FLEXÍVEL 30CM EM PLÁSTICO E TORNEIRA CROMADA DE MESA, PADRÃO POPULAR - FORNECIMENTO E INSTALAÇÃO. AF_01/2020</t>
  </si>
  <si>
    <t>269,84</t>
  </si>
  <si>
    <t>REVESTIMENTO CERÂMICO PARA PAREDES INTERNAS COM PLACAS TIPO ESMALTADA EXTRA DE DIMENSÕES 20X20 CM APLICADAS A MEIA ALTURA DAS PAREDES. AF_02/2023_PE</t>
  </si>
  <si>
    <t>62,07</t>
  </si>
  <si>
    <t>CHAPISCO APLICADO EM ALVENARIAS E ESTRUTURAS DE CONCRETO INTERNAS, COM COLHER DE PEDREIRO.  ARGAMASSA TRAÇO 1:3 COM PREPARO EM BETONEIRA 400L. AF_10/2022</t>
  </si>
  <si>
    <t>4,18</t>
  </si>
  <si>
    <t>TUBO, PVC, SOLDÁVEL, DN 25MM, INSTALADO EM RAMAL OU SUB-RAMAL DE ÁGUA - FORNECIMENTO E INSTALAÇÃO. AF_06/2022</t>
  </si>
  <si>
    <t>21,39</t>
  </si>
  <si>
    <t>TUBO, PVC, SOLDÁVEL, DN 32MM, INSTALADO EM RAMAL OU SUB-RAMAL DE ÁGUA - FORNECIMENTO E INSTALAÇÃO. AF_06/2022</t>
  </si>
  <si>
    <t>29,71</t>
  </si>
  <si>
    <t>JOELHO 90 GRAUS, PVC, SOLDÁVEL, DN 25MM, INSTALADO EM RAMAL OU SUB-RAMAL DE ÁGUA - FORNECIMENTO E INSTALAÇÃO. AF_06/2022</t>
  </si>
  <si>
    <t>8,77</t>
  </si>
  <si>
    <t>JOELHO 45 GRAUS, PVC, SOLDÁVEL, DN 25MM, INSTALADO EM RAMAL OU SUB-RAMAL DE ÁGUA - FORNECIMENTO E INSTALAÇÃO. AF_06/2022</t>
  </si>
  <si>
    <t>9,54</t>
  </si>
  <si>
    <t>TE, PVC, SOLDÁVEL, DN 25MM, INSTALADO EM RAMAL OU SUB-RAMAL DE ÁGUA - FORNECIMENTO E INSTALAÇÃO. AF_06/2022</t>
  </si>
  <si>
    <t>12,12</t>
  </si>
  <si>
    <t>TÊ DE REDUÇÃO, PVC, SOLDÁVEL, DN 32MM X 25MM, INSTALADO EM RAMAL OU SUB-RAMAL DE ÁGUA - FORNECIMENTO E INSTALAÇÃO. AF_06/2022</t>
  </si>
  <si>
    <t>18,83</t>
  </si>
  <si>
    <t>ALVENARIA DE BLOCOS DE CONCRETO ESTRUTURAL 14X19X39 CM (ESPESSURA 14 CM), FBK = 4,5 MPA, UTILIZANDO PALHETA. AF_10/2022</t>
  </si>
  <si>
    <t>92,83</t>
  </si>
  <si>
    <t>CAIXA SIFONADA, PVC, DN 100 X 100 X 50 MM, JUNTA ELÁSTICA, FORNECIDA E INSTALADA EM RAMAL DE DESCARGA OU EM RAMAL DE ESGOTO SANITÁRIO. AF_08/2022</t>
  </si>
  <si>
    <t>47,14</t>
  </si>
  <si>
    <t>JOELHO 45 GRAUS, PVC, SERIE NORMAL, ESGOTO PREDIAL, DN 50 MM, JUNTA ELÁSTICA, FORNECIDO E INSTALADO EM RAMAL DE DESCARGA OU RAMAL DE ESGOTO SANITÁRIO. AF_08/2022</t>
  </si>
  <si>
    <t>15,01</t>
  </si>
  <si>
    <t>CURVA CURTA 90 GRAUS, PVC, SERIE NORMAL, ESGOTO PREDIAL, DN 75 MM, JUNTA ELÁSTICA, FORNECIDO E INSTALADO EM RAMAL DE DESCARGA OU RAMAL DE ESGOTO SANITÁRIO. AF_08/2022</t>
  </si>
  <si>
    <t>38,61</t>
  </si>
  <si>
    <t>JUNÇÃO SIMPLES, PVC, SERIE NORMAL, ESGOTO PREDIAL, DN 50 X 50 MM, JUNTA ELÁSTICA, FORNECIDO E INSTALADO EM RAMAL DE DESCARGA OU RAMAL DE ESGOTO SANITÁRIO. AF_08/2022</t>
  </si>
  <si>
    <t>25,62</t>
  </si>
  <si>
    <t>TUBO PVC, SERIE NORMAL, ESGOTO PREDIAL, DN 75 MM, FORNECIDO E INSTALADO EM PRUMADA DE ESGOTO SANITÁRIO OU VENTILAÇÃO. AF_08/2022</t>
  </si>
  <si>
    <t>21,42</t>
  </si>
  <si>
    <t>GRAUTEAMENTO DE CINTA SUPERIOR OU DE VERGA EM ALVENARIA ESTRUTURAL. AF_09/2021</t>
  </si>
  <si>
    <t>968,71</t>
  </si>
  <si>
    <t>ARMAÇÃO DE CINTA DE ALVENARIA ESTRUTURAL; DIÂMETRO DE 10,0 MM. AF_09/2021</t>
  </si>
  <si>
    <t>10,32</t>
  </si>
  <si>
    <t>CHUMBAMENTO LINEAR EM ALVENARIA PARA RAMAIS/DISTRIBUIÇÃO DE INSTALAÇÕES HIDRÁULICAS COM DIÂMETROS MENORES OU IGUAIS A 40 MM. AF_09/2023</t>
  </si>
  <si>
    <t>13,80</t>
  </si>
  <si>
    <t>CHUMBAMENTO LINEAR EM ALVENARIA PARA RAMAIS/DISTRIBUIÇÃO DE INSTALAÇÕES HIDRÁULICAS COM DIÂMETROS MAIORES QUE 40 MM E MENORES OU IGUAIS A 75 MM. AF_09/2023</t>
  </si>
  <si>
    <t>20,77</t>
  </si>
  <si>
    <t>PORTA DE MADEIRA PARA PINTURA, SEMI-OCA (LEVE OU MÉDIA), 70X210CM, ESPESSURA DE 3,5CM, INCLUSO DOBRADIÇAS - FORNECIMENTO E INSTALAÇÃO. AF_12/2019</t>
  </si>
  <si>
    <t>375,88</t>
  </si>
  <si>
    <t>PORTA DE MADEIRA PARA PINTURA, SEMI-OCA (LEVE OU MÉDIA), 80X210CM, ESPESSURA DE 3,5CM, INCLUSO DOBRADIÇAS - FORNECIMENTO E INSTALAÇÃO. AF_12/2019</t>
  </si>
  <si>
    <t>403,90</t>
  </si>
  <si>
    <t>FECHADURA DE EMBUTIR COM CILINDRO, EXTERNA, COMPLETA, ACABAMENTO PADRÃO POPULAR, INCLUSO EXECUÇÃO DE FURO - FORNECIMENTO E INSTALAÇÃO. AF_12/2019</t>
  </si>
  <si>
    <t>109,70</t>
  </si>
  <si>
    <t>FECHADURA DE EMBUTIR PARA PORTAS INTERNAS, COMPLETA, ACABAMENTO PADRÃO POPULAR, COM EXECUÇÃO DE FURO - FORNECIMENTO E INSTALAÇÃO. AF_12/2019</t>
  </si>
  <si>
    <t>93,63</t>
  </si>
  <si>
    <t>ELETRODUTO FLEXÍVEL CORRUGADO, PVC, DN 25 MM (3/4"), PARA CIRCUITOS TERMINAIS, INSTALADO EM FORRO - FORNECIMENTO E INSTALAÇÃO. AF_03/2023</t>
  </si>
  <si>
    <t>18,01</t>
  </si>
  <si>
    <t>ELETRODUTO FLEXÍVEL CORRUGADO REFORÇADO, PVC, DN 25 MM (3/4"), PARA CIRCUITOS TERMINAIS, INSTALADO EM LAJE - FORNECIMENTO E INSTALAÇÃO. AF_03/2023</t>
  </si>
  <si>
    <t>7,68</t>
  </si>
  <si>
    <t>ELETRODUTO FLEXÍVEL CORRUGADO REFORÇADO, PVC, DN 32 MM (1"), PARA CIRCUITOS TERMINAIS, INSTALADO EM LAJE - FORNECIMENTO E INSTALAÇÃO. AF_03/2023</t>
  </si>
  <si>
    <t>CABO DE COBRE FLEXÍVEL ISOLADO, 1,5 MM², ANTI-CHAMA 0,6/1,0 KV, PARA CIRCUITOS TERMINAIS - FORNECIMENTO E INSTALAÇÃO. AF_03/2023</t>
  </si>
  <si>
    <t>3,16</t>
  </si>
  <si>
    <t>CABO DE COBRE FLEXÍVEL ISOLADO, 2,5 MM², ANTI-CHAMA 0,6/1,0 KV, PARA CIRCUITOS TERMINAIS - FORNECIMENTO E INSTALAÇÃO. AF_03/2023</t>
  </si>
  <si>
    <t>4,24</t>
  </si>
  <si>
    <t>CABO DE COBRE FLEXÍVEL ISOLADO, 6 MM², ANTI-CHAMA 0,6/1,0 KV, PARA CIRCUITOS TERMINAIS - FORNECIMENTO E INSTALAÇÃO. AF_03/2023</t>
  </si>
  <si>
    <t>8,80</t>
  </si>
  <si>
    <t>CAIXA OCTOGONAL 3" X 3", PVC, INSTALADA EM LAJE - FORNECIMENTO E INSTALAÇÃO. AF_03/2023</t>
  </si>
  <si>
    <t>13,59</t>
  </si>
  <si>
    <t>INTERRUPTOR SIMPLES (1 MÓDULO), 10A/250V, INCLUINDO SUPORTE E PLACA - FORNECIMENTO E INSTALAÇÃO. AF_03/2023</t>
  </si>
  <si>
    <t>26,38</t>
  </si>
  <si>
    <t>INTERRUPTOR PARALELO (1 MÓDULO), 10A/250V, INCLUINDO SUPORTE E PLACA - FORNECIMENTO E INSTALAÇÃO. AF_03/2023</t>
  </si>
  <si>
    <t>32,10</t>
  </si>
  <si>
    <t>TOMADA BAIXA DE EMBUTIR (1 MÓDULO), 2P+T 20 A, INCLUINDO SUPORTE E PLACA - FORNECIMENTO E INSTALAÇÃO. AF_03/2023</t>
  </si>
  <si>
    <t>29,54</t>
  </si>
  <si>
    <t>TOMADA MÉDIA DE EMBUTIR (2 MÓDULOS), 2P+T 20 A, INCLUINDO SUPORTE E PLACA - FORNECIMENTO E INSTALAÇÃO. AF_03/2023</t>
  </si>
  <si>
    <t>53,43</t>
  </si>
  <si>
    <t>INTERRUPTOR PARALELO (1 MÓDULO) COM 1 TOMADA DE EMBUTIR 2P+T 10 A, INCLUINDO SUPORTE E PLACA - FORNECIMENTO E INSTALAÇÃO. AF_03/2023</t>
  </si>
  <si>
    <t>50,64</t>
  </si>
  <si>
    <t>FABRICAÇÃO E INSTALAÇÃO DE TESOURA INTEIRA EM MADEIRA NÃO APARELHADA, VÃO DE 4 M, PARA TELHA ONDULADA DE FIBROCIMENTO, METÁLICA, PLÁSTICA OU TERMOACÚSTICA, INCLUSO IÇAMENTO. AF_07/2019</t>
  </si>
  <si>
    <t>1.269,99</t>
  </si>
  <si>
    <t>REVESTIMENTO CERÂMICO PARA PISO COM PLACAS TIPO ESMALTADA PADRÃO POPULAR DE DIMENSÕES 35X35 CM APLICADA EM AMBIENTES DE ÁREA MENOR QUE 5 M2. AF_02/2023_PE</t>
  </si>
  <si>
    <t>56,22</t>
  </si>
  <si>
    <t>DISJUNTOR BIPOLAR TIPO DIN, CORRENTE NOMINAL DE 20A - FORNECIMENTO E INSTALAÇÃO. AF_10/2020</t>
  </si>
  <si>
    <t>62,88</t>
  </si>
  <si>
    <t>DISJUNTOR TRIPOLAR TIPO DIN, CORRENTE NOMINAL DE 32A - FORNECIMENTO E INSTALAÇÃO. AF_10/2020</t>
  </si>
  <si>
    <t>83,74</t>
  </si>
  <si>
    <t>JANELA DE ALUMÍNIO TIPO MAXIM-AR, COM VIDROS, BATENTE E FERRAGENS. EXCLUSIVE ALIZAR, ACABAMENTO E CONTRAMARCO. FORNECIMENTO E INSTALAÇÃO. AF_12/2019</t>
  </si>
  <si>
    <t>860,03</t>
  </si>
  <si>
    <t>REGISTRO DE GAVETA BRUTO, LATÃO, ROSCÁVEL, 1", COM ACABAMENTO E CANOPLA CROMADOS - FORNECIMENTO E INSTALAÇÃO. AF_08/2021</t>
  </si>
  <si>
    <t>103,62</t>
  </si>
  <si>
    <t>EXECUÇÃO DE PASSEIO (CALÇADA) OU PISO DE CONCRETO COM CONCRETO MOLDADO IN LOCO, FEITO EM OBRA, ACABAMENTO CONVENCIONAL, ESPESSURA 6 CM, ARMADO. AF_08/2022</t>
  </si>
  <si>
    <t>78,51</t>
  </si>
  <si>
    <t>ELETRODUTO RÍGIDO SOLDÁVEL, PVC, DN 25 MM (3/4''), APARENTE - FORNECIMENTO E INSTALAÇÃO. AF_10/2022</t>
  </si>
  <si>
    <t>19,63</t>
  </si>
  <si>
    <t>ELETRODUTO RÍGIDO SOLDÁVEL, PVC, DN 32 MM (1''), APARENTE - FORNECIMENTO E INSTALAÇÃO. AF_10/2022</t>
  </si>
  <si>
    <t>25,04</t>
  </si>
  <si>
    <t>CONDULETE DE PVC, TIPO LB, PARA ELETRODUTO DE PVC SOLDÁVEL DN 25 MM (3/4''), APARENTE - FORNECIMENTO E INSTALAÇÃO. AF_10/2022</t>
  </si>
  <si>
    <t>15,87</t>
  </si>
  <si>
    <t>FORRO EM RÉGUAS DE PVC, LISO, PARA AMBIENTES COMERCIAIS, INCLUSIVE ESTRUTURA BIDIRECIONAL DE FIXAÇÃO. AF_08/2023_PS</t>
  </si>
  <si>
    <t>78,57</t>
  </si>
  <si>
    <t>LUMINÁRIA TIPO CALHA, DE SOBREPOR, COM 2 LÂMPADAS TUBULARES FLUORESCENTES DE 18 W, COM REATOR DE PARTIDA RÁPIDA - FORNECIMENTO E INSTALAÇÃO. AF_02/2020</t>
  </si>
  <si>
    <t>114,65</t>
  </si>
  <si>
    <t>CABO ELETRÔNICO CATEGORIA 5E, INSTALADO EM EDIFICAÇÃO RESIDENCIAL - FORNECIMENTO E INSTALAÇÃO. AF_11/2019</t>
  </si>
  <si>
    <t>7,11</t>
  </si>
  <si>
    <t>PAREDE DE MADEIRA COMPENSADA PARA CONSTRUÇÃO TEMPORÁRIA EM CHAPA SIMPLES, INTERNA, SEM VÃO. AF_03/2024</t>
  </si>
  <si>
    <t>76,57</t>
  </si>
  <si>
    <t>PAREDE DE MADEIRA COMPENSADA PARA CONSTRUÇÃO TEMPORÁRIA EM CHAPA SIMPLES, INTERNA, COM ÁREA LÍQUIDA MAIOR OU IGUAL A 6 M², COM VÃO. AF_03/2024</t>
  </si>
  <si>
    <t>88,44</t>
  </si>
  <si>
    <t>PAREDE DE MADEIRA COMPENSADA PARA CONSTRUÇÃO TEMPORÁRIA EM CHAPA SIMPLES, INTERNA, COM ÁREA LÍQUIDA MENOR QUE 6 M², COM VÃO. AF_03/2024</t>
  </si>
  <si>
    <t>110,49</t>
  </si>
  <si>
    <t>QUADRO DE DISTRIBUIÇÃO DE ENERGIA EM CHAPA DE AÇO GALVANIZADO, DE EMBUTIR, COM BARRAMENTO TRIFÁSICO, PARA 18 DISJUNTORES DIN 100A - FORNECIMENTO E INSTALAÇÃO. AF_10/2020</t>
  </si>
  <si>
    <t>500,85</t>
  </si>
  <si>
    <t>PINTURA TINTA DE ACABAMENTO (PIGMENTADA) ESMALTE SINTÉTICO FOSCO EM MADEIRA, 2 DEMÃOS. AF_01/2021</t>
  </si>
  <si>
    <t>14,62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</si>
  <si>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</si>
  <si>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</si>
  <si>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29,32</t>
  </si>
  <si>
    <t>TERMINAL DE VENTILAÇÃO, PVC, SÉRIE NORMAL, ESGOTO PREDIAL, DN 75 MM, JUNTA SOLDÁVEL, FORNECIDO E INSTALADO EM PRUMADA DE ESGOTO SANITÁRIO OU VENTILAÇÃO. AF_08/2022</t>
  </si>
  <si>
    <t>22,73</t>
  </si>
  <si>
    <t>PINTURA LÁTEX ACRÍLICA ECONÔMICA, APLICAÇÃO MANUAL EM PAREDES, DUAS DEMÃOS. AF_04/2023</t>
  </si>
  <si>
    <t>8,84</t>
  </si>
  <si>
    <t>JOELHO 90 GRAUS COM BUCHA DE LATÃO, PVC, SOLDÁVEL, DN 25MM, X 3/4  INSTALADO EM RAMAL OU SUB-RAMAL DE ÁGUA - FORNECIMENTO E INSTALAÇÃO. AF_06/2022</t>
  </si>
  <si>
    <t>15,44</t>
  </si>
  <si>
    <t>CURVA 90 GRAUS PARA ELETRODUTO, PVC, ROSCÁVEL, DN 20 MM (1/2"), PARA CIRCUITOS TERMINAIS, INSTALADA EM PAREDE - FORNECIMENTO E INSTALAÇÃO. AF_03/2023</t>
  </si>
  <si>
    <t>14,71</t>
  </si>
  <si>
    <t>CAIXA ENTERRADA HIDRÁULICA RETANGULAR, EM ALVENARIA COM BLOCOS DE CONCRETO, DIMENSÕES INTERNAS: 0,6X0,6X0,6 M PARA REDE DE ESGOTO. AF_12/2020</t>
  </si>
  <si>
    <t>431,67</t>
  </si>
  <si>
    <t>CAIXA DE GORDURA SIMPLES, CIRCULAR, EM CONCRETO PRÉ-MOLDADO, DIÂMETRO INTERNO = 0,4 M, ALTURA INTERNA = 0,4 M. AF_12/2020</t>
  </si>
  <si>
    <t>194,70</t>
  </si>
  <si>
    <t>QUADRO DE DISTRIBUIÇÃO DE ENERGIA EM PVC, DE EMBUTIR, SEM BARRAMENTO, PARA 6 DISJUNTORES - FORNECIMENTO E INSTALAÇÃO. AF_10/2020</t>
  </si>
  <si>
    <t>81,27</t>
  </si>
  <si>
    <t>DISJUNTOR MONOPOLAR TIPO NEMA, CORRENTE NOMINAL DE 35 ATÉ 50A - FORNECIMENTO E INSTALAÇÃO. AF_10/2020</t>
  </si>
  <si>
    <t>28,49</t>
  </si>
  <si>
    <t xml:space="preserve">FECHADURA ESPELHO PARA PORTA EXTERNA, EM ACO INOX (MAQUINA, TESTA E CONTRA-TESTA) E EM ZAMAC (MACANETA, LINGUETA E TRINCOS) COM ACABAMENTO CROMADO, MAQUINA DE 40 MM, INCLUINDO CHAVE TIPO CILINDRO                                                                                                                                                                                                                                                                                                       </t>
  </si>
  <si>
    <t xml:space="preserve">CJ    </t>
  </si>
  <si>
    <t>75,99</t>
  </si>
  <si>
    <t xml:space="preserve">EXTINTOR DE INCENDIO PORTATIL COM CARGA DE AGUA PRESSURIZADA DE 10 L, CLASSE A                                                                                                                                                                                                                                                                                                                                                                                                                            </t>
  </si>
  <si>
    <t>243,23</t>
  </si>
  <si>
    <t xml:space="preserve">EXTINTOR DE INCENDIO PORTATIL COM CARGA DE PO QUIMICO SECO (PQS) DE 4 KG, CLASSE BC                                                                                                                                                                                                                                                                                                                                                                                                                       </t>
  </si>
  <si>
    <t>235,21</t>
  </si>
  <si>
    <t xml:space="preserve">FORRO DE PVC LISO, BRANCO, REGUA DE 10 CM, ESPESSURA DE 8 MM A 10 MM (COM COLOCACAO / SEM ESTRUTURA METALICA)                                                                                                                                                                                                                                                                                                                                                                                             </t>
  </si>
  <si>
    <t xml:space="preserve">M2    </t>
  </si>
  <si>
    <t>92,14</t>
  </si>
  <si>
    <t xml:space="preserve">TELA PLASTICA TECIDA LISTRADA BRANCA E LARANJA, TIPO GUARDA CORPO, EM POLIETILENO MONOFILADO, ROLO 1,20 X 50 M (L X C)                                                                                                                                                                                                                                                                                                                                                                                    </t>
  </si>
  <si>
    <t>3,29</t>
  </si>
  <si>
    <t>TORNEIRA CROMADA 1/2" OU 3/4" PARA TANQUE, PADRÃO POPULAR - FORNECIMENTO E INSTALAÇÃO. AF_01/2020</t>
  </si>
  <si>
    <t>58,33</t>
  </si>
  <si>
    <t>JOELHO 90 GRAUS, PVC, SOLDÁVEL, DN 32MM, INSTALADO EM RAMAL OU SUB-RAMAL DE ÁGUA - FORNECIMENTO E INSTALAÇÃO. AF_06/2022</t>
  </si>
  <si>
    <t>12,19</t>
  </si>
  <si>
    <t>JOELHO 45 GRAUS, PVC, SOLDÁVEL, DN 32MM, INSTALADO EM RAMAL OU SUB-RAMAL DE ÁGUA - FORNECIMENTO E INSTALAÇÃO. AF_06/2022</t>
  </si>
  <si>
    <t>13,91</t>
  </si>
  <si>
    <t>RALO SECO, PVC, DN 100 X 40 MM, JUNTA SOLDÁVEL, FORNECIDO E INSTALADO EM RAMAL DE DESCARGA OU EM RAMAL DE ESGOTO SANITÁRIO. AF_08/2022</t>
  </si>
  <si>
    <t>17,65</t>
  </si>
  <si>
    <t>JUNÇÃO SIMPLES, PVC, SERIE NORMAL, ESGOTO PREDIAL, DN 40 MM, JUNTA SOLDÁVEL, FORNECIDO E INSTALADO EM RAMAL DE DESCARGA OU RAMAL DE ESGOTO SANITÁRIO. AF_08/2022</t>
  </si>
  <si>
    <t>14,28</t>
  </si>
  <si>
    <t>TE, PVC, SERIE NORMAL, ESGOTO PREDIAL, DN 75 X 75 MM, JUNTA ELÁSTICA, FORNECIDO E INSTALADO EM RAMAL DE DESCARGA OU RAMAL DE ESGOTO SANITÁRIO. AF_08/2022</t>
  </si>
  <si>
    <t>37,61</t>
  </si>
  <si>
    <t>FABRICAÇÃO E INSTALAÇÃO DE TESOURA INTEIRA EM MADEIRA NÃO APARELHADA, VÃO DE 5 M, PARA TELHA ONDULADA DE FIBROCIMENTO, METÁLICA, PLÁSTICA OU TERMOACÚSTICA, INCLUSO IÇAMENTO. AF_07/2019</t>
  </si>
  <si>
    <t>1.350,94</t>
  </si>
  <si>
    <t>FABRICAÇÃO E INSTALAÇÃO DE TESOURA INTEIRA EM MADEIRA NÃO APARELHADA, VÃO DE 6 M, PARA TELHA ONDULADA DE FIBROCIMENTO, METÁLICA, PLÁSTICA OU TERMOACÚSTICA, INCLUSO IÇAMENTO. AF_07/2019</t>
  </si>
  <si>
    <t>1.518,31</t>
  </si>
  <si>
    <t>DISJUNTOR BIPOLAR TIPO DIN, CORRENTE NOMINAL DE 32A - FORNECIMENTO E INSTALAÇÃO. AF_10/2020</t>
  </si>
  <si>
    <t>65,73</t>
  </si>
  <si>
    <t>REGISTRO DE GAVETA BRUTO, LATÃO, ROSCÁVEL, 1 1/4", COM ACABAMENTO E CANOPLA CROMADOS - FORNECIMENTO E INSTALAÇÃO. AF_08/2021</t>
  </si>
  <si>
    <t>141,95</t>
  </si>
  <si>
    <t>CHUVEIRO ELÉTRICO COMUM CORPO PLÁSTICO, TIPO DUCHA - FORNECIMENTO E INSTALAÇÃO. AF_01/2020</t>
  </si>
  <si>
    <t>96,13</t>
  </si>
  <si>
    <t>QUADRO DE DISTRIBUIÇÃO DE ENERGIA EM CHAPA DE AÇO GALVANIZADO, DE EMBUTIR, COM BARRAMENTO TRIFÁSICO, PARA 24 DISJUNTORES DIN 100A - FORNECIMENTO E INSTALAÇÃO. AF_10/2020</t>
  </si>
  <si>
    <t>525,37</t>
  </si>
  <si>
    <t>CANALETA MEIA CANA PRÉ-MOLDADA DE CONCRETO (D = 20 CM) - FORNECIMENTO E INSTALAÇÃO. AF_08/2021</t>
  </si>
  <si>
    <t>37,49</t>
  </si>
  <si>
    <t>GRELHA DE FERRO FUNDIDO SIMPLES COM REQUADRO, 200 X 1000 MM, ASSENTADA COM ARGAMASSA 1 : 3 CIMENTO: AREIA - FORNECIMENTO E INSTALAÇÃO. AF_08/2021</t>
  </si>
  <si>
    <t>301,54</t>
  </si>
  <si>
    <t>REGISTRO DE PRESSÃO, PVC, SOLDÁVEL, VOLANTE SIMPLES, DN  25 MM - FORNECIMENTO E INSTALAÇÃO. AF_08/2021</t>
  </si>
  <si>
    <t>18,95</t>
  </si>
  <si>
    <t>TUBO, PVC, SOLDÁVEL, DN 40MM, INSTALADO EM RAMAL DE DISTRIBUIÇÃO DE ÁGUA - FORNECIMENTO E INSTALAÇÃO. AF_06/2022</t>
  </si>
  <si>
    <t>24,71</t>
  </si>
  <si>
    <t>TÊ DE REDUÇÃO, PVC, SOLDÁVEL, DN 40MM X 32MM, INSTALADO EM RAMAL DE DISTRIBUIÇÃO DE ÁGUA - FORNECIMENTO E INSTALAÇÃO. AF_06/2022</t>
  </si>
  <si>
    <t>22,09</t>
  </si>
  <si>
    <t>TE, PVC, SÉRIE NORMAL, ESGOTO PREDIAL, DN 100 X 50 MM, JUNTA ELÁSTICA, FORNECIDO E INSTALADO EM RAMAL DE DESCARGA OU RAMAL DE ESGOTO SANITÁRIO. AF_08/2022</t>
  </si>
  <si>
    <t>39,64</t>
  </si>
  <si>
    <t>TE, PVC, SÉRIE NORMAL, ESGOTO PREDIAL, DN 100 X 75 MM, JUNTA ELÁSTICA, FORNECIDO E INSTALADO EM RAMAL DE DESCARGA OU RAMAL DE ESGOTO SANITÁRIO. AF_08/2022</t>
  </si>
  <si>
    <t>43,90</t>
  </si>
  <si>
    <t>JUNÇÃO DE REDUCAO INVERTIDA, PVC, SÉRIE NORMAL, ESGOTO PREDIAL, DN 100 X 75 MM, JUNTA ELÁSTICA, FORNECIDO E INSTALADO EM RAMAL DE DESCARGA OU RAMAL DE ESGOTO SANITÁRIO. AF_08/2022</t>
  </si>
  <si>
    <t>46,52</t>
  </si>
  <si>
    <t>TERMINAL DE VENTILAÇÃO, PVC, SÉRIE NORMAL, ESGOTO PREDIAL, DN 100 MM, JUNTA SOLDÁVEL, FORNECIDO E INSTALADO EM PRUMADA DE ESGOTO SANITÁRIO OU VENTILAÇÃO. AF_08/2022</t>
  </si>
  <si>
    <t>30,12</t>
  </si>
  <si>
    <t>MONTADOR DE ESTRUTURA METÁLICA COM ENCARGOS COMPLEMENTARES</t>
  </si>
  <si>
    <t>27,21</t>
  </si>
  <si>
    <t>INSTALAÇÃO DE TESOURA (INTEIRA OU MEIA), EM AÇO, PARA VÃOS MAIORES OU IGUAIS A 8,0 M E MENORES QUE 10,0 M, INCLUSO IÇAMENTO. AF_07/2019</t>
  </si>
  <si>
    <t>299,99</t>
  </si>
  <si>
    <t xml:space="preserve">CANTONEIRA ACO ABAS IGUAIS (QUALQUER BITOLA), ESPESSURA ENTRE 1/8" E 1/4"                                                                                                                                                                                                                                                                                                                                                                                                                                 </t>
  </si>
  <si>
    <t>8,70</t>
  </si>
  <si>
    <t xml:space="preserve">ELETRODO REVESTIDO AWS - E7018, DIAMETRO IGUAL A 4,00 MM                                                                                                                                                                                                                                                                                                                                                                                                                                                  </t>
  </si>
  <si>
    <t>37,43</t>
  </si>
  <si>
    <t xml:space="preserve">PERFIL "U" SIMPLES, EM CHAPA DOBRADA DE ACO LAMINADO, E = 3 MM, H = 125 MM, L = 50 MM (5,07 KG/M)                                                                                                                                                                                                                                                                                                                                                                                                         </t>
  </si>
  <si>
    <t>9,16</t>
  </si>
  <si>
    <t>SERRALHEIRO COM ENCARGOS COMPLEMENTARES</t>
  </si>
  <si>
    <t>25,16</t>
  </si>
  <si>
    <t>VIDRACEIRO COM ENCARGOS COMPLEMENTARES</t>
  </si>
  <si>
    <t>22,28</t>
  </si>
  <si>
    <t>AJUDANTE ESPECIALIZADO COM ENCARGOS COMPLEMENTARES</t>
  </si>
  <si>
    <t>20,93</t>
  </si>
  <si>
    <t>AUXILIAR DE SERRALHEIRO COM ENCARGOS COMPLEMENTARES</t>
  </si>
  <si>
    <t>20,61</t>
  </si>
  <si>
    <t xml:space="preserve">CIMENTO PORTLAND COMPOSTO CP II-32                                                                                                                                                                                                                                                                                                                                                                                                                                                                        </t>
  </si>
  <si>
    <t>0,76</t>
  </si>
  <si>
    <t xml:space="preserve">AREIA GROSSA - POSTO JAZIDA/FORNECEDOR (RETIRADO NA JAZIDA, SEM TRANSPORTE)                                                                                                                                                                                                                                                                                                                                                                                                                               </t>
  </si>
  <si>
    <t>106,37</t>
  </si>
  <si>
    <t>INSTALAÇÃO DE VIDRO LISO INCOLOR, E = 6 MM, EM ESQUADRIA DE ALUMÍNIO OU PVC, FIXADO COM BAGUETE. AF_01/2021_PS</t>
  </si>
  <si>
    <t>289,53</t>
  </si>
  <si>
    <t xml:space="preserve">VIDRO TEMPERADO INCOLOR PARA PORTA DE ABRIR, E = 10 MM (SEM FERRAGENS E SEM COLOCACAO)                                                                                                                                                                                                                                                                                                                                                                                                                    </t>
  </si>
  <si>
    <t>354,00</t>
  </si>
  <si>
    <t xml:space="preserve">CONJ. DE FERRAGENS PARA PORTA DE VIDRO TEMPERADO, EM ZAMAC CROMADO, CONTEMPLANDO DOBRADICA INF., DOBRADICA SUP., PIVO PARA DOBRADICA INF., PIVO PARA DOBRADICA SUP., FECHADURA CENTRAL EM ZAMC. CROMADO, CONTRA FECHADURA DE PRESSAO                                                                                                                                                                                                                                                                      </t>
  </si>
  <si>
    <t>175,14</t>
  </si>
  <si>
    <t>SOLDADOR COM ENCARGOS COMPLEMENTARES</t>
  </si>
  <si>
    <t>26,60</t>
  </si>
  <si>
    <t>SOLDADOR A (PARA SOLDA A SER TESTADA COM RAIOS "X") COM ENCARGOS COMPLEMENTARES</t>
  </si>
  <si>
    <t>CARPINTEIRO DE ESQUADRIA COM ENCARGOS COMPLEMENTARES</t>
  </si>
  <si>
    <t>23,59</t>
  </si>
  <si>
    <t>AJUDANTE DE CARPINTEIRO COM ENCARGOS COMPLEMENTARES</t>
  </si>
  <si>
    <t>20,52</t>
  </si>
  <si>
    <t>PORTA DE ALUMÍNIO DE ABRIR COM LAMBRI, COM GUARNIÇÃO, FIXAÇÃO COM PARAFUSOS - FORNECIMENTO E INSTALAÇÃO. AF_12/2019</t>
  </si>
  <si>
    <t>887,91</t>
  </si>
  <si>
    <t xml:space="preserve">DISPOSITIVO DR, 2 POLOS, SENSIBILIDADE DE 30 MA, CORRENTE DE 25 A, TIPO AC                                                                                                                                                                                                                                                                                                                                                                                                                                </t>
  </si>
  <si>
    <t>145,16</t>
  </si>
  <si>
    <t>AUXILIAR DE ELETRICISTA COM ENCARGOS COMPLEMENTARES</t>
  </si>
  <si>
    <t>21,01</t>
  </si>
  <si>
    <t>ELETRICISTA COM ENCARGOS COMPLEMENTARES</t>
  </si>
  <si>
    <t>25,26</t>
  </si>
  <si>
    <t>ARGAMASSA TRAÇO 1:3 (EM VOLUME DE CIMENTO E AREIA MÉDIA ÚMIDA), PREPARO MANUAL. AF_08/2019</t>
  </si>
  <si>
    <t>651,90</t>
  </si>
  <si>
    <t xml:space="preserve">CAIXA DE LUZ "4 X 2" EM ACO ESMALTADA                                                                                                                                                                                                                                                                                                                                                                                                                                                                     </t>
  </si>
  <si>
    <t>1,47</t>
  </si>
  <si>
    <t xml:space="preserve">PLACA DE SINALIZACAO DE SEGURANCA CONTRA INCENDIO, FOTOLUMINESCENTE, QUADRADA, *14 X 14* CM, EM PVC *2* MM ANTI-CHAMAS (SIMBOLOS, CORES E PICTOGRAMAS CONFORME NBR 16820)                                                                                                                                                                                                                                                                                                                                 </t>
  </si>
  <si>
    <t>12,15</t>
  </si>
  <si>
    <t>AJUDANTE DE PEDREIRO COM ENCARGOS COMPLEMENTARES</t>
  </si>
  <si>
    <t>20,66</t>
  </si>
  <si>
    <t xml:space="preserve">PLACA DE SINALIZACAO DE SEGURANCA CONTRA INCENDIO, FOTOLUMINESCENTE, RETANGULAR, *20 X 40* CM, EM PVC *2* MM ANTI-CHAMAS (SIMBOLOS, CORES E PICTOGRAMAS CONFORME NBR 16820)                                                                                                                                                                                                                                                                                                                               </t>
  </si>
  <si>
    <t>37,88</t>
  </si>
  <si>
    <t xml:space="preserve">PLACA DE INAUGURACAO METALICA, *40* CM X *60* CM                                                                                                                                                                                                                                                                                                                                                                                                                                                          </t>
  </si>
  <si>
    <t>753,75</t>
  </si>
  <si>
    <t xml:space="preserve">VIGA NAO APARELHADA *6 X 16* CM, EM MACARANDUBA/MASSARANDUBA, ANGELIM OU EQUIVALENTE DA REGIAO - BRUTA                                                                                                                                                                                                                                                                                                                                                                                                    </t>
  </si>
  <si>
    <t>39,63</t>
  </si>
  <si>
    <t>ALVENARIA DE VEDAÇÃO DE BLOCOS CERÂMICOS MACIÇOS DE 5X10X20CM (ESPESSURA 10CM) E ARGAMASSA DE ASSENTAMENTO COM PREPARO EM BETONEIRA. AF_05/2020</t>
  </si>
  <si>
    <t>138,12</t>
  </si>
  <si>
    <t>CONCRETO MAGRO PARA LASTRO, TRAÇO 1:4,5:4,5 (EM MASSA SECA DE CIMENTO/ AREIA MÉDIA/ BRITA 1) - PREPARO MECÂNICO COM BETONEIRA 400 L. AF_05/2021</t>
  </si>
  <si>
    <t>393,91</t>
  </si>
  <si>
    <t>ALVENARIA DE VEDAÇÃO DE BLOCOS CERÂMICOS FURADOS NA HORIZONTAL DE 11,5X19X19 CM (ESPESSURA 11,5 CM) E ARGAMASSA DE ASSENTAMENTO COM PREPARO EM BETONEIRA. AF_12/2021</t>
  </si>
  <si>
    <t>81,53</t>
  </si>
  <si>
    <t>EMBOÇO, EM ARGAMASSA TRAÇO 1:2:8, PREPARO MANUAL, APLICADO MANUALMENTE EM PAREDES INTERNAS DE AMBIENTES COM ÁREA MENOR QUE 5M², E = 17,5MM, COM TALISCAS. AF_03/2024</t>
  </si>
  <si>
    <t>40,40</t>
  </si>
  <si>
    <t>QUADRO RESUMO - SEM DESONERAÇÃO</t>
  </si>
  <si>
    <t>ENCARGOS SOCIAIS DESONERADOS: 106,76%(HORA) 64,39%(MÊS)</t>
  </si>
  <si>
    <t>Coluna1</t>
  </si>
  <si>
    <t>Coluna2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</si>
</sst>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0.000_);\(#,##0.000\)"/>
    <numFmt numFmtId="165" formatCode="&quot;R$&quot;\ #,##0.00"/>
    <numFmt numFmtId="166" formatCode="_(* #,##0.00_);_(* \(#,##0.00\);_(* &quot;-&quot;??_);_(@_)"/>
    <numFmt numFmtId="167" formatCode="_-* #,##0.000_-;\-* #,##0.000_-;_-* &quot;-&quot;??_-;_-@_-"/>
    <numFmt numFmtId="168" formatCode=";;;"/>
    <numFmt numFmtId="169" formatCode="0.0%"/>
  </numFmts>
  <fonts count="67"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0"/>
      <name val="Cambria"/>
      <family val="1"/>
    </font>
    <font>
      <sz val="8"/>
      <name val="Cambria"/>
      <family val="1"/>
    </font>
    <font>
      <b/>
      <sz val="9"/>
      <name val="Cambria"/>
      <family val="1"/>
    </font>
    <font>
      <b/>
      <sz val="8"/>
      <name val="Cambria"/>
      <family val="1"/>
    </font>
    <font>
      <b/>
      <sz val="11"/>
      <name val="Cambria"/>
      <family val="1"/>
    </font>
    <font>
      <b/>
      <sz val="12"/>
      <name val="Cambria"/>
      <family val="1"/>
    </font>
    <font>
      <b/>
      <sz val="14"/>
      <name val="Cambria"/>
      <family val="1"/>
    </font>
    <font>
      <b/>
      <sz val="16"/>
      <name val="Cambria"/>
      <family val="1"/>
    </font>
    <font>
      <b/>
      <sz val="8"/>
      <color rgb="FF000000"/>
      <name val="Cambria"/>
      <family val="1"/>
    </font>
    <font>
      <sz val="8"/>
      <color rgb="FF000000"/>
      <name val="Cambria"/>
      <family val="1"/>
    </font>
    <font>
      <b/>
      <sz val="6"/>
      <name val="Cambria"/>
      <family val="1"/>
    </font>
    <font>
      <b/>
      <sz val="5"/>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name val="Courier New"/>
      <family val="3"/>
    </font>
    <font>
      <sz val="11"/>
      <name val="Cambria"/>
      <family val="1"/>
    </font>
    <font>
      <sz val="11"/>
      <name val="Calibri"/>
      <family val="2"/>
      <scheme val="minor"/>
    </font>
    <font>
      <b/>
      <sz val="10"/>
      <color rgb="FFFF0000"/>
      <name val="Cambria"/>
      <family val="1"/>
    </font>
    <font>
      <b/>
      <sz val="16"/>
      <color theme="1"/>
      <name val="Bahnschrift SemiBold Condensed"/>
      <family val="2"/>
    </font>
    <font>
      <sz val="16"/>
      <color theme="1"/>
      <name val="Bahnschrift SemiBold Condensed"/>
      <family val="2"/>
    </font>
    <font>
      <b/>
      <sz val="11"/>
      <color theme="1"/>
      <name val="Calibri"/>
      <family val="2"/>
      <scheme val="minor"/>
    </font>
    <font>
      <b/>
      <sz val="8"/>
      <color rgb="FFFF0000"/>
      <name val="Cambria"/>
      <family val="1"/>
    </font>
    <font>
      <sz val="10"/>
      <color rgb="FFFF0000"/>
      <name val="Cambria"/>
      <family val="1"/>
    </font>
    <font>
      <b/>
      <sz val="16"/>
      <color theme="0"/>
      <name val="Franklin Gothic Demi"/>
      <family val="2"/>
    </font>
    <font>
      <b/>
      <sz val="11"/>
      <color theme="1"/>
      <name val="Arial"/>
      <family val="2"/>
    </font>
    <font>
      <sz val="11"/>
      <color theme="1"/>
      <name val="Arial"/>
      <family val="2"/>
    </font>
    <font>
      <b/>
      <sz val="12"/>
      <name val="Arial"/>
      <family val="2"/>
    </font>
    <font>
      <b/>
      <sz val="12"/>
      <color theme="1"/>
      <name val="Arial"/>
      <family val="2"/>
    </font>
    <font>
      <sz val="11"/>
      <color rgb="FFFF0000"/>
      <name val="Calibri"/>
      <family val="2"/>
      <scheme val="minor"/>
    </font>
    <font>
      <sz val="8"/>
      <color rgb="FFFF0000"/>
      <name val="Cambria"/>
      <family val="1"/>
    </font>
    <font>
      <b/>
      <sz val="12"/>
      <color rgb="FFFF0000"/>
      <name val="Cambria"/>
      <family val="1"/>
    </font>
    <font>
      <b/>
      <sz val="9"/>
      <color rgb="FFFF0000"/>
      <name val="Cambria"/>
      <family val="1"/>
    </font>
    <font>
      <b/>
      <sz val="16"/>
      <color rgb="FFFF0000"/>
      <name val="Cambria"/>
      <family val="1"/>
    </font>
    <font>
      <b/>
      <sz val="6"/>
      <color rgb="FFFF0000"/>
      <name val="Cambria"/>
      <family val="1"/>
    </font>
    <font>
      <b/>
      <sz val="11"/>
      <color rgb="FFFF0000"/>
      <name val="Calibri"/>
      <family val="2"/>
      <scheme val="minor"/>
    </font>
    <font>
      <b/>
      <sz val="9"/>
      <color rgb="FFFF0000"/>
      <name val="Calibri"/>
      <family val="2"/>
      <scheme val="minor"/>
    </font>
    <font>
      <sz val="10"/>
      <color rgb="FFFF0000"/>
      <name val="Calibri"/>
      <family val="2"/>
      <scheme val="minor"/>
    </font>
    <font>
      <sz val="8"/>
      <color rgb="FFFF0000"/>
      <name val="Arial"/>
      <family val="2"/>
    </font>
    <font>
      <b/>
      <sz val="10"/>
      <color rgb="FFFF0000"/>
      <name val="Arial"/>
      <family val="2"/>
    </font>
    <font>
      <sz val="10"/>
      <color rgb="FFFF0000"/>
      <name val="Arial"/>
      <family val="2"/>
    </font>
    <font>
      <sz val="20"/>
      <name val="Cambria"/>
      <family val="1"/>
    </font>
    <font>
      <sz val="16"/>
      <name val="Cambria"/>
      <family val="1"/>
    </font>
    <font>
      <sz val="6"/>
      <name val="Cambria"/>
      <family val="1"/>
    </font>
    <font>
      <b/>
      <sz val="14"/>
      <name val="Arial"/>
      <family val="2"/>
    </font>
    <font>
      <b/>
      <sz val="7"/>
      <name val="Cambria"/>
      <family val="1"/>
    </font>
    <font>
      <b/>
      <sz val="11"/>
      <name val="Calibri"/>
      <family val="2"/>
      <scheme val="minor"/>
    </font>
    <font>
      <b/>
      <sz val="9"/>
      <name val="Calibri"/>
      <family val="2"/>
      <scheme val="minor"/>
    </font>
    <font>
      <sz val="10"/>
      <name val="Calibri"/>
      <family val="2"/>
      <scheme val="minor"/>
    </font>
    <font>
      <sz val="8"/>
      <name val="Arial"/>
      <family val="2"/>
    </font>
    <font>
      <b/>
      <sz val="10"/>
      <name val="Arial"/>
      <family val="2"/>
    </font>
  </fonts>
  <fills count="22">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D0CECE"/>
        <bgColor indexed="64"/>
      </patternFill>
    </fill>
    <fill>
      <patternFill patternType="solid">
        <fgColor theme="4"/>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8080"/>
        <bgColor indexed="64"/>
      </patternFill>
    </fill>
    <fill>
      <patternFill patternType="solid">
        <fgColor theme="0" tint="-0.499984740745262"/>
        <bgColor indexed="64"/>
      </patternFill>
    </fill>
    <fill>
      <patternFill patternType="solid">
        <fgColor theme="0" tint="-0.249977111117893"/>
        <bgColor indexed="64"/>
      </patternFill>
    </fill>
    <fill>
      <patternFill patternType="gray0625">
        <bgColor theme="0"/>
      </patternFill>
    </fill>
    <fill>
      <patternFill patternType="solid">
        <fgColor theme="2" tint="-9.9978637043366805E-2"/>
        <bgColor indexed="64"/>
      </patternFill>
    </fill>
  </fills>
  <borders count="6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hair">
        <color indexed="64"/>
      </top>
      <bottom/>
      <diagonal/>
    </border>
    <border>
      <left style="thin">
        <color indexed="64"/>
      </left>
      <right/>
      <top style="thin">
        <color rgb="FF000000"/>
      </top>
      <bottom style="thin">
        <color rgb="FF000000"/>
      </bottom>
      <diagonal/>
    </border>
    <border>
      <left style="thin">
        <color indexed="64"/>
      </left>
      <right style="thin">
        <color indexed="64"/>
      </right>
      <top/>
      <bottom style="hair">
        <color indexed="64"/>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style="thin">
        <color rgb="FF000000"/>
      </left>
      <right/>
      <top/>
      <bottom/>
      <diagonal/>
    </border>
    <border>
      <left style="thin">
        <color rgb="FF000000"/>
      </left>
      <right/>
      <top/>
      <bottom style="thin">
        <color indexed="64"/>
      </bottom>
      <diagonal/>
    </border>
    <border>
      <left style="thin">
        <color indexed="64"/>
      </left>
      <right/>
      <top style="thin">
        <color auto="1"/>
      </top>
      <bottom style="thin">
        <color rgb="FF000000"/>
      </bottom>
      <diagonal/>
    </border>
    <border>
      <left/>
      <right style="thin">
        <color rgb="FF000000"/>
      </right>
      <top style="thin">
        <color auto="1"/>
      </top>
      <bottom style="thin">
        <color rgb="FF000000"/>
      </bottom>
      <diagonal/>
    </border>
    <border>
      <left style="thin">
        <color indexed="64"/>
      </left>
      <right style="thin">
        <color auto="1"/>
      </right>
      <top style="thin">
        <color rgb="FF000000"/>
      </top>
      <bottom/>
      <diagonal/>
    </border>
    <border>
      <left style="thin">
        <color indexed="64"/>
      </left>
      <right style="thin">
        <color auto="1"/>
      </right>
      <top/>
      <bottom style="thin">
        <color rgb="FF000000"/>
      </bottom>
      <diagonal/>
    </border>
    <border>
      <left/>
      <right style="thin">
        <color rgb="FF000000"/>
      </right>
      <top style="thin">
        <color auto="1"/>
      </top>
      <bottom/>
      <diagonal/>
    </border>
    <border>
      <left/>
      <right style="thin">
        <color rgb="FF000000"/>
      </right>
      <top/>
      <bottom/>
      <diagonal/>
    </border>
    <border>
      <left/>
      <right/>
      <top/>
      <bottom style="thin">
        <color rgb="FF000000"/>
      </bottom>
      <diagonal/>
    </border>
    <border>
      <left style="thin">
        <color rgb="FF000000"/>
      </left>
      <right/>
      <top style="thin">
        <color rgb="FF000000"/>
      </top>
      <bottom/>
      <diagonal/>
    </border>
  </borders>
  <cellStyleXfs count="43">
    <xf numFmtId="0" fontId="0" fillId="0" borderId="0"/>
    <xf numFmtId="164" fontId="1" fillId="0" borderId="0"/>
    <xf numFmtId="164" fontId="1" fillId="0" borderId="0"/>
    <xf numFmtId="9" fontId="3" fillId="0" borderId="0" applyFont="0" applyFill="0" applyBorder="0" applyAlignment="0" applyProtection="0"/>
    <xf numFmtId="0" fontId="4" fillId="0" borderId="0"/>
    <xf numFmtId="0" fontId="3" fillId="0" borderId="0"/>
    <xf numFmtId="0" fontId="6" fillId="0" borderId="0"/>
    <xf numFmtId="166"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21" fillId="0" borderId="0"/>
    <xf numFmtId="0" fontId="30" fillId="0" borderId="0"/>
    <xf numFmtId="44" fontId="21" fillId="0" borderId="0" applyFont="0" applyFill="0" applyBorder="0" applyAlignment="0" applyProtection="0"/>
    <xf numFmtId="0" fontId="21"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cellStyleXfs>
  <cellXfs count="1300">
    <xf numFmtId="0" fontId="0" fillId="0" borderId="0" xfId="0"/>
    <xf numFmtId="0" fontId="0" fillId="0" borderId="0" xfId="0" applyAlignment="1">
      <alignment vertical="center"/>
    </xf>
    <xf numFmtId="0" fontId="6" fillId="0" borderId="0" xfId="6"/>
    <xf numFmtId="0" fontId="6" fillId="0" borderId="11" xfId="6" applyBorder="1"/>
    <xf numFmtId="0" fontId="7" fillId="0" borderId="3" xfId="6" applyFont="1" applyBorder="1" applyAlignment="1">
      <alignment vertical="center" wrapText="1"/>
    </xf>
    <xf numFmtId="0" fontId="8" fillId="0" borderId="12" xfId="6" applyFont="1" applyBorder="1"/>
    <xf numFmtId="0" fontId="8" fillId="0" borderId="11" xfId="6" applyFont="1" applyBorder="1"/>
    <xf numFmtId="0" fontId="8" fillId="0" borderId="12" xfId="6" applyFont="1" applyBorder="1" applyAlignment="1">
      <alignment horizontal="center" vertical="center"/>
    </xf>
    <xf numFmtId="10" fontId="7" fillId="0" borderId="3" xfId="3" applyNumberFormat="1" applyFont="1" applyFill="1" applyBorder="1" applyAlignment="1">
      <alignment horizontal="center" vertical="center"/>
    </xf>
    <xf numFmtId="0" fontId="7" fillId="0" borderId="11" xfId="6" applyFont="1" applyBorder="1" applyAlignment="1">
      <alignment horizontal="left"/>
    </xf>
    <xf numFmtId="43" fontId="7" fillId="0" borderId="0" xfId="8" applyFont="1" applyBorder="1"/>
    <xf numFmtId="0" fontId="6" fillId="0" borderId="6" xfId="6" applyBorder="1"/>
    <xf numFmtId="0" fontId="8" fillId="0" borderId="7" xfId="0" applyFont="1" applyBorder="1" applyAlignment="1">
      <alignment vertical="center" wrapText="1"/>
    </xf>
    <xf numFmtId="0" fontId="13" fillId="0" borderId="12" xfId="0" applyFont="1" applyBorder="1" applyAlignment="1">
      <alignment vertical="center" wrapText="1"/>
    </xf>
    <xf numFmtId="0" fontId="8" fillId="0" borderId="9" xfId="0" applyFont="1" applyBorder="1" applyAlignment="1">
      <alignment vertical="center" wrapText="1"/>
    </xf>
    <xf numFmtId="0" fontId="0" fillId="0" borderId="6" xfId="0"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18" fillId="0" borderId="7" xfId="0" applyFont="1" applyBorder="1" applyAlignment="1">
      <alignment vertical="top" wrapText="1"/>
    </xf>
    <xf numFmtId="0" fontId="9" fillId="0" borderId="1" xfId="0" applyFont="1" applyBorder="1" applyAlignment="1">
      <alignment vertical="center"/>
    </xf>
    <xf numFmtId="0" fontId="9" fillId="0" borderId="1" xfId="0" applyFont="1" applyBorder="1" applyAlignment="1">
      <alignment vertical="center" wrapText="1"/>
    </xf>
    <xf numFmtId="0" fontId="18" fillId="0" borderId="0" xfId="0" applyFont="1" applyAlignment="1">
      <alignment wrapText="1"/>
    </xf>
    <xf numFmtId="0" fontId="9" fillId="0" borderId="6" xfId="0" applyFont="1" applyBorder="1" applyAlignment="1">
      <alignment vertical="center" wrapText="1"/>
    </xf>
    <xf numFmtId="0" fontId="9" fillId="0" borderId="10" xfId="0" applyFont="1" applyBorder="1" applyAlignment="1">
      <alignment vertical="center"/>
    </xf>
    <xf numFmtId="0" fontId="22" fillId="0" borderId="0" xfId="14" applyFont="1"/>
    <xf numFmtId="0" fontId="13" fillId="0" borderId="0" xfId="14" applyFont="1" applyAlignment="1">
      <alignment vertical="center"/>
    </xf>
    <xf numFmtId="0" fontId="22" fillId="0" borderId="0" xfId="14" applyFont="1" applyAlignment="1">
      <alignment vertical="center"/>
    </xf>
    <xf numFmtId="49" fontId="22" fillId="0" borderId="0" xfId="14" applyNumberFormat="1" applyFont="1"/>
    <xf numFmtId="0" fontId="22" fillId="9" borderId="0" xfId="14" applyFont="1" applyFill="1"/>
    <xf numFmtId="0" fontId="21" fillId="0" borderId="0" xfId="14" applyAlignment="1">
      <alignment wrapText="1"/>
    </xf>
    <xf numFmtId="0" fontId="21" fillId="0" borderId="0" xfId="14"/>
    <xf numFmtId="4" fontId="6" fillId="0" borderId="0" xfId="14" applyNumberFormat="1" applyFont="1"/>
    <xf numFmtId="49" fontId="10" fillId="2" borderId="4" xfId="0" applyNumberFormat="1" applyFont="1" applyFill="1" applyBorder="1" applyAlignment="1">
      <alignment vertical="center"/>
    </xf>
    <xf numFmtId="0" fontId="24" fillId="7" borderId="34" xfId="14" applyFont="1" applyFill="1" applyBorder="1" applyAlignment="1" applyProtection="1">
      <alignment horizontal="left" vertical="center"/>
      <protection locked="0"/>
    </xf>
    <xf numFmtId="0" fontId="25" fillId="8" borderId="35" xfId="14" applyFont="1" applyFill="1" applyBorder="1" applyAlignment="1" applyProtection="1">
      <alignment horizontal="left" vertical="center"/>
      <protection locked="0"/>
    </xf>
    <xf numFmtId="0" fontId="26" fillId="7" borderId="36" xfId="14" applyFont="1" applyFill="1" applyBorder="1" applyAlignment="1" applyProtection="1">
      <alignment vertical="center"/>
      <protection locked="0"/>
    </xf>
    <xf numFmtId="49" fontId="27" fillId="8" borderId="37" xfId="14" applyNumberFormat="1" applyFont="1" applyFill="1" applyBorder="1" applyAlignment="1" applyProtection="1">
      <alignment vertical="center"/>
      <protection locked="0"/>
    </xf>
    <xf numFmtId="0" fontId="26" fillId="7" borderId="38" xfId="14" applyFont="1" applyFill="1" applyBorder="1" applyAlignment="1" applyProtection="1">
      <alignment vertical="center"/>
      <protection locked="0"/>
    </xf>
    <xf numFmtId="0" fontId="24" fillId="7" borderId="36" xfId="14" applyFont="1" applyFill="1" applyBorder="1" applyAlignment="1" applyProtection="1">
      <alignment horizontal="left" vertical="center"/>
      <protection locked="0"/>
    </xf>
    <xf numFmtId="0" fontId="26" fillId="7" borderId="34" xfId="14" applyFont="1" applyFill="1" applyBorder="1" applyAlignment="1" applyProtection="1">
      <alignment vertical="center"/>
      <protection locked="0"/>
    </xf>
    <xf numFmtId="0" fontId="27" fillId="8" borderId="35" xfId="14" applyFont="1" applyFill="1" applyBorder="1" applyAlignment="1" applyProtection="1">
      <alignment vertical="center"/>
      <protection locked="0"/>
    </xf>
    <xf numFmtId="0" fontId="27" fillId="8" borderId="37" xfId="14" applyFont="1" applyFill="1" applyBorder="1" applyAlignment="1" applyProtection="1">
      <alignment vertical="center"/>
      <protection locked="0"/>
    </xf>
    <xf numFmtId="14" fontId="27" fillId="8" borderId="39" xfId="14" applyNumberFormat="1" applyFont="1" applyFill="1" applyBorder="1" applyAlignment="1" applyProtection="1">
      <alignment horizontal="left" vertical="center"/>
      <protection locked="0"/>
    </xf>
    <xf numFmtId="0" fontId="27" fillId="8" borderId="39" xfId="14" applyFont="1" applyFill="1" applyBorder="1" applyAlignment="1" applyProtection="1">
      <alignment vertical="center"/>
      <protection locked="0"/>
    </xf>
    <xf numFmtId="49" fontId="7" fillId="5" borderId="4" xfId="0" applyNumberFormat="1" applyFont="1" applyFill="1" applyBorder="1" applyAlignment="1">
      <alignment horizontal="center" vertical="center" wrapText="1"/>
    </xf>
    <xf numFmtId="0" fontId="7" fillId="5" borderId="4" xfId="0" applyFont="1" applyFill="1" applyBorder="1" applyAlignment="1">
      <alignment horizontal="left" vertical="center" wrapText="1"/>
    </xf>
    <xf numFmtId="2" fontId="7" fillId="5" borderId="3" xfId="8" applyNumberFormat="1" applyFont="1" applyFill="1" applyBorder="1" applyAlignment="1">
      <alignment horizontal="center"/>
    </xf>
    <xf numFmtId="49" fontId="7" fillId="7" borderId="4" xfId="0" applyNumberFormat="1" applyFont="1" applyFill="1" applyBorder="1" applyAlignment="1">
      <alignment horizontal="center" vertical="center" wrapText="1"/>
    </xf>
    <xf numFmtId="0" fontId="7" fillId="7" borderId="4" xfId="0" applyFont="1" applyFill="1" applyBorder="1" applyAlignment="1">
      <alignment horizontal="left" vertical="center" wrapText="1"/>
    </xf>
    <xf numFmtId="49" fontId="31" fillId="8" borderId="37" xfId="14" applyNumberFormat="1" applyFont="1" applyFill="1" applyBorder="1" applyAlignment="1" applyProtection="1">
      <alignment vertical="center"/>
      <protection locked="0"/>
    </xf>
    <xf numFmtId="0" fontId="0" fillId="2" borderId="12" xfId="0" applyFill="1" applyBorder="1"/>
    <xf numFmtId="0" fontId="0" fillId="2" borderId="2" xfId="0" applyFill="1" applyBorder="1"/>
    <xf numFmtId="49" fontId="9" fillId="0" borderId="42" xfId="14" applyNumberFormat="1" applyFont="1" applyBorder="1" applyAlignment="1">
      <alignment horizontal="center"/>
    </xf>
    <xf numFmtId="0" fontId="11" fillId="0" borderId="0" xfId="14" applyFont="1" applyAlignment="1">
      <alignment horizontal="center"/>
    </xf>
    <xf numFmtId="49" fontId="11" fillId="5" borderId="3" xfId="14" applyNumberFormat="1" applyFont="1" applyFill="1" applyBorder="1" applyAlignment="1">
      <alignment horizontal="center"/>
    </xf>
    <xf numFmtId="0" fontId="16" fillId="5" borderId="3" xfId="14" applyFont="1" applyFill="1" applyBorder="1" applyAlignment="1">
      <alignment horizontal="center" vertical="center"/>
    </xf>
    <xf numFmtId="0" fontId="11" fillId="5" borderId="3" xfId="14" applyFont="1" applyFill="1" applyBorder="1" applyAlignment="1">
      <alignment horizontal="center" vertical="center"/>
    </xf>
    <xf numFmtId="49" fontId="11" fillId="0" borderId="3" xfId="14" applyNumberFormat="1" applyFont="1" applyBorder="1" applyAlignment="1">
      <alignment horizontal="center" vertical="center"/>
    </xf>
    <xf numFmtId="0" fontId="16" fillId="0" borderId="3" xfId="14" applyFont="1" applyBorder="1" applyAlignment="1">
      <alignment horizontal="left" vertical="center" wrapText="1"/>
    </xf>
    <xf numFmtId="0" fontId="11" fillId="0" borderId="3" xfId="14" applyFont="1" applyBorder="1" applyAlignment="1">
      <alignment horizontal="center" vertical="center"/>
    </xf>
    <xf numFmtId="14" fontId="11" fillId="0" borderId="3" xfId="14" applyNumberFormat="1" applyFont="1" applyBorder="1" applyAlignment="1">
      <alignment horizontal="center" vertical="center"/>
    </xf>
    <xf numFmtId="44" fontId="11" fillId="0" borderId="3" xfId="16" applyFont="1" applyFill="1" applyBorder="1" applyAlignment="1">
      <alignment horizontal="center" vertical="center"/>
    </xf>
    <xf numFmtId="49" fontId="11" fillId="5" borderId="3" xfId="14" applyNumberFormat="1" applyFont="1" applyFill="1" applyBorder="1" applyAlignment="1">
      <alignment horizontal="center" vertical="center"/>
    </xf>
    <xf numFmtId="49" fontId="9" fillId="0" borderId="1" xfId="14" applyNumberFormat="1" applyFont="1" applyBorder="1" applyAlignment="1">
      <alignment horizontal="center" vertical="center"/>
    </xf>
    <xf numFmtId="0" fontId="17" fillId="0" borderId="4" xfId="14" applyFont="1" applyBorder="1" applyAlignment="1">
      <alignment horizontal="left" vertical="center"/>
    </xf>
    <xf numFmtId="44" fontId="9" fillId="0" borderId="4" xfId="16" applyFont="1" applyFill="1" applyBorder="1" applyAlignment="1">
      <alignment horizontal="center"/>
    </xf>
    <xf numFmtId="44" fontId="9" fillId="0" borderId="2" xfId="16" applyFont="1" applyFill="1" applyBorder="1" applyAlignment="1">
      <alignment horizontal="center"/>
    </xf>
    <xf numFmtId="0" fontId="22" fillId="0" borderId="0" xfId="14" applyFont="1" applyAlignment="1">
      <alignment horizontal="center"/>
    </xf>
    <xf numFmtId="0" fontId="20" fillId="2" borderId="4" xfId="0" applyFont="1" applyFill="1" applyBorder="1" applyAlignment="1">
      <alignment horizontal="center" vertical="center" wrapText="1"/>
    </xf>
    <xf numFmtId="0" fontId="33" fillId="2" borderId="0" xfId="0" applyFont="1" applyFill="1" applyAlignment="1">
      <alignment vertical="center"/>
    </xf>
    <xf numFmtId="0" fontId="8" fillId="0" borderId="7" xfId="17" applyFont="1" applyBorder="1" applyAlignment="1">
      <alignment vertical="center" wrapText="1"/>
    </xf>
    <xf numFmtId="0" fontId="13" fillId="0" borderId="12" xfId="17" applyFont="1" applyBorder="1" applyAlignment="1">
      <alignment vertical="center" wrapText="1"/>
    </xf>
    <xf numFmtId="0" fontId="8" fillId="0" borderId="9" xfId="17" applyFont="1" applyBorder="1" applyAlignment="1">
      <alignment vertical="center" wrapText="1"/>
    </xf>
    <xf numFmtId="0" fontId="9" fillId="0" borderId="3" xfId="17" applyFont="1" applyBorder="1" applyAlignment="1">
      <alignment horizontal="left" vertical="center" wrapText="1"/>
    </xf>
    <xf numFmtId="0" fontId="10" fillId="0" borderId="6" xfId="17" applyFont="1" applyBorder="1" applyAlignment="1">
      <alignment vertical="center"/>
    </xf>
    <xf numFmtId="0" fontId="18" fillId="0" borderId="7" xfId="17" applyFont="1" applyBorder="1" applyAlignment="1">
      <alignment vertical="center" wrapText="1"/>
    </xf>
    <xf numFmtId="0" fontId="9" fillId="0" borderId="5" xfId="17" applyFont="1" applyBorder="1" applyAlignment="1">
      <alignment horizontal="left" vertical="center" wrapText="1"/>
    </xf>
    <xf numFmtId="0" fontId="7" fillId="0" borderId="1" xfId="17" applyFont="1" applyBorder="1" applyAlignment="1">
      <alignment horizontal="center" vertical="center"/>
    </xf>
    <xf numFmtId="49" fontId="7" fillId="0" borderId="4" xfId="17" applyNumberFormat="1" applyFont="1" applyBorder="1" applyAlignment="1">
      <alignment horizontal="center" vertical="center"/>
    </xf>
    <xf numFmtId="4" fontId="7" fillId="0" borderId="4" xfId="17" applyNumberFormat="1" applyFont="1" applyBorder="1" applyAlignment="1">
      <alignment horizontal="center" vertical="center" wrapText="1"/>
    </xf>
    <xf numFmtId="4" fontId="7" fillId="0" borderId="2" xfId="17" applyNumberFormat="1" applyFont="1" applyBorder="1" applyAlignment="1">
      <alignment horizontal="center" vertical="center" wrapText="1"/>
    </xf>
    <xf numFmtId="0" fontId="7" fillId="8" borderId="4" xfId="17" applyFont="1" applyFill="1" applyBorder="1" applyAlignment="1">
      <alignment vertical="center"/>
    </xf>
    <xf numFmtId="0" fontId="7" fillId="8" borderId="2" xfId="17" applyFont="1" applyFill="1" applyBorder="1" applyAlignment="1">
      <alignment vertical="center"/>
    </xf>
    <xf numFmtId="0" fontId="7" fillId="7" borderId="4" xfId="17" applyFont="1" applyFill="1" applyBorder="1" applyAlignment="1">
      <alignment vertical="center"/>
    </xf>
    <xf numFmtId="0" fontId="7" fillId="7" borderId="2" xfId="17" applyFont="1" applyFill="1" applyBorder="1" applyAlignment="1">
      <alignment vertical="center"/>
    </xf>
    <xf numFmtId="2" fontId="8" fillId="0" borderId="3" xfId="17" applyNumberFormat="1" applyFont="1" applyBorder="1" applyAlignment="1">
      <alignment horizontal="center" vertical="center"/>
    </xf>
    <xf numFmtId="0" fontId="7" fillId="10" borderId="3" xfId="17" applyFont="1" applyFill="1" applyBorder="1" applyAlignment="1">
      <alignment horizontal="center" vertical="center"/>
    </xf>
    <xf numFmtId="49" fontId="7" fillId="7" borderId="6" xfId="17" applyNumberFormat="1" applyFont="1" applyFill="1" applyBorder="1" applyAlignment="1">
      <alignment horizontal="center" vertical="center"/>
    </xf>
    <xf numFmtId="2" fontId="8" fillId="0" borderId="0" xfId="17" applyNumberFormat="1" applyFont="1" applyAlignment="1">
      <alignment horizontal="center" vertical="center"/>
    </xf>
    <xf numFmtId="0" fontId="7" fillId="7" borderId="10" xfId="17" applyFont="1" applyFill="1" applyBorder="1" applyAlignment="1">
      <alignment vertical="center"/>
    </xf>
    <xf numFmtId="49" fontId="7" fillId="8" borderId="6" xfId="17" applyNumberFormat="1" applyFont="1" applyFill="1" applyBorder="1" applyAlignment="1">
      <alignment horizontal="center" vertical="center"/>
    </xf>
    <xf numFmtId="2" fontId="8" fillId="0" borderId="10" xfId="0" applyNumberFormat="1" applyFont="1" applyBorder="1" applyAlignment="1">
      <alignment horizontal="center" vertical="center"/>
    </xf>
    <xf numFmtId="0" fontId="7" fillId="7" borderId="7" xfId="17" applyFont="1" applyFill="1" applyBorder="1" applyAlignment="1">
      <alignment vertical="center"/>
    </xf>
    <xf numFmtId="2" fontId="8" fillId="10" borderId="3" xfId="0" applyNumberFormat="1" applyFont="1" applyFill="1" applyBorder="1" applyAlignment="1">
      <alignment horizontal="center" vertical="center"/>
    </xf>
    <xf numFmtId="0" fontId="36" fillId="0" borderId="0" xfId="0" applyFont="1"/>
    <xf numFmtId="0" fontId="35" fillId="8" borderId="1" xfId="0" applyFont="1" applyFill="1" applyBorder="1"/>
    <xf numFmtId="0" fontId="35" fillId="8" borderId="4" xfId="0" applyFont="1" applyFill="1" applyBorder="1"/>
    <xf numFmtId="0" fontId="36" fillId="8" borderId="4" xfId="0" applyFont="1" applyFill="1" applyBorder="1"/>
    <xf numFmtId="0" fontId="36" fillId="8" borderId="2" xfId="0" applyFont="1" applyFill="1" applyBorder="1"/>
    <xf numFmtId="0" fontId="10" fillId="0" borderId="4" xfId="0" applyFont="1" applyBorder="1" applyAlignment="1">
      <alignment vertical="center"/>
    </xf>
    <xf numFmtId="0" fontId="11" fillId="0" borderId="6" xfId="0" applyFont="1" applyBorder="1" applyAlignment="1">
      <alignment vertical="top"/>
    </xf>
    <xf numFmtId="44" fontId="9" fillId="0" borderId="42" xfId="16" applyFont="1" applyFill="1" applyBorder="1" applyAlignment="1"/>
    <xf numFmtId="0" fontId="17" fillId="0" borderId="42" xfId="14" applyFont="1" applyBorder="1" applyAlignment="1">
      <alignment horizontal="center" vertical="center"/>
    </xf>
    <xf numFmtId="0" fontId="17" fillId="0" borderId="42" xfId="14" applyFont="1" applyBorder="1" applyAlignment="1">
      <alignment horizontal="center" vertical="center" wrapText="1"/>
    </xf>
    <xf numFmtId="49" fontId="7" fillId="8" borderId="8" xfId="17" applyNumberFormat="1" applyFont="1" applyFill="1" applyBorder="1" applyAlignment="1">
      <alignment horizontal="center" vertical="center"/>
    </xf>
    <xf numFmtId="0" fontId="7" fillId="8" borderId="13" xfId="17" applyFont="1" applyFill="1" applyBorder="1" applyAlignment="1">
      <alignment vertical="center"/>
    </xf>
    <xf numFmtId="0" fontId="0" fillId="0" borderId="3" xfId="0" applyBorder="1"/>
    <xf numFmtId="0" fontId="7" fillId="0" borderId="1" xfId="0" applyFont="1" applyBorder="1" applyAlignment="1">
      <alignment horizontal="left"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13" fillId="0" borderId="2" xfId="0" applyFont="1" applyBorder="1" applyAlignment="1">
      <alignment horizontal="left" vertical="center"/>
    </xf>
    <xf numFmtId="0" fontId="18" fillId="0" borderId="0" xfId="0" applyFont="1" applyAlignment="1">
      <alignment vertical="top" wrapText="1"/>
    </xf>
    <xf numFmtId="0" fontId="18" fillId="0" borderId="0" xfId="0" applyFont="1" applyAlignment="1">
      <alignment horizontal="center" wrapText="1"/>
    </xf>
    <xf numFmtId="49" fontId="9" fillId="0" borderId="44" xfId="14" applyNumberFormat="1" applyFont="1" applyBorder="1" applyAlignment="1">
      <alignment horizontal="center"/>
    </xf>
    <xf numFmtId="49" fontId="9" fillId="0" borderId="45" xfId="14" applyNumberFormat="1" applyFont="1" applyBorder="1" applyAlignment="1">
      <alignment horizontal="center"/>
    </xf>
    <xf numFmtId="49" fontId="11" fillId="2" borderId="3" xfId="14" applyNumberFormat="1" applyFont="1" applyFill="1" applyBorder="1" applyAlignment="1">
      <alignment horizontal="center" vertical="center"/>
    </xf>
    <xf numFmtId="0" fontId="11" fillId="0" borderId="3" xfId="14" applyFont="1" applyBorder="1" applyAlignment="1">
      <alignment horizontal="left" vertical="center" wrapText="1"/>
    </xf>
    <xf numFmtId="2" fontId="8" fillId="0" borderId="4" xfId="17" applyNumberFormat="1" applyFont="1" applyBorder="1" applyAlignment="1">
      <alignment horizontal="left" vertical="center" wrapText="1"/>
    </xf>
    <xf numFmtId="2" fontId="8" fillId="0" borderId="2" xfId="17" applyNumberFormat="1" applyFont="1" applyBorder="1" applyAlignment="1">
      <alignment horizontal="left" vertical="center" wrapText="1"/>
    </xf>
    <xf numFmtId="0" fontId="22" fillId="0" borderId="11" xfId="14" applyFont="1" applyBorder="1"/>
    <xf numFmtId="0" fontId="22" fillId="0" borderId="12" xfId="14" applyFont="1" applyBorder="1"/>
    <xf numFmtId="49" fontId="10" fillId="0" borderId="10" xfId="0" applyNumberFormat="1" applyFont="1" applyBorder="1" applyAlignment="1">
      <alignment vertical="center"/>
    </xf>
    <xf numFmtId="0" fontId="19" fillId="0" borderId="6" xfId="0" applyFont="1" applyBorder="1" applyAlignment="1">
      <alignment vertical="top"/>
    </xf>
    <xf numFmtId="0" fontId="8" fillId="0" borderId="0" xfId="6" applyFont="1"/>
    <xf numFmtId="0" fontId="8" fillId="0" borderId="0" xfId="6" applyFont="1" applyAlignment="1">
      <alignment horizontal="center" vertical="center"/>
    </xf>
    <xf numFmtId="0" fontId="7" fillId="0" borderId="0" xfId="6" applyFont="1"/>
    <xf numFmtId="0" fontId="8" fillId="0" borderId="0" xfId="6" applyFont="1" applyAlignment="1">
      <alignment horizontal="left" vertical="center"/>
    </xf>
    <xf numFmtId="2" fontId="7" fillId="0" borderId="0" xfId="6" applyNumberFormat="1" applyFont="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vertical="center"/>
    </xf>
    <xf numFmtId="0" fontId="7" fillId="0" borderId="0" xfId="6" applyFont="1" applyAlignment="1">
      <alignment horizontal="center"/>
    </xf>
    <xf numFmtId="10" fontId="8" fillId="0" borderId="0" xfId="3" applyNumberFormat="1" applyFont="1" applyBorder="1" applyAlignment="1">
      <alignment horizontal="center"/>
    </xf>
    <xf numFmtId="0" fontId="8" fillId="0" borderId="46" xfId="6" applyFont="1" applyBorder="1" applyAlignment="1">
      <alignment horizontal="center" vertical="center"/>
    </xf>
    <xf numFmtId="0" fontId="11" fillId="5" borderId="3" xfId="14" applyFont="1" applyFill="1" applyBorder="1" applyAlignment="1">
      <alignment horizontal="center"/>
    </xf>
    <xf numFmtId="44" fontId="9" fillId="0" borderId="42" xfId="16" applyFont="1" applyFill="1" applyBorder="1" applyAlignment="1">
      <alignment horizont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9" fillId="0" borderId="4" xfId="0" applyFont="1" applyBorder="1" applyAlignment="1">
      <alignment vertical="center"/>
    </xf>
    <xf numFmtId="0" fontId="9" fillId="0" borderId="2" xfId="0" applyFont="1" applyBorder="1" applyAlignment="1">
      <alignment vertical="center"/>
    </xf>
    <xf numFmtId="0" fontId="9" fillId="0" borderId="0" xfId="0" applyFont="1" applyAlignment="1">
      <alignment vertical="center"/>
    </xf>
    <xf numFmtId="49" fontId="9" fillId="0" borderId="43" xfId="14" applyNumberFormat="1" applyFont="1" applyBorder="1" applyAlignment="1">
      <alignment horizontal="center"/>
    </xf>
    <xf numFmtId="0" fontId="17" fillId="0" borderId="8" xfId="14" applyFont="1" applyBorder="1" applyAlignment="1">
      <alignment horizontal="left" vertical="center"/>
    </xf>
    <xf numFmtId="0" fontId="17" fillId="0" borderId="9" xfId="14" applyFont="1" applyBorder="1" applyAlignment="1">
      <alignment horizontal="left" vertical="center"/>
    </xf>
    <xf numFmtId="44" fontId="9" fillId="0" borderId="46" xfId="16" applyFont="1" applyFill="1" applyBorder="1" applyAlignment="1">
      <alignment horizontal="center"/>
    </xf>
    <xf numFmtId="49" fontId="38" fillId="2" borderId="3" xfId="14" applyNumberFormat="1" applyFont="1" applyFill="1" applyBorder="1" applyAlignment="1">
      <alignment horizontal="center" vertical="center"/>
    </xf>
    <xf numFmtId="0" fontId="38" fillId="0" borderId="3" xfId="14" applyFont="1" applyBorder="1" applyAlignment="1">
      <alignment horizontal="left" vertical="center" wrapText="1"/>
    </xf>
    <xf numFmtId="0" fontId="38" fillId="0" borderId="3" xfId="14" applyFont="1" applyBorder="1" applyAlignment="1">
      <alignment horizontal="center" vertical="center"/>
    </xf>
    <xf numFmtId="14" fontId="38" fillId="0" borderId="3" xfId="14" applyNumberFormat="1" applyFont="1" applyBorder="1" applyAlignment="1">
      <alignment horizontal="center" vertical="center"/>
    </xf>
    <xf numFmtId="44" fontId="38" fillId="0" borderId="3" xfId="16" applyFont="1" applyFill="1" applyBorder="1" applyAlignment="1">
      <alignment horizontal="center" vertical="center"/>
    </xf>
    <xf numFmtId="49" fontId="38" fillId="0" borderId="3" xfId="14" applyNumberFormat="1" applyFont="1" applyBorder="1" applyAlignment="1">
      <alignment horizontal="center" vertical="center"/>
    </xf>
    <xf numFmtId="2" fontId="8" fillId="0" borderId="1" xfId="17" applyNumberFormat="1" applyFont="1" applyBorder="1" applyAlignment="1">
      <alignment horizontal="center" vertical="center"/>
    </xf>
    <xf numFmtId="0" fontId="8" fillId="0" borderId="3" xfId="17" applyFont="1" applyBorder="1" applyAlignment="1">
      <alignment horizontal="center" vertical="center" wrapText="1"/>
    </xf>
    <xf numFmtId="2" fontId="8" fillId="0" borderId="0" xfId="0" applyNumberFormat="1" applyFont="1" applyAlignment="1">
      <alignment horizontal="center" vertical="center"/>
    </xf>
    <xf numFmtId="49" fontId="9" fillId="0" borderId="11" xfId="14" applyNumberFormat="1" applyFont="1" applyBorder="1" applyAlignment="1">
      <alignment horizontal="center"/>
    </xf>
    <xf numFmtId="0" fontId="17" fillId="0" borderId="0" xfId="14" applyFont="1" applyAlignment="1">
      <alignment horizontal="left" vertical="center"/>
    </xf>
    <xf numFmtId="44" fontId="9" fillId="0" borderId="0" xfId="16" applyFont="1" applyFill="1" applyBorder="1" applyAlignment="1">
      <alignment horizontal="center"/>
    </xf>
    <xf numFmtId="44" fontId="9" fillId="0" borderId="12" xfId="16" applyFont="1" applyFill="1" applyBorder="1" applyAlignment="1">
      <alignment horizontal="center"/>
    </xf>
    <xf numFmtId="0" fontId="35" fillId="0" borderId="0" xfId="0" applyFont="1"/>
    <xf numFmtId="0" fontId="20" fillId="2" borderId="3" xfId="0" applyFont="1" applyFill="1" applyBorder="1" applyAlignment="1">
      <alignment vertical="center" wrapText="1"/>
    </xf>
    <xf numFmtId="0" fontId="20" fillId="2" borderId="3" xfId="0" applyFont="1" applyFill="1" applyBorder="1" applyAlignment="1">
      <alignment horizontal="center" vertical="center" wrapText="1"/>
    </xf>
    <xf numFmtId="0" fontId="37" fillId="0" borderId="46" xfId="0" applyFont="1" applyBorder="1"/>
    <xf numFmtId="0" fontId="37" fillId="3" borderId="0" xfId="0" applyFont="1" applyFill="1"/>
    <xf numFmtId="0" fontId="0" fillId="3" borderId="0" xfId="0" applyFill="1"/>
    <xf numFmtId="167" fontId="8" fillId="2" borderId="3" xfId="8" applyNumberFormat="1" applyFont="1" applyFill="1" applyBorder="1" applyAlignment="1">
      <alignment horizontal="center" vertical="center"/>
    </xf>
    <xf numFmtId="0" fontId="8" fillId="2" borderId="3" xfId="0" applyFont="1" applyFill="1" applyBorder="1" applyAlignment="1">
      <alignment horizontal="center" vertical="center"/>
    </xf>
    <xf numFmtId="0" fontId="8" fillId="2" borderId="1" xfId="0" applyFont="1" applyFill="1" applyBorder="1" applyAlignment="1">
      <alignment vertical="center"/>
    </xf>
    <xf numFmtId="0" fontId="8" fillId="2" borderId="4" xfId="0" applyFont="1" applyFill="1" applyBorder="1" applyAlignment="1">
      <alignment vertical="center" wrapText="1"/>
    </xf>
    <xf numFmtId="0" fontId="13" fillId="2" borderId="6" xfId="0" applyFont="1" applyFill="1" applyBorder="1" applyAlignment="1">
      <alignment vertical="center"/>
    </xf>
    <xf numFmtId="0" fontId="13" fillId="2" borderId="10" xfId="0" applyFont="1" applyFill="1" applyBorder="1" applyAlignment="1">
      <alignment vertical="center" wrapText="1"/>
    </xf>
    <xf numFmtId="49" fontId="10" fillId="2" borderId="13" xfId="0" applyNumberFormat="1" applyFont="1" applyFill="1" applyBorder="1" applyAlignment="1">
      <alignment vertical="center"/>
    </xf>
    <xf numFmtId="10" fontId="10" fillId="2" borderId="4" xfId="3" applyNumberFormat="1" applyFont="1" applyFill="1" applyBorder="1" applyAlignment="1" applyProtection="1">
      <alignment horizontal="left" vertical="center" wrapText="1"/>
    </xf>
    <xf numFmtId="10" fontId="10" fillId="2" borderId="13" xfId="3" applyNumberFormat="1" applyFont="1" applyFill="1" applyBorder="1" applyAlignment="1" applyProtection="1">
      <alignment horizontal="left" vertical="center" wrapText="1"/>
    </xf>
    <xf numFmtId="0" fontId="10" fillId="2" borderId="13" xfId="0" applyFont="1" applyFill="1" applyBorder="1" applyAlignment="1">
      <alignment horizontal="left" vertical="center"/>
    </xf>
    <xf numFmtId="49" fontId="10" fillId="2" borderId="10" xfId="0" applyNumberFormat="1" applyFont="1" applyFill="1" applyBorder="1" applyAlignment="1">
      <alignment horizontal="left" vertical="center"/>
    </xf>
    <xf numFmtId="2" fontId="11" fillId="2" borderId="10" xfId="0" applyNumberFormat="1" applyFont="1" applyFill="1" applyBorder="1" applyAlignment="1">
      <alignment horizontal="center" vertical="center" wrapText="1"/>
    </xf>
    <xf numFmtId="0" fontId="11" fillId="2" borderId="13" xfId="0" applyFont="1" applyFill="1" applyBorder="1" applyAlignment="1">
      <alignment horizontal="center" vertical="center" wrapText="1"/>
    </xf>
    <xf numFmtId="43" fontId="11" fillId="2" borderId="13" xfId="8" applyFont="1" applyFill="1" applyBorder="1" applyAlignment="1" applyProtection="1">
      <alignment horizontal="center" vertical="center" wrapText="1"/>
    </xf>
    <xf numFmtId="0" fontId="20" fillId="2" borderId="4" xfId="0" applyFont="1" applyFill="1" applyBorder="1" applyAlignment="1">
      <alignment vertical="center" wrapText="1"/>
    </xf>
    <xf numFmtId="0" fontId="21" fillId="2" borderId="0" xfId="14" applyFill="1"/>
    <xf numFmtId="2" fontId="8" fillId="2" borderId="3" xfId="17" applyNumberFormat="1" applyFont="1" applyFill="1" applyBorder="1" applyAlignment="1">
      <alignment horizontal="center" vertical="center"/>
    </xf>
    <xf numFmtId="0" fontId="11" fillId="2" borderId="7" xfId="0" applyFont="1" applyFill="1" applyBorder="1" applyAlignment="1">
      <alignment horizontal="center" vertical="center" wrapText="1"/>
    </xf>
    <xf numFmtId="4" fontId="20" fillId="2" borderId="3" xfId="8" applyNumberFormat="1" applyFont="1" applyFill="1" applyBorder="1" applyAlignment="1">
      <alignment horizontal="right" vertical="center" wrapText="1"/>
    </xf>
    <xf numFmtId="0" fontId="33" fillId="0" borderId="0" xfId="0" applyFont="1" applyAlignment="1">
      <alignment vertical="center"/>
    </xf>
    <xf numFmtId="0" fontId="33" fillId="2" borderId="0" xfId="0" applyFont="1" applyFill="1" applyAlignment="1">
      <alignment vertical="center" wrapText="1"/>
    </xf>
    <xf numFmtId="43" fontId="33" fillId="2" borderId="0" xfId="8" applyFont="1" applyFill="1" applyAlignment="1">
      <alignment vertical="center"/>
    </xf>
    <xf numFmtId="0" fontId="33" fillId="0" borderId="0" xfId="0" applyFont="1" applyAlignment="1">
      <alignment vertical="center" wrapText="1"/>
    </xf>
    <xf numFmtId="43" fontId="33" fillId="0" borderId="0" xfId="8" applyFont="1" applyAlignment="1">
      <alignment vertical="center"/>
    </xf>
    <xf numFmtId="0" fontId="39" fillId="5" borderId="0" xfId="14" applyFont="1" applyFill="1"/>
    <xf numFmtId="0" fontId="33" fillId="0" borderId="0" xfId="0" applyFont="1"/>
    <xf numFmtId="49" fontId="27" fillId="8" borderId="37" xfId="14" applyNumberFormat="1" applyFont="1" applyFill="1" applyBorder="1" applyAlignment="1" applyProtection="1">
      <alignment vertical="center" wrapText="1"/>
      <protection locked="0"/>
    </xf>
    <xf numFmtId="0" fontId="28" fillId="9" borderId="36" xfId="14" applyFont="1" applyFill="1" applyBorder="1" applyAlignment="1" applyProtection="1">
      <alignment vertical="center"/>
      <protection locked="0"/>
    </xf>
    <xf numFmtId="10" fontId="28" fillId="9" borderId="37" xfId="14" applyNumberFormat="1" applyFont="1" applyFill="1" applyBorder="1" applyAlignment="1" applyProtection="1">
      <alignment horizontal="left" vertical="center"/>
      <protection locked="0"/>
    </xf>
    <xf numFmtId="4" fontId="28" fillId="9" borderId="37" xfId="14" applyNumberFormat="1" applyFont="1" applyFill="1" applyBorder="1" applyAlignment="1" applyProtection="1">
      <alignment vertical="center"/>
      <protection locked="0"/>
    </xf>
    <xf numFmtId="0" fontId="28" fillId="9" borderId="37" xfId="14" applyFont="1" applyFill="1" applyBorder="1" applyAlignment="1" applyProtection="1">
      <alignment vertical="center"/>
      <protection locked="0"/>
    </xf>
    <xf numFmtId="0" fontId="0" fillId="0" borderId="0" xfId="0" applyAlignment="1">
      <alignment horizontal="center"/>
    </xf>
    <xf numFmtId="0" fontId="41" fillId="0" borderId="0" xfId="0" applyFont="1" applyAlignment="1">
      <alignment horizontal="right" vertical="center"/>
    </xf>
    <xf numFmtId="0" fontId="42" fillId="0" borderId="0" xfId="0" applyFont="1" applyAlignment="1">
      <alignment horizontal="left" vertical="center"/>
    </xf>
    <xf numFmtId="168" fontId="0" fillId="0" borderId="0" xfId="0" applyNumberFormat="1" applyAlignment="1">
      <alignment vertical="center"/>
    </xf>
    <xf numFmtId="0" fontId="44" fillId="0" borderId="3" xfId="0" applyFont="1" applyBorder="1" applyAlignment="1">
      <alignment vertical="center" textRotation="90"/>
    </xf>
    <xf numFmtId="0" fontId="42" fillId="0" borderId="3" xfId="0" applyFont="1" applyBorder="1" applyAlignment="1">
      <alignment vertical="center" wrapText="1"/>
    </xf>
    <xf numFmtId="0" fontId="33" fillId="0" borderId="6" xfId="0" applyFont="1" applyBorder="1"/>
    <xf numFmtId="0" fontId="33" fillId="0" borderId="11" xfId="0" applyFont="1" applyBorder="1"/>
    <xf numFmtId="0" fontId="33" fillId="0" borderId="8" xfId="0" applyFont="1" applyBorder="1"/>
    <xf numFmtId="0" fontId="7" fillId="2" borderId="54" xfId="0" applyFont="1" applyFill="1" applyBorder="1" applyAlignment="1">
      <alignment horizontal="center" vertical="center"/>
    </xf>
    <xf numFmtId="0" fontId="7" fillId="2" borderId="57" xfId="0" applyFont="1" applyFill="1" applyBorder="1" applyAlignment="1">
      <alignment horizontal="center" vertical="center"/>
    </xf>
    <xf numFmtId="0" fontId="9" fillId="0" borderId="1" xfId="0" applyFont="1" applyBorder="1" applyAlignment="1">
      <alignment horizontal="right" vertical="center" wrapText="1"/>
    </xf>
    <xf numFmtId="0" fontId="33" fillId="2" borderId="6" xfId="0" applyFont="1" applyFill="1" applyBorder="1" applyAlignment="1">
      <alignment vertical="center"/>
    </xf>
    <xf numFmtId="43" fontId="8" fillId="2" borderId="2" xfId="8" applyFont="1" applyFill="1" applyBorder="1" applyAlignment="1" applyProtection="1">
      <alignment vertical="center" wrapText="1"/>
    </xf>
    <xf numFmtId="0" fontId="33" fillId="2" borderId="11" xfId="0" applyFont="1" applyFill="1" applyBorder="1" applyAlignment="1">
      <alignment vertical="center"/>
    </xf>
    <xf numFmtId="43" fontId="13" fillId="2" borderId="7" xfId="8" applyFont="1" applyFill="1" applyBorder="1" applyAlignment="1" applyProtection="1">
      <alignment vertical="center" wrapText="1"/>
    </xf>
    <xf numFmtId="0" fontId="33" fillId="2" borderId="8" xfId="0" applyFont="1" applyFill="1" applyBorder="1" applyAlignment="1">
      <alignment vertical="center"/>
    </xf>
    <xf numFmtId="0" fontId="9" fillId="2" borderId="1" xfId="0" applyFont="1" applyFill="1" applyBorder="1" applyAlignment="1">
      <alignment horizontal="right" vertical="center" wrapText="1"/>
    </xf>
    <xf numFmtId="0" fontId="9" fillId="2" borderId="8" xfId="0" applyFont="1" applyFill="1" applyBorder="1" applyAlignment="1">
      <alignment horizontal="right" vertical="center" wrapText="1"/>
    </xf>
    <xf numFmtId="0" fontId="9" fillId="2" borderId="6" xfId="0" applyFont="1" applyFill="1" applyBorder="1" applyAlignment="1">
      <alignment horizontal="right" vertical="center" wrapText="1"/>
    </xf>
    <xf numFmtId="0" fontId="11" fillId="2" borderId="8" xfId="0" applyFont="1" applyFill="1" applyBorder="1" applyAlignment="1">
      <alignment horizontal="center" vertical="center" wrapText="1"/>
    </xf>
    <xf numFmtId="43" fontId="11" fillId="2" borderId="9" xfId="8" applyFont="1" applyFill="1" applyBorder="1" applyAlignment="1" applyProtection="1">
      <alignment horizontal="center" vertical="center" wrapText="1"/>
    </xf>
    <xf numFmtId="0" fontId="20" fillId="2" borderId="1" xfId="0" applyFont="1" applyFill="1" applyBorder="1" applyAlignment="1">
      <alignment horizontal="center" vertical="center" wrapText="1"/>
    </xf>
    <xf numFmtId="43" fontId="20" fillId="2" borderId="2" xfId="8" applyFont="1" applyFill="1" applyBorder="1" applyAlignment="1" applyProtection="1">
      <alignment horizontal="right" vertical="center" wrapText="1"/>
    </xf>
    <xf numFmtId="0" fontId="5" fillId="2" borderId="0" xfId="14" applyFont="1" applyFill="1" applyAlignment="1">
      <alignment vertical="center"/>
    </xf>
    <xf numFmtId="0" fontId="21" fillId="2" borderId="0" xfId="14" applyFill="1" applyAlignment="1">
      <alignment vertical="center"/>
    </xf>
    <xf numFmtId="0" fontId="27" fillId="8" borderId="39" xfId="14" applyFont="1" applyFill="1" applyBorder="1" applyAlignment="1">
      <alignment vertical="center"/>
    </xf>
    <xf numFmtId="2" fontId="8" fillId="10" borderId="3" xfId="17" applyNumberFormat="1" applyFont="1" applyFill="1" applyBorder="1" applyAlignment="1">
      <alignment horizontal="center" vertical="center"/>
    </xf>
    <xf numFmtId="2" fontId="8" fillId="3" borderId="3" xfId="17" applyNumberFormat="1" applyFont="1" applyFill="1" applyBorder="1" applyAlignment="1">
      <alignment horizontal="center" vertical="center"/>
    </xf>
    <xf numFmtId="49" fontId="7" fillId="0" borderId="4" xfId="17" applyNumberFormat="1" applyFont="1" applyBorder="1" applyAlignment="1">
      <alignment horizontal="center" vertical="center" wrapText="1"/>
    </xf>
    <xf numFmtId="0" fontId="7" fillId="0" borderId="4" xfId="17" applyFont="1" applyBorder="1" applyAlignment="1">
      <alignment horizontal="center" vertical="center" wrapText="1"/>
    </xf>
    <xf numFmtId="0" fontId="7" fillId="0" borderId="2" xfId="17" applyFont="1" applyBorder="1" applyAlignment="1">
      <alignment horizontal="center" vertical="center" wrapText="1"/>
    </xf>
    <xf numFmtId="49" fontId="7" fillId="8" borderId="1" xfId="17" applyNumberFormat="1" applyFont="1" applyFill="1" applyBorder="1" applyAlignment="1">
      <alignment horizontal="center" vertical="center"/>
    </xf>
    <xf numFmtId="0" fontId="7" fillId="0" borderId="3" xfId="17" applyFont="1" applyBorder="1" applyAlignment="1">
      <alignment horizontal="center" vertical="center" wrapText="1"/>
    </xf>
    <xf numFmtId="0" fontId="7" fillId="0" borderId="1" xfId="17" applyFont="1" applyBorder="1" applyAlignment="1">
      <alignment horizontal="center" vertical="center" wrapText="1"/>
    </xf>
    <xf numFmtId="49" fontId="7" fillId="7" borderId="1" xfId="17" applyNumberFormat="1" applyFont="1" applyFill="1" applyBorder="1" applyAlignment="1">
      <alignment horizontal="center" vertical="center"/>
    </xf>
    <xf numFmtId="0" fontId="8" fillId="0" borderId="3" xfId="17" applyFont="1" applyBorder="1" applyAlignment="1">
      <alignment horizontal="center" vertical="center"/>
    </xf>
    <xf numFmtId="0" fontId="8" fillId="0" borderId="2" xfId="17" applyFont="1" applyBorder="1" applyAlignment="1">
      <alignment horizontal="left" vertical="center" wrapText="1"/>
    </xf>
    <xf numFmtId="2" fontId="7" fillId="0" borderId="4" xfId="17" applyNumberFormat="1" applyFont="1" applyBorder="1" applyAlignment="1">
      <alignment horizontal="center" vertical="center" wrapText="1"/>
    </xf>
    <xf numFmtId="2" fontId="8" fillId="0" borderId="4" xfId="17" applyNumberFormat="1" applyFont="1" applyBorder="1" applyAlignment="1">
      <alignment horizontal="center" vertical="center"/>
    </xf>
    <xf numFmtId="0" fontId="48" fillId="2" borderId="4" xfId="0" applyFont="1" applyFill="1" applyBorder="1" applyAlignment="1">
      <alignment vertical="center"/>
    </xf>
    <xf numFmtId="0" fontId="39" fillId="0" borderId="0" xfId="17" applyFont="1"/>
    <xf numFmtId="2" fontId="39" fillId="0" borderId="0" xfId="17" applyNumberFormat="1" applyFont="1"/>
    <xf numFmtId="0" fontId="39" fillId="11" borderId="0" xfId="17" applyFont="1" applyFill="1"/>
    <xf numFmtId="0" fontId="45" fillId="0" borderId="0" xfId="0" applyFont="1"/>
    <xf numFmtId="0" fontId="45" fillId="2" borderId="6" xfId="0" applyFont="1" applyFill="1" applyBorder="1" applyAlignment="1">
      <alignment vertical="center"/>
    </xf>
    <xf numFmtId="0" fontId="39" fillId="2" borderId="1" xfId="0" applyFont="1" applyFill="1" applyBorder="1" applyAlignment="1">
      <alignment horizontal="left" vertical="center"/>
    </xf>
    <xf numFmtId="0" fontId="39" fillId="2" borderId="4" xfId="0" applyFont="1" applyFill="1" applyBorder="1" applyAlignment="1">
      <alignment horizontal="left" vertical="center"/>
    </xf>
    <xf numFmtId="0" fontId="39" fillId="2" borderId="2" xfId="0" applyFont="1" applyFill="1" applyBorder="1" applyAlignment="1">
      <alignment horizontal="left" vertical="center"/>
    </xf>
    <xf numFmtId="0" fontId="45" fillId="2" borderId="11" xfId="0" applyFont="1" applyFill="1" applyBorder="1" applyAlignment="1">
      <alignment vertical="center"/>
    </xf>
    <xf numFmtId="0" fontId="47" fillId="2" borderId="1" xfId="0" applyFont="1" applyFill="1" applyBorder="1" applyAlignment="1">
      <alignment horizontal="left" vertical="center"/>
    </xf>
    <xf numFmtId="0" fontId="47" fillId="2" borderId="4" xfId="0" applyFont="1" applyFill="1" applyBorder="1" applyAlignment="1">
      <alignment horizontal="left" vertical="center"/>
    </xf>
    <xf numFmtId="0" fontId="47" fillId="2" borderId="2" xfId="0" applyFont="1" applyFill="1" applyBorder="1" applyAlignment="1">
      <alignment horizontal="left" vertical="center"/>
    </xf>
    <xf numFmtId="0" fontId="45" fillId="2" borderId="8" xfId="0" applyFont="1" applyFill="1" applyBorder="1" applyAlignment="1">
      <alignment vertical="center"/>
    </xf>
    <xf numFmtId="0" fontId="46" fillId="2" borderId="6" xfId="0" applyFont="1" applyFill="1" applyBorder="1" applyAlignment="1">
      <alignment vertical="center" wrapText="1"/>
    </xf>
    <xf numFmtId="49" fontId="48" fillId="2" borderId="10" xfId="0" applyNumberFormat="1" applyFont="1" applyFill="1" applyBorder="1" applyAlignment="1">
      <alignment vertical="center"/>
    </xf>
    <xf numFmtId="0" fontId="46" fillId="2" borderId="10" xfId="0" applyFont="1" applyFill="1" applyBorder="1" applyAlignment="1">
      <alignment vertical="center"/>
    </xf>
    <xf numFmtId="0" fontId="46" fillId="2" borderId="2" xfId="0" applyFont="1" applyFill="1" applyBorder="1" applyAlignment="1">
      <alignment vertical="center"/>
    </xf>
    <xf numFmtId="0" fontId="46" fillId="2" borderId="0" xfId="0" applyFont="1" applyFill="1" applyAlignment="1">
      <alignment vertical="center"/>
    </xf>
    <xf numFmtId="0" fontId="45" fillId="2" borderId="12" xfId="0" applyFont="1" applyFill="1" applyBorder="1"/>
    <xf numFmtId="0" fontId="50" fillId="0" borderId="0" xfId="0" applyFont="1" applyAlignment="1">
      <alignment wrapText="1"/>
    </xf>
    <xf numFmtId="0" fontId="46" fillId="2" borderId="1" xfId="0" applyFont="1" applyFill="1" applyBorder="1" applyAlignment="1">
      <alignment vertical="center"/>
    </xf>
    <xf numFmtId="0" fontId="46" fillId="2" borderId="4" xfId="0" applyFont="1" applyFill="1" applyBorder="1" applyAlignment="1">
      <alignment vertical="center"/>
    </xf>
    <xf numFmtId="0" fontId="45" fillId="2" borderId="2" xfId="0" applyFont="1" applyFill="1" applyBorder="1"/>
    <xf numFmtId="0" fontId="50" fillId="0" borderId="0" xfId="0" applyFont="1" applyAlignment="1">
      <alignment horizontal="center" wrapText="1"/>
    </xf>
    <xf numFmtId="0" fontId="38" fillId="5" borderId="3" xfId="14" applyFont="1" applyFill="1" applyBorder="1" applyAlignment="1">
      <alignment horizontal="center"/>
    </xf>
    <xf numFmtId="0" fontId="38" fillId="0" borderId="0" xfId="14" applyFont="1" applyAlignment="1">
      <alignment horizontal="center"/>
    </xf>
    <xf numFmtId="0" fontId="39" fillId="0" borderId="0" xfId="14" applyFont="1"/>
    <xf numFmtId="0" fontId="46" fillId="0" borderId="44" xfId="14" applyFont="1" applyBorder="1" applyAlignment="1">
      <alignment horizontal="center"/>
    </xf>
    <xf numFmtId="0" fontId="46" fillId="0" borderId="44" xfId="14" applyFont="1" applyBorder="1" applyAlignment="1">
      <alignment horizontal="center" vertical="center"/>
    </xf>
    <xf numFmtId="44" fontId="46" fillId="0" borderId="44" xfId="16" applyFont="1" applyFill="1" applyBorder="1" applyAlignment="1">
      <alignment horizontal="center"/>
    </xf>
    <xf numFmtId="0" fontId="46" fillId="0" borderId="42" xfId="14" applyFont="1" applyBorder="1" applyAlignment="1">
      <alignment horizontal="center"/>
    </xf>
    <xf numFmtId="0" fontId="46" fillId="0" borderId="42" xfId="14" applyFont="1" applyBorder="1" applyAlignment="1">
      <alignment horizontal="center" vertical="center"/>
    </xf>
    <xf numFmtId="44" fontId="46" fillId="0" borderId="42" xfId="16" applyFont="1" applyFill="1" applyBorder="1" applyAlignment="1">
      <alignment horizontal="center"/>
    </xf>
    <xf numFmtId="0" fontId="46" fillId="0" borderId="53" xfId="14" applyFont="1" applyBorder="1" applyAlignment="1">
      <alignment horizontal="center" vertical="center"/>
    </xf>
    <xf numFmtId="44" fontId="46" fillId="0" borderId="53" xfId="16" applyFont="1" applyFill="1" applyBorder="1" applyAlignment="1">
      <alignment horizontal="center"/>
    </xf>
    <xf numFmtId="0" fontId="46" fillId="0" borderId="45" xfId="14" applyFont="1" applyBorder="1" applyAlignment="1">
      <alignment horizontal="center"/>
    </xf>
    <xf numFmtId="0" fontId="46" fillId="0" borderId="45" xfId="14" applyFont="1" applyBorder="1" applyAlignment="1">
      <alignment horizontal="center" vertical="center"/>
    </xf>
    <xf numFmtId="44" fontId="46" fillId="0" borderId="45" xfId="16" applyFont="1" applyFill="1" applyBorder="1" applyAlignment="1">
      <alignment horizontal="center"/>
    </xf>
    <xf numFmtId="0" fontId="46" fillId="0" borderId="55" xfId="14" applyFont="1" applyBorder="1" applyAlignment="1">
      <alignment horizontal="center"/>
    </xf>
    <xf numFmtId="0" fontId="46" fillId="0" borderId="43" xfId="14" applyFont="1" applyBorder="1" applyAlignment="1">
      <alignment horizontal="center" vertical="center"/>
    </xf>
    <xf numFmtId="44" fontId="46" fillId="0" borderId="43" xfId="16" applyFont="1" applyFill="1" applyBorder="1" applyAlignment="1">
      <alignment horizontal="center"/>
    </xf>
    <xf numFmtId="0" fontId="38" fillId="5" borderId="3" xfId="14" applyFont="1" applyFill="1" applyBorder="1" applyAlignment="1">
      <alignment horizontal="center" vertical="center"/>
    </xf>
    <xf numFmtId="14" fontId="38" fillId="2" borderId="3" xfId="14" applyNumberFormat="1" applyFont="1" applyFill="1" applyBorder="1" applyAlignment="1">
      <alignment horizontal="center" vertical="center"/>
    </xf>
    <xf numFmtId="0" fontId="39" fillId="16" borderId="0" xfId="14" applyFont="1" applyFill="1"/>
    <xf numFmtId="0" fontId="38" fillId="2" borderId="3" xfId="14" applyFont="1" applyFill="1" applyBorder="1" applyAlignment="1">
      <alignment horizontal="center" vertical="center"/>
    </xf>
    <xf numFmtId="0" fontId="38" fillId="2" borderId="3" xfId="14" applyFont="1" applyFill="1" applyBorder="1" applyAlignment="1">
      <alignment horizontal="left" vertical="center" wrapText="1"/>
    </xf>
    <xf numFmtId="44" fontId="38" fillId="2" borderId="3" xfId="16" applyFont="1" applyFill="1" applyBorder="1" applyAlignment="1">
      <alignment horizontal="center" vertical="center"/>
    </xf>
    <xf numFmtId="0" fontId="46" fillId="2" borderId="44" xfId="14" applyFont="1" applyFill="1" applyBorder="1" applyAlignment="1">
      <alignment horizontal="center"/>
    </xf>
    <xf numFmtId="0" fontId="46" fillId="2" borderId="42" xfId="14" applyFont="1" applyFill="1" applyBorder="1" applyAlignment="1">
      <alignment horizontal="center"/>
    </xf>
    <xf numFmtId="0" fontId="46" fillId="2" borderId="45" xfId="14" applyFont="1" applyFill="1" applyBorder="1" applyAlignment="1">
      <alignment horizontal="center"/>
    </xf>
    <xf numFmtId="0" fontId="46" fillId="2" borderId="3" xfId="14" applyFont="1" applyFill="1" applyBorder="1" applyAlignment="1">
      <alignment horizontal="center"/>
    </xf>
    <xf numFmtId="0" fontId="45" fillId="0" borderId="6" xfId="0" applyFont="1" applyBorder="1"/>
    <xf numFmtId="0" fontId="39" fillId="0" borderId="7" xfId="0" applyFont="1" applyBorder="1" applyAlignment="1">
      <alignment vertical="center" wrapText="1"/>
    </xf>
    <xf numFmtId="0" fontId="45" fillId="0" borderId="11" xfId="0" applyFont="1" applyBorder="1"/>
    <xf numFmtId="0" fontId="47" fillId="0" borderId="12" xfId="0" applyFont="1" applyBorder="1" applyAlignment="1">
      <alignment vertical="center" wrapText="1"/>
    </xf>
    <xf numFmtId="0" fontId="45" fillId="0" borderId="8" xfId="0" applyFont="1" applyBorder="1"/>
    <xf numFmtId="0" fontId="39" fillId="0" borderId="9" xfId="0" applyFont="1" applyBorder="1" applyAlignment="1">
      <alignment vertical="center" wrapText="1"/>
    </xf>
    <xf numFmtId="0" fontId="46" fillId="0" borderId="1" xfId="0" applyFont="1" applyBorder="1" applyAlignment="1">
      <alignment vertical="center" wrapText="1"/>
    </xf>
    <xf numFmtId="0" fontId="48" fillId="0" borderId="6" xfId="0" applyFont="1" applyBorder="1" applyAlignment="1">
      <alignment vertical="top"/>
    </xf>
    <xf numFmtId="0" fontId="50" fillId="0" borderId="10" xfId="0" applyFont="1" applyBorder="1" applyAlignment="1">
      <alignment vertical="top" wrapText="1"/>
    </xf>
    <xf numFmtId="0" fontId="50" fillId="0" borderId="7" xfId="0" applyFont="1" applyBorder="1" applyAlignment="1">
      <alignment vertical="top" wrapText="1"/>
    </xf>
    <xf numFmtId="0" fontId="50" fillId="0" borderId="11" xfId="0" applyFont="1" applyBorder="1" applyAlignment="1">
      <alignment wrapText="1"/>
    </xf>
    <xf numFmtId="0" fontId="50" fillId="0" borderId="12" xfId="0" applyFont="1" applyBorder="1" applyAlignment="1">
      <alignment vertical="top" wrapText="1"/>
    </xf>
    <xf numFmtId="0" fontId="51" fillId="5" borderId="3" xfId="0" applyFont="1" applyFill="1" applyBorder="1" applyAlignment="1">
      <alignment horizontal="center"/>
    </xf>
    <xf numFmtId="0" fontId="48" fillId="2" borderId="18" xfId="0" applyFont="1" applyFill="1" applyBorder="1" applyAlignment="1">
      <alignment horizontal="center" vertical="center"/>
    </xf>
    <xf numFmtId="0" fontId="48" fillId="2" borderId="30" xfId="0" applyFont="1" applyFill="1" applyBorder="1" applyAlignment="1">
      <alignment horizontal="center" vertical="center"/>
    </xf>
    <xf numFmtId="0" fontId="52" fillId="0" borderId="3" xfId="0" applyFont="1" applyBorder="1"/>
    <xf numFmtId="0" fontId="34" fillId="2" borderId="22" xfId="0" applyFont="1" applyFill="1" applyBorder="1" applyAlignment="1">
      <alignment horizontal="center" vertical="center"/>
    </xf>
    <xf numFmtId="0" fontId="34" fillId="2" borderId="21" xfId="0" applyFont="1" applyFill="1" applyBorder="1" applyAlignment="1">
      <alignment vertical="center"/>
    </xf>
    <xf numFmtId="0" fontId="34" fillId="2" borderId="28" xfId="0" applyFont="1" applyFill="1" applyBorder="1" applyAlignment="1">
      <alignment vertical="center"/>
    </xf>
    <xf numFmtId="10" fontId="39" fillId="2" borderId="22" xfId="0" applyNumberFormat="1" applyFont="1" applyFill="1" applyBorder="1" applyAlignment="1">
      <alignment horizontal="center" vertical="center"/>
    </xf>
    <xf numFmtId="165" fontId="39" fillId="2" borderId="18" xfId="0" applyNumberFormat="1" applyFont="1" applyFill="1" applyBorder="1" applyAlignment="1">
      <alignment horizontal="center" vertical="center"/>
    </xf>
    <xf numFmtId="165" fontId="39" fillId="2" borderId="18" xfId="0" applyNumberFormat="1" applyFont="1" applyFill="1" applyBorder="1" applyAlignment="1">
      <alignment horizontal="right" vertical="center"/>
    </xf>
    <xf numFmtId="10" fontId="39" fillId="2" borderId="18" xfId="0" applyNumberFormat="1" applyFont="1" applyFill="1" applyBorder="1" applyAlignment="1">
      <alignment horizontal="center" vertical="center"/>
    </xf>
    <xf numFmtId="10" fontId="39" fillId="2" borderId="30" xfId="0" applyNumberFormat="1" applyFont="1" applyFill="1" applyBorder="1" applyAlignment="1">
      <alignment horizontal="center" vertical="center"/>
    </xf>
    <xf numFmtId="10" fontId="53" fillId="0" borderId="3" xfId="0" applyNumberFormat="1" applyFont="1" applyBorder="1"/>
    <xf numFmtId="9" fontId="45" fillId="0" borderId="0" xfId="0" applyNumberFormat="1" applyFont="1"/>
    <xf numFmtId="0" fontId="34" fillId="2" borderId="27" xfId="0" applyFont="1" applyFill="1" applyBorder="1" applyAlignment="1">
      <alignment vertical="center"/>
    </xf>
    <xf numFmtId="0" fontId="53" fillId="0" borderId="3" xfId="0" applyFont="1" applyBorder="1"/>
    <xf numFmtId="0" fontId="46" fillId="2" borderId="6" xfId="0" applyFont="1" applyFill="1" applyBorder="1" applyAlignment="1">
      <alignment horizontal="center" vertical="center"/>
    </xf>
    <xf numFmtId="165" fontId="39" fillId="2" borderId="24" xfId="0" applyNumberFormat="1" applyFont="1" applyFill="1" applyBorder="1" applyAlignment="1">
      <alignment horizontal="center" vertical="center"/>
    </xf>
    <xf numFmtId="0" fontId="39" fillId="2" borderId="14" xfId="0" applyFont="1" applyFill="1" applyBorder="1" applyAlignment="1">
      <alignment horizontal="center" vertical="center"/>
    </xf>
    <xf numFmtId="0" fontId="39" fillId="2" borderId="31" xfId="0" applyFont="1" applyFill="1" applyBorder="1" applyAlignment="1">
      <alignment horizontal="center" vertical="center"/>
    </xf>
    <xf numFmtId="0" fontId="46" fillId="2" borderId="1" xfId="0" applyFont="1" applyFill="1" applyBorder="1" applyAlignment="1">
      <alignment horizontal="center" vertical="center"/>
    </xf>
    <xf numFmtId="165" fontId="34" fillId="2" borderId="23" xfId="0" applyNumberFormat="1" applyFont="1" applyFill="1" applyBorder="1" applyAlignment="1">
      <alignment horizontal="center" vertical="center"/>
    </xf>
    <xf numFmtId="10" fontId="34" fillId="2" borderId="18" xfId="3" applyNumberFormat="1" applyFont="1" applyFill="1" applyBorder="1" applyAlignment="1">
      <alignment horizontal="center" vertical="center"/>
    </xf>
    <xf numFmtId="10" fontId="34" fillId="2" borderId="30" xfId="3" applyNumberFormat="1" applyFont="1" applyFill="1" applyBorder="1" applyAlignment="1">
      <alignment horizontal="center" vertical="center"/>
    </xf>
    <xf numFmtId="0" fontId="54" fillId="2" borderId="11" xfId="0" applyFont="1" applyFill="1" applyBorder="1" applyAlignment="1">
      <alignment horizontal="center" vertical="center"/>
    </xf>
    <xf numFmtId="0" fontId="55" fillId="2" borderId="0" xfId="0" applyFont="1" applyFill="1" applyAlignment="1">
      <alignment horizontal="center" vertical="center"/>
    </xf>
    <xf numFmtId="0" fontId="56" fillId="2" borderId="0" xfId="0" applyFont="1" applyFill="1" applyAlignment="1">
      <alignment horizontal="center" vertical="center"/>
    </xf>
    <xf numFmtId="165" fontId="56" fillId="2" borderId="0" xfId="0" applyNumberFormat="1" applyFont="1" applyFill="1" applyAlignment="1">
      <alignment horizontal="center" vertical="center"/>
    </xf>
    <xf numFmtId="0" fontId="56" fillId="2" borderId="27" xfId="0" applyFont="1" applyFill="1" applyBorder="1" applyAlignment="1">
      <alignment horizontal="center" vertical="center"/>
    </xf>
    <xf numFmtId="0" fontId="56" fillId="2" borderId="32" xfId="0" applyFont="1" applyFill="1" applyBorder="1" applyAlignment="1">
      <alignment horizontal="center" vertical="center"/>
    </xf>
    <xf numFmtId="0" fontId="53" fillId="0" borderId="0" xfId="0" applyFont="1"/>
    <xf numFmtId="0" fontId="53" fillId="0" borderId="12" xfId="0" applyFont="1" applyBorder="1"/>
    <xf numFmtId="0" fontId="7" fillId="5" borderId="3"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3" xfId="0" applyFont="1" applyFill="1" applyBorder="1" applyAlignment="1">
      <alignment horizontal="right" vertical="center"/>
    </xf>
    <xf numFmtId="2" fontId="7" fillId="2" borderId="3" xfId="0" applyNumberFormat="1" applyFont="1" applyFill="1" applyBorder="1" applyAlignment="1">
      <alignment horizontal="center" vertical="center"/>
    </xf>
    <xf numFmtId="0" fontId="33" fillId="2" borderId="0" xfId="0" applyFont="1" applyFill="1"/>
    <xf numFmtId="0" fontId="8" fillId="2" borderId="3" xfId="0" applyFont="1" applyFill="1" applyBorder="1" applyAlignment="1">
      <alignment horizontal="center" vertical="center" wrapText="1"/>
    </xf>
    <xf numFmtId="0" fontId="8" fillId="0" borderId="0" xfId="17" applyFont="1"/>
    <xf numFmtId="0" fontId="8" fillId="8" borderId="13" xfId="17" applyFont="1" applyFill="1" applyBorder="1" applyAlignment="1">
      <alignment vertical="center"/>
    </xf>
    <xf numFmtId="0" fontId="8" fillId="7" borderId="4" xfId="17" applyFont="1" applyFill="1" applyBorder="1" applyAlignment="1">
      <alignment vertical="center"/>
    </xf>
    <xf numFmtId="0" fontId="7" fillId="5" borderId="5" xfId="17" applyFont="1" applyFill="1" applyBorder="1" applyAlignment="1">
      <alignment horizontal="center" vertical="center" wrapText="1"/>
    </xf>
    <xf numFmtId="0" fontId="7" fillId="5" borderId="3" xfId="17" applyFont="1" applyFill="1" applyBorder="1" applyAlignment="1">
      <alignment horizontal="center" vertical="center" wrapText="1"/>
    </xf>
    <xf numFmtId="0" fontId="7" fillId="0" borderId="3" xfId="17" applyFont="1" applyBorder="1" applyAlignment="1">
      <alignment horizontal="center" vertical="center"/>
    </xf>
    <xf numFmtId="0" fontId="8" fillId="2" borderId="3" xfId="17" applyFont="1" applyFill="1" applyBorder="1" applyAlignment="1">
      <alignment horizontal="center" vertical="center" wrapText="1"/>
    </xf>
    <xf numFmtId="0" fontId="8" fillId="0" borderId="0" xfId="17" applyFont="1" applyAlignment="1">
      <alignment horizontal="center"/>
    </xf>
    <xf numFmtId="2" fontId="7" fillId="3" borderId="1" xfId="17" applyNumberFormat="1" applyFont="1" applyFill="1" applyBorder="1" applyAlignment="1">
      <alignment horizontal="center" vertical="center" wrapText="1"/>
    </xf>
    <xf numFmtId="0" fontId="7" fillId="2" borderId="3" xfId="17" applyFont="1" applyFill="1" applyBorder="1" applyAlignment="1">
      <alignment horizontal="center" vertical="center" wrapText="1"/>
    </xf>
    <xf numFmtId="0" fontId="7" fillId="2" borderId="5" xfId="17" applyFont="1" applyFill="1" applyBorder="1" applyAlignment="1">
      <alignment horizontal="center" vertical="center" wrapText="1"/>
    </xf>
    <xf numFmtId="0" fontId="8" fillId="0" borderId="0" xfId="17" applyFont="1" applyAlignment="1">
      <alignment horizontal="center" vertical="center"/>
    </xf>
    <xf numFmtId="0" fontId="8" fillId="0" borderId="0" xfId="17" applyFont="1" applyAlignment="1">
      <alignment vertical="center"/>
    </xf>
    <xf numFmtId="0" fontId="32" fillId="0" borderId="6" xfId="17" applyFont="1" applyBorder="1" applyAlignment="1">
      <alignment horizontal="center" vertical="center"/>
    </xf>
    <xf numFmtId="0" fontId="32" fillId="0" borderId="11" xfId="17" applyFont="1" applyBorder="1" applyAlignment="1">
      <alignment horizontal="center" vertical="center"/>
    </xf>
    <xf numFmtId="0" fontId="32" fillId="0" borderId="8" xfId="17" applyFont="1" applyBorder="1" applyAlignment="1">
      <alignment horizontal="center" vertical="center"/>
    </xf>
    <xf numFmtId="0" fontId="7" fillId="7" borderId="1" xfId="17" applyFont="1" applyFill="1" applyBorder="1" applyAlignment="1">
      <alignment horizontal="center" vertical="center" wrapText="1"/>
    </xf>
    <xf numFmtId="0" fontId="8" fillId="8" borderId="4" xfId="17" applyFont="1" applyFill="1" applyBorder="1" applyAlignment="1">
      <alignment vertical="center"/>
    </xf>
    <xf numFmtId="0" fontId="8" fillId="2" borderId="6" xfId="17" applyFont="1" applyFill="1" applyBorder="1" applyAlignment="1">
      <alignment horizontal="center" vertical="center"/>
    </xf>
    <xf numFmtId="0" fontId="8" fillId="2" borderId="10" xfId="17" applyFont="1" applyFill="1" applyBorder="1" applyAlignment="1">
      <alignment horizontal="center" vertical="center"/>
    </xf>
    <xf numFmtId="0" fontId="8" fillId="2" borderId="7" xfId="17" applyFont="1" applyFill="1" applyBorder="1" applyAlignment="1">
      <alignment horizontal="center" vertical="center"/>
    </xf>
    <xf numFmtId="0" fontId="7" fillId="2" borderId="11" xfId="17" applyFont="1" applyFill="1" applyBorder="1" applyAlignment="1">
      <alignment vertical="center" wrapText="1"/>
    </xf>
    <xf numFmtId="49" fontId="7" fillId="2" borderId="0" xfId="17" applyNumberFormat="1" applyFont="1" applyFill="1" applyAlignment="1">
      <alignment vertical="center" wrapText="1"/>
    </xf>
    <xf numFmtId="49" fontId="7" fillId="2" borderId="12" xfId="17" applyNumberFormat="1" applyFont="1" applyFill="1" applyBorder="1" applyAlignment="1">
      <alignment vertical="center" wrapText="1"/>
    </xf>
    <xf numFmtId="0" fontId="8" fillId="2" borderId="11" xfId="17" applyFont="1" applyFill="1" applyBorder="1" applyAlignment="1">
      <alignment horizontal="center" vertical="center"/>
    </xf>
    <xf numFmtId="0" fontId="8" fillId="2" borderId="0" xfId="17" applyFont="1" applyFill="1" applyAlignment="1">
      <alignment horizontal="center" vertical="center"/>
    </xf>
    <xf numFmtId="0" fontId="8" fillId="2" borderId="12" xfId="17" applyFont="1" applyFill="1" applyBorder="1" applyAlignment="1">
      <alignment horizontal="center" vertical="center"/>
    </xf>
    <xf numFmtId="0" fontId="8" fillId="13" borderId="12" xfId="17" applyFont="1" applyFill="1" applyBorder="1" applyAlignment="1">
      <alignment horizontal="center" vertical="center" wrapText="1"/>
    </xf>
    <xf numFmtId="2" fontId="7" fillId="2" borderId="2" xfId="17" applyNumberFormat="1" applyFont="1" applyFill="1" applyBorder="1" applyAlignment="1">
      <alignment horizontal="center" vertical="center" wrapText="1"/>
    </xf>
    <xf numFmtId="0" fontId="7" fillId="7" borderId="1" xfId="17" applyFont="1" applyFill="1" applyBorder="1" applyAlignment="1">
      <alignment horizontal="left" vertical="center" wrapText="1"/>
    </xf>
    <xf numFmtId="0" fontId="7" fillId="7" borderId="4" xfId="17" applyFont="1" applyFill="1" applyBorder="1" applyAlignment="1">
      <alignment horizontal="center" vertical="center" wrapText="1"/>
    </xf>
    <xf numFmtId="0" fontId="7" fillId="7" borderId="2" xfId="17" applyFont="1" applyFill="1" applyBorder="1" applyAlignment="1">
      <alignment horizontal="center" vertical="center" wrapText="1"/>
    </xf>
    <xf numFmtId="2" fontId="8" fillId="3" borderId="1" xfId="17" applyNumberFormat="1" applyFont="1" applyFill="1" applyBorder="1" applyAlignment="1">
      <alignment horizontal="center" vertical="center"/>
    </xf>
    <xf numFmtId="0" fontId="8" fillId="0" borderId="2" xfId="17" applyFont="1" applyBorder="1" applyAlignment="1">
      <alignment horizontal="center" vertical="center" wrapText="1"/>
    </xf>
    <xf numFmtId="0" fontId="7" fillId="2" borderId="1"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7" fillId="2" borderId="2" xfId="17" applyFont="1" applyFill="1" applyBorder="1" applyAlignment="1">
      <alignment horizontal="center" vertical="center" wrapText="1"/>
    </xf>
    <xf numFmtId="0" fontId="7" fillId="8" borderId="1" xfId="17" applyFont="1" applyFill="1" applyBorder="1" applyAlignment="1">
      <alignment horizontal="center" vertical="center" wrapText="1"/>
    </xf>
    <xf numFmtId="0" fontId="7" fillId="8" borderId="4" xfId="17" applyFont="1" applyFill="1" applyBorder="1" applyAlignment="1">
      <alignment horizontal="center" vertical="center" wrapText="1"/>
    </xf>
    <xf numFmtId="0" fontId="7" fillId="8" borderId="2" xfId="17" applyFont="1" applyFill="1" applyBorder="1" applyAlignment="1">
      <alignment horizontal="center" vertical="center" wrapText="1"/>
    </xf>
    <xf numFmtId="0" fontId="7" fillId="7" borderId="8" xfId="17" applyFont="1" applyFill="1" applyBorder="1" applyAlignment="1">
      <alignment horizontal="center" vertical="center" wrapText="1"/>
    </xf>
    <xf numFmtId="0" fontId="7" fillId="7" borderId="13" xfId="17" applyFont="1" applyFill="1" applyBorder="1" applyAlignment="1">
      <alignment horizontal="center" vertical="center" wrapText="1"/>
    </xf>
    <xf numFmtId="0" fontId="7" fillId="7" borderId="9" xfId="17" applyFont="1" applyFill="1" applyBorder="1" applyAlignment="1">
      <alignment horizontal="center" vertical="center" wrapText="1"/>
    </xf>
    <xf numFmtId="0" fontId="7" fillId="5" borderId="43" xfId="17" applyFont="1" applyFill="1" applyBorder="1" applyAlignment="1">
      <alignment horizontal="center" vertical="center" wrapText="1"/>
    </xf>
    <xf numFmtId="0" fontId="7" fillId="5" borderId="46" xfId="17" applyFont="1" applyFill="1" applyBorder="1" applyAlignment="1">
      <alignment horizontal="center" vertical="center" wrapText="1"/>
    </xf>
    <xf numFmtId="0" fontId="7" fillId="0" borderId="3" xfId="0" applyFont="1" applyBorder="1" applyAlignment="1">
      <alignment horizontal="center" vertical="center" wrapText="1"/>
    </xf>
    <xf numFmtId="2" fontId="7" fillId="0" borderId="3" xfId="0" applyNumberFormat="1" applyFont="1" applyBorder="1" applyAlignment="1">
      <alignment horizontal="center" vertical="center" wrapText="1"/>
    </xf>
    <xf numFmtId="0" fontId="7" fillId="0" borderId="3"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xf numFmtId="2" fontId="8" fillId="0" borderId="3" xfId="0" applyNumberFormat="1" applyFont="1" applyBorder="1" applyAlignment="1">
      <alignment horizontal="center" vertical="center"/>
    </xf>
    <xf numFmtId="2" fontId="8" fillId="3" borderId="3" xfId="0" applyNumberFormat="1" applyFont="1" applyFill="1" applyBorder="1" applyAlignment="1">
      <alignment horizontal="center" vertical="center" wrapText="1"/>
    </xf>
    <xf numFmtId="0" fontId="8" fillId="0" borderId="11" xfId="0" applyFont="1" applyBorder="1" applyAlignment="1">
      <alignment horizontal="center" vertical="center"/>
    </xf>
    <xf numFmtId="0" fontId="8" fillId="0" borderId="12" xfId="0" applyFont="1" applyBorder="1"/>
    <xf numFmtId="2" fontId="7" fillId="3" borderId="1" xfId="0" applyNumberFormat="1" applyFont="1" applyFill="1" applyBorder="1" applyAlignment="1">
      <alignment horizontal="center" vertical="center"/>
    </xf>
    <xf numFmtId="0" fontId="8" fillId="0" borderId="46" xfId="0" applyFont="1" applyBorder="1" applyAlignment="1">
      <alignment horizontal="center" vertical="center" wrapText="1"/>
    </xf>
    <xf numFmtId="0" fontId="8" fillId="0" borderId="11" xfId="17" applyFont="1" applyBorder="1" applyAlignment="1">
      <alignment horizontal="center" vertical="center"/>
    </xf>
    <xf numFmtId="0" fontId="8" fillId="0" borderId="46" xfId="17" applyFont="1" applyBorder="1" applyAlignment="1">
      <alignment horizontal="center" vertical="center" wrapText="1"/>
    </xf>
    <xf numFmtId="0" fontId="8" fillId="7" borderId="10" xfId="17" applyFont="1" applyFill="1" applyBorder="1" applyAlignment="1">
      <alignment vertical="center"/>
    </xf>
    <xf numFmtId="2" fontId="7" fillId="0" borderId="2" xfId="0" applyNumberFormat="1" applyFont="1" applyBorder="1" applyAlignment="1">
      <alignment horizontal="center" vertical="center" wrapText="1"/>
    </xf>
    <xf numFmtId="2" fontId="7" fillId="0" borderId="3" xfId="0" applyNumberFormat="1" applyFont="1" applyBorder="1" applyAlignment="1">
      <alignment horizontal="center" vertical="center"/>
    </xf>
    <xf numFmtId="2" fontId="7" fillId="0" borderId="7" xfId="0" applyNumberFormat="1" applyFont="1" applyBorder="1" applyAlignment="1">
      <alignment horizontal="center" vertical="center"/>
    </xf>
    <xf numFmtId="2" fontId="8" fillId="10" borderId="3" xfId="0" applyNumberFormat="1" applyFont="1" applyFill="1" applyBorder="1" applyAlignment="1">
      <alignment horizontal="center" vertical="center" wrapText="1"/>
    </xf>
    <xf numFmtId="2" fontId="8" fillId="3" borderId="3" xfId="0" applyNumberFormat="1" applyFont="1" applyFill="1" applyBorder="1" applyAlignment="1">
      <alignment horizontal="center" vertical="center"/>
    </xf>
    <xf numFmtId="2" fontId="7" fillId="3" borderId="3" xfId="0" applyNumberFormat="1" applyFont="1" applyFill="1" applyBorder="1" applyAlignment="1">
      <alignment horizontal="center" vertical="center"/>
    </xf>
    <xf numFmtId="0" fontId="9" fillId="2" borderId="0" xfId="0" applyFont="1" applyFill="1" applyAlignment="1">
      <alignment vertical="center" wrapText="1"/>
    </xf>
    <xf numFmtId="0" fontId="11" fillId="2" borderId="0" xfId="0" applyFont="1" applyFill="1" applyAlignment="1">
      <alignment vertical="center"/>
    </xf>
    <xf numFmtId="0" fontId="11" fillId="2" borderId="0" xfId="0" applyFont="1" applyFill="1" applyAlignment="1">
      <alignment vertical="center" wrapText="1"/>
    </xf>
    <xf numFmtId="0" fontId="6" fillId="2" borderId="0" xfId="6" applyFill="1"/>
    <xf numFmtId="0" fontId="8" fillId="2" borderId="0" xfId="6" applyFont="1" applyFill="1" applyAlignment="1">
      <alignment vertical="center" wrapText="1"/>
    </xf>
    <xf numFmtId="0" fontId="8" fillId="2" borderId="0" xfId="6" applyFont="1" applyFill="1"/>
    <xf numFmtId="0" fontId="7" fillId="2" borderId="0" xfId="6" applyFont="1" applyFill="1" applyAlignment="1">
      <alignment vertical="center" wrapText="1"/>
    </xf>
    <xf numFmtId="0" fontId="7" fillId="2" borderId="0" xfId="6" applyFont="1" applyFill="1" applyAlignment="1">
      <alignment horizontal="left"/>
    </xf>
    <xf numFmtId="0" fontId="8" fillId="2" borderId="0" xfId="6" applyFont="1" applyFill="1" applyAlignment="1">
      <alignment horizontal="center" vertical="center"/>
    </xf>
    <xf numFmtId="0" fontId="7" fillId="2" borderId="0" xfId="6" applyFont="1" applyFill="1"/>
    <xf numFmtId="0" fontId="8" fillId="2" borderId="0" xfId="6" applyFont="1" applyFill="1" applyAlignment="1">
      <alignment horizontal="left" vertical="center"/>
    </xf>
    <xf numFmtId="2" fontId="7" fillId="2" borderId="0" xfId="6" applyNumberFormat="1" applyFont="1" applyFill="1"/>
    <xf numFmtId="43" fontId="7" fillId="2" borderId="0" xfId="8" applyFont="1" applyFill="1" applyBorder="1"/>
    <xf numFmtId="0" fontId="7" fillId="2" borderId="0" xfId="6" applyFont="1" applyFill="1" applyAlignment="1">
      <alignment horizontal="right"/>
    </xf>
    <xf numFmtId="0" fontId="7" fillId="2" borderId="0" xfId="6" applyFont="1" applyFill="1" applyAlignment="1">
      <alignment horizontal="left" vertical="center"/>
    </xf>
    <xf numFmtId="0" fontId="7" fillId="2" borderId="0" xfId="6" applyFont="1" applyFill="1" applyAlignment="1">
      <alignment horizontal="center" vertical="center"/>
    </xf>
    <xf numFmtId="0" fontId="7" fillId="2" borderId="0" xfId="6" applyFont="1" applyFill="1" applyAlignment="1">
      <alignment horizontal="center"/>
    </xf>
    <xf numFmtId="10" fontId="8" fillId="2" borderId="0" xfId="3" applyNumberFormat="1" applyFont="1" applyFill="1" applyBorder="1" applyAlignment="1">
      <alignment horizontal="center"/>
    </xf>
    <xf numFmtId="0" fontId="15" fillId="20" borderId="0" xfId="0" applyFont="1" applyFill="1" applyAlignment="1">
      <alignment vertical="center" wrapText="1"/>
    </xf>
    <xf numFmtId="0" fontId="18" fillId="2" borderId="0" xfId="0" applyFont="1" applyFill="1" applyAlignment="1">
      <alignment vertical="top" wrapText="1"/>
    </xf>
    <xf numFmtId="0" fontId="18" fillId="2" borderId="0" xfId="0" applyFont="1" applyFill="1" applyAlignment="1">
      <alignment wrapText="1"/>
    </xf>
    <xf numFmtId="0" fontId="8" fillId="2" borderId="0" xfId="6" applyFont="1" applyFill="1" applyAlignment="1">
      <alignment vertical="center"/>
    </xf>
    <xf numFmtId="2" fontId="8" fillId="2" borderId="0" xfId="8" applyNumberFormat="1" applyFont="1" applyFill="1" applyBorder="1" applyAlignment="1">
      <alignment horizontal="center"/>
    </xf>
    <xf numFmtId="10" fontId="8" fillId="2" borderId="0" xfId="3" applyNumberFormat="1" applyFont="1" applyFill="1" applyBorder="1" applyAlignment="1">
      <alignment horizontal="center" vertical="center"/>
    </xf>
    <xf numFmtId="0" fontId="58" fillId="20" borderId="0" xfId="0" applyFont="1" applyFill="1" applyAlignment="1">
      <alignment vertical="center" wrapText="1"/>
    </xf>
    <xf numFmtId="0" fontId="9" fillId="2" borderId="0" xfId="0" applyFont="1" applyFill="1" applyAlignment="1">
      <alignment vertical="top"/>
    </xf>
    <xf numFmtId="0" fontId="59" fillId="2" borderId="0" xfId="0" applyFont="1" applyFill="1" applyAlignment="1">
      <alignment wrapText="1"/>
    </xf>
    <xf numFmtId="0" fontId="6" fillId="2" borderId="0" xfId="6" applyFill="1" applyAlignment="1">
      <alignment horizontal="center"/>
    </xf>
    <xf numFmtId="0" fontId="6" fillId="2" borderId="0" xfId="6" applyFill="1" applyAlignment="1">
      <alignment horizontal="center" vertical="center"/>
    </xf>
    <xf numFmtId="43" fontId="7" fillId="2" borderId="0" xfId="8" applyFont="1" applyFill="1" applyBorder="1" applyAlignment="1">
      <alignment horizontal="left" vertical="center"/>
    </xf>
    <xf numFmtId="0" fontId="60" fillId="2" borderId="0" xfId="6" applyFont="1" applyFill="1"/>
    <xf numFmtId="2" fontId="60" fillId="2" borderId="0" xfId="6" applyNumberFormat="1" applyFont="1" applyFill="1"/>
    <xf numFmtId="2" fontId="39" fillId="11" borderId="0" xfId="17" applyNumberFormat="1" applyFont="1" applyFill="1"/>
    <xf numFmtId="49" fontId="7" fillId="7" borderId="13" xfId="0" applyNumberFormat="1" applyFont="1" applyFill="1" applyBorder="1" applyAlignment="1">
      <alignment horizontal="center" vertical="center" wrapText="1"/>
    </xf>
    <xf numFmtId="0" fontId="7" fillId="7" borderId="13" xfId="0" applyFont="1" applyFill="1" applyBorder="1" applyAlignment="1">
      <alignment horizontal="left" vertical="center" wrapText="1"/>
    </xf>
    <xf numFmtId="0" fontId="32" fillId="0" borderId="0" xfId="0" applyFont="1" applyAlignment="1">
      <alignment vertical="center"/>
    </xf>
    <xf numFmtId="0" fontId="8" fillId="0" borderId="3" xfId="17" applyFont="1" applyBorder="1" applyAlignment="1">
      <alignment vertical="center" wrapText="1"/>
    </xf>
    <xf numFmtId="2" fontId="7" fillId="0" borderId="2" xfId="17" applyNumberFormat="1" applyFont="1" applyBorder="1" applyAlignment="1">
      <alignment horizontal="center" vertical="center" wrapText="1"/>
    </xf>
    <xf numFmtId="2" fontId="8" fillId="0" borderId="3" xfId="17" applyNumberFormat="1" applyFont="1" applyBorder="1" applyAlignment="1">
      <alignment horizontal="center" vertical="center" wrapText="1"/>
    </xf>
    <xf numFmtId="0" fontId="7" fillId="19" borderId="6" xfId="17" applyFont="1" applyFill="1" applyBorder="1" applyAlignment="1">
      <alignment horizontal="center" vertical="center"/>
    </xf>
    <xf numFmtId="0" fontId="8" fillId="19" borderId="0" xfId="17" applyFont="1" applyFill="1" applyAlignment="1">
      <alignment vertical="center"/>
    </xf>
    <xf numFmtId="0" fontId="7" fillId="19" borderId="10" xfId="17" applyFont="1" applyFill="1" applyBorder="1" applyAlignment="1">
      <alignment vertical="center"/>
    </xf>
    <xf numFmtId="0" fontId="7" fillId="19" borderId="7" xfId="17" applyFont="1" applyFill="1" applyBorder="1" applyAlignment="1">
      <alignment vertical="center"/>
    </xf>
    <xf numFmtId="0" fontId="10" fillId="0" borderId="3" xfId="17" applyFont="1" applyBorder="1" applyAlignment="1">
      <alignment horizontal="center" vertical="center"/>
    </xf>
    <xf numFmtId="0" fontId="10" fillId="0" borderId="1" xfId="17" applyFont="1" applyBorder="1" applyAlignment="1">
      <alignment horizontal="center" vertical="center"/>
    </xf>
    <xf numFmtId="0" fontId="7" fillId="0" borderId="46" xfId="17" applyFont="1" applyBorder="1" applyAlignment="1">
      <alignment horizontal="center" vertical="center"/>
    </xf>
    <xf numFmtId="0" fontId="33" fillId="2" borderId="10" xfId="0" applyFont="1" applyFill="1" applyBorder="1" applyAlignment="1">
      <alignment vertical="center"/>
    </xf>
    <xf numFmtId="0" fontId="8" fillId="2" borderId="4" xfId="0" applyFont="1" applyFill="1" applyBorder="1" applyAlignment="1">
      <alignment vertical="center"/>
    </xf>
    <xf numFmtId="0" fontId="9" fillId="2" borderId="2" xfId="0" applyFont="1" applyFill="1" applyBorder="1" applyAlignment="1">
      <alignment horizontal="center" vertical="center" wrapText="1"/>
    </xf>
    <xf numFmtId="0" fontId="33" fillId="2" borderId="4" xfId="0" applyFont="1" applyFill="1" applyBorder="1" applyAlignment="1">
      <alignment vertical="center" wrapText="1"/>
    </xf>
    <xf numFmtId="43" fontId="8" fillId="2" borderId="4" xfId="8" applyFont="1" applyFill="1" applyBorder="1" applyAlignment="1" applyProtection="1">
      <alignment vertical="center" wrapText="1"/>
    </xf>
    <xf numFmtId="4" fontId="8" fillId="2" borderId="4" xfId="8" applyNumberFormat="1" applyFont="1" applyFill="1" applyBorder="1" applyAlignment="1" applyProtection="1">
      <alignment vertical="center" wrapText="1"/>
    </xf>
    <xf numFmtId="0" fontId="13" fillId="2" borderId="10" xfId="0" applyFont="1" applyFill="1" applyBorder="1" applyAlignment="1">
      <alignment vertical="center"/>
    </xf>
    <xf numFmtId="0" fontId="33" fillId="2" borderId="10" xfId="0" applyFont="1" applyFill="1" applyBorder="1" applyAlignment="1">
      <alignment vertical="center" wrapText="1"/>
    </xf>
    <xf numFmtId="43" fontId="13" fillId="2" borderId="10" xfId="8" applyFont="1" applyFill="1" applyBorder="1" applyAlignment="1" applyProtection="1">
      <alignment vertical="center" wrapText="1"/>
    </xf>
    <xf numFmtId="4" fontId="13" fillId="2" borderId="10" xfId="8" applyNumberFormat="1" applyFont="1" applyFill="1" applyBorder="1" applyAlignment="1" applyProtection="1">
      <alignment vertical="center" wrapText="1"/>
    </xf>
    <xf numFmtId="0" fontId="33" fillId="2" borderId="13" xfId="0" applyFont="1" applyFill="1" applyBorder="1" applyAlignment="1">
      <alignment vertical="center"/>
    </xf>
    <xf numFmtId="0" fontId="2" fillId="2" borderId="4" xfId="0" applyFont="1" applyFill="1" applyBorder="1" applyAlignment="1">
      <alignment horizontal="center"/>
    </xf>
    <xf numFmtId="0" fontId="9" fillId="2" borderId="4" xfId="0" applyFont="1" applyFill="1" applyBorder="1" applyAlignment="1">
      <alignment horizontal="right" vertical="center" wrapText="1"/>
    </xf>
    <xf numFmtId="0" fontId="9" fillId="2" borderId="4" xfId="0" applyFont="1" applyFill="1" applyBorder="1" applyAlignment="1">
      <alignment horizontal="right" vertical="center"/>
    </xf>
    <xf numFmtId="0" fontId="2" fillId="2" borderId="4" xfId="0" applyFont="1" applyFill="1" applyBorder="1" applyAlignment="1">
      <alignment horizontal="center" vertical="center"/>
    </xf>
    <xf numFmtId="0" fontId="10" fillId="2" borderId="4" xfId="0" applyFont="1" applyFill="1" applyBorder="1" applyAlignment="1">
      <alignment vertical="center"/>
    </xf>
    <xf numFmtId="43" fontId="10" fillId="2" borderId="4" xfId="8" applyFont="1" applyFill="1" applyBorder="1" applyAlignment="1" applyProtection="1">
      <alignment vertical="center"/>
    </xf>
    <xf numFmtId="4" fontId="33" fillId="2" borderId="4" xfId="8" applyNumberFormat="1" applyFont="1" applyFill="1" applyBorder="1" applyAlignment="1">
      <alignment vertical="center"/>
    </xf>
    <xf numFmtId="0" fontId="9" fillId="2" borderId="13" xfId="0" applyFont="1" applyFill="1" applyBorder="1" applyAlignment="1">
      <alignment horizontal="right" vertical="center" wrapText="1"/>
    </xf>
    <xf numFmtId="0" fontId="9" fillId="2" borderId="13" xfId="0" applyFont="1" applyFill="1" applyBorder="1" applyAlignment="1">
      <alignment horizontal="right" vertical="center"/>
    </xf>
    <xf numFmtId="0" fontId="2" fillId="2" borderId="13" xfId="0" applyFont="1" applyFill="1" applyBorder="1" applyAlignment="1">
      <alignment horizontal="center" vertical="center"/>
    </xf>
    <xf numFmtId="0" fontId="10" fillId="2" borderId="13" xfId="0" applyFont="1" applyFill="1" applyBorder="1" applyAlignment="1">
      <alignment vertical="center"/>
    </xf>
    <xf numFmtId="43" fontId="10" fillId="2" borderId="13" xfId="8" applyFont="1" applyFill="1" applyBorder="1" applyAlignment="1" applyProtection="1">
      <alignment vertical="center"/>
    </xf>
    <xf numFmtId="4" fontId="33" fillId="2" borderId="13" xfId="8" applyNumberFormat="1" applyFont="1" applyFill="1" applyBorder="1" applyAlignment="1">
      <alignment vertical="center"/>
    </xf>
    <xf numFmtId="0" fontId="33" fillId="2" borderId="4" xfId="0" applyFont="1" applyFill="1" applyBorder="1" applyAlignment="1">
      <alignment vertical="center"/>
    </xf>
    <xf numFmtId="4" fontId="11" fillId="2" borderId="13" xfId="8" applyNumberFormat="1" applyFont="1" applyFill="1" applyBorder="1" applyAlignment="1" applyProtection="1">
      <alignment horizontal="center" vertical="center" wrapText="1"/>
    </xf>
    <xf numFmtId="0" fontId="7" fillId="5" borderId="4" xfId="0" applyFont="1" applyFill="1" applyBorder="1" applyAlignment="1">
      <alignment horizontal="center" vertical="center" wrapText="1"/>
    </xf>
    <xf numFmtId="0" fontId="8" fillId="0" borderId="4" xfId="0" applyFont="1" applyBorder="1" applyAlignment="1">
      <alignment horizontal="right" vertical="center" wrapText="1"/>
    </xf>
    <xf numFmtId="0" fontId="8" fillId="8" borderId="10" xfId="17" applyFont="1" applyFill="1" applyBorder="1" applyAlignment="1">
      <alignment vertical="center"/>
    </xf>
    <xf numFmtId="0" fontId="7" fillId="8" borderId="10" xfId="17" applyFont="1" applyFill="1" applyBorder="1" applyAlignment="1">
      <alignment vertical="center"/>
    </xf>
    <xf numFmtId="0" fontId="7" fillId="8" borderId="7" xfId="17" applyFont="1" applyFill="1" applyBorder="1" applyAlignment="1">
      <alignment vertical="center"/>
    </xf>
    <xf numFmtId="0" fontId="8" fillId="7" borderId="4" xfId="17" applyFont="1" applyFill="1" applyBorder="1"/>
    <xf numFmtId="0" fontId="7" fillId="7" borderId="4" xfId="17" applyFont="1" applyFill="1" applyBorder="1" applyAlignment="1">
      <alignment horizontal="left" vertical="center" wrapText="1"/>
    </xf>
    <xf numFmtId="0" fontId="7" fillId="0" borderId="46" xfId="17" applyFont="1" applyBorder="1" applyAlignment="1">
      <alignment horizontal="center" vertical="center" wrapText="1"/>
    </xf>
    <xf numFmtId="0" fontId="7" fillId="7" borderId="1" xfId="17" applyFont="1" applyFill="1" applyBorder="1" applyAlignment="1">
      <alignment horizontal="left" vertical="center"/>
    </xf>
    <xf numFmtId="2" fontId="8" fillId="10" borderId="3" xfId="17" applyNumberFormat="1" applyFont="1" applyFill="1" applyBorder="1" applyAlignment="1">
      <alignment horizontal="center" vertical="center" wrapText="1"/>
    </xf>
    <xf numFmtId="2" fontId="8" fillId="3" borderId="3" xfId="17"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49" fontId="7" fillId="8" borderId="1" xfId="17" applyNumberFormat="1" applyFont="1" applyFill="1" applyBorder="1" applyAlignment="1">
      <alignment horizontal="center" vertical="center" wrapText="1"/>
    </xf>
    <xf numFmtId="2" fontId="7" fillId="3" borderId="2" xfId="17" applyNumberFormat="1" applyFont="1" applyFill="1" applyBorder="1" applyAlignment="1">
      <alignment horizontal="center" vertical="center" wrapText="1"/>
    </xf>
    <xf numFmtId="0" fontId="8" fillId="0" borderId="7" xfId="17" applyFont="1" applyBorder="1" applyAlignment="1">
      <alignment horizontal="center" vertical="center"/>
    </xf>
    <xf numFmtId="0" fontId="7" fillId="0" borderId="4" xfId="17" applyFont="1" applyBorder="1" applyAlignment="1">
      <alignment horizontal="left" vertical="center" wrapText="1"/>
    </xf>
    <xf numFmtId="0" fontId="7" fillId="0" borderId="2" xfId="17" applyFont="1" applyBorder="1" applyAlignment="1">
      <alignment horizontal="left" vertical="center" wrapText="1"/>
    </xf>
    <xf numFmtId="0" fontId="7" fillId="2" borderId="13" xfId="0" applyFont="1" applyFill="1" applyBorder="1" applyAlignment="1">
      <alignment horizontal="center" vertical="center" wrapText="1"/>
    </xf>
    <xf numFmtId="0" fontId="7" fillId="6" borderId="1" xfId="17" applyFont="1" applyFill="1" applyBorder="1" applyAlignment="1">
      <alignment horizontal="center" vertical="center"/>
    </xf>
    <xf numFmtId="0" fontId="8" fillId="6" borderId="4" xfId="17" applyFont="1" applyFill="1" applyBorder="1" applyAlignment="1">
      <alignment vertical="center"/>
    </xf>
    <xf numFmtId="0" fontId="7" fillId="6" borderId="4" xfId="17" applyFont="1" applyFill="1" applyBorder="1" applyAlignment="1">
      <alignment vertical="center"/>
    </xf>
    <xf numFmtId="0" fontId="7" fillId="6" borderId="2" xfId="17" applyFont="1" applyFill="1" applyBorder="1" applyAlignment="1">
      <alignment vertical="center"/>
    </xf>
    <xf numFmtId="0" fontId="7" fillId="0" borderId="0" xfId="17" applyFont="1" applyAlignment="1">
      <alignment horizontal="center" vertical="center"/>
    </xf>
    <xf numFmtId="0" fontId="8" fillId="0" borderId="7" xfId="17" applyFont="1" applyBorder="1" applyAlignment="1">
      <alignment horizontal="center" vertical="center" wrapText="1"/>
    </xf>
    <xf numFmtId="2" fontId="7" fillId="3" borderId="3" xfId="17" applyNumberFormat="1" applyFont="1" applyFill="1" applyBorder="1" applyAlignment="1">
      <alignment horizontal="center"/>
    </xf>
    <xf numFmtId="0" fontId="8" fillId="2" borderId="43" xfId="17" applyFont="1" applyFill="1" applyBorder="1" applyAlignment="1">
      <alignment horizontal="center" vertical="center" wrapText="1"/>
    </xf>
    <xf numFmtId="2" fontId="7" fillId="3" borderId="8" xfId="17" applyNumberFormat="1" applyFont="1" applyFill="1" applyBorder="1" applyAlignment="1">
      <alignment horizontal="center" vertical="center" wrapText="1"/>
    </xf>
    <xf numFmtId="0" fontId="7" fillId="6" borderId="6" xfId="17" applyFont="1" applyFill="1" applyBorder="1" applyAlignment="1">
      <alignment horizontal="center" vertical="center"/>
    </xf>
    <xf numFmtId="0" fontId="8" fillId="6" borderId="0" xfId="17" applyFont="1" applyFill="1" applyAlignment="1">
      <alignment vertical="center"/>
    </xf>
    <xf numFmtId="0" fontId="7" fillId="6" borderId="10" xfId="17" applyFont="1" applyFill="1" applyBorder="1" applyAlignment="1">
      <alignment vertical="center"/>
    </xf>
    <xf numFmtId="0" fontId="7" fillId="6" borderId="7" xfId="17" applyFont="1" applyFill="1" applyBorder="1" applyAlignment="1">
      <alignment vertical="center"/>
    </xf>
    <xf numFmtId="0" fontId="7" fillId="8" borderId="1" xfId="17" applyFont="1" applyFill="1" applyBorder="1" applyAlignment="1">
      <alignment horizontal="center" vertical="center"/>
    </xf>
    <xf numFmtId="0" fontId="7" fillId="7" borderId="1" xfId="17" applyFont="1" applyFill="1" applyBorder="1" applyAlignment="1">
      <alignment horizontal="center" vertical="center"/>
    </xf>
    <xf numFmtId="0" fontId="10" fillId="0" borderId="11" xfId="17" applyFont="1" applyBorder="1" applyAlignment="1">
      <alignment horizontal="center" vertical="center"/>
    </xf>
    <xf numFmtId="0" fontId="10" fillId="0" borderId="0" xfId="17" applyFont="1" applyAlignment="1">
      <alignment horizontal="center" vertical="center"/>
    </xf>
    <xf numFmtId="0" fontId="10" fillId="0" borderId="8" xfId="17" applyFont="1" applyBorder="1" applyAlignment="1">
      <alignment horizontal="center" vertical="center" wrapText="1"/>
    </xf>
    <xf numFmtId="0" fontId="10" fillId="0" borderId="5" xfId="17" applyFont="1" applyBorder="1" applyAlignment="1">
      <alignment horizontal="center" vertical="center"/>
    </xf>
    <xf numFmtId="0" fontId="8" fillId="0" borderId="11" xfId="17" applyFont="1" applyBorder="1"/>
    <xf numFmtId="2" fontId="8" fillId="3" borderId="8" xfId="17" applyNumberFormat="1" applyFont="1" applyFill="1" applyBorder="1" applyAlignment="1">
      <alignment horizontal="center" vertical="center"/>
    </xf>
    <xf numFmtId="0" fontId="10" fillId="0" borderId="3" xfId="17" applyFont="1" applyBorder="1" applyAlignment="1">
      <alignment horizontal="center" vertical="center" wrapText="1"/>
    </xf>
    <xf numFmtId="0" fontId="8" fillId="0" borderId="8" xfId="17" applyFont="1" applyBorder="1" applyAlignment="1">
      <alignment horizontal="center" vertical="center" wrapText="1"/>
    </xf>
    <xf numFmtId="0" fontId="8" fillId="0" borderId="13" xfId="17" applyFont="1" applyBorder="1" applyAlignment="1">
      <alignment horizontal="center" vertical="center" wrapText="1"/>
    </xf>
    <xf numFmtId="0" fontId="8" fillId="0" borderId="1" xfId="17" applyFont="1" applyBorder="1"/>
    <xf numFmtId="0" fontId="8" fillId="0" borderId="4" xfId="17" applyFont="1" applyBorder="1" applyAlignment="1">
      <alignment vertical="center"/>
    </xf>
    <xf numFmtId="0" fontId="8" fillId="0" borderId="2" xfId="17" applyFont="1" applyBorder="1" applyAlignment="1">
      <alignment vertical="center"/>
    </xf>
    <xf numFmtId="0" fontId="7" fillId="0" borderId="0" xfId="17" applyFont="1" applyAlignment="1">
      <alignment vertical="center"/>
    </xf>
    <xf numFmtId="0" fontId="7" fillId="0" borderId="4" xfId="17" applyFont="1" applyBorder="1" applyAlignment="1">
      <alignment vertical="center"/>
    </xf>
    <xf numFmtId="0" fontId="7" fillId="0" borderId="2" xfId="17" applyFont="1" applyBorder="1" applyAlignment="1">
      <alignment vertical="center"/>
    </xf>
    <xf numFmtId="0" fontId="8" fillId="0" borderId="46" xfId="17" applyFont="1" applyBorder="1" applyAlignment="1">
      <alignment horizontal="center" vertical="center"/>
    </xf>
    <xf numFmtId="49" fontId="7" fillId="8" borderId="4" xfId="0" applyNumberFormat="1" applyFont="1" applyFill="1" applyBorder="1" applyAlignment="1">
      <alignment horizontal="center" vertical="center" wrapText="1"/>
    </xf>
    <xf numFmtId="0" fontId="7" fillId="8" borderId="4" xfId="0" applyFont="1" applyFill="1" applyBorder="1" applyAlignment="1">
      <alignment horizontal="left" vertical="center" wrapText="1"/>
    </xf>
    <xf numFmtId="0" fontId="33" fillId="0" borderId="6" xfId="0" applyFont="1" applyBorder="1" applyAlignment="1">
      <alignment vertical="center"/>
    </xf>
    <xf numFmtId="0" fontId="33" fillId="0" borderId="10" xfId="0" applyFont="1" applyBorder="1" applyAlignment="1">
      <alignment vertical="center"/>
    </xf>
    <xf numFmtId="0" fontId="33" fillId="0" borderId="7" xfId="0" applyFont="1" applyBorder="1"/>
    <xf numFmtId="0" fontId="33" fillId="0" borderId="11" xfId="0" applyFont="1" applyBorder="1" applyAlignment="1">
      <alignment vertical="center"/>
    </xf>
    <xf numFmtId="0" fontId="33" fillId="0" borderId="12" xfId="0" applyFont="1" applyBorder="1"/>
    <xf numFmtId="0" fontId="33" fillId="0" borderId="8" xfId="0" applyFont="1" applyBorder="1" applyAlignment="1">
      <alignment vertical="center"/>
    </xf>
    <xf numFmtId="0" fontId="33" fillId="0" borderId="13" xfId="0" applyFont="1" applyBorder="1" applyAlignment="1">
      <alignment vertical="center"/>
    </xf>
    <xf numFmtId="0" fontId="33" fillId="0" borderId="9" xfId="0" applyFont="1" applyBorder="1"/>
    <xf numFmtId="0" fontId="9" fillId="0" borderId="5" xfId="0" applyFont="1" applyBorder="1" applyAlignment="1">
      <alignment vertical="center" wrapText="1"/>
    </xf>
    <xf numFmtId="0" fontId="9" fillId="0" borderId="3" xfId="0" applyFont="1" applyBorder="1" applyAlignment="1">
      <alignment vertical="center"/>
    </xf>
    <xf numFmtId="49" fontId="7" fillId="7" borderId="4" xfId="0" applyNumberFormat="1" applyFont="1" applyFill="1" applyBorder="1" applyAlignment="1">
      <alignment horizontal="center" vertical="center"/>
    </xf>
    <xf numFmtId="10" fontId="61" fillId="2" borderId="13" xfId="3" applyNumberFormat="1" applyFont="1" applyFill="1" applyBorder="1" applyAlignment="1" applyProtection="1">
      <alignment vertical="center" wrapText="1"/>
    </xf>
    <xf numFmtId="0" fontId="11" fillId="2" borderId="13" xfId="3" applyNumberFormat="1" applyFont="1" applyFill="1" applyBorder="1" applyAlignment="1" applyProtection="1">
      <alignment horizontal="center" vertical="center" wrapText="1"/>
    </xf>
    <xf numFmtId="10" fontId="61" fillId="2" borderId="13" xfId="3" applyNumberFormat="1" applyFont="1" applyFill="1" applyBorder="1" applyAlignment="1" applyProtection="1">
      <alignment horizontal="left" vertical="center" wrapText="1"/>
    </xf>
    <xf numFmtId="43" fontId="11" fillId="2" borderId="13" xfId="8" applyFont="1" applyFill="1" applyBorder="1" applyAlignment="1" applyProtection="1">
      <alignment vertical="center" wrapText="1"/>
    </xf>
    <xf numFmtId="4" fontId="11" fillId="2" borderId="13" xfId="3" applyNumberFormat="1" applyFont="1" applyFill="1" applyBorder="1" applyAlignment="1" applyProtection="1">
      <alignment horizontal="right" vertical="center" wrapText="1"/>
    </xf>
    <xf numFmtId="14" fontId="11" fillId="2" borderId="13" xfId="8" applyNumberFormat="1" applyFont="1" applyFill="1" applyBorder="1" applyAlignment="1" applyProtection="1">
      <alignment horizontal="left" vertical="center" wrapText="1"/>
    </xf>
    <xf numFmtId="0" fontId="11" fillId="2" borderId="10" xfId="0" applyFont="1" applyFill="1" applyBorder="1" applyAlignment="1">
      <alignment horizontal="left" vertical="center"/>
    </xf>
    <xf numFmtId="0" fontId="2" fillId="2" borderId="10" xfId="0" applyFont="1" applyFill="1" applyBorder="1" applyAlignment="1">
      <alignment horizontal="center" vertical="center"/>
    </xf>
    <xf numFmtId="0" fontId="33" fillId="2" borderId="10" xfId="0" applyFont="1" applyFill="1" applyBorder="1" applyAlignment="1">
      <alignment horizontal="left" vertical="center" wrapText="1"/>
    </xf>
    <xf numFmtId="0" fontId="11" fillId="2" borderId="10" xfId="0" applyFont="1" applyFill="1" applyBorder="1" applyAlignment="1">
      <alignment horizontal="center" vertical="center" wrapText="1"/>
    </xf>
    <xf numFmtId="4" fontId="11" fillId="2" borderId="10" xfId="8" applyNumberFormat="1" applyFont="1" applyFill="1" applyBorder="1" applyAlignment="1" applyProtection="1">
      <alignment vertical="center" wrapText="1"/>
    </xf>
    <xf numFmtId="0" fontId="7" fillId="0" borderId="3" xfId="0" applyFont="1" applyBorder="1" applyAlignment="1">
      <alignment vertical="center" wrapText="1"/>
    </xf>
    <xf numFmtId="0" fontId="7" fillId="0" borderId="2" xfId="0" applyFont="1" applyBorder="1" applyAlignment="1">
      <alignment horizontal="center" vertical="center" wrapText="1"/>
    </xf>
    <xf numFmtId="0" fontId="8" fillId="0" borderId="3" xfId="0" applyFont="1" applyBorder="1" applyAlignment="1">
      <alignment horizontal="center" vertical="center" wrapText="1"/>
    </xf>
    <xf numFmtId="0" fontId="7" fillId="8" borderId="4" xfId="8" applyNumberFormat="1" applyFont="1" applyFill="1" applyBorder="1" applyAlignment="1">
      <alignment vertical="center"/>
    </xf>
    <xf numFmtId="2" fontId="8" fillId="10" borderId="9" xfId="17" applyNumberFormat="1" applyFont="1" applyFill="1" applyBorder="1" applyAlignment="1">
      <alignment horizontal="center" vertical="center"/>
    </xf>
    <xf numFmtId="0" fontId="7" fillId="0" borderId="3" xfId="17" applyFont="1" applyBorder="1" applyAlignment="1">
      <alignment horizontal="center"/>
    </xf>
    <xf numFmtId="49" fontId="7" fillId="5" borderId="13" xfId="0" applyNumberFormat="1" applyFont="1" applyFill="1" applyBorder="1" applyAlignment="1">
      <alignment horizontal="center" vertical="center" wrapText="1"/>
    </xf>
    <xf numFmtId="0" fontId="7" fillId="5" borderId="13" xfId="0" applyFont="1" applyFill="1" applyBorder="1" applyAlignment="1">
      <alignment horizontal="left" vertical="center" wrapText="1"/>
    </xf>
    <xf numFmtId="0" fontId="10" fillId="0" borderId="6" xfId="0" applyFont="1" applyBorder="1" applyAlignment="1">
      <alignment vertical="top"/>
    </xf>
    <xf numFmtId="0" fontId="18" fillId="0" borderId="10" xfId="0" applyFont="1" applyBorder="1" applyAlignment="1">
      <alignment vertical="top" wrapText="1"/>
    </xf>
    <xf numFmtId="0" fontId="18" fillId="0" borderId="11" xfId="0" applyFont="1" applyBorder="1" applyAlignment="1">
      <alignment wrapText="1"/>
    </xf>
    <xf numFmtId="0" fontId="18" fillId="0" borderId="12" xfId="0" applyFont="1" applyBorder="1" applyAlignment="1">
      <alignment vertical="top" wrapText="1"/>
    </xf>
    <xf numFmtId="0" fontId="62" fillId="5" borderId="3" xfId="0" applyFont="1" applyFill="1" applyBorder="1" applyAlignment="1">
      <alignment horizontal="center"/>
    </xf>
    <xf numFmtId="0" fontId="10" fillId="2" borderId="18" xfId="0" applyFont="1" applyFill="1" applyBorder="1" applyAlignment="1">
      <alignment horizontal="center" vertical="center"/>
    </xf>
    <xf numFmtId="0" fontId="10" fillId="2" borderId="30" xfId="0" applyFont="1" applyFill="1" applyBorder="1" applyAlignment="1">
      <alignment horizontal="center" vertical="center"/>
    </xf>
    <xf numFmtId="0" fontId="63" fillId="0" borderId="3" xfId="0" applyFont="1" applyBorder="1"/>
    <xf numFmtId="0" fontId="7" fillId="2" borderId="22" xfId="0" applyFont="1" applyFill="1" applyBorder="1" applyAlignment="1">
      <alignment horizontal="center" vertical="center"/>
    </xf>
    <xf numFmtId="0" fontId="7" fillId="2" borderId="21" xfId="0" applyFont="1" applyFill="1" applyBorder="1" applyAlignment="1">
      <alignment vertical="center"/>
    </xf>
    <xf numFmtId="0" fontId="7" fillId="2" borderId="28" xfId="0" applyFont="1" applyFill="1" applyBorder="1" applyAlignment="1">
      <alignment vertical="center"/>
    </xf>
    <xf numFmtId="10" fontId="8" fillId="2" borderId="22" xfId="0" applyNumberFormat="1" applyFont="1" applyFill="1" applyBorder="1" applyAlignment="1">
      <alignment horizontal="center" vertical="center"/>
    </xf>
    <xf numFmtId="165" fontId="8" fillId="2" borderId="18" xfId="0" applyNumberFormat="1" applyFont="1" applyFill="1" applyBorder="1" applyAlignment="1">
      <alignment horizontal="center" vertical="center"/>
    </xf>
    <xf numFmtId="165" fontId="8" fillId="2" borderId="18" xfId="0" applyNumberFormat="1" applyFont="1" applyFill="1" applyBorder="1" applyAlignment="1">
      <alignment horizontal="right" vertical="center"/>
    </xf>
    <xf numFmtId="10" fontId="8" fillId="2" borderId="18" xfId="0" applyNumberFormat="1" applyFont="1" applyFill="1" applyBorder="1" applyAlignment="1">
      <alignment horizontal="center" vertical="center"/>
    </xf>
    <xf numFmtId="10" fontId="8" fillId="2" borderId="30" xfId="0" applyNumberFormat="1" applyFont="1" applyFill="1" applyBorder="1" applyAlignment="1">
      <alignment horizontal="center" vertical="center"/>
    </xf>
    <xf numFmtId="10" fontId="64" fillId="0" borderId="3" xfId="0" applyNumberFormat="1" applyFont="1" applyBorder="1"/>
    <xf numFmtId="0" fontId="7" fillId="2" borderId="27" xfId="0" applyFont="1" applyFill="1" applyBorder="1" applyAlignment="1">
      <alignment vertical="center"/>
    </xf>
    <xf numFmtId="0" fontId="64" fillId="0" borderId="3" xfId="0" applyFont="1" applyBorder="1"/>
    <xf numFmtId="0" fontId="9" fillId="2" borderId="6" xfId="0" applyFont="1" applyFill="1" applyBorder="1" applyAlignment="1">
      <alignment horizontal="center" vertical="center"/>
    </xf>
    <xf numFmtId="165" fontId="8" fillId="2" borderId="24" xfId="0" applyNumberFormat="1" applyFont="1" applyFill="1" applyBorder="1" applyAlignment="1">
      <alignment horizontal="center" vertical="center"/>
    </xf>
    <xf numFmtId="0" fontId="8" fillId="2" borderId="14" xfId="0" applyFont="1" applyFill="1" applyBorder="1" applyAlignment="1">
      <alignment horizontal="center" vertical="center"/>
    </xf>
    <xf numFmtId="0" fontId="8" fillId="2" borderId="31" xfId="0" applyFont="1" applyFill="1" applyBorder="1" applyAlignment="1">
      <alignment horizontal="center" vertical="center"/>
    </xf>
    <xf numFmtId="0" fontId="9" fillId="2" borderId="1" xfId="0" applyFont="1" applyFill="1" applyBorder="1" applyAlignment="1">
      <alignment horizontal="center" vertical="center"/>
    </xf>
    <xf numFmtId="165" fontId="7" fillId="2" borderId="23" xfId="0" applyNumberFormat="1" applyFont="1" applyFill="1" applyBorder="1" applyAlignment="1">
      <alignment horizontal="center" vertical="center"/>
    </xf>
    <xf numFmtId="10" fontId="7" fillId="2" borderId="18" xfId="3" applyNumberFormat="1" applyFont="1" applyFill="1" applyBorder="1" applyAlignment="1">
      <alignment horizontal="center" vertical="center"/>
    </xf>
    <xf numFmtId="10" fontId="7" fillId="2" borderId="30" xfId="3" applyNumberFormat="1" applyFont="1" applyFill="1" applyBorder="1" applyAlignment="1">
      <alignment horizontal="center" vertical="center"/>
    </xf>
    <xf numFmtId="0" fontId="65" fillId="2" borderId="11" xfId="0" applyFont="1" applyFill="1" applyBorder="1" applyAlignment="1">
      <alignment horizontal="center" vertical="center"/>
    </xf>
    <xf numFmtId="0" fontId="66" fillId="2" borderId="0" xfId="0" applyFont="1" applyFill="1" applyAlignment="1">
      <alignment horizontal="center" vertical="center"/>
    </xf>
    <xf numFmtId="0" fontId="6" fillId="2" borderId="0" xfId="0" applyFont="1" applyFill="1" applyAlignment="1">
      <alignment horizontal="center" vertical="center"/>
    </xf>
    <xf numFmtId="165" fontId="6" fillId="2" borderId="0" xfId="0" applyNumberFormat="1" applyFont="1" applyFill="1" applyAlignment="1">
      <alignment horizontal="center" vertical="center"/>
    </xf>
    <xf numFmtId="0" fontId="6" fillId="2" borderId="27" xfId="0" applyFont="1" applyFill="1" applyBorder="1" applyAlignment="1">
      <alignment horizontal="center" vertical="center"/>
    </xf>
    <xf numFmtId="0" fontId="6" fillId="2" borderId="32" xfId="0" applyFont="1" applyFill="1" applyBorder="1" applyAlignment="1">
      <alignment horizontal="center" vertical="center"/>
    </xf>
    <xf numFmtId="0" fontId="64" fillId="0" borderId="0" xfId="0" applyFont="1"/>
    <xf numFmtId="0" fontId="64" fillId="0" borderId="12" xfId="0" applyFont="1" applyBorder="1"/>
    <xf numFmtId="0" fontId="7" fillId="7" borderId="4" xfId="0" applyFont="1" applyFill="1" applyBorder="1" applyAlignment="1">
      <alignment horizontal="center" vertical="center" wrapText="1"/>
    </xf>
    <xf numFmtId="43" fontId="7" fillId="7" borderId="4" xfId="8" applyFont="1" applyFill="1" applyBorder="1" applyAlignment="1" applyProtection="1">
      <alignment horizontal="center" vertical="center" wrapText="1"/>
    </xf>
    <xf numFmtId="4" fontId="7" fillId="7" borderId="4" xfId="8" applyNumberFormat="1" applyFont="1" applyFill="1" applyBorder="1" applyAlignment="1" applyProtection="1">
      <alignment horizontal="center" vertical="center" wrapText="1"/>
    </xf>
    <xf numFmtId="43" fontId="8" fillId="5" borderId="0" xfId="8" applyFont="1" applyFill="1" applyBorder="1" applyAlignment="1" applyProtection="1">
      <alignment vertical="center" wrapText="1"/>
    </xf>
    <xf numFmtId="4" fontId="8" fillId="5" borderId="0" xfId="8" applyNumberFormat="1" applyFont="1" applyFill="1" applyBorder="1" applyAlignment="1" applyProtection="1">
      <alignment vertical="center" wrapText="1"/>
    </xf>
    <xf numFmtId="165" fontId="7" fillId="5" borderId="0" xfId="8" applyNumberFormat="1" applyFont="1" applyFill="1" applyBorder="1" applyAlignment="1" applyProtection="1">
      <alignment vertical="center" wrapText="1"/>
    </xf>
    <xf numFmtId="0" fontId="8"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43" fontId="8" fillId="2" borderId="4" xfId="8" applyFont="1" applyFill="1" applyBorder="1" applyAlignment="1" applyProtection="1">
      <alignment horizontal="right" vertical="center" wrapText="1"/>
    </xf>
    <xf numFmtId="0" fontId="8" fillId="2" borderId="4" xfId="0" applyFont="1" applyFill="1" applyBorder="1" applyAlignment="1">
      <alignment horizontal="right" vertical="center" wrapText="1"/>
    </xf>
    <xf numFmtId="0" fontId="8" fillId="5" borderId="4" xfId="0" applyFont="1" applyFill="1" applyBorder="1" applyAlignment="1">
      <alignment vertical="center" wrapText="1"/>
    </xf>
    <xf numFmtId="43" fontId="8" fillId="5" borderId="4" xfId="8" applyFont="1" applyFill="1" applyBorder="1" applyAlignment="1" applyProtection="1">
      <alignment vertical="center" wrapText="1"/>
    </xf>
    <xf numFmtId="4" fontId="8" fillId="5" borderId="4" xfId="8" applyNumberFormat="1" applyFont="1" applyFill="1" applyBorder="1" applyAlignment="1" applyProtection="1">
      <alignment vertical="center" wrapText="1"/>
    </xf>
    <xf numFmtId="165" fontId="7" fillId="5" borderId="4" xfId="8" applyNumberFormat="1" applyFont="1" applyFill="1" applyBorder="1" applyAlignment="1" applyProtection="1">
      <alignment vertical="center" wrapText="1"/>
    </xf>
    <xf numFmtId="0" fontId="64" fillId="2" borderId="4" xfId="0" applyFont="1" applyFill="1" applyBorder="1" applyAlignment="1">
      <alignment vertical="center" wrapText="1"/>
    </xf>
    <xf numFmtId="43" fontId="64" fillId="2" borderId="4" xfId="8" applyFont="1" applyFill="1" applyBorder="1" applyAlignment="1">
      <alignment vertical="center"/>
    </xf>
    <xf numFmtId="4" fontId="7" fillId="2" borderId="4" xfId="0" applyNumberFormat="1" applyFont="1" applyFill="1" applyBorder="1" applyAlignment="1">
      <alignment horizontal="right" vertical="center"/>
    </xf>
    <xf numFmtId="0" fontId="8" fillId="5" borderId="4" xfId="0" applyFont="1" applyFill="1" applyBorder="1" applyAlignment="1">
      <alignment horizontal="center" vertical="center" wrapText="1"/>
    </xf>
    <xf numFmtId="43" fontId="8" fillId="5" borderId="4" xfId="8" applyFont="1" applyFill="1" applyBorder="1" applyAlignment="1" applyProtection="1">
      <alignment horizontal="right" vertical="center" wrapText="1"/>
    </xf>
    <xf numFmtId="4" fontId="8" fillId="5" borderId="4" xfId="8" applyNumberFormat="1" applyFont="1" applyFill="1" applyBorder="1" applyAlignment="1" applyProtection="1">
      <alignment horizontal="right" vertical="center" wrapText="1"/>
    </xf>
    <xf numFmtId="165" fontId="7" fillId="5" borderId="4" xfId="8" applyNumberFormat="1" applyFont="1" applyFill="1" applyBorder="1" applyAlignment="1" applyProtection="1">
      <alignment horizontal="right" vertical="center" wrapText="1"/>
    </xf>
    <xf numFmtId="0" fontId="8" fillId="8" borderId="4" xfId="0" applyFont="1" applyFill="1" applyBorder="1" applyAlignment="1">
      <alignment horizontal="center" vertical="center" wrapText="1"/>
    </xf>
    <xf numFmtId="43" fontId="8" fillId="8" borderId="4" xfId="8" applyFont="1" applyFill="1" applyBorder="1" applyAlignment="1" applyProtection="1">
      <alignment horizontal="right" vertical="center" wrapText="1"/>
    </xf>
    <xf numFmtId="4" fontId="8" fillId="8" borderId="4" xfId="8" applyNumberFormat="1" applyFont="1" applyFill="1" applyBorder="1" applyAlignment="1" applyProtection="1">
      <alignment horizontal="right" vertical="center" wrapText="1"/>
    </xf>
    <xf numFmtId="165" fontId="7" fillId="8" borderId="4" xfId="8" applyNumberFormat="1" applyFont="1" applyFill="1" applyBorder="1" applyAlignment="1" applyProtection="1">
      <alignment horizontal="right" vertical="center" wrapText="1"/>
    </xf>
    <xf numFmtId="0" fontId="8" fillId="7" borderId="4" xfId="0" applyFont="1" applyFill="1" applyBorder="1" applyAlignment="1">
      <alignment horizontal="center" vertical="center" wrapText="1"/>
    </xf>
    <xf numFmtId="43" fontId="8" fillId="7" borderId="4" xfId="8" applyFont="1" applyFill="1" applyBorder="1" applyAlignment="1" applyProtection="1">
      <alignment horizontal="right" vertical="center" wrapText="1"/>
    </xf>
    <xf numFmtId="4" fontId="8" fillId="7" borderId="4" xfId="8" applyNumberFormat="1" applyFont="1" applyFill="1" applyBorder="1" applyAlignment="1" applyProtection="1">
      <alignment horizontal="right" vertical="center" wrapText="1"/>
    </xf>
    <xf numFmtId="165" fontId="7" fillId="7" borderId="4" xfId="8" applyNumberFormat="1" applyFont="1" applyFill="1" applyBorder="1" applyAlignment="1" applyProtection="1">
      <alignment horizontal="right" vertical="center" wrapText="1"/>
    </xf>
    <xf numFmtId="0" fontId="8" fillId="2" borderId="13" xfId="0" applyFont="1" applyFill="1" applyBorder="1" applyAlignment="1">
      <alignment horizontal="center" vertical="center" wrapText="1"/>
    </xf>
    <xf numFmtId="0" fontId="8" fillId="5" borderId="13" xfId="0" applyFont="1" applyFill="1" applyBorder="1" applyAlignment="1">
      <alignment horizontal="center" vertical="center" wrapText="1"/>
    </xf>
    <xf numFmtId="43" fontId="8" fillId="5" borderId="13" xfId="8" applyFont="1" applyFill="1" applyBorder="1" applyAlignment="1" applyProtection="1">
      <alignment horizontal="right" vertical="center" wrapText="1"/>
    </xf>
    <xf numFmtId="4" fontId="8" fillId="5" borderId="13" xfId="8" applyNumberFormat="1" applyFont="1" applyFill="1" applyBorder="1" applyAlignment="1" applyProtection="1">
      <alignment horizontal="right" vertical="center" wrapText="1"/>
    </xf>
    <xf numFmtId="165" fontId="7" fillId="5" borderId="13" xfId="8" applyNumberFormat="1" applyFont="1" applyFill="1" applyBorder="1" applyAlignment="1" applyProtection="1">
      <alignment horizontal="right" vertical="center" wrapText="1"/>
    </xf>
    <xf numFmtId="0" fontId="8" fillId="7" borderId="13" xfId="0" applyFont="1" applyFill="1" applyBorder="1" applyAlignment="1">
      <alignment horizontal="center" vertical="center" wrapText="1"/>
    </xf>
    <xf numFmtId="43" fontId="8" fillId="7" borderId="13" xfId="8" applyFont="1" applyFill="1" applyBorder="1" applyAlignment="1" applyProtection="1">
      <alignment horizontal="right" vertical="center" wrapText="1"/>
    </xf>
    <xf numFmtId="4" fontId="8" fillId="7" borderId="13" xfId="8" applyNumberFormat="1" applyFont="1" applyFill="1" applyBorder="1" applyAlignment="1" applyProtection="1">
      <alignment horizontal="right" vertical="center" wrapText="1"/>
    </xf>
    <xf numFmtId="165" fontId="7" fillId="7" borderId="13" xfId="8" applyNumberFormat="1" applyFont="1" applyFill="1" applyBorder="1" applyAlignment="1" applyProtection="1">
      <alignment horizontal="right" vertical="center" wrapText="1"/>
    </xf>
    <xf numFmtId="165" fontId="64" fillId="2" borderId="4" xfId="8" applyNumberFormat="1" applyFont="1" applyFill="1" applyBorder="1" applyAlignment="1">
      <alignment vertical="center"/>
    </xf>
    <xf numFmtId="165" fontId="7" fillId="2" borderId="4" xfId="8" applyNumberFormat="1" applyFont="1" applyFill="1" applyBorder="1" applyAlignment="1" applyProtection="1">
      <alignment horizontal="right" vertical="center" wrapText="1"/>
    </xf>
    <xf numFmtId="0" fontId="8" fillId="5" borderId="4" xfId="8" applyNumberFormat="1" applyFont="1" applyFill="1" applyBorder="1" applyAlignment="1" applyProtection="1">
      <alignment horizontal="right" vertical="center" wrapText="1"/>
    </xf>
    <xf numFmtId="4" fontId="8" fillId="2" borderId="4" xfId="0" applyNumberFormat="1" applyFont="1" applyFill="1" applyBorder="1" applyAlignment="1">
      <alignment horizontal="right" vertical="center" wrapText="1"/>
    </xf>
    <xf numFmtId="4" fontId="8" fillId="2" borderId="4" xfId="8" applyNumberFormat="1" applyFont="1" applyFill="1" applyBorder="1" applyAlignment="1" applyProtection="1">
      <alignment horizontal="right" vertical="center" wrapText="1"/>
    </xf>
    <xf numFmtId="4" fontId="8" fillId="0" borderId="4" xfId="0" applyNumberFormat="1" applyFont="1" applyBorder="1" applyAlignment="1">
      <alignment horizontal="right" vertical="center" wrapText="1"/>
    </xf>
    <xf numFmtId="165" fontId="8" fillId="2" borderId="4" xfId="8" applyNumberFormat="1" applyFont="1" applyFill="1" applyBorder="1" applyAlignment="1" applyProtection="1">
      <alignment horizontal="right" vertical="center" wrapText="1"/>
    </xf>
    <xf numFmtId="0" fontId="8" fillId="2" borderId="13" xfId="0" applyFont="1" applyFill="1" applyBorder="1" applyAlignment="1">
      <alignment vertical="center" wrapText="1"/>
    </xf>
    <xf numFmtId="4" fontId="8" fillId="2" borderId="13" xfId="8" applyNumberFormat="1" applyFont="1" applyFill="1" applyBorder="1" applyAlignment="1" applyProtection="1">
      <alignment horizontal="right" vertical="center" wrapText="1"/>
    </xf>
    <xf numFmtId="4" fontId="8" fillId="2" borderId="13" xfId="0" applyNumberFormat="1" applyFont="1" applyFill="1" applyBorder="1" applyAlignment="1">
      <alignment horizontal="right" vertical="center" wrapText="1"/>
    </xf>
    <xf numFmtId="4" fontId="8" fillId="0" borderId="13" xfId="0" applyNumberFormat="1" applyFont="1" applyBorder="1" applyAlignment="1">
      <alignment horizontal="right" vertical="center" wrapText="1"/>
    </xf>
    <xf numFmtId="4" fontId="8" fillId="3" borderId="3" xfId="17" applyNumberFormat="1" applyFont="1" applyFill="1" applyBorder="1" applyAlignment="1">
      <alignment horizontal="center" vertical="center" wrapText="1"/>
    </xf>
    <xf numFmtId="4" fontId="7" fillId="3" borderId="3" xfId="17" applyNumberFormat="1" applyFont="1" applyFill="1" applyBorder="1" applyAlignment="1">
      <alignment horizontal="center" vertical="center" wrapText="1"/>
    </xf>
    <xf numFmtId="0" fontId="36" fillId="0" borderId="10" xfId="0" applyFont="1" applyBorder="1"/>
    <xf numFmtId="0" fontId="36" fillId="2" borderId="0" xfId="0" applyFont="1" applyFill="1"/>
    <xf numFmtId="12" fontId="8" fillId="0" borderId="3" xfId="17" applyNumberFormat="1" applyFont="1" applyBorder="1" applyAlignment="1">
      <alignment horizontal="center" vertical="center"/>
    </xf>
    <xf numFmtId="0" fontId="8" fillId="2" borderId="0" xfId="17" applyFont="1" applyFill="1"/>
    <xf numFmtId="0" fontId="8" fillId="2" borderId="0" xfId="0" applyFont="1" applyFill="1" applyAlignment="1">
      <alignment horizontal="center" vertical="center"/>
    </xf>
    <xf numFmtId="0" fontId="20" fillId="2" borderId="0" xfId="0" applyFont="1" applyFill="1" applyAlignment="1">
      <alignment vertical="center" wrapText="1"/>
    </xf>
    <xf numFmtId="0" fontId="20" fillId="2" borderId="0" xfId="0" applyFont="1" applyFill="1" applyAlignment="1">
      <alignment horizontal="center" vertical="center" wrapText="1"/>
    </xf>
    <xf numFmtId="167" fontId="8" fillId="2" borderId="0" xfId="8" applyNumberFormat="1" applyFont="1" applyFill="1" applyBorder="1" applyAlignment="1">
      <alignment horizontal="center" vertical="center"/>
    </xf>
    <xf numFmtId="4" fontId="20" fillId="2" borderId="0" xfId="8" applyNumberFormat="1" applyFont="1" applyFill="1" applyBorder="1" applyAlignment="1">
      <alignment horizontal="right" vertical="center" wrapText="1"/>
    </xf>
    <xf numFmtId="0" fontId="20" fillId="0" borderId="11" xfId="17" applyFont="1" applyBorder="1" applyAlignment="1">
      <alignment vertical="center" wrapText="1"/>
    </xf>
    <xf numFmtId="0" fontId="20" fillId="0" borderId="0" xfId="17" applyFont="1" applyAlignment="1">
      <alignment vertical="center" wrapText="1"/>
    </xf>
    <xf numFmtId="2" fontId="20" fillId="10" borderId="3" xfId="17" applyNumberFormat="1" applyFont="1" applyFill="1" applyBorder="1" applyAlignment="1">
      <alignment horizontal="center" vertical="center" wrapText="1"/>
    </xf>
    <xf numFmtId="2" fontId="20" fillId="3" borderId="3" xfId="17" applyNumberFormat="1" applyFont="1" applyFill="1" applyBorder="1" applyAlignment="1">
      <alignment horizontal="center" vertical="center" wrapText="1"/>
    </xf>
    <xf numFmtId="0" fontId="8" fillId="0" borderId="3" xfId="0" applyFont="1" applyBorder="1" applyAlignment="1">
      <alignment horizontal="right" vertical="center" wrapText="1"/>
    </xf>
    <xf numFmtId="0" fontId="8" fillId="2" borderId="3" xfId="0" applyFont="1" applyFill="1" applyBorder="1" applyAlignment="1">
      <alignment vertical="center" wrapText="1"/>
    </xf>
    <xf numFmtId="0" fontId="20" fillId="0" borderId="8" xfId="17" applyFont="1" applyBorder="1" applyAlignment="1">
      <alignment vertical="center" wrapText="1"/>
    </xf>
    <xf numFmtId="0" fontId="20" fillId="0" borderId="13" xfId="17" applyFont="1" applyBorder="1" applyAlignment="1">
      <alignment vertical="center" wrapText="1"/>
    </xf>
    <xf numFmtId="0" fontId="64" fillId="2" borderId="0" xfId="0" applyFont="1" applyFill="1" applyAlignment="1">
      <alignment vertical="center"/>
    </xf>
    <xf numFmtId="0" fontId="64" fillId="0" borderId="0" xfId="0" applyFont="1" applyAlignment="1">
      <alignment vertical="center"/>
    </xf>
    <xf numFmtId="0" fontId="8" fillId="0" borderId="43" xfId="17" applyFont="1" applyBorder="1" applyAlignment="1">
      <alignment horizontal="center" vertical="center" wrapText="1"/>
    </xf>
    <xf numFmtId="0" fontId="8" fillId="2" borderId="4" xfId="17" applyFont="1" applyFill="1" applyBorder="1" applyAlignment="1">
      <alignment horizontal="left" vertical="center" wrapText="1"/>
    </xf>
    <xf numFmtId="49" fontId="7" fillId="7" borderId="1" xfId="17" applyNumberFormat="1" applyFont="1" applyFill="1" applyBorder="1" applyAlignment="1">
      <alignment horizontal="center" vertical="center" wrapText="1"/>
    </xf>
    <xf numFmtId="0" fontId="8" fillId="21" borderId="0" xfId="17" applyFont="1" applyFill="1"/>
    <xf numFmtId="0" fontId="8" fillId="7" borderId="1" xfId="17" applyFont="1" applyFill="1" applyBorder="1" applyAlignment="1">
      <alignment vertical="center"/>
    </xf>
    <xf numFmtId="0" fontId="7" fillId="2" borderId="6" xfId="17" applyFont="1" applyFill="1" applyBorder="1" applyAlignment="1">
      <alignment horizontal="center" vertical="center" wrapText="1"/>
    </xf>
    <xf numFmtId="49" fontId="7" fillId="7" borderId="8" xfId="17" applyNumberFormat="1" applyFont="1" applyFill="1" applyBorder="1" applyAlignment="1">
      <alignment horizontal="center" vertical="center" wrapText="1"/>
    </xf>
    <xf numFmtId="2" fontId="8" fillId="5" borderId="3" xfId="17" quotePrefix="1" applyNumberFormat="1" applyFont="1" applyFill="1" applyBorder="1" applyAlignment="1">
      <alignment horizontal="center" vertical="center"/>
    </xf>
    <xf numFmtId="49" fontId="36" fillId="0" borderId="0" xfId="0" applyNumberFormat="1" applyFont="1"/>
    <xf numFmtId="0" fontId="38" fillId="2" borderId="20" xfId="0" applyFont="1" applyFill="1" applyBorder="1" applyAlignment="1">
      <alignment horizontal="center" vertical="center"/>
    </xf>
    <xf numFmtId="0" fontId="38" fillId="2" borderId="22" xfId="0" applyFont="1" applyFill="1" applyBorder="1" applyAlignment="1">
      <alignment horizontal="center" vertical="center"/>
    </xf>
    <xf numFmtId="49" fontId="34" fillId="2" borderId="22" xfId="0" applyNumberFormat="1" applyFont="1" applyFill="1" applyBorder="1" applyAlignment="1">
      <alignment horizontal="center" vertical="center"/>
    </xf>
    <xf numFmtId="0" fontId="38" fillId="2" borderId="6" xfId="0" applyFont="1" applyFill="1" applyBorder="1" applyAlignment="1">
      <alignment horizontal="center" vertical="center"/>
    </xf>
    <xf numFmtId="0" fontId="34" fillId="2" borderId="10" xfId="0" applyFont="1" applyFill="1" applyBorder="1" applyAlignment="1">
      <alignment vertical="center"/>
    </xf>
    <xf numFmtId="10" fontId="34" fillId="2" borderId="10" xfId="0" applyNumberFormat="1" applyFont="1" applyFill="1" applyBorder="1" applyAlignment="1">
      <alignment horizontal="center" vertical="center"/>
    </xf>
    <xf numFmtId="165" fontId="34" fillId="2" borderId="10" xfId="0" applyNumberFormat="1" applyFont="1" applyFill="1" applyBorder="1" applyAlignment="1">
      <alignment horizontal="center" vertical="center"/>
    </xf>
    <xf numFmtId="165" fontId="39" fillId="2" borderId="1" xfId="0" applyNumberFormat="1" applyFont="1" applyFill="1" applyBorder="1" applyAlignment="1">
      <alignment horizontal="center" vertical="center"/>
    </xf>
    <xf numFmtId="10" fontId="39" fillId="2" borderId="4" xfId="0" applyNumberFormat="1" applyFont="1" applyFill="1" applyBorder="1" applyAlignment="1">
      <alignment horizontal="center" vertical="center"/>
    </xf>
    <xf numFmtId="10" fontId="39" fillId="2" borderId="2" xfId="0" applyNumberFormat="1" applyFont="1" applyFill="1" applyBorder="1" applyAlignment="1">
      <alignment horizontal="center" vertical="center"/>
    </xf>
    <xf numFmtId="9" fontId="39" fillId="2" borderId="30" xfId="0" applyNumberFormat="1" applyFont="1" applyFill="1" applyBorder="1" applyAlignment="1">
      <alignment horizontal="center" vertical="center"/>
    </xf>
    <xf numFmtId="9" fontId="39" fillId="2" borderId="1" xfId="0" applyNumberFormat="1" applyFont="1" applyFill="1" applyBorder="1" applyAlignment="1">
      <alignment horizontal="center" vertical="center"/>
    </xf>
    <xf numFmtId="9" fontId="39" fillId="2" borderId="4" xfId="0" applyNumberFormat="1" applyFont="1" applyFill="1" applyBorder="1" applyAlignment="1">
      <alignment horizontal="center" vertical="center"/>
    </xf>
    <xf numFmtId="9" fontId="39" fillId="2" borderId="2" xfId="0" applyNumberFormat="1" applyFont="1" applyFill="1" applyBorder="1" applyAlignment="1">
      <alignment horizontal="center" vertical="center"/>
    </xf>
    <xf numFmtId="0" fontId="53" fillId="0" borderId="1" xfId="0" applyFont="1" applyBorder="1"/>
    <xf numFmtId="0" fontId="53" fillId="0" borderId="4" xfId="0" applyFont="1" applyBorder="1"/>
    <xf numFmtId="0" fontId="53" fillId="0" borderId="2" xfId="0" applyFont="1" applyBorder="1"/>
    <xf numFmtId="2" fontId="8" fillId="2" borderId="3" xfId="8"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6" xfId="0" applyFont="1" applyFill="1" applyBorder="1" applyAlignment="1">
      <alignment horizontal="center" vertical="center"/>
    </xf>
    <xf numFmtId="0" fontId="8" fillId="0" borderId="22" xfId="0" applyFont="1" applyBorder="1" applyAlignment="1">
      <alignment horizontal="center" vertical="center"/>
    </xf>
    <xf numFmtId="167" fontId="8" fillId="0" borderId="30" xfId="8" applyNumberFormat="1" applyFont="1" applyFill="1" applyBorder="1" applyAlignment="1">
      <alignment horizontal="center" vertical="center"/>
    </xf>
    <xf numFmtId="49" fontId="8" fillId="0" borderId="30" xfId="8" applyNumberFormat="1" applyFont="1" applyFill="1" applyBorder="1" applyAlignment="1">
      <alignment horizontal="center" vertical="center"/>
    </xf>
    <xf numFmtId="0" fontId="8" fillId="0" borderId="30" xfId="8" applyNumberFormat="1" applyFont="1" applyFill="1" applyBorder="1" applyAlignment="1">
      <alignment horizontal="center" vertical="center"/>
    </xf>
    <xf numFmtId="43" fontId="32" fillId="0" borderId="0" xfId="0" applyNumberFormat="1" applyFont="1" applyAlignment="1">
      <alignment vertical="center"/>
    </xf>
    <xf numFmtId="43" fontId="64" fillId="2" borderId="0" xfId="8" applyFont="1" applyFill="1" applyBorder="1" applyAlignment="1">
      <alignment vertical="center"/>
    </xf>
    <xf numFmtId="165" fontId="64" fillId="2" borderId="0" xfId="8" applyNumberFormat="1" applyFont="1" applyFill="1" applyBorder="1" applyAlignment="1">
      <alignment vertical="center"/>
    </xf>
    <xf numFmtId="4" fontId="8" fillId="2" borderId="4" xfId="8" applyNumberFormat="1" applyFont="1" applyFill="1" applyBorder="1" applyAlignment="1">
      <alignment horizontal="right" vertical="center" wrapText="1"/>
    </xf>
    <xf numFmtId="0" fontId="2" fillId="0" borderId="0" xfId="0" applyFont="1" applyAlignment="1">
      <alignment horizontal="center" vertical="center"/>
    </xf>
    <xf numFmtId="4" fontId="33" fillId="0" borderId="0" xfId="8" applyNumberFormat="1" applyFont="1" applyAlignment="1">
      <alignment vertical="center"/>
    </xf>
    <xf numFmtId="0" fontId="7" fillId="0" borderId="11" xfId="17" applyFont="1" applyBorder="1" applyAlignment="1">
      <alignment horizontal="right" vertical="center"/>
    </xf>
    <xf numFmtId="0" fontId="7" fillId="0" borderId="0" xfId="17" applyFont="1" applyAlignment="1">
      <alignment horizontal="right" vertical="center"/>
    </xf>
    <xf numFmtId="4" fontId="7" fillId="3" borderId="0" xfId="17" applyNumberFormat="1" applyFont="1" applyFill="1" applyAlignment="1">
      <alignment horizontal="center" vertical="center" wrapText="1"/>
    </xf>
    <xf numFmtId="4" fontId="7" fillId="0" borderId="0" xfId="17" applyNumberFormat="1" applyFont="1" applyAlignment="1">
      <alignment horizontal="center" vertical="center" wrapText="1"/>
    </xf>
    <xf numFmtId="4" fontId="7" fillId="0" borderId="12" xfId="17" applyNumberFormat="1" applyFont="1" applyBorder="1" applyAlignment="1">
      <alignment horizontal="center" vertical="center" wrapText="1"/>
    </xf>
    <xf numFmtId="169" fontId="8" fillId="2" borderId="22" xfId="0" applyNumberFormat="1" applyFont="1" applyFill="1" applyBorder="1" applyAlignment="1">
      <alignment horizontal="center" vertical="center"/>
    </xf>
    <xf numFmtId="169" fontId="8" fillId="2" borderId="22" xfId="3" applyNumberFormat="1" applyFont="1" applyFill="1" applyBorder="1" applyAlignment="1">
      <alignment horizontal="center" vertical="center"/>
    </xf>
    <xf numFmtId="0" fontId="7" fillId="2" borderId="67" xfId="0" applyFont="1" applyFill="1" applyBorder="1" applyAlignment="1">
      <alignment vertical="center"/>
    </xf>
    <xf numFmtId="0" fontId="7" fillId="2" borderId="11" xfId="0" applyFont="1" applyFill="1" applyBorder="1" applyAlignment="1">
      <alignment horizontal="center" vertical="center"/>
    </xf>
    <xf numFmtId="10" fontId="7" fillId="2" borderId="0" xfId="0" applyNumberFormat="1" applyFont="1" applyFill="1" applyAlignment="1">
      <alignment horizontal="center" vertical="center"/>
    </xf>
    <xf numFmtId="165" fontId="7" fillId="2" borderId="0" xfId="0" applyNumberFormat="1" applyFont="1" applyFill="1" applyAlignment="1">
      <alignment horizontal="center" vertical="center"/>
    </xf>
    <xf numFmtId="165" fontId="8" fillId="2" borderId="24" xfId="0" applyNumberFormat="1" applyFont="1" applyFill="1" applyBorder="1" applyAlignment="1">
      <alignment horizontal="right" vertical="center"/>
    </xf>
    <xf numFmtId="10" fontId="8" fillId="2" borderId="14" xfId="0" applyNumberFormat="1" applyFont="1" applyFill="1" applyBorder="1" applyAlignment="1">
      <alignment horizontal="center" vertical="center"/>
    </xf>
    <xf numFmtId="10" fontId="8" fillId="2" borderId="31" xfId="0" applyNumberFormat="1" applyFont="1" applyFill="1" applyBorder="1" applyAlignment="1">
      <alignment horizontal="center" vertical="center"/>
    </xf>
    <xf numFmtId="43" fontId="33" fillId="2" borderId="12" xfId="8" applyFont="1" applyFill="1" applyBorder="1" applyAlignment="1">
      <alignment vertical="center"/>
    </xf>
    <xf numFmtId="0" fontId="7" fillId="7" borderId="1" xfId="0" applyFont="1" applyFill="1" applyBorder="1" applyAlignment="1">
      <alignment horizontal="center" vertical="center" wrapText="1"/>
    </xf>
    <xf numFmtId="165" fontId="7" fillId="7" borderId="2" xfId="8" applyNumberFormat="1" applyFont="1" applyFill="1" applyBorder="1" applyAlignment="1" applyProtection="1">
      <alignment horizontal="right" vertical="center" wrapText="1"/>
    </xf>
    <xf numFmtId="0" fontId="7" fillId="5" borderId="11"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0" xfId="0" applyFont="1" applyFill="1" applyAlignment="1">
      <alignment horizontal="left" vertical="center" wrapText="1"/>
    </xf>
    <xf numFmtId="0" fontId="8" fillId="5" borderId="0" xfId="0" applyFont="1" applyFill="1" applyAlignment="1">
      <alignment vertical="center" wrapText="1"/>
    </xf>
    <xf numFmtId="165" fontId="7" fillId="5" borderId="12" xfId="8" applyNumberFormat="1" applyFont="1" applyFill="1" applyBorder="1" applyAlignment="1" applyProtection="1">
      <alignment vertical="center" wrapText="1"/>
    </xf>
    <xf numFmtId="0" fontId="8" fillId="2" borderId="1" xfId="0" applyFont="1" applyFill="1" applyBorder="1" applyAlignment="1">
      <alignment horizontal="center" vertical="center" wrapText="1"/>
    </xf>
    <xf numFmtId="4" fontId="8" fillId="2" borderId="2" xfId="8" applyNumberFormat="1" applyFont="1" applyFill="1" applyBorder="1" applyAlignment="1" applyProtection="1">
      <alignment horizontal="right" vertical="center" wrapText="1"/>
    </xf>
    <xf numFmtId="165" fontId="7" fillId="2" borderId="2" xfId="8" applyNumberFormat="1" applyFont="1" applyFill="1" applyBorder="1" applyAlignment="1" applyProtection="1">
      <alignment horizontal="right" vertical="center" wrapText="1"/>
    </xf>
    <xf numFmtId="0" fontId="8" fillId="2" borderId="11" xfId="0" applyFont="1" applyFill="1" applyBorder="1" applyAlignment="1">
      <alignment horizontal="center" vertical="center" wrapText="1"/>
    </xf>
    <xf numFmtId="0" fontId="8" fillId="2" borderId="0" xfId="0" applyFont="1" applyFill="1" applyAlignment="1">
      <alignment horizontal="center" vertical="center" wrapText="1"/>
    </xf>
    <xf numFmtId="0" fontId="7" fillId="2" borderId="0" xfId="0" applyFont="1" applyFill="1" applyAlignment="1">
      <alignment horizontal="center" vertical="center" wrapText="1"/>
    </xf>
    <xf numFmtId="0" fontId="64" fillId="2" borderId="0" xfId="0" applyFont="1" applyFill="1" applyAlignment="1">
      <alignment vertical="center" wrapText="1"/>
    </xf>
    <xf numFmtId="0" fontId="8" fillId="2" borderId="0" xfId="0" applyFont="1" applyFill="1" applyAlignment="1">
      <alignment vertical="center"/>
    </xf>
    <xf numFmtId="4" fontId="7" fillId="2" borderId="0" xfId="0" applyNumberFormat="1" applyFont="1" applyFill="1" applyAlignment="1">
      <alignment horizontal="right" vertical="center"/>
    </xf>
    <xf numFmtId="165" fontId="7" fillId="2" borderId="12" xfId="8" applyNumberFormat="1" applyFont="1" applyFill="1" applyBorder="1" applyAlignment="1" applyProtection="1">
      <alignment horizontal="right" vertical="center" wrapText="1"/>
    </xf>
    <xf numFmtId="0" fontId="7" fillId="5" borderId="1" xfId="0" applyFont="1" applyFill="1" applyBorder="1" applyAlignment="1">
      <alignment horizontal="center" vertical="center" wrapText="1"/>
    </xf>
    <xf numFmtId="165" fontId="7" fillId="5" borderId="2" xfId="8" applyNumberFormat="1" applyFont="1" applyFill="1" applyBorder="1" applyAlignment="1" applyProtection="1">
      <alignment vertical="center" wrapText="1"/>
    </xf>
    <xf numFmtId="49" fontId="7" fillId="5" borderId="1" xfId="0" applyNumberFormat="1" applyFont="1" applyFill="1" applyBorder="1" applyAlignment="1">
      <alignment horizontal="center" vertical="center" wrapText="1"/>
    </xf>
    <xf numFmtId="165" fontId="7" fillId="5" borderId="2" xfId="8" applyNumberFormat="1" applyFont="1" applyFill="1" applyBorder="1" applyAlignment="1" applyProtection="1">
      <alignment horizontal="right" vertical="center" wrapText="1"/>
    </xf>
    <xf numFmtId="49" fontId="7" fillId="8" borderId="1" xfId="0" applyNumberFormat="1" applyFont="1" applyFill="1" applyBorder="1" applyAlignment="1">
      <alignment horizontal="center" vertical="center" wrapText="1"/>
    </xf>
    <xf numFmtId="165" fontId="7" fillId="8" borderId="2" xfId="8" applyNumberFormat="1" applyFont="1" applyFill="1" applyBorder="1" applyAlignment="1" applyProtection="1">
      <alignment horizontal="right" vertical="center" wrapText="1"/>
    </xf>
    <xf numFmtId="49" fontId="7" fillId="7" borderId="1" xfId="0" applyNumberFormat="1" applyFont="1" applyFill="1" applyBorder="1" applyAlignment="1">
      <alignment horizontal="center" vertical="center" wrapText="1"/>
    </xf>
    <xf numFmtId="0" fontId="8" fillId="2" borderId="8" xfId="0" applyFont="1" applyFill="1" applyBorder="1" applyAlignment="1">
      <alignment horizontal="center" vertical="center" wrapText="1"/>
    </xf>
    <xf numFmtId="4" fontId="8" fillId="2" borderId="9" xfId="8" applyNumberFormat="1" applyFont="1" applyFill="1" applyBorder="1" applyAlignment="1" applyProtection="1">
      <alignment horizontal="right" vertical="center" wrapText="1"/>
    </xf>
    <xf numFmtId="49" fontId="7" fillId="5" borderId="8" xfId="0" applyNumberFormat="1" applyFont="1" applyFill="1" applyBorder="1" applyAlignment="1">
      <alignment horizontal="center" vertical="center" wrapText="1"/>
    </xf>
    <xf numFmtId="165" fontId="7" fillId="5" borderId="9" xfId="8" applyNumberFormat="1" applyFont="1" applyFill="1" applyBorder="1" applyAlignment="1" applyProtection="1">
      <alignment horizontal="right" vertical="center" wrapText="1"/>
    </xf>
    <xf numFmtId="49" fontId="7" fillId="7" borderId="8" xfId="0" applyNumberFormat="1" applyFont="1" applyFill="1" applyBorder="1" applyAlignment="1">
      <alignment horizontal="center" vertical="center" wrapText="1"/>
    </xf>
    <xf numFmtId="165" fontId="7" fillId="7" borderId="9" xfId="8" applyNumberFormat="1" applyFont="1" applyFill="1" applyBorder="1" applyAlignment="1" applyProtection="1">
      <alignment horizontal="right" vertical="center" wrapText="1"/>
    </xf>
    <xf numFmtId="0" fontId="64" fillId="2" borderId="11" xfId="0" applyFont="1" applyFill="1" applyBorder="1" applyAlignment="1">
      <alignment vertical="center"/>
    </xf>
    <xf numFmtId="0" fontId="64" fillId="2" borderId="0" xfId="0" applyFont="1" applyFill="1" applyAlignment="1">
      <alignment horizontal="center" vertical="center"/>
    </xf>
    <xf numFmtId="4" fontId="64" fillId="2" borderId="0" xfId="8" applyNumberFormat="1" applyFont="1" applyFill="1" applyBorder="1" applyAlignment="1">
      <alignment vertical="center"/>
    </xf>
    <xf numFmtId="165" fontId="64" fillId="2" borderId="12" xfId="8" applyNumberFormat="1" applyFont="1" applyFill="1" applyBorder="1" applyAlignment="1">
      <alignment vertical="center"/>
    </xf>
    <xf numFmtId="165" fontId="8" fillId="2" borderId="2" xfId="8" applyNumberFormat="1" applyFont="1" applyFill="1" applyBorder="1" applyAlignment="1" applyProtection="1">
      <alignment horizontal="right" vertical="center" wrapText="1"/>
    </xf>
    <xf numFmtId="0" fontId="8" fillId="5" borderId="1" xfId="0" applyFont="1" applyFill="1" applyBorder="1" applyAlignment="1">
      <alignment vertical="center"/>
    </xf>
    <xf numFmtId="0" fontId="8" fillId="5" borderId="4" xfId="0" applyFont="1" applyFill="1" applyBorder="1" applyAlignment="1">
      <alignment vertical="center"/>
    </xf>
    <xf numFmtId="0" fontId="8" fillId="5" borderId="4" xfId="0" applyFont="1" applyFill="1" applyBorder="1" applyAlignment="1">
      <alignment horizontal="center" vertical="center"/>
    </xf>
    <xf numFmtId="4" fontId="7" fillId="5" borderId="4" xfId="0" applyNumberFormat="1" applyFont="1" applyFill="1" applyBorder="1" applyAlignment="1">
      <alignment vertical="center"/>
    </xf>
    <xf numFmtId="0" fontId="64" fillId="5" borderId="13" xfId="0" applyFont="1" applyFill="1" applyBorder="1" applyAlignment="1">
      <alignment vertical="center"/>
    </xf>
    <xf numFmtId="165" fontId="7" fillId="5" borderId="4" xfId="0" applyNumberFormat="1" applyFont="1" applyFill="1" applyBorder="1" applyAlignment="1">
      <alignment horizontal="right" vertical="center"/>
    </xf>
    <xf numFmtId="165" fontId="7" fillId="5" borderId="2" xfId="0" applyNumberFormat="1" applyFont="1" applyFill="1" applyBorder="1" applyAlignment="1">
      <alignment horizontal="right" vertical="center"/>
    </xf>
    <xf numFmtId="10" fontId="10" fillId="2" borderId="3" xfId="3" applyNumberFormat="1" applyFont="1" applyFill="1" applyBorder="1" applyAlignment="1" applyProtection="1">
      <alignment horizontal="left" vertical="center" wrapText="1"/>
    </xf>
    <xf numFmtId="0" fontId="23" fillId="6" borderId="40" xfId="14" applyFont="1" applyFill="1" applyBorder="1" applyAlignment="1" applyProtection="1">
      <alignment horizontal="center" vertical="center"/>
      <protection locked="0"/>
    </xf>
    <xf numFmtId="0" fontId="23" fillId="6" borderId="41" xfId="14" applyFont="1" applyFill="1" applyBorder="1" applyAlignment="1" applyProtection="1">
      <alignment horizontal="center" vertical="center"/>
      <protection locked="0"/>
    </xf>
    <xf numFmtId="0" fontId="29" fillId="6" borderId="34" xfId="14" applyFont="1" applyFill="1" applyBorder="1" applyAlignment="1" applyProtection="1">
      <alignment horizontal="center" vertical="center"/>
      <protection locked="0"/>
    </xf>
    <xf numFmtId="0" fontId="29" fillId="6" borderId="35" xfId="14" applyFont="1" applyFill="1" applyBorder="1" applyAlignment="1" applyProtection="1">
      <alignment horizontal="center" vertical="center"/>
      <protection locked="0"/>
    </xf>
    <xf numFmtId="0" fontId="41" fillId="0" borderId="3" xfId="0" applyFont="1" applyBorder="1" applyAlignment="1">
      <alignment horizontal="right" vertical="center"/>
    </xf>
    <xf numFmtId="49" fontId="42" fillId="0" borderId="1" xfId="0" applyNumberFormat="1" applyFont="1" applyBorder="1" applyAlignment="1">
      <alignment horizontal="left" vertical="center"/>
    </xf>
    <xf numFmtId="0" fontId="42" fillId="0" borderId="2" xfId="0" applyFont="1" applyBorder="1" applyAlignment="1">
      <alignment horizontal="left" vertical="center"/>
    </xf>
    <xf numFmtId="0" fontId="41" fillId="0" borderId="1" xfId="0" applyFont="1" applyBorder="1" applyAlignment="1">
      <alignment horizontal="center" vertical="center"/>
    </xf>
    <xf numFmtId="0" fontId="41" fillId="0" borderId="4" xfId="0" applyFont="1" applyBorder="1" applyAlignment="1">
      <alignment horizontal="center" vertical="center"/>
    </xf>
    <xf numFmtId="0" fontId="41" fillId="0" borderId="2" xfId="0" applyFont="1" applyBorder="1" applyAlignment="1">
      <alignment horizontal="center" vertical="center"/>
    </xf>
    <xf numFmtId="9" fontId="43" fillId="18" borderId="10" xfId="3" applyFont="1" applyFill="1" applyBorder="1" applyAlignment="1">
      <alignment horizontal="center" vertical="center"/>
    </xf>
    <xf numFmtId="0" fontId="44" fillId="7" borderId="6" xfId="0" applyFont="1" applyFill="1" applyBorder="1" applyAlignment="1">
      <alignment horizontal="center" vertical="center" textRotation="90"/>
    </xf>
    <xf numFmtId="0" fontId="44" fillId="7" borderId="7" xfId="0" applyFont="1" applyFill="1" applyBorder="1" applyAlignment="1">
      <alignment horizontal="center" vertical="center" textRotation="90"/>
    </xf>
    <xf numFmtId="0" fontId="44" fillId="7" borderId="11" xfId="0" applyFont="1" applyFill="1" applyBorder="1" applyAlignment="1">
      <alignment horizontal="center" vertical="center" textRotation="90"/>
    </xf>
    <xf numFmtId="0" fontId="44" fillId="7" borderId="12" xfId="0" applyFont="1" applyFill="1" applyBorder="1" applyAlignment="1">
      <alignment horizontal="center" vertical="center" textRotation="90"/>
    </xf>
    <xf numFmtId="0" fontId="44" fillId="7" borderId="8" xfId="0" applyFont="1" applyFill="1" applyBorder="1" applyAlignment="1">
      <alignment horizontal="center" vertical="center" textRotation="90"/>
    </xf>
    <xf numFmtId="0" fontId="44" fillId="7" borderId="9" xfId="0" applyFont="1" applyFill="1" applyBorder="1" applyAlignment="1">
      <alignment horizontal="center" vertical="center" textRotation="90"/>
    </xf>
    <xf numFmtId="0" fontId="0" fillId="0" borderId="6"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40" fillId="17" borderId="6" xfId="0" applyFont="1" applyFill="1" applyBorder="1" applyAlignment="1">
      <alignment horizontal="center" vertical="center" wrapText="1"/>
    </xf>
    <xf numFmtId="0" fontId="40" fillId="17" borderId="7" xfId="0" applyFont="1" applyFill="1" applyBorder="1" applyAlignment="1">
      <alignment horizontal="center" vertical="center" wrapText="1"/>
    </xf>
    <xf numFmtId="0" fontId="40" fillId="17" borderId="11" xfId="0" applyFont="1" applyFill="1" applyBorder="1" applyAlignment="1">
      <alignment horizontal="center" vertical="center" wrapText="1"/>
    </xf>
    <xf numFmtId="0" fontId="40" fillId="17" borderId="12" xfId="0" applyFont="1" applyFill="1" applyBorder="1" applyAlignment="1">
      <alignment horizontal="center" vertical="center" wrapText="1"/>
    </xf>
    <xf numFmtId="0" fontId="40" fillId="17" borderId="8" xfId="0" applyFont="1" applyFill="1" applyBorder="1" applyAlignment="1">
      <alignment horizontal="center" vertical="center" wrapText="1"/>
    </xf>
    <xf numFmtId="0" fontId="40" fillId="17" borderId="9" xfId="0" applyFont="1" applyFill="1" applyBorder="1" applyAlignment="1">
      <alignment horizontal="center" vertical="center" wrapText="1"/>
    </xf>
    <xf numFmtId="0" fontId="41" fillId="0" borderId="1" xfId="0" applyFont="1" applyBorder="1" applyAlignment="1">
      <alignment horizontal="right" vertical="center"/>
    </xf>
    <xf numFmtId="0" fontId="41" fillId="0" borderId="2" xfId="0" applyFont="1" applyBorder="1" applyAlignment="1">
      <alignment horizontal="right" vertical="center"/>
    </xf>
    <xf numFmtId="0" fontId="42" fillId="0" borderId="1" xfId="0" applyFont="1" applyBorder="1" applyAlignment="1">
      <alignment horizontal="left" vertical="center"/>
    </xf>
    <xf numFmtId="165" fontId="62" fillId="0" borderId="3" xfId="0" applyNumberFormat="1" applyFont="1" applyBorder="1" applyAlignment="1">
      <alignment horizontal="center"/>
    </xf>
    <xf numFmtId="0" fontId="62" fillId="0" borderId="3" xfId="0" applyFont="1" applyBorder="1" applyAlignment="1">
      <alignment horizontal="center"/>
    </xf>
    <xf numFmtId="10" fontId="62" fillId="0" borderId="3" xfId="0" applyNumberFormat="1" applyFont="1" applyBorder="1" applyAlignment="1">
      <alignment horizontal="center"/>
    </xf>
    <xf numFmtId="0" fontId="7" fillId="2" borderId="3" xfId="0" applyFont="1" applyFill="1" applyBorder="1" applyAlignment="1">
      <alignment horizontal="left" vertical="center"/>
    </xf>
    <xf numFmtId="10" fontId="33" fillId="0" borderId="3" xfId="0" applyNumberFormat="1" applyFont="1" applyBorder="1" applyAlignment="1">
      <alignment horizontal="center"/>
    </xf>
    <xf numFmtId="165" fontId="33" fillId="0" borderId="3" xfId="0" applyNumberFormat="1" applyFont="1" applyBorder="1" applyAlignment="1">
      <alignment horizontal="center"/>
    </xf>
    <xf numFmtId="49" fontId="11" fillId="0" borderId="1" xfId="0" applyNumberFormat="1" applyFont="1" applyBorder="1" applyAlignment="1">
      <alignment horizontal="left" vertical="center" wrapText="1"/>
    </xf>
    <xf numFmtId="0" fontId="11" fillId="0" borderId="4" xfId="0" applyFont="1" applyBorder="1" applyAlignment="1">
      <alignment horizontal="left" vertical="center" wrapText="1"/>
    </xf>
    <xf numFmtId="0" fontId="11" fillId="0" borderId="11" xfId="0" applyFont="1" applyBorder="1" applyAlignment="1">
      <alignment horizontal="center" wrapText="1"/>
    </xf>
    <xf numFmtId="0" fontId="11" fillId="0" borderId="0" xfId="0" applyFont="1" applyAlignment="1">
      <alignment horizontal="center" wrapText="1"/>
    </xf>
    <xf numFmtId="0" fontId="11" fillId="0" borderId="12" xfId="0" applyFont="1" applyBorder="1" applyAlignment="1">
      <alignment horizontal="center" wrapText="1"/>
    </xf>
    <xf numFmtId="0" fontId="11" fillId="0" borderId="8" xfId="0" applyFont="1" applyBorder="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10" fontId="11" fillId="0" borderId="1" xfId="0" applyNumberFormat="1" applyFont="1" applyBorder="1" applyAlignment="1">
      <alignment horizontal="left" vertical="center" wrapText="1"/>
    </xf>
    <xf numFmtId="0" fontId="11" fillId="2" borderId="56" xfId="0" applyFont="1" applyFill="1" applyBorder="1" applyAlignment="1">
      <alignment horizontal="center" vertical="center"/>
    </xf>
    <xf numFmtId="0" fontId="11" fillId="2" borderId="54"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8" fillId="0" borderId="3" xfId="0" applyFont="1" applyBorder="1" applyAlignment="1">
      <alignment horizontal="left" vertical="center" wrapText="1"/>
    </xf>
    <xf numFmtId="0" fontId="13" fillId="0" borderId="3" xfId="0" applyFont="1" applyBorder="1" applyAlignment="1">
      <alignment horizontal="left" vertical="center" wrapText="1"/>
    </xf>
    <xf numFmtId="0" fontId="15" fillId="4" borderId="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0" fillId="0" borderId="6" xfId="0" applyFont="1" applyBorder="1" applyAlignment="1">
      <alignment horizontal="center" vertical="top"/>
    </xf>
    <xf numFmtId="0" fontId="10" fillId="0" borderId="10" xfId="0" applyFont="1" applyBorder="1" applyAlignment="1">
      <alignment horizontal="center" vertical="top"/>
    </xf>
    <xf numFmtId="0" fontId="10" fillId="0" borderId="7" xfId="0" applyFont="1" applyBorder="1" applyAlignment="1">
      <alignment horizontal="center" vertical="top"/>
    </xf>
    <xf numFmtId="0" fontId="10" fillId="0" borderId="11" xfId="0" applyFont="1" applyBorder="1" applyAlignment="1">
      <alignment horizontal="center" vertical="top"/>
    </xf>
    <xf numFmtId="0" fontId="10" fillId="0" borderId="0" xfId="0" applyFont="1" applyAlignment="1">
      <alignment horizontal="center" vertical="top"/>
    </xf>
    <xf numFmtId="0" fontId="10" fillId="0" borderId="12" xfId="0" applyFont="1" applyBorder="1" applyAlignment="1">
      <alignment horizontal="center" vertical="top"/>
    </xf>
    <xf numFmtId="0" fontId="10" fillId="2" borderId="3" xfId="0" applyFont="1" applyFill="1" applyBorder="1" applyAlignment="1">
      <alignment horizontal="left" vertical="center"/>
    </xf>
    <xf numFmtId="0" fontId="14" fillId="4" borderId="6"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2" xfId="0" applyFont="1" applyFill="1" applyBorder="1" applyAlignment="1">
      <alignment horizontal="center" vertical="center" wrapText="1"/>
    </xf>
    <xf numFmtId="4" fontId="11" fillId="2" borderId="13" xfId="3" applyNumberFormat="1" applyFont="1" applyFill="1" applyBorder="1" applyAlignment="1" applyProtection="1">
      <alignment horizontal="right" vertical="center" wrapText="1"/>
    </xf>
    <xf numFmtId="0" fontId="11" fillId="2" borderId="4" xfId="0" applyFont="1" applyFill="1" applyBorder="1" applyAlignment="1">
      <alignment horizontal="left" vertical="center" wrapText="1"/>
    </xf>
    <xf numFmtId="0" fontId="11" fillId="2" borderId="2" xfId="0" applyFont="1" applyFill="1" applyBorder="1" applyAlignment="1">
      <alignment horizontal="left" vertical="center" wrapText="1"/>
    </xf>
    <xf numFmtId="2" fontId="11" fillId="2" borderId="10" xfId="0" applyNumberFormat="1" applyFont="1" applyFill="1" applyBorder="1" applyAlignment="1">
      <alignment horizontal="right" vertical="center" wrapText="1"/>
    </xf>
    <xf numFmtId="0" fontId="11" fillId="2" borderId="11" xfId="0" applyFont="1" applyFill="1" applyBorder="1" applyAlignment="1">
      <alignment horizontal="center" wrapText="1"/>
    </xf>
    <xf numFmtId="0" fontId="11" fillId="2" borderId="0" xfId="0" applyFont="1" applyFill="1" applyAlignment="1">
      <alignment horizontal="center" wrapText="1"/>
    </xf>
    <xf numFmtId="0" fontId="11" fillId="2" borderId="12" xfId="0" applyFont="1" applyFill="1" applyBorder="1" applyAlignment="1">
      <alignment horizontal="center" wrapText="1"/>
    </xf>
    <xf numFmtId="0" fontId="11" fillId="2" borderId="8" xfId="0" applyFont="1" applyFill="1" applyBorder="1" applyAlignment="1">
      <alignment horizontal="center" wrapText="1"/>
    </xf>
    <xf numFmtId="0" fontId="11" fillId="2" borderId="13" xfId="0" applyFont="1" applyFill="1" applyBorder="1" applyAlignment="1">
      <alignment horizontal="center" wrapText="1"/>
    </xf>
    <xf numFmtId="0" fontId="11" fillId="2" borderId="9" xfId="0" applyFont="1" applyFill="1" applyBorder="1" applyAlignment="1">
      <alignment horizontal="center" wrapText="1"/>
    </xf>
    <xf numFmtId="4" fontId="11" fillId="2" borderId="6" xfId="8" applyNumberFormat="1" applyFont="1" applyFill="1" applyBorder="1" applyAlignment="1" applyProtection="1">
      <alignment horizontal="center" vertical="center"/>
    </xf>
    <xf numFmtId="4" fontId="11" fillId="2" borderId="10" xfId="8" applyNumberFormat="1" applyFont="1" applyFill="1" applyBorder="1" applyAlignment="1" applyProtection="1">
      <alignment horizontal="center" vertical="center"/>
    </xf>
    <xf numFmtId="4" fontId="11" fillId="2" borderId="7" xfId="8" applyNumberFormat="1" applyFont="1" applyFill="1" applyBorder="1" applyAlignment="1" applyProtection="1">
      <alignment horizontal="center" vertical="center"/>
    </xf>
    <xf numFmtId="49" fontId="7" fillId="2" borderId="1" xfId="17" applyNumberFormat="1" applyFont="1" applyFill="1" applyBorder="1" applyAlignment="1">
      <alignment horizontal="right" vertical="center" wrapText="1"/>
    </xf>
    <xf numFmtId="49" fontId="7" fillId="2" borderId="4" xfId="17" applyNumberFormat="1" applyFont="1" applyFill="1" applyBorder="1" applyAlignment="1">
      <alignment horizontal="right" vertical="center" wrapText="1"/>
    </xf>
    <xf numFmtId="49" fontId="7" fillId="2" borderId="2" xfId="17" applyNumberFormat="1" applyFont="1" applyFill="1" applyBorder="1" applyAlignment="1">
      <alignment horizontal="right" vertical="center" wrapText="1"/>
    </xf>
    <xf numFmtId="2" fontId="7" fillId="3" borderId="3" xfId="17" applyNumberFormat="1" applyFont="1" applyFill="1" applyBorder="1" applyAlignment="1">
      <alignment horizontal="center" vertical="center" wrapText="1"/>
    </xf>
    <xf numFmtId="0" fontId="8" fillId="0" borderId="1" xfId="17" applyFont="1" applyBorder="1" applyAlignment="1">
      <alignment horizontal="center" vertical="center"/>
    </xf>
    <xf numFmtId="0" fontId="8" fillId="0" borderId="4" xfId="17" applyFont="1" applyBorder="1" applyAlignment="1">
      <alignment horizontal="center" vertical="center"/>
    </xf>
    <xf numFmtId="0" fontId="8" fillId="0" borderId="2" xfId="17" applyFont="1" applyBorder="1" applyAlignment="1">
      <alignment horizontal="center" vertical="center"/>
    </xf>
    <xf numFmtId="2" fontId="7" fillId="3" borderId="1" xfId="17" applyNumberFormat="1" applyFont="1" applyFill="1" applyBorder="1" applyAlignment="1">
      <alignment horizontal="center" vertical="center" wrapText="1"/>
    </xf>
    <xf numFmtId="2" fontId="7" fillId="3" borderId="2" xfId="17" applyNumberFormat="1" applyFont="1" applyFill="1" applyBorder="1" applyAlignment="1">
      <alignment horizontal="center" vertical="center" wrapText="1"/>
    </xf>
    <xf numFmtId="2" fontId="8" fillId="3" borderId="3" xfId="17" applyNumberFormat="1" applyFont="1" applyFill="1" applyBorder="1" applyAlignment="1">
      <alignment horizontal="center" vertical="center"/>
    </xf>
    <xf numFmtId="0" fontId="8" fillId="3" borderId="3" xfId="17" applyFont="1" applyFill="1" applyBorder="1" applyAlignment="1">
      <alignment horizontal="center" vertical="center"/>
    </xf>
    <xf numFmtId="0" fontId="10" fillId="0" borderId="1" xfId="17" applyFont="1" applyBorder="1" applyAlignment="1">
      <alignment horizontal="right" vertical="center" wrapText="1"/>
    </xf>
    <xf numFmtId="0" fontId="10" fillId="0" borderId="4" xfId="17" applyFont="1" applyBorder="1" applyAlignment="1">
      <alignment horizontal="right" vertical="center" wrapText="1"/>
    </xf>
    <xf numFmtId="0" fontId="10" fillId="0" borderId="2" xfId="17" applyFont="1" applyBorder="1" applyAlignment="1">
      <alignment horizontal="right" vertical="center" wrapText="1"/>
    </xf>
    <xf numFmtId="2" fontId="7" fillId="3" borderId="1" xfId="17" applyNumberFormat="1" applyFont="1" applyFill="1" applyBorder="1" applyAlignment="1">
      <alignment horizontal="center" vertical="center"/>
    </xf>
    <xf numFmtId="0" fontId="7" fillId="3" borderId="2" xfId="17" applyFont="1" applyFill="1" applyBorder="1" applyAlignment="1">
      <alignment horizontal="center" vertical="center"/>
    </xf>
    <xf numFmtId="0" fontId="7" fillId="8" borderId="4" xfId="17" applyFont="1" applyFill="1" applyBorder="1" applyAlignment="1">
      <alignment horizontal="left" vertical="center" wrapText="1"/>
    </xf>
    <xf numFmtId="0" fontId="7" fillId="7" borderId="13" xfId="17" applyFont="1" applyFill="1" applyBorder="1" applyAlignment="1">
      <alignment horizontal="left" vertical="center" wrapText="1"/>
    </xf>
    <xf numFmtId="0" fontId="7" fillId="0" borderId="3" xfId="17" applyFont="1" applyBorder="1" applyAlignment="1">
      <alignment horizontal="center" vertical="center" wrapText="1"/>
    </xf>
    <xf numFmtId="0" fontId="7" fillId="0" borderId="1" xfId="17" applyFont="1" applyBorder="1" applyAlignment="1">
      <alignment horizontal="center" vertical="center"/>
    </xf>
    <xf numFmtId="0" fontId="7" fillId="0" borderId="4" xfId="17" applyFont="1" applyBorder="1" applyAlignment="1">
      <alignment horizontal="center" vertical="center"/>
    </xf>
    <xf numFmtId="0" fontId="7" fillId="0" borderId="2" xfId="17" applyFont="1" applyBorder="1" applyAlignment="1">
      <alignment horizontal="center" vertical="center"/>
    </xf>
    <xf numFmtId="0" fontId="7" fillId="5" borderId="3" xfId="17" applyFont="1" applyFill="1" applyBorder="1" applyAlignment="1">
      <alignment horizontal="left" vertical="center" wrapText="1"/>
    </xf>
    <xf numFmtId="0" fontId="10" fillId="0" borderId="1" xfId="17" applyFont="1" applyBorder="1" applyAlignment="1">
      <alignment horizontal="center" vertical="center"/>
    </xf>
    <xf numFmtId="0" fontId="10" fillId="0" borderId="2" xfId="17" applyFont="1" applyBorder="1" applyAlignment="1">
      <alignment horizontal="center" vertical="center"/>
    </xf>
    <xf numFmtId="2" fontId="8" fillId="3" borderId="1" xfId="17" applyNumberFormat="1" applyFont="1" applyFill="1" applyBorder="1" applyAlignment="1">
      <alignment horizontal="center" vertical="center"/>
    </xf>
    <xf numFmtId="2" fontId="8" fillId="3" borderId="2" xfId="17" applyNumberFormat="1" applyFont="1" applyFill="1" applyBorder="1" applyAlignment="1">
      <alignment horizontal="center" vertical="center"/>
    </xf>
    <xf numFmtId="0" fontId="7" fillId="0" borderId="1" xfId="17" applyFont="1" applyBorder="1" applyAlignment="1">
      <alignment horizontal="right" vertical="center"/>
    </xf>
    <xf numFmtId="0" fontId="7" fillId="0" borderId="4" xfId="17" applyFont="1" applyBorder="1" applyAlignment="1">
      <alignment horizontal="right" vertical="center"/>
    </xf>
    <xf numFmtId="0" fontId="8" fillId="0" borderId="6" xfId="17" applyFont="1" applyBorder="1" applyAlignment="1">
      <alignment horizontal="center" vertical="center"/>
    </xf>
    <xf numFmtId="0" fontId="8" fillId="0" borderId="10" xfId="17" applyFont="1" applyBorder="1" applyAlignment="1">
      <alignment horizontal="center" vertical="center"/>
    </xf>
    <xf numFmtId="0" fontId="8" fillId="0" borderId="7" xfId="17" applyFont="1" applyBorder="1" applyAlignment="1">
      <alignment horizontal="center" vertical="center"/>
    </xf>
    <xf numFmtId="2" fontId="7" fillId="3" borderId="3" xfId="17" applyNumberFormat="1" applyFont="1" applyFill="1" applyBorder="1" applyAlignment="1">
      <alignment horizontal="center"/>
    </xf>
    <xf numFmtId="0" fontId="7" fillId="5" borderId="1" xfId="17" applyFont="1" applyFill="1" applyBorder="1" applyAlignment="1">
      <alignment horizontal="left" vertical="center" wrapText="1"/>
    </xf>
    <xf numFmtId="0" fontId="7" fillId="5" borderId="4" xfId="17" applyFont="1" applyFill="1" applyBorder="1" applyAlignment="1">
      <alignment horizontal="left" vertical="center" wrapText="1"/>
    </xf>
    <xf numFmtId="0" fontId="7" fillId="5" borderId="2" xfId="17" applyFont="1" applyFill="1" applyBorder="1" applyAlignment="1">
      <alignment horizontal="left" vertical="center" wrapText="1"/>
    </xf>
    <xf numFmtId="2" fontId="8" fillId="0" borderId="1" xfId="0" applyNumberFormat="1" applyFont="1" applyBorder="1" applyAlignment="1">
      <alignment horizontal="center" vertical="center" wrapText="1"/>
    </xf>
    <xf numFmtId="2" fontId="8" fillId="0" borderId="2" xfId="0" applyNumberFormat="1" applyFont="1" applyBorder="1" applyAlignment="1">
      <alignment horizontal="center" vertical="center" wrapText="1"/>
    </xf>
    <xf numFmtId="2" fontId="8" fillId="3" borderId="1" xfId="17" applyNumberFormat="1" applyFont="1" applyFill="1" applyBorder="1" applyAlignment="1">
      <alignment horizontal="center" vertical="center" wrapText="1"/>
    </xf>
    <xf numFmtId="2" fontId="8" fillId="3" borderId="2" xfId="17" applyNumberFormat="1" applyFont="1" applyFill="1" applyBorder="1" applyAlignment="1">
      <alignment horizontal="center" vertical="center" wrapText="1"/>
    </xf>
    <xf numFmtId="0" fontId="7" fillId="0" borderId="1" xfId="17" applyFont="1" applyBorder="1" applyAlignment="1">
      <alignment horizontal="center" vertical="center" wrapText="1"/>
    </xf>
    <xf numFmtId="0" fontId="7" fillId="0" borderId="2" xfId="17" applyFont="1" applyBorder="1" applyAlignment="1">
      <alignment horizontal="center" vertical="center" wrapText="1"/>
    </xf>
    <xf numFmtId="0" fontId="7" fillId="7" borderId="4" xfId="17" applyFont="1" applyFill="1" applyBorder="1" applyAlignment="1">
      <alignment horizontal="left" vertical="center" wrapText="1"/>
    </xf>
    <xf numFmtId="2" fontId="7" fillId="3" borderId="4" xfId="17" applyNumberFormat="1" applyFont="1" applyFill="1" applyBorder="1" applyAlignment="1">
      <alignment horizontal="center"/>
    </xf>
    <xf numFmtId="2" fontId="7" fillId="3" borderId="2" xfId="17" applyNumberFormat="1" applyFont="1" applyFill="1" applyBorder="1" applyAlignment="1">
      <alignment horizontal="center"/>
    </xf>
    <xf numFmtId="2" fontId="8" fillId="10" borderId="3" xfId="17" applyNumberFormat="1" applyFont="1" applyFill="1" applyBorder="1" applyAlignment="1">
      <alignment horizontal="center" vertical="center"/>
    </xf>
    <xf numFmtId="0" fontId="8" fillId="2" borderId="4" xfId="17" applyFont="1" applyFill="1" applyBorder="1" applyAlignment="1">
      <alignment horizontal="left" vertical="center" wrapText="1"/>
    </xf>
    <xf numFmtId="2" fontId="8" fillId="0" borderId="1" xfId="17" applyNumberFormat="1" applyFont="1" applyBorder="1" applyAlignment="1">
      <alignment horizontal="center" vertical="center"/>
    </xf>
    <xf numFmtId="0" fontId="8" fillId="0" borderId="5" xfId="17" applyFont="1" applyBorder="1" applyAlignment="1">
      <alignment horizontal="center" vertical="center" wrapText="1"/>
    </xf>
    <xf numFmtId="0" fontId="8" fillId="0" borderId="43" xfId="17" applyFont="1" applyBorder="1" applyAlignment="1">
      <alignment horizontal="center" vertical="center" wrapText="1"/>
    </xf>
    <xf numFmtId="0" fontId="8" fillId="0" borderId="46" xfId="17" applyFont="1" applyBorder="1" applyAlignment="1">
      <alignment horizontal="center" vertical="center" wrapText="1"/>
    </xf>
    <xf numFmtId="0" fontId="8" fillId="0" borderId="5" xfId="17" applyFont="1" applyBorder="1" applyAlignment="1">
      <alignment horizontal="center" vertical="center"/>
    </xf>
    <xf numFmtId="0" fontId="8" fillId="0" borderId="43" xfId="17" applyFont="1" applyBorder="1" applyAlignment="1">
      <alignment horizontal="center" vertical="center"/>
    </xf>
    <xf numFmtId="0" fontId="8" fillId="0" borderId="46" xfId="17" applyFont="1" applyBorder="1" applyAlignment="1">
      <alignment horizontal="center" vertical="center"/>
    </xf>
    <xf numFmtId="0" fontId="10" fillId="0" borderId="8" xfId="17" applyFont="1" applyBorder="1" applyAlignment="1">
      <alignment horizontal="right" vertical="center" wrapText="1"/>
    </xf>
    <xf numFmtId="0" fontId="10" fillId="0" borderId="13" xfId="17" applyFont="1" applyBorder="1" applyAlignment="1">
      <alignment horizontal="right" vertical="center" wrapText="1"/>
    </xf>
    <xf numFmtId="0" fontId="10" fillId="0" borderId="9" xfId="17" applyFont="1" applyBorder="1" applyAlignment="1">
      <alignment horizontal="right" vertical="center" wrapText="1"/>
    </xf>
    <xf numFmtId="0" fontId="10" fillId="0" borderId="6" xfId="17" applyFont="1" applyBorder="1" applyAlignment="1">
      <alignment horizontal="center" vertical="center"/>
    </xf>
    <xf numFmtId="0" fontId="10" fillId="0" borderId="10" xfId="17" applyFont="1" applyBorder="1" applyAlignment="1">
      <alignment horizontal="center" vertical="center"/>
    </xf>
    <xf numFmtId="0" fontId="10" fillId="0" borderId="7" xfId="17" applyFont="1" applyBorder="1" applyAlignment="1">
      <alignment horizontal="center" vertical="center"/>
    </xf>
    <xf numFmtId="0" fontId="20" fillId="0" borderId="1" xfId="17" applyFont="1" applyBorder="1" applyAlignment="1">
      <alignment horizontal="center" vertical="center" wrapText="1"/>
    </xf>
    <xf numFmtId="0" fontId="20" fillId="0" borderId="4" xfId="17" applyFont="1" applyBorder="1" applyAlignment="1">
      <alignment horizontal="center" vertical="center" wrapText="1"/>
    </xf>
    <xf numFmtId="0" fontId="20" fillId="0" borderId="2" xfId="17" applyFont="1" applyBorder="1" applyAlignment="1">
      <alignment horizontal="center" vertical="center" wrapText="1"/>
    </xf>
    <xf numFmtId="0" fontId="10" fillId="0" borderId="4" xfId="17" applyFont="1" applyBorder="1" applyAlignment="1">
      <alignment horizontal="center" vertical="center"/>
    </xf>
    <xf numFmtId="0" fontId="8" fillId="0" borderId="5"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6" xfId="0" applyFont="1" applyBorder="1" applyAlignment="1">
      <alignment horizontal="center" vertical="center" wrapText="1"/>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xf>
    <xf numFmtId="0" fontId="7" fillId="0" borderId="46" xfId="17" applyFont="1" applyBorder="1" applyAlignment="1">
      <alignment horizontal="center" vertical="center"/>
    </xf>
    <xf numFmtId="0" fontId="7" fillId="0" borderId="6" xfId="0" applyFont="1" applyBorder="1" applyAlignment="1">
      <alignment horizontal="center" vertical="center"/>
    </xf>
    <xf numFmtId="0" fontId="7" fillId="0" borderId="10" xfId="0" applyFont="1" applyBorder="1" applyAlignment="1">
      <alignment horizontal="center" vertical="center"/>
    </xf>
    <xf numFmtId="0" fontId="7" fillId="0" borderId="7" xfId="0" applyFont="1" applyBorder="1" applyAlignment="1">
      <alignment horizontal="center" vertical="center"/>
    </xf>
    <xf numFmtId="2" fontId="7" fillId="0" borderId="1"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7" fillId="3" borderId="3" xfId="0" applyNumberFormat="1" applyFont="1" applyFill="1" applyBorder="1" applyAlignment="1">
      <alignment horizontal="center" vertical="center" wrapText="1"/>
    </xf>
    <xf numFmtId="0" fontId="8" fillId="10" borderId="3" xfId="17" applyFont="1" applyFill="1" applyBorder="1" applyAlignment="1">
      <alignment horizontal="center" vertical="center"/>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2" fontId="8" fillId="3" borderId="1" xfId="0" applyNumberFormat="1" applyFont="1" applyFill="1" applyBorder="1" applyAlignment="1">
      <alignment horizontal="center" vertical="center" wrapText="1"/>
    </xf>
    <xf numFmtId="2" fontId="8" fillId="3" borderId="2" xfId="0" applyNumberFormat="1" applyFont="1" applyFill="1" applyBorder="1" applyAlignment="1">
      <alignment horizontal="center" vertical="center" wrapText="1"/>
    </xf>
    <xf numFmtId="0" fontId="8" fillId="0" borderId="6" xfId="0" applyFont="1" applyBorder="1" applyAlignment="1">
      <alignment horizontal="center" vertical="center"/>
    </xf>
    <xf numFmtId="0" fontId="8" fillId="0" borderId="10" xfId="0" applyFont="1" applyBorder="1" applyAlignment="1">
      <alignment horizontal="center" vertical="center"/>
    </xf>
    <xf numFmtId="0" fontId="8" fillId="0" borderId="7" xfId="0" applyFont="1" applyBorder="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lignment horizontal="center" vertical="center"/>
    </xf>
    <xf numFmtId="0" fontId="7" fillId="0" borderId="3" xfId="0" applyFont="1" applyBorder="1" applyAlignment="1">
      <alignment horizontal="right" vertical="center"/>
    </xf>
    <xf numFmtId="2" fontId="8" fillId="5" borderId="3" xfId="17" applyNumberFormat="1" applyFont="1" applyFill="1" applyBorder="1" applyAlignment="1">
      <alignment horizontal="center" vertical="center" wrapText="1"/>
    </xf>
    <xf numFmtId="0" fontId="10" fillId="7" borderId="1" xfId="17" applyFont="1" applyFill="1" applyBorder="1" applyAlignment="1">
      <alignment horizontal="left" vertical="center" wrapText="1"/>
    </xf>
    <xf numFmtId="0" fontId="10" fillId="7" borderId="4" xfId="17" applyFont="1" applyFill="1" applyBorder="1" applyAlignment="1">
      <alignment horizontal="left" vertical="center" wrapText="1"/>
    </xf>
    <xf numFmtId="0" fontId="10" fillId="7" borderId="2" xfId="17" applyFont="1" applyFill="1" applyBorder="1" applyAlignment="1">
      <alignment horizontal="left" vertical="center" wrapText="1"/>
    </xf>
    <xf numFmtId="0" fontId="20" fillId="0" borderId="5" xfId="17" applyFont="1" applyBorder="1" applyAlignment="1">
      <alignment horizontal="center" vertical="center" wrapText="1"/>
    </xf>
    <xf numFmtId="0" fontId="20" fillId="0" borderId="43" xfId="17" applyFont="1" applyBorder="1" applyAlignment="1">
      <alignment horizontal="center" vertical="center" wrapText="1"/>
    </xf>
    <xf numFmtId="0" fontId="7" fillId="0" borderId="1" xfId="17" applyFont="1" applyBorder="1" applyAlignment="1">
      <alignment horizontal="left" vertical="center" wrapText="1"/>
    </xf>
    <xf numFmtId="0" fontId="7" fillId="0" borderId="4" xfId="17" applyFont="1" applyBorder="1" applyAlignment="1">
      <alignment horizontal="left" vertical="center" wrapText="1"/>
    </xf>
    <xf numFmtId="0" fontId="7" fillId="0" borderId="2" xfId="17" applyFont="1" applyBorder="1" applyAlignment="1">
      <alignment horizontal="left" vertical="center" wrapText="1"/>
    </xf>
    <xf numFmtId="49" fontId="8" fillId="2" borderId="1" xfId="17" applyNumberFormat="1" applyFont="1" applyFill="1" applyBorder="1" applyAlignment="1">
      <alignment horizontal="center" vertical="center" wrapText="1"/>
    </xf>
    <xf numFmtId="49" fontId="8" fillId="2" borderId="4" xfId="17" applyNumberFormat="1" applyFont="1" applyFill="1" applyBorder="1" applyAlignment="1">
      <alignment horizontal="center" vertical="center" wrapText="1"/>
    </xf>
    <xf numFmtId="49" fontId="8" fillId="2" borderId="2" xfId="17" applyNumberFormat="1" applyFont="1" applyFill="1" applyBorder="1" applyAlignment="1">
      <alignment horizontal="center" vertical="center" wrapText="1"/>
    </xf>
    <xf numFmtId="49" fontId="7" fillId="2" borderId="3" xfId="17" applyNumberFormat="1" applyFont="1" applyFill="1" applyBorder="1" applyAlignment="1">
      <alignment horizontal="right" vertical="center" wrapText="1"/>
    </xf>
    <xf numFmtId="49" fontId="7" fillId="2" borderId="5" xfId="17" applyNumberFormat="1" applyFont="1" applyFill="1" applyBorder="1" applyAlignment="1">
      <alignment horizontal="right" vertical="center" wrapText="1"/>
    </xf>
    <xf numFmtId="0" fontId="8" fillId="0" borderId="1" xfId="17" applyFont="1" applyBorder="1" applyAlignment="1">
      <alignment horizontal="center" vertical="center" wrapText="1"/>
    </xf>
    <xf numFmtId="0" fontId="8" fillId="0" borderId="4" xfId="17" applyFont="1" applyBorder="1" applyAlignment="1">
      <alignment horizontal="center" vertical="center" wrapText="1"/>
    </xf>
    <xf numFmtId="0" fontId="8" fillId="0" borderId="2" xfId="17" applyFont="1" applyBorder="1" applyAlignment="1">
      <alignment horizontal="center" vertical="center" wrapText="1"/>
    </xf>
    <xf numFmtId="2" fontId="7" fillId="0" borderId="3" xfId="17" applyNumberFormat="1" applyFont="1" applyBorder="1" applyAlignment="1">
      <alignment horizontal="center" vertical="center" wrapText="1"/>
    </xf>
    <xf numFmtId="0" fontId="7" fillId="0" borderId="6" xfId="17" applyFont="1" applyBorder="1" applyAlignment="1">
      <alignment horizontal="center" vertical="center" wrapText="1"/>
    </xf>
    <xf numFmtId="0" fontId="7" fillId="0" borderId="7" xfId="17" applyFont="1" applyBorder="1" applyAlignment="1">
      <alignment horizontal="center" vertical="center" wrapText="1"/>
    </xf>
    <xf numFmtId="0" fontId="8" fillId="5" borderId="1" xfId="17" applyFont="1" applyFill="1" applyBorder="1" applyAlignment="1">
      <alignment horizontal="left" vertical="center"/>
    </xf>
    <xf numFmtId="0" fontId="8" fillId="5" borderId="4" xfId="17" applyFont="1" applyFill="1" applyBorder="1" applyAlignment="1">
      <alignment horizontal="left" vertical="center"/>
    </xf>
    <xf numFmtId="49" fontId="8" fillId="0" borderId="1" xfId="17" applyNumberFormat="1" applyFont="1" applyBorder="1" applyAlignment="1">
      <alignment horizontal="center" vertical="center" wrapText="1"/>
    </xf>
    <xf numFmtId="49" fontId="8" fillId="0" borderId="4" xfId="17" applyNumberFormat="1" applyFont="1" applyBorder="1" applyAlignment="1">
      <alignment horizontal="center" vertical="center" wrapText="1"/>
    </xf>
    <xf numFmtId="2" fontId="8" fillId="3" borderId="3" xfId="0" applyNumberFormat="1" applyFont="1" applyFill="1" applyBorder="1" applyAlignment="1">
      <alignment horizontal="center" vertical="center"/>
    </xf>
    <xf numFmtId="2" fontId="7" fillId="3" borderId="1"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0" fontId="10" fillId="0" borderId="1" xfId="17" applyFont="1" applyBorder="1" applyAlignment="1">
      <alignment horizontal="center" vertical="center" wrapText="1"/>
    </xf>
    <xf numFmtId="0" fontId="10" fillId="0" borderId="4" xfId="17" applyFont="1" applyBorder="1" applyAlignment="1">
      <alignment horizontal="center" vertical="center" wrapText="1"/>
    </xf>
    <xf numFmtId="0" fontId="10" fillId="0" borderId="2" xfId="17" applyFont="1" applyBorder="1" applyAlignment="1">
      <alignment horizontal="center" vertical="center" wrapText="1"/>
    </xf>
    <xf numFmtId="2" fontId="8" fillId="10" borderId="3" xfId="17" applyNumberFormat="1" applyFont="1" applyFill="1" applyBorder="1" applyAlignment="1">
      <alignment horizontal="center" vertical="center" wrapText="1"/>
    </xf>
    <xf numFmtId="0" fontId="7" fillId="0" borderId="6" xfId="17" applyFont="1" applyBorder="1" applyAlignment="1">
      <alignment horizontal="center" vertical="center"/>
    </xf>
    <xf numFmtId="0" fontId="7" fillId="0" borderId="10" xfId="17" applyFont="1" applyBorder="1" applyAlignment="1">
      <alignment horizontal="center" vertical="center"/>
    </xf>
    <xf numFmtId="0" fontId="7" fillId="0" borderId="7" xfId="17" applyFont="1" applyBorder="1" applyAlignment="1">
      <alignment horizontal="center" vertical="center"/>
    </xf>
    <xf numFmtId="0" fontId="8" fillId="0" borderId="3" xfId="17" applyFont="1" applyBorder="1" applyAlignment="1">
      <alignment horizontal="center" vertical="center"/>
    </xf>
    <xf numFmtId="0" fontId="7" fillId="0" borderId="1" xfId="17" quotePrefix="1" applyFont="1" applyBorder="1" applyAlignment="1">
      <alignment horizontal="center" vertical="center" wrapText="1"/>
    </xf>
    <xf numFmtId="0" fontId="7" fillId="0" borderId="2" xfId="17" quotePrefix="1" applyFont="1" applyBorder="1" applyAlignment="1">
      <alignment horizontal="center" vertical="center" wrapText="1"/>
    </xf>
    <xf numFmtId="2" fontId="7" fillId="3" borderId="2" xfId="17" applyNumberFormat="1" applyFont="1" applyFill="1" applyBorder="1" applyAlignment="1">
      <alignment horizontal="center" vertical="center"/>
    </xf>
    <xf numFmtId="2" fontId="8" fillId="3" borderId="1" xfId="0" applyNumberFormat="1" applyFont="1" applyFill="1" applyBorder="1" applyAlignment="1">
      <alignment horizontal="center" vertical="center"/>
    </xf>
    <xf numFmtId="2" fontId="8" fillId="3" borderId="2" xfId="0" applyNumberFormat="1" applyFont="1" applyFill="1" applyBorder="1" applyAlignment="1">
      <alignment horizontal="center" vertical="center"/>
    </xf>
    <xf numFmtId="0" fontId="7" fillId="0" borderId="2" xfId="17" applyFont="1" applyBorder="1" applyAlignment="1">
      <alignment horizontal="right" vertical="center"/>
    </xf>
    <xf numFmtId="4" fontId="8" fillId="3" borderId="3" xfId="17" applyNumberFormat="1" applyFont="1" applyFill="1" applyBorder="1" applyAlignment="1">
      <alignment horizontal="center" vertical="center" wrapText="1"/>
    </xf>
    <xf numFmtId="2" fontId="8" fillId="0" borderId="3" xfId="17" applyNumberFormat="1" applyFont="1" applyBorder="1" applyAlignment="1">
      <alignment horizontal="left" vertical="center" wrapText="1"/>
    </xf>
    <xf numFmtId="0" fontId="10" fillId="0" borderId="1" xfId="17" applyFont="1" applyBorder="1" applyAlignment="1">
      <alignment horizontal="left" vertical="center" wrapText="1"/>
    </xf>
    <xf numFmtId="0" fontId="10" fillId="0" borderId="4" xfId="17" applyFont="1" applyBorder="1" applyAlignment="1">
      <alignment horizontal="left" vertical="center" wrapText="1"/>
    </xf>
    <xf numFmtId="0" fontId="10" fillId="0" borderId="2" xfId="17" applyFont="1" applyBorder="1" applyAlignment="1">
      <alignment horizontal="left" vertical="center" wrapText="1"/>
    </xf>
    <xf numFmtId="4" fontId="7" fillId="3" borderId="1" xfId="17" applyNumberFormat="1" applyFont="1" applyFill="1" applyBorder="1" applyAlignment="1">
      <alignment horizontal="center" vertical="center" wrapText="1"/>
    </xf>
    <xf numFmtId="4" fontId="7" fillId="3" borderId="2" xfId="17" applyNumberFormat="1" applyFont="1" applyFill="1" applyBorder="1" applyAlignment="1">
      <alignment horizontal="center" vertical="center" wrapText="1"/>
    </xf>
    <xf numFmtId="2" fontId="8" fillId="2" borderId="3" xfId="17" applyNumberFormat="1" applyFont="1" applyFill="1" applyBorder="1" applyAlignment="1">
      <alignment horizontal="left" vertical="center" wrapText="1"/>
    </xf>
    <xf numFmtId="0" fontId="7" fillId="0" borderId="3" xfId="0" applyFont="1" applyBorder="1" applyAlignment="1">
      <alignment horizontal="center" vertical="center"/>
    </xf>
    <xf numFmtId="2" fontId="7" fillId="0" borderId="3" xfId="0" applyNumberFormat="1" applyFont="1" applyBorder="1" applyAlignment="1">
      <alignment horizontal="center" vertical="center"/>
    </xf>
    <xf numFmtId="0" fontId="10" fillId="0" borderId="6" xfId="17" applyFont="1" applyBorder="1" applyAlignment="1">
      <alignment horizontal="right" vertical="center" wrapText="1"/>
    </xf>
    <xf numFmtId="0" fontId="10" fillId="0" borderId="10" xfId="17" applyFont="1" applyBorder="1" applyAlignment="1">
      <alignment horizontal="right" vertical="center" wrapText="1"/>
    </xf>
    <xf numFmtId="0" fontId="10" fillId="0" borderId="7" xfId="17" applyFont="1" applyBorder="1" applyAlignment="1">
      <alignment horizontal="right" vertical="center" wrapText="1"/>
    </xf>
    <xf numFmtId="49" fontId="7" fillId="11" borderId="1" xfId="17" applyNumberFormat="1" applyFont="1" applyFill="1" applyBorder="1" applyAlignment="1">
      <alignment horizontal="left" vertical="center"/>
    </xf>
    <xf numFmtId="49" fontId="7" fillId="11" borderId="4" xfId="17" applyNumberFormat="1" applyFont="1" applyFill="1" applyBorder="1" applyAlignment="1">
      <alignment horizontal="left" vertical="center"/>
    </xf>
    <xf numFmtId="49" fontId="7" fillId="11" borderId="2" xfId="17" applyNumberFormat="1" applyFont="1" applyFill="1" applyBorder="1" applyAlignment="1">
      <alignment horizontal="left" vertical="center"/>
    </xf>
    <xf numFmtId="2" fontId="8" fillId="10" borderId="4" xfId="17" applyNumberFormat="1" applyFont="1" applyFill="1" applyBorder="1" applyAlignment="1">
      <alignment horizontal="center" vertical="center"/>
    </xf>
    <xf numFmtId="2" fontId="8" fillId="10" borderId="2" xfId="17" applyNumberFormat="1" applyFont="1" applyFill="1" applyBorder="1" applyAlignment="1">
      <alignment horizontal="center" vertical="center"/>
    </xf>
    <xf numFmtId="2" fontId="7" fillId="10" borderId="3" xfId="17" applyNumberFormat="1" applyFont="1" applyFill="1" applyBorder="1" applyAlignment="1">
      <alignment horizontal="left" vertical="center" wrapText="1"/>
    </xf>
    <xf numFmtId="0" fontId="7" fillId="5" borderId="6" xfId="17" applyFont="1" applyFill="1" applyBorder="1" applyAlignment="1">
      <alignment horizontal="left" vertical="center" wrapText="1"/>
    </xf>
    <xf numFmtId="0" fontId="7" fillId="5" borderId="10" xfId="17" applyFont="1" applyFill="1" applyBorder="1" applyAlignment="1">
      <alignment horizontal="left" vertical="center" wrapText="1"/>
    </xf>
    <xf numFmtId="0" fontId="7" fillId="5" borderId="7" xfId="17" applyFont="1" applyFill="1" applyBorder="1" applyAlignment="1">
      <alignment horizontal="left" vertical="center" wrapText="1"/>
    </xf>
    <xf numFmtId="0" fontId="7" fillId="0" borderId="4" xfId="17" applyFont="1" applyBorder="1" applyAlignment="1">
      <alignment horizontal="center" vertical="center" wrapText="1"/>
    </xf>
    <xf numFmtId="0" fontId="7" fillId="5" borderId="1" xfId="17" applyFont="1" applyFill="1" applyBorder="1" applyAlignment="1">
      <alignment horizontal="center" vertical="center" wrapText="1"/>
    </xf>
    <xf numFmtId="0" fontId="7" fillId="5" borderId="4" xfId="17" applyFont="1" applyFill="1" applyBorder="1" applyAlignment="1">
      <alignment horizontal="center" vertical="center" wrapText="1"/>
    </xf>
    <xf numFmtId="0" fontId="7" fillId="5" borderId="2" xfId="17" applyFont="1" applyFill="1" applyBorder="1" applyAlignment="1">
      <alignment horizontal="center" vertical="center" wrapText="1"/>
    </xf>
    <xf numFmtId="0" fontId="8" fillId="0" borderId="4" xfId="17" applyFont="1" applyBorder="1" applyAlignment="1">
      <alignment horizontal="left" vertical="center" wrapText="1"/>
    </xf>
    <xf numFmtId="0" fontId="8" fillId="0" borderId="2" xfId="17" applyFont="1" applyBorder="1" applyAlignment="1">
      <alignment horizontal="left" vertical="center" wrapText="1"/>
    </xf>
    <xf numFmtId="0" fontId="13" fillId="0" borderId="1" xfId="17" applyFont="1" applyBorder="1" applyAlignment="1">
      <alignment horizontal="left" vertical="center" wrapText="1"/>
    </xf>
    <xf numFmtId="0" fontId="13" fillId="0" borderId="4" xfId="17" applyFont="1" applyBorder="1" applyAlignment="1">
      <alignment horizontal="left" vertical="center" wrapText="1"/>
    </xf>
    <xf numFmtId="0" fontId="13" fillId="0" borderId="2" xfId="17" applyFont="1" applyBorder="1" applyAlignment="1">
      <alignment horizontal="left" vertical="center" wrapText="1"/>
    </xf>
    <xf numFmtId="0" fontId="8" fillId="0" borderId="1" xfId="17" applyFont="1" applyBorder="1" applyAlignment="1">
      <alignment horizontal="left" vertical="center" wrapText="1"/>
    </xf>
    <xf numFmtId="0" fontId="15" fillId="4" borderId="46" xfId="17" applyFont="1" applyFill="1" applyBorder="1" applyAlignment="1">
      <alignment horizontal="center" vertical="center" wrapText="1"/>
    </xf>
    <xf numFmtId="0" fontId="15" fillId="4" borderId="3" xfId="17" applyFont="1" applyFill="1" applyBorder="1" applyAlignment="1">
      <alignment horizontal="center" vertical="center" wrapText="1"/>
    </xf>
    <xf numFmtId="49" fontId="11" fillId="0" borderId="3" xfId="17" applyNumberFormat="1" applyFont="1" applyBorder="1" applyAlignment="1">
      <alignment horizontal="left" vertical="center"/>
    </xf>
    <xf numFmtId="0" fontId="11" fillId="0" borderId="3" xfId="17" applyFont="1" applyBorder="1" applyAlignment="1">
      <alignment horizontal="left" vertical="center"/>
    </xf>
    <xf numFmtId="0" fontId="11" fillId="0" borderId="6" xfId="17" applyFont="1" applyBorder="1" applyAlignment="1">
      <alignment horizontal="left" vertical="center"/>
    </xf>
    <xf numFmtId="0" fontId="11" fillId="0" borderId="10" xfId="17" applyFont="1" applyBorder="1" applyAlignment="1">
      <alignment horizontal="left" vertical="center"/>
    </xf>
    <xf numFmtId="0" fontId="11" fillId="0" borderId="7" xfId="17" applyFont="1" applyBorder="1" applyAlignment="1">
      <alignment horizontal="left" vertical="center"/>
    </xf>
    <xf numFmtId="0" fontId="7" fillId="7" borderId="1" xfId="17" applyFont="1" applyFill="1" applyBorder="1" applyAlignment="1">
      <alignment horizontal="center" vertical="center" wrapText="1"/>
    </xf>
    <xf numFmtId="0" fontId="7" fillId="7" borderId="4" xfId="17" applyFont="1" applyFill="1" applyBorder="1" applyAlignment="1">
      <alignment horizontal="center" vertical="center" wrapText="1"/>
    </xf>
    <xf numFmtId="0" fontId="7" fillId="7" borderId="2" xfId="17" applyFont="1" applyFill="1" applyBorder="1" applyAlignment="1">
      <alignment horizontal="center" vertical="center" wrapText="1"/>
    </xf>
    <xf numFmtId="2" fontId="7" fillId="0" borderId="4" xfId="17" applyNumberFormat="1" applyFont="1" applyBorder="1" applyAlignment="1">
      <alignment horizontal="center" vertical="center" wrapText="1"/>
    </xf>
    <xf numFmtId="0" fontId="8" fillId="14" borderId="5" xfId="17" applyFont="1" applyFill="1" applyBorder="1" applyAlignment="1">
      <alignment horizontal="center" vertical="center" wrapText="1"/>
    </xf>
    <xf numFmtId="0" fontId="8" fillId="14" borderId="43" xfId="17" applyFont="1" applyFill="1" applyBorder="1" applyAlignment="1">
      <alignment horizontal="center" vertical="center" wrapText="1"/>
    </xf>
    <xf numFmtId="0" fontId="8" fillId="14" borderId="46" xfId="17" applyFont="1" applyFill="1" applyBorder="1" applyAlignment="1">
      <alignment horizontal="center" vertical="center" wrapText="1"/>
    </xf>
    <xf numFmtId="2" fontId="7" fillId="3" borderId="5" xfId="17" applyNumberFormat="1" applyFont="1" applyFill="1" applyBorder="1" applyAlignment="1">
      <alignment horizontal="center" vertical="center" wrapText="1"/>
    </xf>
    <xf numFmtId="0" fontId="7" fillId="0" borderId="1" xfId="0" applyFont="1" applyBorder="1" applyAlignment="1">
      <alignment horizontal="right" vertical="center"/>
    </xf>
    <xf numFmtId="0" fontId="7" fillId="0" borderId="4" xfId="0" applyFont="1" applyBorder="1" applyAlignment="1">
      <alignment horizontal="right" vertical="center"/>
    </xf>
    <xf numFmtId="0" fontId="7" fillId="0" borderId="2" xfId="0" applyFont="1" applyBorder="1" applyAlignment="1">
      <alignment horizontal="right" vertical="center"/>
    </xf>
    <xf numFmtId="49" fontId="7" fillId="8" borderId="1" xfId="17" applyNumberFormat="1" applyFont="1" applyFill="1" applyBorder="1" applyAlignment="1">
      <alignment horizontal="center" vertical="center"/>
    </xf>
    <xf numFmtId="49" fontId="7" fillId="8" borderId="4" xfId="17" applyNumberFormat="1" applyFont="1" applyFill="1" applyBorder="1" applyAlignment="1">
      <alignment horizontal="center" vertical="center"/>
    </xf>
    <xf numFmtId="49" fontId="7" fillId="8" borderId="2" xfId="17" applyNumberFormat="1" applyFont="1" applyFill="1" applyBorder="1" applyAlignment="1">
      <alignment horizontal="center" vertical="center"/>
    </xf>
    <xf numFmtId="2" fontId="7" fillId="3" borderId="1" xfId="0" applyNumberFormat="1" applyFont="1" applyFill="1" applyBorder="1" applyAlignment="1">
      <alignment horizontal="center" vertical="center" wrapText="1"/>
    </xf>
    <xf numFmtId="2" fontId="7" fillId="3" borderId="2" xfId="0" applyNumberFormat="1" applyFont="1" applyFill="1" applyBorder="1" applyAlignment="1">
      <alignment horizontal="center" vertical="center" wrapText="1"/>
    </xf>
    <xf numFmtId="0" fontId="8" fillId="0" borderId="1" xfId="0" applyFont="1" applyBorder="1" applyAlignment="1">
      <alignment horizontal="right" vertical="center"/>
    </xf>
    <xf numFmtId="0" fontId="8" fillId="0" borderId="2" xfId="0" applyFont="1" applyBorder="1" applyAlignment="1">
      <alignment horizontal="right" vertical="center"/>
    </xf>
    <xf numFmtId="0" fontId="10" fillId="0" borderId="1" xfId="0" applyFont="1" applyBorder="1" applyAlignment="1">
      <alignment horizontal="right" vertical="center" wrapText="1"/>
    </xf>
    <xf numFmtId="0" fontId="10" fillId="0" borderId="4" xfId="0" applyFont="1" applyBorder="1" applyAlignment="1">
      <alignment horizontal="right" vertical="center" wrapText="1"/>
    </xf>
    <xf numFmtId="0" fontId="10" fillId="0" borderId="2" xfId="0" applyFont="1" applyBorder="1" applyAlignment="1">
      <alignment horizontal="right" vertical="center" wrapText="1"/>
    </xf>
    <xf numFmtId="0" fontId="8" fillId="0" borderId="3" xfId="17" applyFont="1" applyBorder="1" applyAlignment="1">
      <alignment horizontal="right" vertical="center"/>
    </xf>
    <xf numFmtId="49" fontId="7" fillId="0" borderId="1" xfId="17" applyNumberFormat="1" applyFont="1" applyBorder="1" applyAlignment="1">
      <alignment horizontal="center" vertical="center" wrapText="1"/>
    </xf>
    <xf numFmtId="49" fontId="7" fillId="0" borderId="4" xfId="17" applyNumberFormat="1" applyFont="1" applyBorder="1" applyAlignment="1">
      <alignment horizontal="center" vertical="center" wrapText="1"/>
    </xf>
    <xf numFmtId="49" fontId="7" fillId="7" borderId="1" xfId="17" applyNumberFormat="1" applyFont="1" applyFill="1" applyBorder="1" applyAlignment="1">
      <alignment horizontal="center" vertical="center"/>
    </xf>
    <xf numFmtId="49" fontId="7" fillId="7" borderId="4" xfId="17" applyNumberFormat="1" applyFont="1" applyFill="1" applyBorder="1" applyAlignment="1">
      <alignment horizontal="center" vertical="center"/>
    </xf>
    <xf numFmtId="49" fontId="7" fillId="7" borderId="2" xfId="17" applyNumberFormat="1" applyFont="1" applyFill="1" applyBorder="1" applyAlignment="1">
      <alignment horizontal="center" vertical="center"/>
    </xf>
    <xf numFmtId="0" fontId="8" fillId="12" borderId="6" xfId="17" applyFont="1" applyFill="1" applyBorder="1" applyAlignment="1">
      <alignment horizontal="center" vertical="center" wrapText="1"/>
    </xf>
    <xf numFmtId="0" fontId="8" fillId="12" borderId="11" xfId="17" applyFont="1" applyFill="1" applyBorder="1" applyAlignment="1">
      <alignment horizontal="center" vertical="center" wrapText="1"/>
    </xf>
    <xf numFmtId="49" fontId="7" fillId="0" borderId="1" xfId="17" applyNumberFormat="1" applyFont="1" applyBorder="1" applyAlignment="1">
      <alignment horizontal="right" vertical="center" wrapText="1"/>
    </xf>
    <xf numFmtId="49" fontId="7" fillId="0" borderId="4" xfId="17" applyNumberFormat="1" applyFont="1" applyBorder="1" applyAlignment="1">
      <alignment horizontal="right" vertical="center" wrapText="1"/>
    </xf>
    <xf numFmtId="0" fontId="8" fillId="0" borderId="3" xfId="0" applyFont="1" applyBorder="1" applyAlignment="1">
      <alignment horizontal="center" vertical="center" wrapText="1"/>
    </xf>
    <xf numFmtId="2" fontId="7" fillId="3" borderId="6" xfId="17" applyNumberFormat="1" applyFont="1" applyFill="1" applyBorder="1" applyAlignment="1">
      <alignment horizontal="center" vertical="center" wrapText="1"/>
    </xf>
    <xf numFmtId="2" fontId="7" fillId="3" borderId="7" xfId="17" applyNumberFormat="1" applyFont="1" applyFill="1" applyBorder="1" applyAlignment="1">
      <alignment horizontal="center" vertical="center" wrapText="1"/>
    </xf>
    <xf numFmtId="0" fontId="8" fillId="0" borderId="3" xfId="17" applyFont="1" applyBorder="1" applyAlignment="1">
      <alignment horizontal="center" vertical="center" wrapText="1"/>
    </xf>
    <xf numFmtId="0" fontId="8" fillId="0" borderId="11" xfId="17" applyFont="1" applyBorder="1" applyAlignment="1">
      <alignment horizontal="center" vertical="center"/>
    </xf>
    <xf numFmtId="0" fontId="8" fillId="0" borderId="0" xfId="17" applyFont="1" applyAlignment="1">
      <alignment horizontal="center" vertical="center"/>
    </xf>
    <xf numFmtId="0" fontId="8" fillId="0" borderId="12" xfId="17" applyFont="1" applyBorder="1" applyAlignment="1">
      <alignment horizontal="center" vertical="center"/>
    </xf>
    <xf numFmtId="0" fontId="7" fillId="5" borderId="8" xfId="17" applyFont="1" applyFill="1" applyBorder="1" applyAlignment="1">
      <alignment horizontal="left" vertical="center" wrapText="1"/>
    </xf>
    <xf numFmtId="0" fontId="7" fillId="5" borderId="13" xfId="17" applyFont="1" applyFill="1" applyBorder="1" applyAlignment="1">
      <alignment horizontal="left" vertical="center" wrapText="1"/>
    </xf>
    <xf numFmtId="0" fontId="7" fillId="5" borderId="9" xfId="17" applyFont="1" applyFill="1" applyBorder="1" applyAlignment="1">
      <alignment horizontal="left" vertical="center" wrapText="1"/>
    </xf>
    <xf numFmtId="0" fontId="7" fillId="5" borderId="11" xfId="17" applyFont="1" applyFill="1" applyBorder="1" applyAlignment="1">
      <alignment horizontal="left" vertical="center" wrapText="1"/>
    </xf>
    <xf numFmtId="0" fontId="7" fillId="5" borderId="0" xfId="17" applyFont="1" applyFill="1" applyAlignment="1">
      <alignment horizontal="left" vertical="center" wrapText="1"/>
    </xf>
    <xf numFmtId="0" fontId="7" fillId="5" borderId="12" xfId="17" applyFont="1" applyFill="1" applyBorder="1" applyAlignment="1">
      <alignment horizontal="left" vertical="center" wrapText="1"/>
    </xf>
    <xf numFmtId="0" fontId="7" fillId="0" borderId="1" xfId="0" applyFont="1" applyBorder="1" applyAlignment="1">
      <alignment horizontal="right" vertical="center" wrapText="1"/>
    </xf>
    <xf numFmtId="0" fontId="7" fillId="0" borderId="4" xfId="0" applyFont="1" applyBorder="1" applyAlignment="1">
      <alignment horizontal="right" vertical="center" wrapText="1"/>
    </xf>
    <xf numFmtId="0" fontId="20" fillId="0" borderId="46" xfId="17" applyFont="1" applyBorder="1" applyAlignment="1">
      <alignment horizontal="center" vertical="center" wrapText="1"/>
    </xf>
    <xf numFmtId="0" fontId="7" fillId="0" borderId="3" xfId="17" applyFont="1" applyBorder="1" applyAlignment="1">
      <alignment horizontal="center" vertical="center"/>
    </xf>
    <xf numFmtId="0" fontId="10" fillId="0" borderId="3" xfId="17" applyFont="1" applyBorder="1" applyAlignment="1">
      <alignment horizontal="center" vertical="center"/>
    </xf>
    <xf numFmtId="0" fontId="8" fillId="0" borderId="8" xfId="17" applyFont="1" applyBorder="1" applyAlignment="1">
      <alignment horizontal="center" vertical="center"/>
    </xf>
    <xf numFmtId="0" fontId="8" fillId="0" borderId="13" xfId="17" applyFont="1" applyBorder="1" applyAlignment="1">
      <alignment horizontal="center" vertical="center"/>
    </xf>
    <xf numFmtId="0" fontId="8" fillId="0" borderId="9" xfId="17" applyFont="1" applyBorder="1" applyAlignment="1">
      <alignment horizontal="center" vertical="center"/>
    </xf>
    <xf numFmtId="0" fontId="10" fillId="0" borderId="11" xfId="17" applyFont="1" applyBorder="1" applyAlignment="1">
      <alignment horizontal="center" wrapText="1"/>
    </xf>
    <xf numFmtId="0" fontId="10" fillId="0" borderId="12" xfId="17" applyFont="1" applyBorder="1" applyAlignment="1">
      <alignment horizontal="center" wrapText="1"/>
    </xf>
    <xf numFmtId="0" fontId="10" fillId="0" borderId="8" xfId="17" applyFont="1" applyBorder="1" applyAlignment="1">
      <alignment horizontal="center" wrapText="1"/>
    </xf>
    <xf numFmtId="0" fontId="10" fillId="0" borderId="9" xfId="17" applyFont="1" applyBorder="1" applyAlignment="1">
      <alignment horizontal="center" wrapText="1"/>
    </xf>
    <xf numFmtId="0" fontId="35" fillId="15" borderId="6" xfId="0" applyFont="1" applyFill="1" applyBorder="1" applyAlignment="1">
      <alignment horizontal="center" vertical="center"/>
    </xf>
    <xf numFmtId="0" fontId="35" fillId="15" borderId="10" xfId="0" applyFont="1" applyFill="1" applyBorder="1" applyAlignment="1">
      <alignment horizontal="center" vertical="center"/>
    </xf>
    <xf numFmtId="0" fontId="35" fillId="15" borderId="7" xfId="0" applyFont="1" applyFill="1" applyBorder="1" applyAlignment="1">
      <alignment horizontal="center" vertical="center"/>
    </xf>
    <xf numFmtId="0" fontId="35" fillId="15" borderId="11" xfId="0" applyFont="1" applyFill="1" applyBorder="1" applyAlignment="1">
      <alignment horizontal="center" vertical="center"/>
    </xf>
    <xf numFmtId="0" fontId="35" fillId="15" borderId="0" xfId="0" applyFont="1" applyFill="1" applyAlignment="1">
      <alignment horizontal="center" vertical="center"/>
    </xf>
    <xf numFmtId="0" fontId="35" fillId="15" borderId="12" xfId="0" applyFont="1" applyFill="1" applyBorder="1" applyAlignment="1">
      <alignment horizontal="center" vertical="center"/>
    </xf>
    <xf numFmtId="0" fontId="35" fillId="15" borderId="8" xfId="0" applyFont="1" applyFill="1" applyBorder="1" applyAlignment="1">
      <alignment horizontal="center" vertical="center"/>
    </xf>
    <xf numFmtId="0" fontId="35" fillId="15" borderId="13" xfId="0" applyFont="1" applyFill="1" applyBorder="1" applyAlignment="1">
      <alignment horizontal="center" vertical="center"/>
    </xf>
    <xf numFmtId="0" fontId="35" fillId="15" borderId="9" xfId="0" applyFont="1" applyFill="1" applyBorder="1" applyAlignment="1">
      <alignment horizontal="center" vertical="center"/>
    </xf>
    <xf numFmtId="0" fontId="11" fillId="0" borderId="6" xfId="0" applyFont="1" applyBorder="1" applyAlignment="1">
      <alignment horizontal="center" vertical="top"/>
    </xf>
    <xf numFmtId="0" fontId="11" fillId="0" borderId="7" xfId="0" applyFont="1" applyBorder="1" applyAlignment="1">
      <alignment horizontal="center" vertical="top"/>
    </xf>
    <xf numFmtId="49" fontId="9" fillId="0" borderId="1" xfId="14" applyNumberFormat="1" applyFont="1" applyBorder="1" applyAlignment="1">
      <alignment horizontal="center"/>
    </xf>
    <xf numFmtId="49" fontId="9" fillId="0" borderId="4" xfId="14" applyNumberFormat="1" applyFont="1" applyBorder="1" applyAlignment="1">
      <alignment horizontal="center"/>
    </xf>
    <xf numFmtId="49" fontId="9" fillId="0" borderId="2" xfId="14" applyNumberFormat="1" applyFont="1" applyBorder="1" applyAlignment="1">
      <alignment horizontal="center"/>
    </xf>
    <xf numFmtId="0" fontId="16" fillId="5" borderId="3" xfId="14" applyFont="1" applyFill="1" applyBorder="1" applyAlignment="1">
      <alignment horizontal="center" vertical="center" wrapText="1"/>
    </xf>
    <xf numFmtId="0" fontId="11" fillId="5" borderId="3" xfId="14" applyFont="1" applyFill="1" applyBorder="1" applyAlignment="1">
      <alignment horizontal="center"/>
    </xf>
    <xf numFmtId="0" fontId="17" fillId="0" borderId="44" xfId="14" applyFont="1" applyBorder="1" applyAlignment="1">
      <alignment horizontal="left" vertical="center"/>
    </xf>
    <xf numFmtId="44" fontId="9" fillId="0" borderId="44" xfId="16" applyFont="1" applyFill="1" applyBorder="1" applyAlignment="1">
      <alignment horizontal="center"/>
    </xf>
    <xf numFmtId="0" fontId="17" fillId="0" borderId="49" xfId="14" applyFont="1" applyBorder="1" applyAlignment="1">
      <alignment horizontal="left" vertical="center"/>
    </xf>
    <xf numFmtId="0" fontId="17" fillId="0" borderId="50" xfId="14" applyFont="1" applyBorder="1" applyAlignment="1">
      <alignment horizontal="left" vertical="center"/>
    </xf>
    <xf numFmtId="44" fontId="9" fillId="0" borderId="42" xfId="16" applyFont="1" applyFill="1" applyBorder="1" applyAlignment="1">
      <alignment horizontal="center"/>
    </xf>
    <xf numFmtId="0" fontId="17" fillId="0" borderId="47" xfId="14" applyFont="1" applyBorder="1" applyAlignment="1">
      <alignment horizontal="left" vertical="center"/>
    </xf>
    <xf numFmtId="0" fontId="17" fillId="0" borderId="48" xfId="14" applyFont="1" applyBorder="1" applyAlignment="1">
      <alignment horizontal="left" vertical="center"/>
    </xf>
    <xf numFmtId="44" fontId="9" fillId="0" borderId="45" xfId="16" applyFont="1" applyFill="1" applyBorder="1" applyAlignment="1">
      <alignment horizontal="center"/>
    </xf>
    <xf numFmtId="0" fontId="17" fillId="0" borderId="42" xfId="14" applyFont="1" applyBorder="1" applyAlignment="1">
      <alignment horizontal="left" vertical="center"/>
    </xf>
    <xf numFmtId="0" fontId="17" fillId="0" borderId="45" xfId="14" applyFont="1" applyBorder="1" applyAlignment="1">
      <alignment horizontal="left" vertical="center"/>
    </xf>
    <xf numFmtId="44" fontId="9" fillId="0" borderId="44" xfId="36" applyFont="1" applyFill="1" applyBorder="1" applyAlignment="1">
      <alignment horizontal="center"/>
    </xf>
    <xf numFmtId="44" fontId="9" fillId="0" borderId="42" xfId="36" applyFont="1" applyFill="1" applyBorder="1" applyAlignment="1">
      <alignment horizontal="center"/>
    </xf>
    <xf numFmtId="44" fontId="9" fillId="0" borderId="45" xfId="36" applyFont="1" applyFill="1" applyBorder="1" applyAlignment="1">
      <alignment horizontal="center"/>
    </xf>
    <xf numFmtId="0" fontId="17" fillId="0" borderId="51" xfId="14" applyFont="1" applyBorder="1" applyAlignment="1">
      <alignment horizontal="left" vertical="center"/>
    </xf>
    <xf numFmtId="0" fontId="17" fillId="0" borderId="52" xfId="14" applyFont="1" applyBorder="1" applyAlignment="1">
      <alignment horizontal="left" vertical="center"/>
    </xf>
    <xf numFmtId="0" fontId="7" fillId="2" borderId="3" xfId="0" applyFont="1" applyFill="1" applyBorder="1" applyAlignment="1">
      <alignment horizontal="center" vertical="center"/>
    </xf>
    <xf numFmtId="0" fontId="7" fillId="2" borderId="3" xfId="0" applyFont="1" applyFill="1" applyBorder="1" applyAlignment="1">
      <alignment vertical="center" wrapText="1"/>
    </xf>
    <xf numFmtId="0" fontId="8" fillId="2" borderId="3" xfId="0" applyFont="1" applyFill="1" applyBorder="1" applyAlignment="1">
      <alignment horizontal="center" vertical="center" wrapText="1"/>
    </xf>
    <xf numFmtId="0" fontId="7" fillId="5" borderId="3" xfId="0" applyFont="1" applyFill="1" applyBorder="1" applyAlignment="1">
      <alignment horizontal="center" vertical="center"/>
    </xf>
    <xf numFmtId="0" fontId="8" fillId="0" borderId="6" xfId="0" applyFont="1" applyBorder="1" applyAlignment="1">
      <alignment horizontal="left" vertical="center"/>
    </xf>
    <xf numFmtId="0" fontId="8" fillId="0" borderId="10" xfId="0" applyFont="1" applyBorder="1" applyAlignment="1">
      <alignment horizontal="left" vertical="center"/>
    </xf>
    <xf numFmtId="0" fontId="8" fillId="0" borderId="7" xfId="0" applyFont="1" applyBorder="1" applyAlignment="1">
      <alignment horizontal="left"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13" fillId="0" borderId="2" xfId="0" applyFont="1" applyBorder="1" applyAlignment="1">
      <alignment horizontal="left" vertical="center"/>
    </xf>
    <xf numFmtId="0" fontId="8" fillId="0" borderId="8" xfId="0" applyFont="1" applyBorder="1" applyAlignment="1">
      <alignment horizontal="left" vertical="center"/>
    </xf>
    <xf numFmtId="0" fontId="8" fillId="0" borderId="13" xfId="0" applyFont="1" applyBorder="1" applyAlignment="1">
      <alignment horizontal="left" vertical="center"/>
    </xf>
    <xf numFmtId="0" fontId="8" fillId="0" borderId="9" xfId="0" applyFont="1" applyBorder="1" applyAlignment="1">
      <alignment horizontal="left" vertical="center"/>
    </xf>
    <xf numFmtId="0" fontId="15" fillId="4" borderId="11"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2" xfId="0" applyFont="1" applyFill="1" applyBorder="1" applyAlignment="1">
      <alignment horizontal="center" vertical="center" wrapText="1"/>
    </xf>
    <xf numFmtId="0" fontId="7" fillId="0" borderId="15" xfId="0" applyFont="1" applyBorder="1" applyAlignment="1">
      <alignment horizontal="left" vertical="center" wrapText="1"/>
    </xf>
    <xf numFmtId="0" fontId="7" fillId="0" borderId="58" xfId="0" applyFont="1" applyBorder="1" applyAlignment="1">
      <alignment horizontal="left" vertical="center" wrapText="1"/>
    </xf>
    <xf numFmtId="0" fontId="7" fillId="0" borderId="59" xfId="0" applyFont="1" applyBorder="1" applyAlignment="1">
      <alignment horizontal="left" vertical="center" wrapText="1"/>
    </xf>
    <xf numFmtId="49" fontId="10" fillId="0" borderId="1" xfId="0" applyNumberFormat="1" applyFont="1" applyBorder="1" applyAlignment="1">
      <alignment horizontal="left" vertical="center"/>
    </xf>
    <xf numFmtId="49" fontId="10" fillId="0" borderId="4" xfId="0" applyNumberFormat="1" applyFont="1" applyBorder="1" applyAlignment="1">
      <alignment horizontal="left" vertical="center"/>
    </xf>
    <xf numFmtId="0" fontId="7" fillId="2" borderId="62" xfId="0" applyFont="1" applyFill="1" applyBorder="1" applyAlignment="1">
      <alignment horizontal="center" vertical="center"/>
    </xf>
    <xf numFmtId="0" fontId="7" fillId="2" borderId="63" xfId="0" applyFont="1" applyFill="1" applyBorder="1" applyAlignment="1">
      <alignment horizontal="center" vertical="center"/>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18" fillId="0" borderId="7" xfId="0" applyFont="1" applyBorder="1" applyAlignment="1">
      <alignment horizontal="center" vertical="top" wrapText="1"/>
    </xf>
    <xf numFmtId="0" fontId="18" fillId="0" borderId="11"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11"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8" xfId="0" applyFont="1" applyBorder="1" applyAlignment="1">
      <alignment horizontal="center" wrapText="1"/>
    </xf>
    <xf numFmtId="0" fontId="18" fillId="0" borderId="13" xfId="0" applyFont="1" applyBorder="1" applyAlignment="1">
      <alignment horizontal="center" wrapText="1"/>
    </xf>
    <xf numFmtId="0" fontId="18" fillId="0" borderId="9" xfId="0" applyFont="1" applyBorder="1" applyAlignment="1">
      <alignment horizontal="center" wrapText="1"/>
    </xf>
    <xf numFmtId="0" fontId="10" fillId="0" borderId="1" xfId="0" applyFont="1" applyBorder="1" applyAlignment="1">
      <alignment horizontal="left" vertical="center"/>
    </xf>
    <xf numFmtId="0" fontId="10" fillId="0" borderId="4" xfId="0" applyFont="1" applyBorder="1" applyAlignment="1">
      <alignment horizontal="left" vertical="center"/>
    </xf>
    <xf numFmtId="0" fontId="9" fillId="0" borderId="0" xfId="0" applyFont="1" applyAlignment="1">
      <alignment horizontal="center" vertical="center"/>
    </xf>
    <xf numFmtId="0" fontId="9" fillId="0" borderId="3" xfId="0" applyFont="1" applyBorder="1" applyAlignment="1">
      <alignment horizontal="center" vertical="center"/>
    </xf>
    <xf numFmtId="0" fontId="7" fillId="2" borderId="5"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46" xfId="0" applyFont="1" applyFill="1" applyBorder="1" applyAlignment="1">
      <alignment horizontal="center" vertical="center"/>
    </xf>
    <xf numFmtId="0" fontId="7" fillId="2" borderId="64" xfId="0" applyFont="1" applyFill="1" applyBorder="1" applyAlignment="1">
      <alignment horizontal="center" vertical="center"/>
    </xf>
    <xf numFmtId="0" fontId="7" fillId="2" borderId="65" xfId="0" applyFont="1" applyFill="1" applyBorder="1" applyAlignment="1">
      <alignment horizontal="center" vertical="center"/>
    </xf>
    <xf numFmtId="0" fontId="7" fillId="2" borderId="24" xfId="0" applyFont="1" applyFill="1" applyBorder="1" applyAlignment="1">
      <alignment horizontal="center" vertical="center"/>
    </xf>
    <xf numFmtId="0" fontId="7" fillId="2" borderId="10"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66" xfId="0" applyFont="1" applyFill="1" applyBorder="1" applyAlignment="1">
      <alignment horizontal="left" vertical="center" wrapText="1"/>
    </xf>
    <xf numFmtId="0" fontId="38" fillId="5" borderId="3" xfId="14" applyFont="1" applyFill="1" applyBorder="1" applyAlignment="1">
      <alignment horizontal="center" vertical="center" wrapText="1"/>
    </xf>
    <xf numFmtId="0" fontId="38" fillId="5" borderId="3" xfId="14" applyFont="1" applyFill="1" applyBorder="1" applyAlignment="1">
      <alignment horizontal="center"/>
    </xf>
    <xf numFmtId="0" fontId="46" fillId="2" borderId="44" xfId="14" applyFont="1" applyFill="1" applyBorder="1" applyAlignment="1">
      <alignment horizontal="left" vertical="center"/>
    </xf>
    <xf numFmtId="44" fontId="46" fillId="2" borderId="44" xfId="16" applyFont="1" applyFill="1" applyBorder="1" applyAlignment="1">
      <alignment horizontal="center"/>
    </xf>
    <xf numFmtId="0" fontId="46" fillId="2" borderId="42" xfId="14" applyFont="1" applyFill="1" applyBorder="1" applyAlignment="1">
      <alignment horizontal="left" vertical="center"/>
    </xf>
    <xf numFmtId="44" fontId="46" fillId="2" borderId="42" xfId="16" applyFont="1" applyFill="1" applyBorder="1" applyAlignment="1">
      <alignment horizontal="center"/>
    </xf>
    <xf numFmtId="0" fontId="46" fillId="2" borderId="45" xfId="14" applyFont="1" applyFill="1" applyBorder="1" applyAlignment="1">
      <alignment horizontal="left" vertical="center"/>
    </xf>
    <xf numFmtId="44" fontId="46" fillId="2" borderId="45" xfId="16" applyFont="1" applyFill="1" applyBorder="1" applyAlignment="1">
      <alignment horizontal="center"/>
    </xf>
    <xf numFmtId="0" fontId="46" fillId="0" borderId="42" xfId="14" applyFont="1" applyBorder="1" applyAlignment="1">
      <alignment horizontal="left" vertical="center"/>
    </xf>
    <xf numFmtId="44" fontId="46" fillId="0" borderId="42" xfId="16" applyFont="1" applyFill="1" applyBorder="1" applyAlignment="1">
      <alignment horizontal="center"/>
    </xf>
    <xf numFmtId="0" fontId="46" fillId="0" borderId="45" xfId="14" applyFont="1" applyBorder="1" applyAlignment="1">
      <alignment horizontal="left" vertical="center"/>
    </xf>
    <xf numFmtId="44" fontId="46" fillId="0" borderId="45" xfId="16" applyFont="1" applyFill="1" applyBorder="1" applyAlignment="1">
      <alignment horizontal="center"/>
    </xf>
    <xf numFmtId="0" fontId="46" fillId="0" borderId="44" xfId="14" applyFont="1" applyBorder="1" applyAlignment="1">
      <alignment horizontal="left" vertical="center"/>
    </xf>
    <xf numFmtId="44" fontId="46" fillId="0" borderId="44" xfId="16" applyFont="1" applyFill="1" applyBorder="1" applyAlignment="1">
      <alignment horizontal="center"/>
    </xf>
    <xf numFmtId="0" fontId="46" fillId="0" borderId="51" xfId="14" applyFont="1" applyBorder="1" applyAlignment="1">
      <alignment horizontal="left" vertical="center"/>
    </xf>
    <xf numFmtId="0" fontId="46" fillId="0" borderId="52" xfId="14" applyFont="1" applyBorder="1" applyAlignment="1">
      <alignment horizontal="left" vertical="center"/>
    </xf>
    <xf numFmtId="44" fontId="46" fillId="0" borderId="51" xfId="16" applyFont="1" applyFill="1" applyBorder="1" applyAlignment="1">
      <alignment horizontal="center"/>
    </xf>
    <xf numFmtId="44" fontId="46" fillId="0" borderId="52" xfId="16" applyFont="1" applyFill="1" applyBorder="1" applyAlignment="1">
      <alignment horizontal="center"/>
    </xf>
    <xf numFmtId="0" fontId="46" fillId="0" borderId="49" xfId="14" applyFont="1" applyBorder="1" applyAlignment="1">
      <alignment horizontal="left" vertical="center"/>
    </xf>
    <xf numFmtId="0" fontId="46" fillId="0" borderId="50" xfId="14" applyFont="1" applyBorder="1" applyAlignment="1">
      <alignment horizontal="left" vertical="center"/>
    </xf>
    <xf numFmtId="44" fontId="46" fillId="0" borderId="49" xfId="16" applyFont="1" applyFill="1" applyBorder="1" applyAlignment="1">
      <alignment horizontal="center"/>
    </xf>
    <xf numFmtId="44" fontId="46" fillId="0" borderId="50" xfId="16" applyFont="1" applyFill="1" applyBorder="1" applyAlignment="1">
      <alignment horizontal="center"/>
    </xf>
    <xf numFmtId="44" fontId="46" fillId="0" borderId="47" xfId="16" applyFont="1" applyFill="1" applyBorder="1" applyAlignment="1">
      <alignment horizontal="center"/>
    </xf>
    <xf numFmtId="44" fontId="46" fillId="0" borderId="48" xfId="16" applyFont="1" applyFill="1" applyBorder="1" applyAlignment="1">
      <alignment horizontal="center"/>
    </xf>
    <xf numFmtId="0" fontId="49" fillId="4" borderId="1" xfId="0" applyFont="1" applyFill="1" applyBorder="1" applyAlignment="1">
      <alignment horizontal="center" vertical="center" wrapText="1"/>
    </xf>
    <xf numFmtId="0" fontId="49" fillId="4" borderId="4" xfId="0" applyFont="1" applyFill="1" applyBorder="1" applyAlignment="1">
      <alignment horizontal="center" vertical="center" wrapText="1"/>
    </xf>
    <xf numFmtId="0" fontId="49" fillId="4" borderId="2" xfId="0" applyFont="1" applyFill="1" applyBorder="1" applyAlignment="1">
      <alignment horizontal="center" vertical="center" wrapText="1"/>
    </xf>
    <xf numFmtId="0" fontId="38" fillId="2" borderId="6" xfId="0" applyFont="1" applyFill="1" applyBorder="1" applyAlignment="1">
      <alignment horizontal="center" vertical="top"/>
    </xf>
    <xf numFmtId="0" fontId="38" fillId="2" borderId="7" xfId="0" applyFont="1" applyFill="1" applyBorder="1" applyAlignment="1">
      <alignment horizontal="center" vertical="top"/>
    </xf>
    <xf numFmtId="0" fontId="38" fillId="2" borderId="11" xfId="0" applyFont="1" applyFill="1" applyBorder="1" applyAlignment="1">
      <alignment horizontal="center" wrapText="1"/>
    </xf>
    <xf numFmtId="0" fontId="38" fillId="2" borderId="12" xfId="0" applyFont="1" applyFill="1" applyBorder="1" applyAlignment="1">
      <alignment horizontal="center" wrapText="1"/>
    </xf>
    <xf numFmtId="0" fontId="38" fillId="2" borderId="8" xfId="0" applyFont="1" applyFill="1" applyBorder="1" applyAlignment="1">
      <alignment horizontal="center" wrapText="1"/>
    </xf>
    <xf numFmtId="0" fontId="38" fillId="2" borderId="9" xfId="0" applyFont="1" applyFill="1" applyBorder="1" applyAlignment="1">
      <alignment horizontal="center" wrapText="1"/>
    </xf>
    <xf numFmtId="0" fontId="38" fillId="5" borderId="1" xfId="14" applyFont="1" applyFill="1" applyBorder="1" applyAlignment="1">
      <alignment horizontal="center"/>
    </xf>
    <xf numFmtId="0" fontId="38" fillId="5" borderId="2" xfId="14" applyFont="1" applyFill="1" applyBorder="1" applyAlignment="1">
      <alignment horizontal="center"/>
    </xf>
    <xf numFmtId="0" fontId="38" fillId="5" borderId="1" xfId="14" applyFont="1" applyFill="1" applyBorder="1" applyAlignment="1">
      <alignment horizontal="center" vertical="center" wrapText="1"/>
    </xf>
    <xf numFmtId="0" fontId="38" fillId="5" borderId="2" xfId="14" applyFont="1" applyFill="1" applyBorder="1" applyAlignment="1">
      <alignment horizontal="center" vertical="center" wrapText="1"/>
    </xf>
    <xf numFmtId="0" fontId="46" fillId="0" borderId="47" xfId="14" applyFont="1" applyBorder="1" applyAlignment="1">
      <alignment horizontal="left" vertical="center"/>
    </xf>
    <xf numFmtId="0" fontId="46" fillId="0" borderId="48" xfId="14" applyFont="1" applyBorder="1" applyAlignment="1">
      <alignment horizontal="left" vertical="center"/>
    </xf>
    <xf numFmtId="0" fontId="39" fillId="0" borderId="1" xfId="0" applyFont="1" applyBorder="1" applyAlignment="1">
      <alignment horizontal="left" vertical="center" wrapText="1"/>
    </xf>
    <xf numFmtId="0" fontId="39" fillId="0" borderId="4" xfId="0" applyFont="1" applyBorder="1" applyAlignment="1">
      <alignment horizontal="left" vertical="center" wrapText="1"/>
    </xf>
    <xf numFmtId="0" fontId="39" fillId="0" borderId="2" xfId="0" applyFont="1" applyBorder="1" applyAlignment="1">
      <alignment horizontal="left" vertical="center" wrapText="1"/>
    </xf>
    <xf numFmtId="0" fontId="47" fillId="0" borderId="1" xfId="0" applyFont="1" applyBorder="1" applyAlignment="1">
      <alignment horizontal="left" vertical="center" wrapText="1"/>
    </xf>
    <xf numFmtId="0" fontId="47" fillId="0" borderId="4" xfId="0" applyFont="1" applyBorder="1" applyAlignment="1">
      <alignment horizontal="left" vertical="center" wrapText="1"/>
    </xf>
    <xf numFmtId="0" fontId="47" fillId="0" borderId="2" xfId="0" applyFont="1" applyBorder="1" applyAlignment="1">
      <alignment horizontal="left" vertical="center" wrapText="1"/>
    </xf>
    <xf numFmtId="0" fontId="38" fillId="2" borderId="15"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9" xfId="0" applyFont="1" applyFill="1" applyBorder="1" applyAlignment="1">
      <alignment horizontal="center" vertical="center"/>
    </xf>
    <xf numFmtId="0" fontId="38" fillId="2" borderId="33" xfId="0" applyFont="1" applyFill="1" applyBorder="1" applyAlignment="1">
      <alignment horizontal="center" vertical="center"/>
    </xf>
    <xf numFmtId="0" fontId="38" fillId="0" borderId="11" xfId="0" applyFont="1" applyBorder="1" applyAlignment="1">
      <alignment horizontal="center" wrapText="1"/>
    </xf>
    <xf numFmtId="0" fontId="38" fillId="0" borderId="0" xfId="0" applyFont="1" applyAlignment="1">
      <alignment horizontal="center" wrapText="1"/>
    </xf>
    <xf numFmtId="0" fontId="38" fillId="0" borderId="12" xfId="0" applyFont="1" applyBorder="1" applyAlignment="1">
      <alignment horizontal="center" wrapText="1"/>
    </xf>
    <xf numFmtId="0" fontId="38" fillId="0" borderId="8" xfId="0" applyFont="1" applyBorder="1" applyAlignment="1">
      <alignment horizontal="center" wrapText="1"/>
    </xf>
    <xf numFmtId="0" fontId="38" fillId="0" borderId="13" xfId="0" applyFont="1" applyBorder="1" applyAlignment="1">
      <alignment horizontal="center" wrapText="1"/>
    </xf>
    <xf numFmtId="0" fontId="38" fillId="0" borderId="9" xfId="0" applyFont="1" applyBorder="1" applyAlignment="1">
      <alignment horizontal="center" wrapText="1"/>
    </xf>
    <xf numFmtId="0" fontId="38" fillId="0" borderId="1" xfId="0" applyFont="1" applyBorder="1" applyAlignment="1">
      <alignment horizontal="left" vertical="center" wrapText="1"/>
    </xf>
    <xf numFmtId="0" fontId="38" fillId="0" borderId="4" xfId="0" applyFont="1" applyBorder="1" applyAlignment="1">
      <alignment horizontal="left" vertical="center" wrapText="1"/>
    </xf>
    <xf numFmtId="0" fontId="38" fillId="0" borderId="2" xfId="0" applyFont="1" applyBorder="1" applyAlignment="1">
      <alignment horizontal="left" vertical="center" wrapText="1"/>
    </xf>
    <xf numFmtId="0" fontId="34" fillId="5" borderId="25" xfId="0" applyFont="1" applyFill="1" applyBorder="1" applyAlignment="1">
      <alignment horizontal="center" vertical="center"/>
    </xf>
    <xf numFmtId="0" fontId="34" fillId="5" borderId="26" xfId="0" applyFont="1" applyFill="1" applyBorder="1" applyAlignment="1">
      <alignment horizontal="center" vertical="center"/>
    </xf>
    <xf numFmtId="0" fontId="34" fillId="5" borderId="29" xfId="0" applyFont="1" applyFill="1" applyBorder="1" applyAlignment="1">
      <alignment horizontal="center" vertical="center"/>
    </xf>
    <xf numFmtId="0" fontId="34" fillId="5" borderId="60" xfId="0" applyFont="1" applyFill="1" applyBorder="1" applyAlignment="1">
      <alignment horizontal="center" vertical="center"/>
    </xf>
    <xf numFmtId="0" fontId="34" fillId="5" borderId="61" xfId="0" applyFont="1" applyFill="1" applyBorder="1" applyAlignment="1">
      <alignment horizontal="center" vertical="center"/>
    </xf>
    <xf numFmtId="0" fontId="38" fillId="2" borderId="16" xfId="0" applyFont="1" applyFill="1" applyBorder="1" applyAlignment="1">
      <alignment horizontal="center" vertical="center" wrapText="1"/>
    </xf>
    <xf numFmtId="0" fontId="38" fillId="2" borderId="20" xfId="0" applyFont="1" applyFill="1" applyBorder="1" applyAlignment="1">
      <alignment horizontal="center" vertical="center" wrapText="1"/>
    </xf>
    <xf numFmtId="165" fontId="38" fillId="2" borderId="17" xfId="0" applyNumberFormat="1" applyFont="1" applyFill="1" applyBorder="1" applyAlignment="1">
      <alignment horizontal="center" vertical="center" wrapText="1"/>
    </xf>
    <xf numFmtId="165" fontId="38" fillId="2" borderId="14" xfId="0" applyNumberFormat="1" applyFont="1" applyFill="1" applyBorder="1" applyAlignment="1">
      <alignment horizontal="center" vertical="center" wrapText="1"/>
    </xf>
    <xf numFmtId="0" fontId="34" fillId="2" borderId="4" xfId="0" applyFont="1" applyFill="1" applyBorder="1" applyAlignment="1">
      <alignment horizontal="right" vertical="center"/>
    </xf>
    <xf numFmtId="0" fontId="34" fillId="2" borderId="2" xfId="0" applyFont="1" applyFill="1" applyBorder="1" applyAlignment="1">
      <alignment horizontal="right" vertical="center"/>
    </xf>
    <xf numFmtId="0" fontId="7" fillId="2" borderId="10" xfId="0" applyFont="1" applyFill="1" applyBorder="1" applyAlignment="1">
      <alignment horizontal="right" vertical="center"/>
    </xf>
    <xf numFmtId="0" fontId="7" fillId="2" borderId="7" xfId="0" applyFont="1" applyFill="1" applyBorder="1" applyAlignment="1">
      <alignment horizontal="right" vertical="center"/>
    </xf>
    <xf numFmtId="0" fontId="7" fillId="2" borderId="4" xfId="0" applyFont="1" applyFill="1" applyBorder="1" applyAlignment="1">
      <alignment horizontal="right" vertical="center"/>
    </xf>
    <xf numFmtId="0" fontId="7" fillId="2" borderId="2" xfId="0" applyFont="1" applyFill="1" applyBorder="1" applyAlignment="1">
      <alignment horizontal="right" vertical="center"/>
    </xf>
    <xf numFmtId="0" fontId="11" fillId="0" borderId="3" xfId="0" applyFont="1" applyBorder="1" applyAlignment="1">
      <alignment horizontal="left" vertical="center" wrapText="1"/>
    </xf>
    <xf numFmtId="0" fontId="7" fillId="5" borderId="25"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29"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2"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19"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16" xfId="0" applyFont="1" applyFill="1" applyBorder="1" applyAlignment="1">
      <alignment horizontal="center" vertical="center" wrapText="1"/>
    </xf>
    <xf numFmtId="0" fontId="11" fillId="2" borderId="20" xfId="0" applyFont="1" applyFill="1" applyBorder="1" applyAlignment="1">
      <alignment horizontal="center" vertical="center" wrapText="1"/>
    </xf>
    <xf numFmtId="165" fontId="11" fillId="2" borderId="17"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0" fontId="7" fillId="0" borderId="0" xfId="6" applyFont="1" applyAlignment="1">
      <alignment horizontal="center" vertical="center"/>
    </xf>
    <xf numFmtId="0" fontId="7" fillId="0" borderId="13" xfId="6" applyFont="1" applyBorder="1" applyAlignment="1">
      <alignment horizontal="center" vertical="center"/>
    </xf>
    <xf numFmtId="0" fontId="8" fillId="0" borderId="1" xfId="0" applyFont="1" applyBorder="1" applyAlignment="1">
      <alignment horizontal="left" vertical="center" wrapText="1"/>
    </xf>
    <xf numFmtId="0" fontId="8" fillId="0" borderId="4" xfId="0" applyFont="1" applyBorder="1" applyAlignment="1">
      <alignment horizontal="left" vertical="center" wrapText="1"/>
    </xf>
    <xf numFmtId="0" fontId="8" fillId="0" borderId="2" xfId="0" applyFont="1" applyBorder="1" applyAlignment="1">
      <alignment horizontal="left" vertical="center" wrapText="1"/>
    </xf>
    <xf numFmtId="0" fontId="12" fillId="0" borderId="1" xfId="0" applyFont="1" applyBorder="1" applyAlignment="1">
      <alignment horizontal="left" vertical="center"/>
    </xf>
    <xf numFmtId="0" fontId="12" fillId="0" borderId="4" xfId="0" applyFont="1" applyBorder="1" applyAlignment="1">
      <alignment horizontal="left" vertical="center"/>
    </xf>
    <xf numFmtId="0" fontId="12" fillId="0" borderId="2" xfId="0" applyFont="1" applyBorder="1" applyAlignment="1">
      <alignment horizontal="left" vertical="center"/>
    </xf>
    <xf numFmtId="0" fontId="8" fillId="0" borderId="1" xfId="0" applyFont="1" applyBorder="1" applyAlignment="1">
      <alignment horizontal="left" vertic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15" fillId="4" borderId="3" xfId="0" applyFont="1" applyFill="1" applyBorder="1" applyAlignment="1">
      <alignment horizontal="center" vertical="center" wrapText="1"/>
    </xf>
    <xf numFmtId="49" fontId="11" fillId="0" borderId="4" xfId="0" applyNumberFormat="1" applyFont="1" applyBorder="1" applyAlignment="1">
      <alignment horizontal="left" vertical="center" wrapText="1"/>
    </xf>
    <xf numFmtId="0" fontId="11" fillId="0" borderId="2" xfId="0" applyFont="1" applyBorder="1" applyAlignment="1">
      <alignment horizontal="left" vertical="center" wrapText="1"/>
    </xf>
    <xf numFmtId="49" fontId="11" fillId="0" borderId="4" xfId="0" applyNumberFormat="1" applyFont="1" applyBorder="1" applyAlignment="1">
      <alignment vertical="center" wrapText="1"/>
    </xf>
    <xf numFmtId="0" fontId="11" fillId="0" borderId="4" xfId="0" applyFont="1" applyBorder="1" applyAlignment="1">
      <alignment vertical="center" wrapText="1"/>
    </xf>
    <xf numFmtId="0" fontId="11" fillId="0" borderId="2" xfId="0" applyFont="1" applyBorder="1" applyAlignment="1">
      <alignment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4" xfId="0" applyFont="1" applyBorder="1" applyAlignment="1">
      <alignment vertical="center"/>
    </xf>
    <xf numFmtId="0" fontId="11" fillId="0" borderId="2" xfId="0" applyFont="1" applyBorder="1" applyAlignment="1">
      <alignment vertical="center"/>
    </xf>
    <xf numFmtId="0" fontId="8" fillId="0" borderId="11" xfId="6" applyFont="1" applyBorder="1" applyAlignment="1">
      <alignment horizontal="left" vertical="center" wrapText="1"/>
    </xf>
    <xf numFmtId="0" fontId="8" fillId="0" borderId="0" xfId="6" applyFont="1" applyAlignment="1">
      <alignment horizontal="left" vertical="center" wrapText="1"/>
    </xf>
    <xf numFmtId="0" fontId="8" fillId="5" borderId="1" xfId="6" applyFont="1" applyFill="1" applyBorder="1" applyAlignment="1">
      <alignment horizontal="center" vertical="center" wrapText="1"/>
    </xf>
    <xf numFmtId="0" fontId="8" fillId="5" borderId="4" xfId="6" applyFont="1" applyFill="1" applyBorder="1" applyAlignment="1">
      <alignment horizontal="center" vertical="center" wrapText="1"/>
    </xf>
    <xf numFmtId="0" fontId="8" fillId="5" borderId="2" xfId="6" applyFont="1" applyFill="1" applyBorder="1" applyAlignment="1">
      <alignment horizontal="center" vertical="center" wrapText="1"/>
    </xf>
    <xf numFmtId="0" fontId="8" fillId="0" borderId="1" xfId="6" applyFont="1" applyBorder="1" applyAlignment="1">
      <alignment horizontal="right"/>
    </xf>
    <xf numFmtId="0" fontId="8" fillId="0" borderId="4" xfId="6" applyFont="1" applyBorder="1" applyAlignment="1">
      <alignment horizontal="right"/>
    </xf>
    <xf numFmtId="0" fontId="8" fillId="0" borderId="2" xfId="6" applyFont="1" applyBorder="1" applyAlignment="1">
      <alignment horizontal="right"/>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57" fillId="2" borderId="6" xfId="6" applyFont="1" applyFill="1" applyBorder="1" applyAlignment="1">
      <alignment horizontal="center" vertical="center" wrapText="1"/>
    </xf>
    <xf numFmtId="0" fontId="57" fillId="2" borderId="10" xfId="6" applyFont="1" applyFill="1" applyBorder="1" applyAlignment="1">
      <alignment horizontal="center" vertical="center" wrapText="1"/>
    </xf>
    <xf numFmtId="0" fontId="57" fillId="2" borderId="7" xfId="6" applyFont="1" applyFill="1" applyBorder="1" applyAlignment="1">
      <alignment horizontal="center" vertical="center" wrapText="1"/>
    </xf>
    <xf numFmtId="0" fontId="57" fillId="2" borderId="11" xfId="6" applyFont="1" applyFill="1" applyBorder="1" applyAlignment="1">
      <alignment horizontal="center" vertical="center" wrapText="1"/>
    </xf>
    <xf numFmtId="0" fontId="57" fillId="2" borderId="0" xfId="6" applyFont="1" applyFill="1" applyAlignment="1">
      <alignment horizontal="center" vertical="center" wrapText="1"/>
    </xf>
    <xf numFmtId="0" fontId="57" fillId="2" borderId="12" xfId="6" applyFont="1" applyFill="1" applyBorder="1" applyAlignment="1">
      <alignment horizontal="center" vertical="center" wrapText="1"/>
    </xf>
    <xf numFmtId="0" fontId="57" fillId="2" borderId="8" xfId="6" applyFont="1" applyFill="1" applyBorder="1" applyAlignment="1">
      <alignment horizontal="center" vertical="center" wrapText="1"/>
    </xf>
    <xf numFmtId="0" fontId="57" fillId="2" borderId="13" xfId="6" applyFont="1" applyFill="1" applyBorder="1" applyAlignment="1">
      <alignment horizontal="center" vertical="center" wrapText="1"/>
    </xf>
    <xf numFmtId="0" fontId="57" fillId="2" borderId="9" xfId="6" applyFont="1" applyFill="1" applyBorder="1" applyAlignment="1">
      <alignment horizontal="center" vertical="center" wrapText="1"/>
    </xf>
    <xf numFmtId="0" fontId="60" fillId="2" borderId="0" xfId="6" applyFont="1" applyFill="1" applyAlignment="1">
      <alignment horizontal="center"/>
    </xf>
    <xf numFmtId="4" fontId="33" fillId="2" borderId="0" xfId="0" applyNumberFormat="1" applyFont="1" applyFill="1" applyAlignment="1">
      <alignment vertical="center"/>
    </xf>
    <xf numFmtId="4" fontId="33" fillId="0" borderId="0" xfId="0" applyNumberFormat="1" applyFont="1" applyAlignment="1">
      <alignment vertical="center"/>
    </xf>
    <xf numFmtId="10" fontId="33" fillId="2" borderId="0" xfId="3" applyNumberFormat="1" applyFont="1" applyFill="1" applyAlignment="1">
      <alignment vertical="center"/>
    </xf>
    <xf numFmtId="49" fontId="10" fillId="2" borderId="3" xfId="0" applyNumberFormat="1" applyFont="1" applyFill="1" applyBorder="1" applyAlignment="1">
      <alignment vertical="center"/>
    </xf>
    <xf numFmtId="49" fontId="10" fillId="2" borderId="1" xfId="0" applyNumberFormat="1" applyFont="1" applyFill="1" applyBorder="1" applyAlignment="1">
      <alignment horizontal="center" vertical="center"/>
    </xf>
    <xf numFmtId="49" fontId="10" fillId="2" borderId="2" xfId="0" applyNumberFormat="1" applyFont="1" applyFill="1" applyBorder="1" applyAlignment="1">
      <alignment horizontal="center" vertical="center"/>
    </xf>
    <xf numFmtId="49" fontId="10" fillId="2" borderId="6" xfId="0" applyNumberFormat="1" applyFont="1" applyFill="1" applyBorder="1" applyAlignment="1">
      <alignment horizontal="center" wrapText="1"/>
    </xf>
    <xf numFmtId="49" fontId="10" fillId="2" borderId="7" xfId="0" applyNumberFormat="1" applyFont="1" applyFill="1" applyBorder="1" applyAlignment="1">
      <alignment horizontal="center"/>
    </xf>
    <xf numFmtId="49" fontId="10" fillId="2" borderId="11" xfId="0" applyNumberFormat="1" applyFont="1" applyFill="1" applyBorder="1" applyAlignment="1">
      <alignment horizontal="center"/>
    </xf>
    <xf numFmtId="49" fontId="10" fillId="2" borderId="12" xfId="0" applyNumberFormat="1" applyFont="1" applyFill="1" applyBorder="1" applyAlignment="1">
      <alignment horizontal="center"/>
    </xf>
    <xf numFmtId="49" fontId="10" fillId="2" borderId="8" xfId="0" applyNumberFormat="1" applyFont="1" applyFill="1" applyBorder="1" applyAlignment="1">
      <alignment horizontal="center"/>
    </xf>
    <xf numFmtId="49" fontId="10" fillId="2" borderId="9" xfId="0" applyNumberFormat="1" applyFont="1" applyFill="1" applyBorder="1" applyAlignment="1">
      <alignment horizontal="center"/>
    </xf>
  </cellXfs>
  <cellStyles count="43">
    <cellStyle name="Moeda 2" xfId="11" xr:uid="{00000000-0005-0000-0000-000000000000}"/>
    <cellStyle name="Moeda 2 2" xfId="20" xr:uid="{00000000-0005-0000-0000-000001000000}"/>
    <cellStyle name="Moeda 2 2 2" xfId="32" xr:uid="{00000000-0005-0000-0000-000002000000}"/>
    <cellStyle name="Moeda 2 3" xfId="26" xr:uid="{00000000-0005-0000-0000-000003000000}"/>
    <cellStyle name="Moeda 2 4" xfId="39" xr:uid="{00000000-0005-0000-0000-000004000000}"/>
    <cellStyle name="Moeda 3" xfId="16" xr:uid="{00000000-0005-0000-0000-000005000000}"/>
    <cellStyle name="Moeda 3 2" xfId="23" xr:uid="{00000000-0005-0000-0000-000006000000}"/>
    <cellStyle name="Moeda 3 2 2" xfId="35" xr:uid="{00000000-0005-0000-0000-000007000000}"/>
    <cellStyle name="Moeda 3 2 2 2" xfId="36" xr:uid="{00000000-0005-0000-0000-000008000000}"/>
    <cellStyle name="Moeda 3 3" xfId="29" xr:uid="{00000000-0005-0000-0000-000009000000}"/>
    <cellStyle name="Moeda 3 4" xfId="42" xr:uid="{00000000-0005-0000-0000-00000A000000}"/>
    <cellStyle name="Normal" xfId="0" builtinId="0"/>
    <cellStyle name="Normal 2" xfId="4" xr:uid="{00000000-0005-0000-0000-00000C000000}"/>
    <cellStyle name="Normal 2 2" xfId="5" xr:uid="{00000000-0005-0000-0000-00000D000000}"/>
    <cellStyle name="Normal 2 3" xfId="6" xr:uid="{00000000-0005-0000-0000-00000E000000}"/>
    <cellStyle name="Normal 29 2" xfId="2" xr:uid="{00000000-0005-0000-0000-00000F000000}"/>
    <cellStyle name="Normal 3" xfId="9" xr:uid="{00000000-0005-0000-0000-000010000000}"/>
    <cellStyle name="Normal 4" xfId="14" xr:uid="{00000000-0005-0000-0000-000011000000}"/>
    <cellStyle name="Normal 5" xfId="15" xr:uid="{00000000-0005-0000-0000-000012000000}"/>
    <cellStyle name="Normal 5 2" xfId="17" xr:uid="{00000000-0005-0000-0000-000013000000}"/>
    <cellStyle name="Normal 54" xfId="1" xr:uid="{00000000-0005-0000-0000-000014000000}"/>
    <cellStyle name="Porcentagem" xfId="3" builtinId="5"/>
    <cellStyle name="Vírgula" xfId="8" builtinId="3"/>
    <cellStyle name="Vírgula 2" xfId="7" xr:uid="{00000000-0005-0000-0000-000017000000}"/>
    <cellStyle name="Vírgula 2 2" xfId="12" xr:uid="{00000000-0005-0000-0000-000018000000}"/>
    <cellStyle name="Vírgula 2 2 2" xfId="21" xr:uid="{00000000-0005-0000-0000-000019000000}"/>
    <cellStyle name="Vírgula 2 2 2 2" xfId="33" xr:uid="{00000000-0005-0000-0000-00001A000000}"/>
    <cellStyle name="Vírgula 2 2 3" xfId="27" xr:uid="{00000000-0005-0000-0000-00001B000000}"/>
    <cellStyle name="Vírgula 2 2 4" xfId="40" xr:uid="{00000000-0005-0000-0000-00001C000000}"/>
    <cellStyle name="Vírgula 3" xfId="10" xr:uid="{00000000-0005-0000-0000-00001D000000}"/>
    <cellStyle name="Vírgula 3 2" xfId="19" xr:uid="{00000000-0005-0000-0000-00001E000000}"/>
    <cellStyle name="Vírgula 3 2 2" xfId="31" xr:uid="{00000000-0005-0000-0000-00001F000000}"/>
    <cellStyle name="Vírgula 3 3" xfId="25" xr:uid="{00000000-0005-0000-0000-000020000000}"/>
    <cellStyle name="Vírgula 3 4" xfId="38" xr:uid="{00000000-0005-0000-0000-000021000000}"/>
    <cellStyle name="Vírgula 4" xfId="13" xr:uid="{00000000-0005-0000-0000-000022000000}"/>
    <cellStyle name="Vírgula 4 2" xfId="22" xr:uid="{00000000-0005-0000-0000-000023000000}"/>
    <cellStyle name="Vírgula 4 2 2" xfId="34" xr:uid="{00000000-0005-0000-0000-000024000000}"/>
    <cellStyle name="Vírgula 4 3" xfId="28" xr:uid="{00000000-0005-0000-0000-000025000000}"/>
    <cellStyle name="Vírgula 4 4" xfId="41" xr:uid="{00000000-0005-0000-0000-000026000000}"/>
    <cellStyle name="Vírgula 5" xfId="18" xr:uid="{00000000-0005-0000-0000-000027000000}"/>
    <cellStyle name="Vírgula 5 2" xfId="30" xr:uid="{00000000-0005-0000-0000-000028000000}"/>
    <cellStyle name="Vírgula 6" xfId="24" xr:uid="{00000000-0005-0000-0000-000029000000}"/>
    <cellStyle name="Vírgula 7" xfId="37" xr:uid="{00000000-0005-0000-0000-00002A000000}"/>
  </cellStyles>
  <dxfs count="38">
    <dxf>
      <font>
        <strike val="0"/>
        <outline val="0"/>
        <shadow val="0"/>
        <u val="none"/>
        <vertAlign val="baseline"/>
        <color auto="1"/>
      </font>
    </dxf>
    <dxf>
      <font>
        <strike val="0"/>
        <outline val="0"/>
        <shadow val="0"/>
        <u val="none"/>
        <vertAlign val="baseline"/>
        <color auto="1"/>
      </font>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ill>
        <patternFill>
          <bgColor theme="0" tint="-0.24994659260841701"/>
        </patternFill>
      </fill>
    </dxf>
    <dxf>
      <fill>
        <patternFill>
          <bgColor theme="4" tint="0.39994506668294322"/>
        </patternFill>
      </fill>
    </dxf>
    <dxf>
      <fill>
        <patternFill>
          <bgColor theme="4" tint="0.79998168889431442"/>
        </patternFill>
      </fill>
    </dxf>
    <dxf>
      <font>
        <color rgb="FFFFFFFF"/>
      </font>
      <fill>
        <patternFill patternType="none"/>
      </fill>
    </dxf>
    <dxf>
      <font>
        <strike/>
        <color theme="0" tint="-0.499984740745262"/>
      </font>
    </dxf>
    <dxf>
      <font>
        <strike val="0"/>
        <outline val="0"/>
        <shadow val="0"/>
        <u val="none"/>
        <vertAlign val="baseline"/>
        <sz val="10"/>
        <color auto="1"/>
      </font>
    </dxf>
    <dxf>
      <font>
        <strike val="0"/>
        <outline val="0"/>
        <shadow val="0"/>
        <u val="none"/>
        <vertAlign val="baseline"/>
        <sz val="10"/>
        <color auto="1"/>
      </font>
      <numFmt numFmtId="35" formatCode="_-* #,##0.00_-;\-* #,##0.00_-;_-* &quot;-&quot;??_-;_-@_-"/>
    </dxf>
    <dxf>
      <font>
        <strike val="0"/>
        <outline val="0"/>
        <shadow val="0"/>
        <u val="none"/>
        <vertAlign val="baseline"/>
        <sz val="10"/>
        <color auto="1"/>
      </font>
      <numFmt numFmtId="35" formatCode="_-* #,##0.00_-;\-* #,##0.00_-;_-* &quot;-&quot;??_-;_-@_-"/>
    </dxf>
    <dxf>
      <font>
        <strike val="0"/>
        <outline val="0"/>
        <shadow val="0"/>
        <u val="none"/>
        <vertAlign val="baseline"/>
        <sz val="10"/>
        <color auto="1"/>
      </font>
    </dxf>
    <dxf>
      <font>
        <strike val="0"/>
        <outline val="0"/>
        <shadow val="0"/>
        <u val="none"/>
        <vertAlign val="baseline"/>
        <sz val="10"/>
        <color auto="1"/>
      </font>
      <numFmt numFmtId="0" formatCode="General"/>
    </dxf>
    <dxf>
      <font>
        <strike val="0"/>
        <outline val="0"/>
        <shadow val="0"/>
        <u val="none"/>
        <vertAlign val="baseline"/>
        <sz val="10"/>
        <color auto="1"/>
      </font>
      <numFmt numFmtId="0" formatCode="General"/>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left/>
        <right/>
        <top style="thin">
          <color auto="1"/>
        </top>
        <bottom style="thin">
          <color auto="1"/>
        </bottom>
      </border>
      <protection locked="1" hidden="0"/>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left/>
        <right/>
        <top style="thin">
          <color auto="1"/>
        </top>
        <bottom style="thin">
          <color auto="1"/>
        </bottom>
      </border>
      <protection locked="1" hidden="0"/>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left/>
        <right/>
        <top style="thin">
          <color auto="1"/>
        </top>
        <bottom style="thin">
          <color auto="1"/>
        </bottom>
      </border>
      <protection locked="1" hidden="0"/>
    </dxf>
    <dxf>
      <font>
        <strike val="0"/>
        <outline val="0"/>
        <shadow val="0"/>
        <u val="none"/>
        <vertAlign val="baseline"/>
        <sz val="10"/>
        <color auto="1"/>
      </font>
    </dxf>
    <dxf>
      <border outline="0">
        <top style="thin">
          <color auto="1"/>
        </top>
        <bottom style="thin">
          <color auto="1"/>
        </bottom>
      </border>
    </dxf>
    <dxf>
      <font>
        <strike val="0"/>
        <outline val="0"/>
        <shadow val="0"/>
        <u val="none"/>
        <vertAlign val="baseline"/>
        <sz val="10"/>
        <color auto="1"/>
      </font>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
      <font>
        <strike val="0"/>
        <outline val="0"/>
        <shadow val="0"/>
        <u val="none"/>
        <vertAlign val="baseline"/>
        <color auto="1"/>
      </font>
      <numFmt numFmtId="35" formatCode="_-* #,##0.00_-;\-* #,##0.00_-;_-* &quot;-&quot;??_-;_-@_-"/>
    </dxf>
    <dxf>
      <font>
        <strike val="0"/>
        <outline val="0"/>
        <shadow val="0"/>
        <u val="none"/>
        <vertAlign val="baseline"/>
        <color auto="1"/>
      </font>
      <numFmt numFmtId="0" formatCode="General"/>
    </dxf>
    <dxf>
      <font>
        <strike val="0"/>
        <outline val="0"/>
        <shadow val="0"/>
        <u val="none"/>
        <vertAlign val="baseline"/>
        <color auto="1"/>
      </font>
      <numFmt numFmtId="0" formatCode="General"/>
    </dxf>
    <dxf>
      <font>
        <strike val="0"/>
        <outline val="0"/>
        <shadow val="0"/>
        <u val="none"/>
        <vertAlign val="baseline"/>
        <color auto="1"/>
      </font>
    </dxf>
    <dxf>
      <border outline="0">
        <top style="thin">
          <color auto="1"/>
        </top>
        <bottom style="thin">
          <color auto="1"/>
        </bottom>
      </border>
    </dxf>
    <dxf>
      <font>
        <strike val="0"/>
        <outline val="0"/>
        <shadow val="0"/>
        <u val="none"/>
        <vertAlign val="baseline"/>
        <color auto="1"/>
      </font>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s>
  <tableStyles count="0" defaultTableStyle="TableStyleMedium2" defaultPivotStyle="PivotStyleLight16"/>
  <colors>
    <mruColors>
      <color rgb="FFD0CECE"/>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checked="Checked" fmlaLink="$A$12" lockText="1" noThreeD="1"/>
</file>

<file path=xl/ctrlProps/ctrlProp10.xml><?xml version="1.0" encoding="utf-8"?>
<formControlPr xmlns="http://schemas.microsoft.com/office/spreadsheetml/2009/9/main" objectType="CheckBox" checked="Checked" fmlaLink="$A$23" lockText="1" noThreeD="1"/>
</file>

<file path=xl/ctrlProps/ctrlProp11.xml><?xml version="1.0" encoding="utf-8"?>
<formControlPr xmlns="http://schemas.microsoft.com/office/spreadsheetml/2009/9/main" objectType="CheckBox" checked="Checked" fmlaLink="$A$24" lockText="1" noThreeD="1"/>
</file>

<file path=xl/ctrlProps/ctrlProp12.xml><?xml version="1.0" encoding="utf-8"?>
<formControlPr xmlns="http://schemas.microsoft.com/office/spreadsheetml/2009/9/main" objectType="CheckBox" checked="Checked" fmlaLink="$A$25" lockText="1" noThreeD="1"/>
</file>

<file path=xl/ctrlProps/ctrlProp13.xml><?xml version="1.0" encoding="utf-8"?>
<formControlPr xmlns="http://schemas.microsoft.com/office/spreadsheetml/2009/9/main" objectType="CheckBox" checked="Checked" fmlaLink="$A$26" lockText="1" noThreeD="1"/>
</file>

<file path=xl/ctrlProps/ctrlProp14.xml><?xml version="1.0" encoding="utf-8"?>
<formControlPr xmlns="http://schemas.microsoft.com/office/spreadsheetml/2009/9/main" objectType="CheckBox" checked="Checked" fmlaLink="$A$27" lockText="1" noThreeD="1"/>
</file>

<file path=xl/ctrlProps/ctrlProp15.xml><?xml version="1.0" encoding="utf-8"?>
<formControlPr xmlns="http://schemas.microsoft.com/office/spreadsheetml/2009/9/main" objectType="CheckBox" checked="Checked" fmlaLink="$A$28" lockText="1" noThreeD="1"/>
</file>

<file path=xl/ctrlProps/ctrlProp16.xml><?xml version="1.0" encoding="utf-8"?>
<formControlPr xmlns="http://schemas.microsoft.com/office/spreadsheetml/2009/9/main" objectType="CheckBox" checked="Checked" fmlaLink="$A$29" lockText="1" noThreeD="1"/>
</file>

<file path=xl/ctrlProps/ctrlProp17.xml><?xml version="1.0" encoding="utf-8"?>
<formControlPr xmlns="http://schemas.microsoft.com/office/spreadsheetml/2009/9/main" objectType="CheckBox" checked="Checked" fmlaLink="$A$30" lockText="1" noThreeD="1"/>
</file>

<file path=xl/ctrlProps/ctrlProp18.xml><?xml version="1.0" encoding="utf-8"?>
<formControlPr xmlns="http://schemas.microsoft.com/office/spreadsheetml/2009/9/main" objectType="CheckBox" fmlaLink="$A$32" lockText="1" noThreeD="1"/>
</file>

<file path=xl/ctrlProps/ctrlProp19.xml><?xml version="1.0" encoding="utf-8"?>
<formControlPr xmlns="http://schemas.microsoft.com/office/spreadsheetml/2009/9/main" objectType="CheckBox" checked="Checked" fmlaLink="$A$16" lockText="1" noThreeD="1"/>
</file>

<file path=xl/ctrlProps/ctrlProp2.xml><?xml version="1.0" encoding="utf-8"?>
<formControlPr xmlns="http://schemas.microsoft.com/office/spreadsheetml/2009/9/main" objectType="CheckBox" checked="Checked" fmlaLink="$A$13" lockText="1" noThreeD="1"/>
</file>

<file path=xl/ctrlProps/ctrlProp20.xml><?xml version="1.0" encoding="utf-8"?>
<formControlPr xmlns="http://schemas.microsoft.com/office/spreadsheetml/2009/9/main" objectType="CheckBox" checked="Checked" fmlaLink="$A$19" lockText="1" noThreeD="1"/>
</file>

<file path=xl/ctrlProps/ctrlProp21.xml><?xml version="1.0" encoding="utf-8"?>
<formControlPr xmlns="http://schemas.microsoft.com/office/spreadsheetml/2009/9/main" objectType="CheckBox" checked="Checked" fmlaLink="$A$31" lockText="1" noThreeD="1"/>
</file>

<file path=xl/ctrlProps/ctrlProp3.xml><?xml version="1.0" encoding="utf-8"?>
<formControlPr xmlns="http://schemas.microsoft.com/office/spreadsheetml/2009/9/main" objectType="CheckBox" checked="Checked" fmlaLink="$A$14" lockText="1" noThreeD="1"/>
</file>

<file path=xl/ctrlProps/ctrlProp4.xml><?xml version="1.0" encoding="utf-8"?>
<formControlPr xmlns="http://schemas.microsoft.com/office/spreadsheetml/2009/9/main" objectType="CheckBox" checked="Checked" fmlaLink="$A$15" lockText="1" noThreeD="1"/>
</file>

<file path=xl/ctrlProps/ctrlProp5.xml><?xml version="1.0" encoding="utf-8"?>
<formControlPr xmlns="http://schemas.microsoft.com/office/spreadsheetml/2009/9/main" objectType="CheckBox" checked="Checked" fmlaLink="$A$17" lockText="1" noThreeD="1"/>
</file>

<file path=xl/ctrlProps/ctrlProp6.xml><?xml version="1.0" encoding="utf-8"?>
<formControlPr xmlns="http://schemas.microsoft.com/office/spreadsheetml/2009/9/main" objectType="CheckBox" checked="Checked" fmlaLink="$A$18" lockText="1" noThreeD="1"/>
</file>

<file path=xl/ctrlProps/ctrlProp7.xml><?xml version="1.0" encoding="utf-8"?>
<formControlPr xmlns="http://schemas.microsoft.com/office/spreadsheetml/2009/9/main" objectType="CheckBox" checked="Checked" fmlaLink="$A$20" lockText="1" noThreeD="1"/>
</file>

<file path=xl/ctrlProps/ctrlProp8.xml><?xml version="1.0" encoding="utf-8"?>
<formControlPr xmlns="http://schemas.microsoft.com/office/spreadsheetml/2009/9/main" objectType="CheckBox" checked="Checked" fmlaLink="$A$21" lockText="1" noThreeD="1"/>
</file>

<file path=xl/ctrlProps/ctrlProp9.xml><?xml version="1.0" encoding="utf-8"?>
<formControlPr xmlns="http://schemas.microsoft.com/office/spreadsheetml/2009/9/main" objectType="CheckBox" checked="Checked" fmlaLink="$A$2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3" Type="http://schemas.openxmlformats.org/officeDocument/2006/relationships/hyperlink" Target="#CRONOGRAMA!Area_de_impressao"/><Relationship Id="rId2" Type="http://schemas.openxmlformats.org/officeDocument/2006/relationships/hyperlink" Target="#DADOS!A1"/><Relationship Id="rId1" Type="http://schemas.openxmlformats.org/officeDocument/2006/relationships/hyperlink" Target="#COTA&#199;&#213;ES!Area_de_impressao"/><Relationship Id="rId4" Type="http://schemas.openxmlformats.org/officeDocument/2006/relationships/image" Target="../media/image22.emf"/></Relationships>
</file>

<file path=xl/drawings/_rels/drawing12.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2.emf"/></Relationships>
</file>

<file path=xl/drawings/_rels/drawing13.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4.emf"/><Relationship Id="rId4" Type="http://schemas.openxmlformats.org/officeDocument/2006/relationships/hyperlink" Target="#CRONOGRAMA!Area_de_impressao"/></Relationships>
</file>

<file path=xl/drawings/_rels/drawing14.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5.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2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xml.rels><?xml version="1.0" encoding="UTF-8" standalone="yes"?>
<Relationships xmlns="http://schemas.openxmlformats.org/package/2006/relationships"><Relationship Id="rId3" Type="http://schemas.openxmlformats.org/officeDocument/2006/relationships/hyperlink" Target="#'MEMORIA DE CALCULO AT'!Area_de_impressao"/><Relationship Id="rId7" Type="http://schemas.openxmlformats.org/officeDocument/2006/relationships/hyperlink" Target="#'BDI '!Area_de_impressao"/><Relationship Id="rId2" Type="http://schemas.openxmlformats.org/officeDocument/2006/relationships/hyperlink" Target="#OR&#199;AMENTO_DES!A1"/><Relationship Id="rId1" Type="http://schemas.openxmlformats.org/officeDocument/2006/relationships/image" Target="../media/image20.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2.emf"/></Relationships>
</file>

<file path=xl/drawings/_rels/drawing7.x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jpeg"/><Relationship Id="rId6" Type="http://schemas.openxmlformats.org/officeDocument/2006/relationships/image" Target="../media/image29.png"/><Relationship Id="rId11" Type="http://schemas.openxmlformats.org/officeDocument/2006/relationships/image" Target="../media/image33.png"/><Relationship Id="rId5" Type="http://schemas.openxmlformats.org/officeDocument/2006/relationships/image" Target="../media/image28.png"/><Relationship Id="rId10" Type="http://schemas.openxmlformats.org/officeDocument/2006/relationships/image" Target="../media/image32.jpeg"/><Relationship Id="rId4" Type="http://schemas.openxmlformats.org/officeDocument/2006/relationships/image" Target="../media/image27.png"/><Relationship Id="rId9" Type="http://schemas.openxmlformats.org/officeDocument/2006/relationships/image" Target="../media/image31.png"/></Relationships>
</file>

<file path=xl/drawings/_rels/drawing8.xml.rels><?xml version="1.0" encoding="UTF-8" standalone="yes"?>
<Relationships xmlns="http://schemas.openxmlformats.org/package/2006/relationships"><Relationship Id="rId2" Type="http://schemas.openxmlformats.org/officeDocument/2006/relationships/hyperlink" Target="#'MEMORIA DE CALCULO AT'!Area_de_impressao"/><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4.emf"/><Relationship Id="rId4" Type="http://schemas.openxmlformats.org/officeDocument/2006/relationships/hyperlink" Target="#CRONOGRAMA!Area_de_impressao"/></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34180</xdr:colOff>
      <xdr:row>6</xdr:row>
      <xdr:rowOff>49966</xdr:rowOff>
    </xdr:from>
    <xdr:to>
      <xdr:col>1</xdr:col>
      <xdr:colOff>3213924</xdr:colOff>
      <xdr:row>6</xdr:row>
      <xdr:rowOff>1057275</xdr:rowOff>
    </xdr:to>
    <xdr:pic>
      <xdr:nvPicPr>
        <xdr:cNvPr id="10" name="Imagem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406030" y="6479341"/>
          <a:ext cx="3179744" cy="100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134471</xdr:colOff>
      <xdr:row>7</xdr:row>
      <xdr:rowOff>56029</xdr:rowOff>
    </xdr:from>
    <xdr:to>
      <xdr:col>1</xdr:col>
      <xdr:colOff>3025588</xdr:colOff>
      <xdr:row>7</xdr:row>
      <xdr:rowOff>1053730</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2947147" y="7608794"/>
          <a:ext cx="2891117" cy="997701"/>
        </a:xfrm>
        <a:prstGeom prst="rect">
          <a:avLst/>
        </a:prstGeom>
      </xdr:spPr>
    </xdr:pic>
    <xdr:clientData/>
  </xdr:twoCellAnchor>
  <xdr:twoCellAnchor editAs="oneCell">
    <xdr:from>
      <xdr:col>1</xdr:col>
      <xdr:colOff>145677</xdr:colOff>
      <xdr:row>8</xdr:row>
      <xdr:rowOff>89647</xdr:rowOff>
    </xdr:from>
    <xdr:to>
      <xdr:col>1</xdr:col>
      <xdr:colOff>2891119</xdr:colOff>
      <xdr:row>8</xdr:row>
      <xdr:rowOff>1004794</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2958353" y="8751794"/>
          <a:ext cx="2745442" cy="915147"/>
        </a:xfrm>
        <a:prstGeom prst="rect">
          <a:avLst/>
        </a:prstGeom>
      </xdr:spPr>
    </xdr:pic>
    <xdr:clientData/>
  </xdr:twoCellAnchor>
  <xdr:twoCellAnchor editAs="oneCell">
    <xdr:from>
      <xdr:col>1</xdr:col>
      <xdr:colOff>1019096</xdr:colOff>
      <xdr:row>12</xdr:row>
      <xdr:rowOff>369794</xdr:rowOff>
    </xdr:from>
    <xdr:to>
      <xdr:col>1</xdr:col>
      <xdr:colOff>2978206</xdr:colOff>
      <xdr:row>12</xdr:row>
      <xdr:rowOff>918882</xdr:rowOff>
    </xdr:to>
    <xdr:pic>
      <xdr:nvPicPr>
        <xdr:cNvPr id="15" name="Imagem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3826900" y="13431468"/>
          <a:ext cx="1959110" cy="549088"/>
        </a:xfrm>
        <a:prstGeom prst="rect">
          <a:avLst/>
        </a:prstGeom>
      </xdr:spPr>
    </xdr:pic>
    <xdr:clientData/>
  </xdr:twoCellAnchor>
  <xdr:twoCellAnchor editAs="oneCell">
    <xdr:from>
      <xdr:col>1</xdr:col>
      <xdr:colOff>201706</xdr:colOff>
      <xdr:row>12</xdr:row>
      <xdr:rowOff>257735</xdr:rowOff>
    </xdr:from>
    <xdr:to>
      <xdr:col>1</xdr:col>
      <xdr:colOff>1098177</xdr:colOff>
      <xdr:row>12</xdr:row>
      <xdr:rowOff>997360</xdr:rowOff>
    </xdr:to>
    <xdr:pic>
      <xdr:nvPicPr>
        <xdr:cNvPr id="17" name="Imagem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a:stretch>
          <a:fillRect/>
        </a:stretch>
      </xdr:blipFill>
      <xdr:spPr>
        <a:xfrm>
          <a:off x="3014382" y="13357411"/>
          <a:ext cx="896471" cy="739625"/>
        </a:xfrm>
        <a:prstGeom prst="rect">
          <a:avLst/>
        </a:prstGeom>
      </xdr:spPr>
    </xdr:pic>
    <xdr:clientData/>
  </xdr:twoCellAnchor>
  <xdr:twoCellAnchor editAs="oneCell">
    <xdr:from>
      <xdr:col>1</xdr:col>
      <xdr:colOff>285750</xdr:colOff>
      <xdr:row>11</xdr:row>
      <xdr:rowOff>57151</xdr:rowOff>
    </xdr:from>
    <xdr:to>
      <xdr:col>1</xdr:col>
      <xdr:colOff>2752725</xdr:colOff>
      <xdr:row>11</xdr:row>
      <xdr:rowOff>928975</xdr:rowOff>
    </xdr:to>
    <xdr:pic>
      <xdr:nvPicPr>
        <xdr:cNvPr id="18" name="Imagem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2"/>
        <a:stretch>
          <a:fillRect/>
        </a:stretch>
      </xdr:blipFill>
      <xdr:spPr>
        <a:xfrm>
          <a:off x="3343275" y="12030076"/>
          <a:ext cx="2466975" cy="871824"/>
        </a:xfrm>
        <a:prstGeom prst="rect">
          <a:avLst/>
        </a:prstGeom>
      </xdr:spPr>
    </xdr:pic>
    <xdr:clientData/>
  </xdr:twoCellAnchor>
  <xdr:twoCellAnchor editAs="oneCell">
    <xdr:from>
      <xdr:col>1</xdr:col>
      <xdr:colOff>247650</xdr:colOff>
      <xdr:row>9</xdr:row>
      <xdr:rowOff>104775</xdr:rowOff>
    </xdr:from>
    <xdr:to>
      <xdr:col>1</xdr:col>
      <xdr:colOff>2762250</xdr:colOff>
      <xdr:row>9</xdr:row>
      <xdr:rowOff>994556</xdr:rowOff>
    </xdr:to>
    <xdr:pic>
      <xdr:nvPicPr>
        <xdr:cNvPr id="19" name="Imagem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3"/>
        <a:stretch>
          <a:fillRect/>
        </a:stretch>
      </xdr:blipFill>
      <xdr:spPr>
        <a:xfrm>
          <a:off x="3305175" y="9867900"/>
          <a:ext cx="2514600" cy="889781"/>
        </a:xfrm>
        <a:prstGeom prst="rect">
          <a:avLst/>
        </a:prstGeom>
      </xdr:spPr>
    </xdr:pic>
    <xdr:clientData/>
  </xdr:twoCellAnchor>
  <xdr:twoCellAnchor editAs="oneCell">
    <xdr:from>
      <xdr:col>1</xdr:col>
      <xdr:colOff>104774</xdr:colOff>
      <xdr:row>13</xdr:row>
      <xdr:rowOff>85725</xdr:rowOff>
    </xdr:from>
    <xdr:to>
      <xdr:col>1</xdr:col>
      <xdr:colOff>3171825</xdr:colOff>
      <xdr:row>13</xdr:row>
      <xdr:rowOff>1012326</xdr:rowOff>
    </xdr:to>
    <xdr:pic>
      <xdr:nvPicPr>
        <xdr:cNvPr id="14" name="Imagem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76624" y="14268450"/>
          <a:ext cx="3067051" cy="926601"/>
        </a:xfrm>
        <a:prstGeom prst="rect">
          <a:avLst/>
        </a:prstGeom>
      </xdr:spPr>
    </xdr:pic>
    <xdr:clientData/>
  </xdr:twoCellAnchor>
  <xdr:twoCellAnchor editAs="oneCell">
    <xdr:from>
      <xdr:col>1</xdr:col>
      <xdr:colOff>981075</xdr:colOff>
      <xdr:row>14</xdr:row>
      <xdr:rowOff>28576</xdr:rowOff>
    </xdr:from>
    <xdr:to>
      <xdr:col>1</xdr:col>
      <xdr:colOff>2114550</xdr:colOff>
      <xdr:row>14</xdr:row>
      <xdr:rowOff>1074861</xdr:rowOff>
    </xdr:to>
    <xdr:pic>
      <xdr:nvPicPr>
        <xdr:cNvPr id="16" name="Imagem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52925" y="15316201"/>
          <a:ext cx="1133475" cy="1046285"/>
        </a:xfrm>
        <a:prstGeom prst="rect">
          <a:avLst/>
        </a:prstGeom>
      </xdr:spPr>
    </xdr:pic>
    <xdr:clientData/>
  </xdr:twoCellAnchor>
  <xdr:twoCellAnchor editAs="oneCell">
    <xdr:from>
      <xdr:col>1</xdr:col>
      <xdr:colOff>657225</xdr:colOff>
      <xdr:row>15</xdr:row>
      <xdr:rowOff>28576</xdr:rowOff>
    </xdr:from>
    <xdr:to>
      <xdr:col>1</xdr:col>
      <xdr:colOff>2495550</xdr:colOff>
      <xdr:row>15</xdr:row>
      <xdr:rowOff>1082740</xdr:rowOff>
    </xdr:to>
    <xdr:pic>
      <xdr:nvPicPr>
        <xdr:cNvPr id="21" name="Imagem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29075" y="16421101"/>
          <a:ext cx="1838325" cy="1054164"/>
        </a:xfrm>
        <a:prstGeom prst="rect">
          <a:avLst/>
        </a:prstGeom>
      </xdr:spPr>
    </xdr:pic>
    <xdr:clientData/>
  </xdr:twoCellAnchor>
  <xdr:twoCellAnchor editAs="oneCell">
    <xdr:from>
      <xdr:col>1</xdr:col>
      <xdr:colOff>39463</xdr:colOff>
      <xdr:row>16</xdr:row>
      <xdr:rowOff>114301</xdr:rowOff>
    </xdr:from>
    <xdr:to>
      <xdr:col>1</xdr:col>
      <xdr:colOff>3200401</xdr:colOff>
      <xdr:row>16</xdr:row>
      <xdr:rowOff>999364</xdr:rowOff>
    </xdr:to>
    <xdr:pic>
      <xdr:nvPicPr>
        <xdr:cNvPr id="23" name="Imagem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411313" y="17611726"/>
          <a:ext cx="3160938" cy="885063"/>
        </a:xfrm>
        <a:prstGeom prst="rect">
          <a:avLst/>
        </a:prstGeom>
      </xdr:spPr>
    </xdr:pic>
    <xdr:clientData/>
  </xdr:twoCellAnchor>
  <xdr:twoCellAnchor editAs="oneCell">
    <xdr:from>
      <xdr:col>1</xdr:col>
      <xdr:colOff>190500</xdr:colOff>
      <xdr:row>17</xdr:row>
      <xdr:rowOff>28576</xdr:rowOff>
    </xdr:from>
    <xdr:to>
      <xdr:col>1</xdr:col>
      <xdr:colOff>3038475</xdr:colOff>
      <xdr:row>17</xdr:row>
      <xdr:rowOff>1134876</xdr:rowOff>
    </xdr:to>
    <xdr:pic>
      <xdr:nvPicPr>
        <xdr:cNvPr id="29" name="Imagem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562350" y="18630901"/>
          <a:ext cx="2847975" cy="1106300"/>
        </a:xfrm>
        <a:prstGeom prst="rect">
          <a:avLst/>
        </a:prstGeom>
      </xdr:spPr>
    </xdr:pic>
    <xdr:clientData/>
  </xdr:twoCellAnchor>
  <xdr:twoCellAnchor editAs="oneCell">
    <xdr:from>
      <xdr:col>1</xdr:col>
      <xdr:colOff>276225</xdr:colOff>
      <xdr:row>10</xdr:row>
      <xdr:rowOff>38101</xdr:rowOff>
    </xdr:from>
    <xdr:to>
      <xdr:col>1</xdr:col>
      <xdr:colOff>2964638</xdr:colOff>
      <xdr:row>10</xdr:row>
      <xdr:rowOff>1085851</xdr:rowOff>
    </xdr:to>
    <xdr:pic>
      <xdr:nvPicPr>
        <xdr:cNvPr id="31" name="Imagem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648075" y="10906126"/>
          <a:ext cx="2688413" cy="1047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47625</xdr:rowOff>
        </xdr:from>
        <xdr:to>
          <xdr:col>2</xdr:col>
          <xdr:colOff>600075</xdr:colOff>
          <xdr:row>2</xdr:row>
          <xdr:rowOff>170216</xdr:rowOff>
        </xdr:to>
        <xdr:pic>
          <xdr:nvPicPr>
            <xdr:cNvPr id="6" name="Imagem 5">
              <a:extLst>
                <a:ext uri="{FF2B5EF4-FFF2-40B4-BE49-F238E27FC236}">
                  <a16:creationId xmlns:a16="http://schemas.microsoft.com/office/drawing/2014/main" id="{00000000-0008-0000-0B00-000006000000}"/>
                </a:ext>
              </a:extLst>
            </xdr:cNvPr>
            <xdr:cNvPicPr>
              <a:picLocks noChangeAspect="1"/>
              <a:extLst>
                <a:ext uri="{84589F7E-364E-4C9E-8A38-B11213B215E9}">
                  <a14:cameraTool cellRange="ImgEscudo" spid="_x0000_s85951"/>
                </a:ext>
              </a:extLst>
            </xdr:cNvPicPr>
          </xdr:nvPicPr>
          <xdr:blipFill>
            <a:blip xmlns:r="http://schemas.openxmlformats.org/officeDocument/2006/relationships" r:embed="rId1"/>
            <a:stretch>
              <a:fillRect/>
            </a:stretch>
          </xdr:blipFill>
          <xdr:spPr>
            <a:xfrm>
              <a:off x="123825" y="47625"/>
              <a:ext cx="2066925" cy="513116"/>
            </a:xfrm>
            <a:prstGeom prst="rect">
              <a:avLst/>
            </a:prstGeom>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0</xdr:colOff>
      <xdr:row>4</xdr:row>
      <xdr:rowOff>140176</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0</xdr:colOff>
      <xdr:row>6</xdr:row>
      <xdr:rowOff>33521</xdr:rowOff>
    </xdr:to>
    <xdr:sp macro="" textlink="">
      <xdr:nvSpPr>
        <xdr:cNvPr id="5" name="Seta: para a Esquerda 2">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66675</xdr:rowOff>
        </xdr:from>
        <xdr:to>
          <xdr:col>0</xdr:col>
          <xdr:colOff>1343025</xdr:colOff>
          <xdr:row>2</xdr:row>
          <xdr:rowOff>164565</xdr:rowOff>
        </xdr:to>
        <xdr:pic>
          <xdr:nvPicPr>
            <xdr:cNvPr id="7" name="Imagem 6">
              <a:extLst>
                <a:ext uri="{FF2B5EF4-FFF2-40B4-BE49-F238E27FC236}">
                  <a16:creationId xmlns:a16="http://schemas.microsoft.com/office/drawing/2014/main" id="{00000000-0008-0000-0C00-000007000000}"/>
                </a:ext>
              </a:extLst>
            </xdr:cNvPr>
            <xdr:cNvPicPr>
              <a:picLocks noChangeAspect="1"/>
              <a:extLst>
                <a:ext uri="{84589F7E-364E-4C9E-8A38-B11213B215E9}">
                  <a14:cameraTool cellRange="ImgEscudo" spid="_x0000_s76029"/>
                </a:ext>
              </a:extLst>
            </xdr:cNvPicPr>
          </xdr:nvPicPr>
          <xdr:blipFill>
            <a:blip xmlns:r="http://schemas.openxmlformats.org/officeDocument/2006/relationships" r:embed="rId4"/>
            <a:stretch>
              <a:fillRect/>
            </a:stretch>
          </xdr:blipFill>
          <xdr:spPr>
            <a:xfrm>
              <a:off x="95250" y="66675"/>
              <a:ext cx="1247775" cy="488415"/>
            </a:xfrm>
            <a:prstGeom prst="rect">
              <a:avLst/>
            </a:prstGeom>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28575</xdr:rowOff>
        </xdr:from>
        <xdr:to>
          <xdr:col>1</xdr:col>
          <xdr:colOff>1219200</xdr:colOff>
          <xdr:row>2</xdr:row>
          <xdr:rowOff>136480</xdr:rowOff>
        </xdr:to>
        <xdr:pic>
          <xdr:nvPicPr>
            <xdr:cNvPr id="2" name="Imagem 1">
              <a:extLst>
                <a:ext uri="{FF2B5EF4-FFF2-40B4-BE49-F238E27FC236}">
                  <a16:creationId xmlns:a16="http://schemas.microsoft.com/office/drawing/2014/main" id="{00000000-0008-0000-0D00-000002000000}"/>
                </a:ext>
              </a:extLst>
            </xdr:cNvPr>
            <xdr:cNvPicPr>
              <a:picLocks noChangeAspect="1"/>
              <a:extLst>
                <a:ext uri="{84589F7E-364E-4C9E-8A38-B11213B215E9}">
                  <a14:cameraTool cellRange="ImgEscudo" spid="_x0000_s28925"/>
                </a:ext>
              </a:extLst>
            </xdr:cNvPicPr>
          </xdr:nvPicPr>
          <xdr:blipFill>
            <a:blip xmlns:r="http://schemas.openxmlformats.org/officeDocument/2006/relationships" r:embed="rId1"/>
            <a:stretch>
              <a:fillRect/>
            </a:stretch>
          </xdr:blipFill>
          <xdr:spPr>
            <a:xfrm>
              <a:off x="47625" y="28575"/>
              <a:ext cx="1828800" cy="466045"/>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23258373" y="1974851"/>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23050500" y="1538654"/>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E00-000002000000}"/>
                </a:ext>
              </a:extLst>
            </xdr:cNvPr>
            <xdr:cNvPicPr>
              <a:picLocks noChangeAspect="1"/>
              <a:extLst>
                <a:ext uri="{84589F7E-364E-4C9E-8A38-B11213B215E9}">
                  <a14:cameraTool cellRange="ImgEscudo" spid="_x0000_s61693"/>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66676</xdr:colOff>
          <xdr:row>0</xdr:row>
          <xdr:rowOff>28575</xdr:rowOff>
        </xdr:from>
        <xdr:to>
          <xdr:col>1</xdr:col>
          <xdr:colOff>1200150</xdr:colOff>
          <xdr:row>2</xdr:row>
          <xdr:rowOff>133350</xdr:rowOff>
        </xdr:to>
        <xdr:pic>
          <xdr:nvPicPr>
            <xdr:cNvPr id="2" name="Imagem 1">
              <a:extLst>
                <a:ext uri="{FF2B5EF4-FFF2-40B4-BE49-F238E27FC236}">
                  <a16:creationId xmlns:a16="http://schemas.microsoft.com/office/drawing/2014/main" id="{00000000-0008-0000-0F00-000002000000}"/>
                </a:ext>
              </a:extLst>
            </xdr:cNvPr>
            <xdr:cNvPicPr>
              <a:picLocks noChangeAspect="1"/>
              <a:extLst>
                <a:ext uri="{84589F7E-364E-4C9E-8A38-B11213B215E9}">
                  <a14:cameraTool cellRange="ImgEscudo" spid="_x0000_s83197"/>
                </a:ext>
              </a:extLst>
            </xdr:cNvPicPr>
          </xdr:nvPicPr>
          <xdr:blipFill>
            <a:blip xmlns:r="http://schemas.openxmlformats.org/officeDocument/2006/relationships" r:embed="rId1"/>
            <a:stretch>
              <a:fillRect/>
            </a:stretch>
          </xdr:blipFill>
          <xdr:spPr>
            <a:xfrm>
              <a:off x="66676" y="28575"/>
              <a:ext cx="1781174" cy="457200"/>
            </a:xfrm>
            <a:prstGeom prst="rect">
              <a:avLst/>
            </a:prstGeom>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24848</xdr:colOff>
          <xdr:row>0</xdr:row>
          <xdr:rowOff>57978</xdr:rowOff>
        </xdr:from>
        <xdr:to>
          <xdr:col>0</xdr:col>
          <xdr:colOff>1374913</xdr:colOff>
          <xdr:row>2</xdr:row>
          <xdr:rowOff>136332</xdr:rowOff>
        </xdr:to>
        <xdr:pic>
          <xdr:nvPicPr>
            <xdr:cNvPr id="3" name="Imagem 2">
              <a:extLst>
                <a:ext uri="{FF2B5EF4-FFF2-40B4-BE49-F238E27FC236}">
                  <a16:creationId xmlns:a16="http://schemas.microsoft.com/office/drawing/2014/main" id="{00000000-0008-0000-1000-000003000000}"/>
                </a:ext>
              </a:extLst>
            </xdr:cNvPr>
            <xdr:cNvPicPr>
              <a:picLocks noChangeAspect="1"/>
              <a:extLst>
                <a:ext uri="{84589F7E-364E-4C9E-8A38-B11213B215E9}">
                  <a14:cameraTool cellRange="ImgEscudo" spid="_x0000_s44285"/>
                </a:ext>
              </a:extLst>
            </xdr:cNvPicPr>
          </xdr:nvPicPr>
          <xdr:blipFill>
            <a:blip xmlns:r="http://schemas.openxmlformats.org/officeDocument/2006/relationships" r:embed="rId1"/>
            <a:stretch>
              <a:fillRect/>
            </a:stretch>
          </xdr:blipFill>
          <xdr:spPr>
            <a:xfrm>
              <a:off x="24848" y="57978"/>
              <a:ext cx="1350065" cy="414131"/>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a:xfrm>
          <a:off x="7611718" y="198782"/>
          <a:ext cx="889934"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72474</xdr:colOff>
          <xdr:row>0</xdr:row>
          <xdr:rowOff>38928</xdr:rowOff>
        </xdr:from>
        <xdr:to>
          <xdr:col>0</xdr:col>
          <xdr:colOff>1371600</xdr:colOff>
          <xdr:row>2</xdr:row>
          <xdr:rowOff>95250</xdr:rowOff>
        </xdr:to>
        <xdr:pic>
          <xdr:nvPicPr>
            <xdr:cNvPr id="2" name="Imagem 1">
              <a:extLst>
                <a:ext uri="{FF2B5EF4-FFF2-40B4-BE49-F238E27FC236}">
                  <a16:creationId xmlns:a16="http://schemas.microsoft.com/office/drawing/2014/main" id="{00000000-0008-0000-1100-000002000000}"/>
                </a:ext>
              </a:extLst>
            </xdr:cNvPr>
            <xdr:cNvPicPr>
              <a:picLocks noChangeAspect="1"/>
              <a:extLst>
                <a:ext uri="{84589F7E-364E-4C9E-8A38-B11213B215E9}">
                  <a14:cameraTool cellRange="ImgEscudo" spid="_x0000_s94461"/>
                </a:ext>
              </a:extLst>
            </xdr:cNvPicPr>
          </xdr:nvPicPr>
          <xdr:blipFill>
            <a:blip xmlns:r="http://schemas.openxmlformats.org/officeDocument/2006/relationships" r:embed="rId1"/>
            <a:stretch>
              <a:fillRect/>
            </a:stretch>
          </xdr:blipFill>
          <xdr:spPr>
            <a:xfrm>
              <a:off x="72474" y="38928"/>
              <a:ext cx="1299126" cy="380172"/>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id="{00000000-0008-0000-0200-000002000000}"/>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id="{00000000-0008-0000-0200-000007000000}"/>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id="{00000000-0008-0000-0200-000009000000}"/>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BDI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195677</xdr:colOff>
      <xdr:row>1</xdr:row>
      <xdr:rowOff>87922</xdr:rowOff>
    </xdr:from>
    <xdr:to>
      <xdr:col>2</xdr:col>
      <xdr:colOff>663395</xdr:colOff>
      <xdr:row>3</xdr:row>
      <xdr:rowOff>135861</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05227" y="278422"/>
          <a:ext cx="1315443" cy="5813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11</xdr:row>
          <xdr:rowOff>0</xdr:rowOff>
        </xdr:from>
        <xdr:to>
          <xdr:col>3</xdr:col>
          <xdr:colOff>314325</xdr:colOff>
          <xdr:row>11</xdr:row>
          <xdr:rowOff>276225</xdr:rowOff>
        </xdr:to>
        <xdr:sp macro="" textlink="">
          <xdr:nvSpPr>
            <xdr:cNvPr id="154625" name="Check Box 1" hidden="1">
              <a:extLst>
                <a:ext uri="{63B3BB69-23CF-44E3-9099-C40C66FF867C}">
                  <a14:compatExt spid="_x0000_s154625"/>
                </a:ext>
                <a:ext uri="{FF2B5EF4-FFF2-40B4-BE49-F238E27FC236}">
                  <a16:creationId xmlns:a16="http://schemas.microsoft.com/office/drawing/2014/main" id="{00000000-0008-0000-0300-00000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19050</xdr:rowOff>
        </xdr:from>
        <xdr:to>
          <xdr:col>3</xdr:col>
          <xdr:colOff>266700</xdr:colOff>
          <xdr:row>12</xdr:row>
          <xdr:rowOff>228600</xdr:rowOff>
        </xdr:to>
        <xdr:sp macro="" textlink="">
          <xdr:nvSpPr>
            <xdr:cNvPr id="154626" name="Check Box 2" hidden="1">
              <a:extLst>
                <a:ext uri="{63B3BB69-23CF-44E3-9099-C40C66FF867C}">
                  <a14:compatExt spid="_x0000_s154626"/>
                </a:ext>
                <a:ext uri="{FF2B5EF4-FFF2-40B4-BE49-F238E27FC236}">
                  <a16:creationId xmlns:a16="http://schemas.microsoft.com/office/drawing/2014/main" id="{00000000-0008-0000-0300-00000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9525</xdr:rowOff>
        </xdr:from>
        <xdr:to>
          <xdr:col>3</xdr:col>
          <xdr:colOff>323850</xdr:colOff>
          <xdr:row>14</xdr:row>
          <xdr:rowOff>0</xdr:rowOff>
        </xdr:to>
        <xdr:sp macro="" textlink="">
          <xdr:nvSpPr>
            <xdr:cNvPr id="154627" name="Check Box 3" hidden="1">
              <a:extLst>
                <a:ext uri="{63B3BB69-23CF-44E3-9099-C40C66FF867C}">
                  <a14:compatExt spid="_x0000_s154627"/>
                </a:ext>
                <a:ext uri="{FF2B5EF4-FFF2-40B4-BE49-F238E27FC236}">
                  <a16:creationId xmlns:a16="http://schemas.microsoft.com/office/drawing/2014/main" id="{00000000-0008-0000-0300-00000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0</xdr:rowOff>
        </xdr:from>
        <xdr:to>
          <xdr:col>3</xdr:col>
          <xdr:colOff>323850</xdr:colOff>
          <xdr:row>15</xdr:row>
          <xdr:rowOff>0</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03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19050</xdr:rowOff>
        </xdr:from>
        <xdr:to>
          <xdr:col>3</xdr:col>
          <xdr:colOff>314325</xdr:colOff>
          <xdr:row>16</xdr:row>
          <xdr:rowOff>361950</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03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47625</xdr:rowOff>
        </xdr:from>
        <xdr:to>
          <xdr:col>3</xdr:col>
          <xdr:colOff>314325</xdr:colOff>
          <xdr:row>17</xdr:row>
          <xdr:rowOff>323850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03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9525</xdr:rowOff>
        </xdr:from>
        <xdr:to>
          <xdr:col>3</xdr:col>
          <xdr:colOff>257175</xdr:colOff>
          <xdr:row>19</xdr:row>
          <xdr:rowOff>266700</xdr:rowOff>
        </xdr:to>
        <xdr:sp macro="" textlink="">
          <xdr:nvSpPr>
            <xdr:cNvPr id="154631" name="Check Box 7" hidden="1">
              <a:extLst>
                <a:ext uri="{63B3BB69-23CF-44E3-9099-C40C66FF867C}">
                  <a14:compatExt spid="_x0000_s154631"/>
                </a:ext>
                <a:ext uri="{FF2B5EF4-FFF2-40B4-BE49-F238E27FC236}">
                  <a16:creationId xmlns:a16="http://schemas.microsoft.com/office/drawing/2014/main" id="{00000000-0008-0000-0300-00000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3</xdr:col>
          <xdr:colOff>323850</xdr:colOff>
          <xdr:row>21</xdr:row>
          <xdr:rowOff>0</xdr:rowOff>
        </xdr:to>
        <xdr:sp macro="" textlink="">
          <xdr:nvSpPr>
            <xdr:cNvPr id="154632" name="Check Box 8" hidden="1">
              <a:extLst>
                <a:ext uri="{63B3BB69-23CF-44E3-9099-C40C66FF867C}">
                  <a14:compatExt spid="_x0000_s154632"/>
                </a:ext>
                <a:ext uri="{FF2B5EF4-FFF2-40B4-BE49-F238E27FC236}">
                  <a16:creationId xmlns:a16="http://schemas.microsoft.com/office/drawing/2014/main" id="{00000000-0008-0000-0300-00000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57150</xdr:rowOff>
        </xdr:from>
        <xdr:to>
          <xdr:col>3</xdr:col>
          <xdr:colOff>323850</xdr:colOff>
          <xdr:row>21</xdr:row>
          <xdr:rowOff>333375</xdr:rowOff>
        </xdr:to>
        <xdr:sp macro="" textlink="">
          <xdr:nvSpPr>
            <xdr:cNvPr id="154633" name="Check Box 9" hidden="1">
              <a:extLst>
                <a:ext uri="{63B3BB69-23CF-44E3-9099-C40C66FF867C}">
                  <a14:compatExt spid="_x0000_s154633"/>
                </a:ext>
                <a:ext uri="{FF2B5EF4-FFF2-40B4-BE49-F238E27FC236}">
                  <a16:creationId xmlns:a16="http://schemas.microsoft.com/office/drawing/2014/main" id="{00000000-0008-0000-0300-00000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66675</xdr:rowOff>
        </xdr:from>
        <xdr:to>
          <xdr:col>3</xdr:col>
          <xdr:colOff>323850</xdr:colOff>
          <xdr:row>22</xdr:row>
          <xdr:rowOff>342900</xdr:rowOff>
        </xdr:to>
        <xdr:sp macro="" textlink="">
          <xdr:nvSpPr>
            <xdr:cNvPr id="154634" name="Check Box 10" hidden="1">
              <a:extLst>
                <a:ext uri="{63B3BB69-23CF-44E3-9099-C40C66FF867C}">
                  <a14:compatExt spid="_x0000_s154634"/>
                </a:ext>
                <a:ext uri="{FF2B5EF4-FFF2-40B4-BE49-F238E27FC236}">
                  <a16:creationId xmlns:a16="http://schemas.microsoft.com/office/drawing/2014/main" id="{00000000-0008-0000-0300-00000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57150</xdr:rowOff>
        </xdr:from>
        <xdr:to>
          <xdr:col>3</xdr:col>
          <xdr:colOff>323850</xdr:colOff>
          <xdr:row>23</xdr:row>
          <xdr:rowOff>333375</xdr:rowOff>
        </xdr:to>
        <xdr:sp macro="" textlink="">
          <xdr:nvSpPr>
            <xdr:cNvPr id="154635" name="Check Box 11" hidden="1">
              <a:extLst>
                <a:ext uri="{63B3BB69-23CF-44E3-9099-C40C66FF867C}">
                  <a14:compatExt spid="_x0000_s154635"/>
                </a:ext>
                <a:ext uri="{FF2B5EF4-FFF2-40B4-BE49-F238E27FC236}">
                  <a16:creationId xmlns:a16="http://schemas.microsoft.com/office/drawing/2014/main" id="{00000000-0008-0000-0300-00000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57150</xdr:rowOff>
        </xdr:from>
        <xdr:to>
          <xdr:col>3</xdr:col>
          <xdr:colOff>323850</xdr:colOff>
          <xdr:row>24</xdr:row>
          <xdr:rowOff>352425</xdr:rowOff>
        </xdr:to>
        <xdr:sp macro="" textlink="">
          <xdr:nvSpPr>
            <xdr:cNvPr id="154636" name="Check Box 12" hidden="1">
              <a:extLst>
                <a:ext uri="{63B3BB69-23CF-44E3-9099-C40C66FF867C}">
                  <a14:compatExt spid="_x0000_s154636"/>
                </a:ext>
                <a:ext uri="{FF2B5EF4-FFF2-40B4-BE49-F238E27FC236}">
                  <a16:creationId xmlns:a16="http://schemas.microsoft.com/office/drawing/2014/main" id="{00000000-0008-0000-0300-00000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xdr:row>
          <xdr:rowOff>47625</xdr:rowOff>
        </xdr:from>
        <xdr:to>
          <xdr:col>3</xdr:col>
          <xdr:colOff>323850</xdr:colOff>
          <xdr:row>25</xdr:row>
          <xdr:rowOff>323850</xdr:rowOff>
        </xdr:to>
        <xdr:sp macro="" textlink="">
          <xdr:nvSpPr>
            <xdr:cNvPr id="154637" name="Check Box 13" hidden="1">
              <a:extLst>
                <a:ext uri="{63B3BB69-23CF-44E3-9099-C40C66FF867C}">
                  <a14:compatExt spid="_x0000_s154637"/>
                </a:ext>
                <a:ext uri="{FF2B5EF4-FFF2-40B4-BE49-F238E27FC236}">
                  <a16:creationId xmlns:a16="http://schemas.microsoft.com/office/drawing/2014/main" id="{00000000-0008-0000-0300-00000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57150</xdr:rowOff>
        </xdr:from>
        <xdr:to>
          <xdr:col>3</xdr:col>
          <xdr:colOff>323850</xdr:colOff>
          <xdr:row>26</xdr:row>
          <xdr:rowOff>333375</xdr:rowOff>
        </xdr:to>
        <xdr:sp macro="" textlink="">
          <xdr:nvSpPr>
            <xdr:cNvPr id="154638" name="Check Box 14" hidden="1">
              <a:extLst>
                <a:ext uri="{63B3BB69-23CF-44E3-9099-C40C66FF867C}">
                  <a14:compatExt spid="_x0000_s154638"/>
                </a:ext>
                <a:ext uri="{FF2B5EF4-FFF2-40B4-BE49-F238E27FC236}">
                  <a16:creationId xmlns:a16="http://schemas.microsoft.com/office/drawing/2014/main" id="{00000000-0008-0000-0300-00000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76200</xdr:rowOff>
        </xdr:from>
        <xdr:to>
          <xdr:col>3</xdr:col>
          <xdr:colOff>323850</xdr:colOff>
          <xdr:row>27</xdr:row>
          <xdr:rowOff>352425</xdr:rowOff>
        </xdr:to>
        <xdr:sp macro="" textlink="">
          <xdr:nvSpPr>
            <xdr:cNvPr id="154639" name="Check Box 15" hidden="1">
              <a:extLst>
                <a:ext uri="{63B3BB69-23CF-44E3-9099-C40C66FF867C}">
                  <a14:compatExt spid="_x0000_s154639"/>
                </a:ext>
                <a:ext uri="{FF2B5EF4-FFF2-40B4-BE49-F238E27FC236}">
                  <a16:creationId xmlns:a16="http://schemas.microsoft.com/office/drawing/2014/main" id="{00000000-0008-0000-0300-00000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57150</xdr:rowOff>
        </xdr:from>
        <xdr:to>
          <xdr:col>3</xdr:col>
          <xdr:colOff>323850</xdr:colOff>
          <xdr:row>28</xdr:row>
          <xdr:rowOff>333375</xdr:rowOff>
        </xdr:to>
        <xdr:sp macro="" textlink="">
          <xdr:nvSpPr>
            <xdr:cNvPr id="154640" name="Check Box 16" hidden="1">
              <a:extLst>
                <a:ext uri="{63B3BB69-23CF-44E3-9099-C40C66FF867C}">
                  <a14:compatExt spid="_x0000_s154640"/>
                </a:ext>
                <a:ext uri="{FF2B5EF4-FFF2-40B4-BE49-F238E27FC236}">
                  <a16:creationId xmlns:a16="http://schemas.microsoft.com/office/drawing/2014/main" id="{00000000-0008-0000-0300-00001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76200</xdr:rowOff>
        </xdr:from>
        <xdr:to>
          <xdr:col>3</xdr:col>
          <xdr:colOff>323850</xdr:colOff>
          <xdr:row>29</xdr:row>
          <xdr:rowOff>352425</xdr:rowOff>
        </xdr:to>
        <xdr:sp macro="" textlink="">
          <xdr:nvSpPr>
            <xdr:cNvPr id="154641" name="Check Box 17" hidden="1">
              <a:extLst>
                <a:ext uri="{63B3BB69-23CF-44E3-9099-C40C66FF867C}">
                  <a14:compatExt spid="_x0000_s154641"/>
                </a:ext>
                <a:ext uri="{FF2B5EF4-FFF2-40B4-BE49-F238E27FC236}">
                  <a16:creationId xmlns:a16="http://schemas.microsoft.com/office/drawing/2014/main" id="{00000000-0008-0000-0300-00001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57150</xdr:rowOff>
        </xdr:from>
        <xdr:to>
          <xdr:col>3</xdr:col>
          <xdr:colOff>323850</xdr:colOff>
          <xdr:row>31</xdr:row>
          <xdr:rowOff>333375</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03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19050</xdr:rowOff>
        </xdr:from>
        <xdr:to>
          <xdr:col>3</xdr:col>
          <xdr:colOff>314325</xdr:colOff>
          <xdr:row>15</xdr:row>
          <xdr:rowOff>361950</xdr:rowOff>
        </xdr:to>
        <xdr:sp macro="" textlink="">
          <xdr:nvSpPr>
            <xdr:cNvPr id="154643" name="Check Box 19" hidden="1">
              <a:extLst>
                <a:ext uri="{63B3BB69-23CF-44E3-9099-C40C66FF867C}">
                  <a14:compatExt spid="_x0000_s154643"/>
                </a:ext>
                <a:ext uri="{FF2B5EF4-FFF2-40B4-BE49-F238E27FC236}">
                  <a16:creationId xmlns:a16="http://schemas.microsoft.com/office/drawing/2014/main" id="{00000000-0008-0000-0300-00001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0</xdr:rowOff>
        </xdr:from>
        <xdr:to>
          <xdr:col>3</xdr:col>
          <xdr:colOff>323850</xdr:colOff>
          <xdr:row>18</xdr:row>
          <xdr:rowOff>276225</xdr:rowOff>
        </xdr:to>
        <xdr:sp macro="" textlink="">
          <xdr:nvSpPr>
            <xdr:cNvPr id="154644" name="Check Box 20" hidden="1">
              <a:extLst>
                <a:ext uri="{63B3BB69-23CF-44E3-9099-C40C66FF867C}">
                  <a14:compatExt spid="_x0000_s154644"/>
                </a:ext>
                <a:ext uri="{FF2B5EF4-FFF2-40B4-BE49-F238E27FC236}">
                  <a16:creationId xmlns:a16="http://schemas.microsoft.com/office/drawing/2014/main" id="{00000000-0008-0000-0300-00001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57150</xdr:rowOff>
        </xdr:from>
        <xdr:to>
          <xdr:col>3</xdr:col>
          <xdr:colOff>323850</xdr:colOff>
          <xdr:row>30</xdr:row>
          <xdr:rowOff>333375</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03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0</xdr:row>
          <xdr:rowOff>19050</xdr:rowOff>
        </xdr:from>
        <xdr:to>
          <xdr:col>1</xdr:col>
          <xdr:colOff>459064</xdr:colOff>
          <xdr:row>2</xdr:row>
          <xdr:rowOff>171450</xdr:rowOff>
        </xdr:to>
        <xdr:pic>
          <xdr:nvPicPr>
            <xdr:cNvPr id="2" name="Imagem 1">
              <a:extLst>
                <a:ext uri="{FF2B5EF4-FFF2-40B4-BE49-F238E27FC236}">
                  <a16:creationId xmlns:a16="http://schemas.microsoft.com/office/drawing/2014/main" id="{00000000-0008-0000-0400-000002000000}"/>
                </a:ext>
              </a:extLst>
            </xdr:cNvPr>
            <xdr:cNvPicPr>
              <a:picLocks noChangeAspect="1"/>
              <a:extLst>
                <a:ext uri="{84589F7E-364E-4C9E-8A38-B11213B215E9}">
                  <a14:cameraTool cellRange="sss" spid="_x0000_s156154"/>
                </a:ext>
              </a:extLst>
            </xdr:cNvPicPr>
          </xdr:nvPicPr>
          <xdr:blipFill>
            <a:blip xmlns:r="http://schemas.openxmlformats.org/officeDocument/2006/relationships" r:embed="rId1"/>
            <a:stretch>
              <a:fillRect/>
            </a:stretch>
          </xdr:blipFill>
          <xdr:spPr>
            <a:xfrm>
              <a:off x="190500" y="19050"/>
              <a:ext cx="1602064" cy="514350"/>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95251</xdr:colOff>
          <xdr:row>1</xdr:row>
          <xdr:rowOff>66675</xdr:rowOff>
        </xdr:from>
        <xdr:to>
          <xdr:col>1</xdr:col>
          <xdr:colOff>1562101</xdr:colOff>
          <xdr:row>3</xdr:row>
          <xdr:rowOff>147089</xdr:rowOff>
        </xdr:to>
        <xdr:pic>
          <xdr:nvPicPr>
            <xdr:cNvPr id="5" name="Imagem 4">
              <a:extLst>
                <a:ext uri="{FF2B5EF4-FFF2-40B4-BE49-F238E27FC236}">
                  <a16:creationId xmlns:a16="http://schemas.microsoft.com/office/drawing/2014/main" id="{00000000-0008-0000-0500-000005000000}"/>
                </a:ext>
              </a:extLst>
            </xdr:cNvPr>
            <xdr:cNvPicPr>
              <a:picLocks noChangeAspect="1"/>
              <a:extLst>
                <a:ext uri="{84589F7E-364E-4C9E-8A38-B11213B215E9}">
                  <a14:cameraTool cellRange="sss" spid="_x0000_s169459"/>
                </a:ext>
              </a:extLst>
            </xdr:cNvPicPr>
          </xdr:nvPicPr>
          <xdr:blipFill>
            <a:blip xmlns:r="http://schemas.openxmlformats.org/officeDocument/2006/relationships" r:embed="rId1"/>
            <a:stretch>
              <a:fillRect/>
            </a:stretch>
          </xdr:blipFill>
          <xdr:spPr>
            <a:xfrm>
              <a:off x="704851" y="257175"/>
              <a:ext cx="1466850" cy="470939"/>
            </a:xfrm>
            <a:prstGeom prst="rect">
              <a:avLst/>
            </a:prstGeom>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36637</xdr:colOff>
          <xdr:row>0</xdr:row>
          <xdr:rowOff>51721</xdr:rowOff>
        </xdr:from>
        <xdr:to>
          <xdr:col>1</xdr:col>
          <xdr:colOff>967741</xdr:colOff>
          <xdr:row>2</xdr:row>
          <xdr:rowOff>174312</xdr:rowOff>
        </xdr:to>
        <xdr:pic>
          <xdr:nvPicPr>
            <xdr:cNvPr id="4" name="Imagem 3">
              <a:extLst>
                <a:ext uri="{FF2B5EF4-FFF2-40B4-BE49-F238E27FC236}">
                  <a16:creationId xmlns:a16="http://schemas.microsoft.com/office/drawing/2014/main" id="{00000000-0008-0000-0600-000004000000}"/>
                </a:ext>
              </a:extLst>
            </xdr:cNvPr>
            <xdr:cNvPicPr>
              <a:picLocks noChangeAspect="1"/>
              <a:extLst>
                <a:ext uri="{84589F7E-364E-4C9E-8A38-B11213B215E9}">
                  <a14:cameraTool cellRange="ImgEscudo" spid="_x0000_s186669"/>
                </a:ext>
              </a:extLst>
            </xdr:cNvPicPr>
          </xdr:nvPicPr>
          <xdr:blipFill>
            <a:blip xmlns:r="http://schemas.openxmlformats.org/officeDocument/2006/relationships" r:embed="rId1"/>
            <a:stretch>
              <a:fillRect/>
            </a:stretch>
          </xdr:blipFill>
          <xdr:spPr>
            <a:xfrm>
              <a:off x="36637" y="51721"/>
              <a:ext cx="1603457" cy="514797"/>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166</xdr:row>
      <xdr:rowOff>47625</xdr:rowOff>
    </xdr:from>
    <xdr:to>
      <xdr:col>3</xdr:col>
      <xdr:colOff>1009650</xdr:colOff>
      <xdr:row>166</xdr:row>
      <xdr:rowOff>1200150</xdr:rowOff>
    </xdr:to>
    <xdr:pic>
      <xdr:nvPicPr>
        <xdr:cNvPr id="25" name="Imagem 24" descr="4 formas de reduzir flechas em vigas de concreto armado - Portal Civil">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5" y="41786175"/>
          <a:ext cx="3181350"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95251</xdr:colOff>
      <xdr:row>270</xdr:row>
      <xdr:rowOff>38100</xdr:rowOff>
    </xdr:from>
    <xdr:ext cx="3209924" cy="1152525"/>
    <xdr:pic>
      <xdr:nvPicPr>
        <xdr:cNvPr id="28" name="Imagem 27" descr="4 formas de reduzir flechas em vigas de concreto armado - Portal Civil">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6" y="57673875"/>
          <a:ext cx="3209924" cy="1152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257175</xdr:colOff>
      <xdr:row>341</xdr:row>
      <xdr:rowOff>228600</xdr:rowOff>
    </xdr:from>
    <xdr:ext cx="3038475" cy="976990"/>
    <xdr:pic>
      <xdr:nvPicPr>
        <xdr:cNvPr id="33" name="Imagem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
        <a:stretch>
          <a:fillRect/>
        </a:stretch>
      </xdr:blipFill>
      <xdr:spPr>
        <a:xfrm>
          <a:off x="1219200" y="73809225"/>
          <a:ext cx="3038475" cy="976990"/>
        </a:xfrm>
        <a:prstGeom prst="rect">
          <a:avLst/>
        </a:prstGeom>
      </xdr:spPr>
    </xdr:pic>
    <xdr:clientData/>
  </xdr:oneCellAnchor>
  <xdr:oneCellAnchor>
    <xdr:from>
      <xdr:col>1</xdr:col>
      <xdr:colOff>76200</xdr:colOff>
      <xdr:row>266</xdr:row>
      <xdr:rowOff>36420</xdr:rowOff>
    </xdr:from>
    <xdr:ext cx="3219449" cy="1143000"/>
    <xdr:pic>
      <xdr:nvPicPr>
        <xdr:cNvPr id="35" name="Imagem 3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3"/>
        <a:stretch>
          <a:fillRect/>
        </a:stretch>
      </xdr:blipFill>
      <xdr:spPr>
        <a:xfrm>
          <a:off x="1039906" y="71216185"/>
          <a:ext cx="3219449" cy="1143000"/>
        </a:xfrm>
        <a:prstGeom prst="rect">
          <a:avLst/>
        </a:prstGeom>
      </xdr:spPr>
    </xdr:pic>
    <xdr:clientData/>
  </xdr:oneCellAnchor>
  <xdr:oneCellAnchor>
    <xdr:from>
      <xdr:col>1</xdr:col>
      <xdr:colOff>238125</xdr:colOff>
      <xdr:row>334</xdr:row>
      <xdr:rowOff>45474</xdr:rowOff>
    </xdr:from>
    <xdr:ext cx="3057525" cy="1001639"/>
    <xdr:pic>
      <xdr:nvPicPr>
        <xdr:cNvPr id="34" name="Imagem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
        <a:stretch>
          <a:fillRect/>
        </a:stretch>
      </xdr:blipFill>
      <xdr:spPr>
        <a:xfrm>
          <a:off x="1200150" y="105496749"/>
          <a:ext cx="3057525" cy="1001639"/>
        </a:xfrm>
        <a:prstGeom prst="rect">
          <a:avLst/>
        </a:prstGeom>
      </xdr:spPr>
    </xdr:pic>
    <xdr:clientData/>
  </xdr:oneCellAnchor>
  <xdr:twoCellAnchor editAs="oneCell">
    <xdr:from>
      <xdr:col>1</xdr:col>
      <xdr:colOff>96079</xdr:colOff>
      <xdr:row>430</xdr:row>
      <xdr:rowOff>114299</xdr:rowOff>
    </xdr:from>
    <xdr:to>
      <xdr:col>2</xdr:col>
      <xdr:colOff>1123950</xdr:colOff>
      <xdr:row>433</xdr:row>
      <xdr:rowOff>371475</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a:stretch>
          <a:fillRect/>
        </a:stretch>
      </xdr:blipFill>
      <xdr:spPr>
        <a:xfrm>
          <a:off x="1058104" y="75495149"/>
          <a:ext cx="2047046" cy="1685925"/>
        </a:xfrm>
        <a:prstGeom prst="rect">
          <a:avLst/>
        </a:prstGeom>
      </xdr:spPr>
    </xdr:pic>
    <xdr:clientData/>
  </xdr:twoCellAnchor>
  <xdr:oneCellAnchor>
    <xdr:from>
      <xdr:col>1</xdr:col>
      <xdr:colOff>209550</xdr:colOff>
      <xdr:row>518</xdr:row>
      <xdr:rowOff>57150</xdr:rowOff>
    </xdr:from>
    <xdr:ext cx="3143250" cy="2190750"/>
    <xdr:pic>
      <xdr:nvPicPr>
        <xdr:cNvPr id="37" name="Imagem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5"/>
        <a:stretch>
          <a:fillRect/>
        </a:stretch>
      </xdr:blipFill>
      <xdr:spPr>
        <a:xfrm>
          <a:off x="1171575" y="130206750"/>
          <a:ext cx="3143250" cy="2190750"/>
        </a:xfrm>
        <a:prstGeom prst="rect">
          <a:avLst/>
        </a:prstGeom>
        <a:ln>
          <a:noFill/>
        </a:ln>
        <a:effectLst>
          <a:outerShdw blurRad="190500" algn="tl" rotWithShape="0">
            <a:srgbClr val="000000">
              <a:alpha val="70000"/>
            </a:srgbClr>
          </a:outerShdw>
        </a:effectLst>
      </xdr:spPr>
    </xdr:pic>
    <xdr:clientData/>
  </xdr:oneCellAnchor>
  <xdr:oneCellAnchor>
    <xdr:from>
      <xdr:col>1</xdr:col>
      <xdr:colOff>66675</xdr:colOff>
      <xdr:row>808</xdr:row>
      <xdr:rowOff>66674</xdr:rowOff>
    </xdr:from>
    <xdr:ext cx="3434917" cy="1133476"/>
    <xdr:pic>
      <xdr:nvPicPr>
        <xdr:cNvPr id="40" name="Imagem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6"/>
        <a:stretch>
          <a:fillRect/>
        </a:stretch>
      </xdr:blipFill>
      <xdr:spPr>
        <a:xfrm>
          <a:off x="1028700" y="178498499"/>
          <a:ext cx="3434917" cy="1133476"/>
        </a:xfrm>
        <a:prstGeom prst="rect">
          <a:avLst/>
        </a:prstGeom>
      </xdr:spPr>
    </xdr:pic>
    <xdr:clientData/>
  </xdr:oneCellAnchor>
  <xdr:twoCellAnchor editAs="oneCell">
    <xdr:from>
      <xdr:col>1</xdr:col>
      <xdr:colOff>212559</xdr:colOff>
      <xdr:row>799</xdr:row>
      <xdr:rowOff>131410</xdr:rowOff>
    </xdr:from>
    <xdr:to>
      <xdr:col>3</xdr:col>
      <xdr:colOff>1114425</xdr:colOff>
      <xdr:row>804</xdr:row>
      <xdr:rowOff>161925</xdr:rowOff>
    </xdr:to>
    <xdr:pic>
      <xdr:nvPicPr>
        <xdr:cNvPr id="46" name="Imagem 4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7"/>
        <a:stretch>
          <a:fillRect/>
        </a:stretch>
      </xdr:blipFill>
      <xdr:spPr>
        <a:xfrm>
          <a:off x="1174584" y="176391535"/>
          <a:ext cx="3168816" cy="12687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95249</xdr:colOff>
          <xdr:row>2</xdr:row>
          <xdr:rowOff>76200</xdr:rowOff>
        </xdr:from>
        <xdr:to>
          <xdr:col>2</xdr:col>
          <xdr:colOff>1162049</xdr:colOff>
          <xdr:row>4</xdr:row>
          <xdr:rowOff>142875</xdr:rowOff>
        </xdr:to>
        <xdr:pic>
          <xdr:nvPicPr>
            <xdr:cNvPr id="41" name="Imagem 40">
              <a:extLst>
                <a:ext uri="{FF2B5EF4-FFF2-40B4-BE49-F238E27FC236}">
                  <a16:creationId xmlns:a16="http://schemas.microsoft.com/office/drawing/2014/main" id="{00000000-0008-0000-0800-000029000000}"/>
                </a:ext>
              </a:extLst>
            </xdr:cNvPr>
            <xdr:cNvPicPr>
              <a:picLocks noChangeAspect="1"/>
              <a:extLst>
                <a:ext uri="{84589F7E-364E-4C9E-8A38-B11213B215E9}">
                  <a14:cameraTool cellRange="ImgEscudo" spid="_x0000_s10495"/>
                </a:ext>
              </a:extLst>
            </xdr:cNvPicPr>
          </xdr:nvPicPr>
          <xdr:blipFill>
            <a:blip xmlns:r="http://schemas.openxmlformats.org/officeDocument/2006/relationships" r:embed="rId8"/>
            <a:stretch>
              <a:fillRect/>
            </a:stretch>
          </xdr:blipFill>
          <xdr:spPr>
            <a:xfrm>
              <a:off x="1057274" y="400050"/>
              <a:ext cx="2085975" cy="447675"/>
            </a:xfrm>
            <a:prstGeom prst="rect">
              <a:avLst/>
            </a:prstGeom>
          </xdr:spPr>
        </xdr:pic>
        <xdr:clientData/>
      </xdr:twoCellAnchor>
    </mc:Choice>
    <mc:Fallback/>
  </mc:AlternateContent>
  <xdr:oneCellAnchor>
    <xdr:from>
      <xdr:col>1</xdr:col>
      <xdr:colOff>76200</xdr:colOff>
      <xdr:row>816</xdr:row>
      <xdr:rowOff>28575</xdr:rowOff>
    </xdr:from>
    <xdr:ext cx="3390900" cy="1514475"/>
    <xdr:pic>
      <xdr:nvPicPr>
        <xdr:cNvPr id="38" name="Imagem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9"/>
        <a:stretch>
          <a:fillRect/>
        </a:stretch>
      </xdr:blipFill>
      <xdr:spPr>
        <a:xfrm>
          <a:off x="1038225" y="180393975"/>
          <a:ext cx="3390900" cy="1514475"/>
        </a:xfrm>
        <a:prstGeom prst="rect">
          <a:avLst/>
        </a:prstGeom>
      </xdr:spPr>
    </xdr:pic>
    <xdr:clientData/>
  </xdr:oneCellAnchor>
  <xdr:oneCellAnchor>
    <xdr:from>
      <xdr:col>1</xdr:col>
      <xdr:colOff>190500</xdr:colOff>
      <xdr:row>117</xdr:row>
      <xdr:rowOff>57150</xdr:rowOff>
    </xdr:from>
    <xdr:ext cx="3067049" cy="2000250"/>
    <xdr:pic>
      <xdr:nvPicPr>
        <xdr:cNvPr id="42" name="Imagem 41" descr="Ver a imagem de origem">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52525" y="24422100"/>
          <a:ext cx="3067049" cy="2000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438149</xdr:colOff>
      <xdr:row>150</xdr:row>
      <xdr:rowOff>76201</xdr:rowOff>
    </xdr:from>
    <xdr:to>
      <xdr:col>3</xdr:col>
      <xdr:colOff>952501</xdr:colOff>
      <xdr:row>150</xdr:row>
      <xdr:rowOff>992198</xdr:rowOff>
    </xdr:to>
    <xdr:pic>
      <xdr:nvPicPr>
        <xdr:cNvPr id="45" name="Imagem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11"/>
        <a:stretch>
          <a:fillRect/>
        </a:stretch>
      </xdr:blipFill>
      <xdr:spPr>
        <a:xfrm>
          <a:off x="1400174" y="30822901"/>
          <a:ext cx="2781302" cy="9159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95348</xdr:colOff>
      <xdr:row>1</xdr:row>
      <xdr:rowOff>104774</xdr:rowOff>
    </xdr:from>
    <xdr:to>
      <xdr:col>1</xdr:col>
      <xdr:colOff>1340408</xdr:colOff>
      <xdr:row>3</xdr:row>
      <xdr:rowOff>19050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948" y="352424"/>
          <a:ext cx="1245060" cy="409576"/>
        </a:xfrm>
        <a:prstGeom prst="rect">
          <a:avLst/>
        </a:prstGeom>
      </xdr:spPr>
    </xdr:pic>
    <xdr:clientData/>
  </xdr:twoCellAnchor>
  <xdr:twoCellAnchor>
    <xdr:from>
      <xdr:col>8</xdr:col>
      <xdr:colOff>0</xdr:colOff>
      <xdr:row>2</xdr:row>
      <xdr:rowOff>0</xdr:rowOff>
    </xdr:from>
    <xdr:to>
      <xdr:col>9</xdr:col>
      <xdr:colOff>561976</xdr:colOff>
      <xdr:row>4</xdr:row>
      <xdr:rowOff>19050</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420100" y="495300"/>
          <a:ext cx="1304926" cy="5143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pt-BR" sz="1100"/>
            <a:t>MEMÓRIA DE CÁLCULO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A00-000002000000}"/>
                </a:ext>
              </a:extLst>
            </xdr:cNvPr>
            <xdr:cNvPicPr>
              <a:picLocks noChangeAspect="1"/>
              <a:extLst>
                <a:ext uri="{84589F7E-364E-4C9E-8A38-B11213B215E9}">
                  <a14:cameraTool cellRange="ImgEscudo" spid="_x0000_s64765"/>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A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lientes\Jardim\HEMODIALISE\OR&#199;AMENTO\PLANILHA%20OR&#199;AMENT&#193;RIA\C&#243;pia%20de%20JRD-2021-HEMODIALISE-PLA-R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P:\ENGELUGA\Clientes\Outros\COXIM\UBS\OR&#199;AMENTO\PLANILHA%20OR&#199;AMENT&#193;RIA\COX-2023-UBS-OR&#199;-R02.xlsx" TargetMode="External"/><Relationship Id="rId1" Type="http://schemas.openxmlformats.org/officeDocument/2006/relationships/externalLinkPath" Target="file:///P:\ENGELUGA\Clientes\Outros\COXIM\UBS\OR&#199;AMENTO\PLANILHA%20OR&#199;AMENT&#193;RIA\COX-2023-UBS-OR&#199;-R0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P:\ENGELUGA\Clientes\S&#227;o%20Gabriel%20do%20Oeste\2023\SEC%20OBRAS\OR&#199;AMENTO\PLANILHA%20OR&#199;AMENT&#193;RIA\SGO-2023-SECRETARIA%20DE%20OBRAS-PLA-R00.xlsx" TargetMode="External"/><Relationship Id="rId1" Type="http://schemas.openxmlformats.org/officeDocument/2006/relationships/externalLinkPath" Target="/ENGELUGA/Clientes/S&#227;o%20Gabriel%20do%20Oeste/2023/SEC%20OBRAS/OR&#199;AMENTO/PLANILHA%20OR&#199;AMENT&#193;RIA/SGO-2023-SECRETARIA%20DE%20OBRAS-PLA-R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ENGELUGA%20-%20Copia\ENGELUGA\Clientes\Outros\LADARIO\GIN&#193;SIO\OR&#199;AMENTO\PLANILHA%20OR&#199;AMENT&#193;RIA\LAD-2022-GIN&#193;SIO-OR&#199;-R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AMARA\OR&#199;AMENTO\PLANILHA%20OR&#199;AMENT&#193;RIA\C&#243;pia%20de%20BAN-2021-CAMARA-OR&#199;AMENTO-R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ERCAMENTO%20ESTADIO\OR&#199;AMENTO\OR&#199;AMENTO%20-%20CERCAMENTO%20ESTADIO%20R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20\PMF%20VACILIO%20DIAS\PMF%20VACILIO%20%20-%20OR&#199;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refreshError="1"/>
      <sheetData sheetId="1" refreshError="1"/>
      <sheetData sheetId="2" refreshError="1"/>
      <sheetData sheetId="3" refreshError="1"/>
      <sheetData sheetId="4" refreshError="1"/>
      <sheetData sheetId="5" refreshError="1"/>
      <sheetData sheetId="6" refreshError="1">
        <row r="8">
          <cell r="A8" t="str">
            <v>SIST./REF.:</v>
          </cell>
        </row>
      </sheetData>
      <sheetData sheetId="7" refreshError="1"/>
      <sheetData sheetId="8" refreshError="1"/>
      <sheetData sheetId="9" refreshError="1">
        <row r="5">
          <cell r="A5" t="str">
            <v>OBJETO:</v>
          </cell>
        </row>
      </sheetData>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COMPOSIÇÃO"/>
      <sheetName val="BANCO DADOS INC"/>
      <sheetName val="CRONOGRAMA"/>
      <sheetName val="COTAÇÕES"/>
      <sheetName val="BDI "/>
    </sheetNames>
    <sheetDataSet>
      <sheetData sheetId="0" refreshError="1"/>
      <sheetData sheetId="1" refreshError="1"/>
      <sheetData sheetId="2" refreshError="1"/>
      <sheetData sheetId="3">
        <row r="175">
          <cell r="G175" t="str">
            <v>PORTA DE CORRER AUTOMÁTICA, EM VIDRO TEMPERADO INCOLOR 8MM, 4 FOLHAS (2 MOVEIS E DUAS FIXAS), COM BATE FECHA, NAS DIMENSÕES 2,2X270CM - FORNECIMENTO E INSTALAÇÃO</v>
          </cell>
        </row>
      </sheetData>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 val="DADOS"/>
      <sheetName val="correção"/>
      <sheetName val="planilhanul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REFERENCIA"/>
      <sheetName val="IMAGENS"/>
      <sheetName val="CHECK-LIST"/>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QUADRO RESUMO"/>
      <sheetName val="BDI S DES"/>
      <sheetName val="COX-2023-UBS-ORÇ-R02"/>
      <sheetName val="ITENS DE MAIORES RELEVÂNCIA"/>
    </sheetNames>
    <sheetDataSet>
      <sheetData sheetId="0">
        <row r="8">
          <cell r="D8" t="str">
            <v>PREFEITURA MUNICIPAL DE COXIM</v>
          </cell>
        </row>
      </sheetData>
      <sheetData sheetId="1" refreshError="1"/>
      <sheetData sheetId="2">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IVINHEMA</v>
          </cell>
        </row>
        <row r="15">
          <cell r="A15" t="str">
            <v>PREFEITURA MUNICIPAL DE COXIM</v>
          </cell>
        </row>
      </sheetData>
      <sheetData sheetId="3"/>
      <sheetData sheetId="4">
        <row r="1">
          <cell r="B1"/>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AGENS"/>
      <sheetName val="REFERENCIA"/>
      <sheetName val="DADOS"/>
      <sheetName val="CHECK-LIST"/>
      <sheetName val="QUADRO RESUMO"/>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RELEVÂNCIA"/>
      <sheetName val="BDI S DES"/>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SÃO GABRIEL DO OESTE</v>
          </cell>
        </row>
        <row r="15">
          <cell r="A15" t="str">
            <v>PREFEITURA MUNICIPAL DE IVINHEMA</v>
          </cell>
        </row>
      </sheetData>
      <sheetData sheetId="1"/>
      <sheetData sheetId="2">
        <row r="8">
          <cell r="D8" t="str">
            <v>PREFEITURA MUNICIPAL DE SÃO GABRIEL DO OESTE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CRONOGRAMA"/>
      <sheetName val="BANCO DADOS ARQ"/>
      <sheetName val="BANCO DADOS INC"/>
      <sheetName val="BDI C DES"/>
      <sheetName val="BDI S DES"/>
      <sheetName val="LAD-2022-GINÁSIO-ORÇ-R05"/>
    </sheetNames>
    <sheetDataSet>
      <sheetData sheetId="0">
        <row r="1">
          <cell r="A1" t="str">
            <v>PREFEITURA MUNICIPAL DE ANASTÁCIO</v>
          </cell>
        </row>
      </sheetData>
      <sheetData sheetId="1" refreshError="1"/>
      <sheetData sheetId="2">
        <row r="8">
          <cell r="D8" t="str">
            <v>PREFEITURA MUNICIPAL DE LADÁRIO</v>
          </cell>
        </row>
      </sheetData>
      <sheetData sheetId="3">
        <row r="11">
          <cell r="B11" t="str">
            <v>SIST./REF.: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BANCO DADOS ARQ"/>
      <sheetName val="BANCO DADOS INC"/>
      <sheetName val="BDI "/>
      <sheetName val="CRONOGRAMA"/>
      <sheetName val="Cópia de BAN-2021-CAMARA-ORÇAME"/>
    </sheetNames>
    <sheetDataSet>
      <sheetData sheetId="0"/>
      <sheetData sheetId="1"/>
      <sheetData sheetId="2"/>
      <sheetData sheetId="3"/>
      <sheetData sheetId="4"/>
      <sheetData sheetId="5">
        <row r="2">
          <cell r="C2" t="str">
            <v>PREFEITURA MUNICIPAL DE BANDEIRANTES</v>
          </cell>
        </row>
      </sheetData>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RESUMO"/>
      <sheetName val="ORÇAMENTO_DES"/>
      <sheetName val="MEM. CÁLCULO"/>
      <sheetName val="COMPOSIÇÃO"/>
      <sheetName val="COTAÇÕES"/>
      <sheetName val="BDI "/>
      <sheetName val="CRONOGRAMA"/>
    </sheetNames>
    <sheetDataSet>
      <sheetData sheetId="0">
        <row r="1">
          <cell r="A1" t="str">
            <v>PREFEITURA MUNICIPAL DE ANASTÁCIO</v>
          </cell>
        </row>
      </sheetData>
      <sheetData sheetId="1"/>
      <sheetData sheetId="2">
        <row r="8">
          <cell r="D8" t="str">
            <v>PREFEITURA MUNICIPAL DE BANDEIRANTES</v>
          </cell>
        </row>
      </sheetData>
      <sheetData sheetId="3"/>
      <sheetData sheetId="4">
        <row r="2">
          <cell r="C2" t="str">
            <v>PREFEITURA MUNICIPAL DE BANDEIRANTES</v>
          </cell>
        </row>
        <row r="3">
          <cell r="C3" t="str">
            <v>SECRETARIA DE OBRAS</v>
          </cell>
        </row>
        <row r="9">
          <cell r="A9" t="str">
            <v>SIST./REF.:</v>
          </cell>
        </row>
      </sheetData>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_DES"/>
      <sheetName val="COMPOSIÇÃO"/>
      <sheetName val="CRONOGRAMA_DES"/>
      <sheetName val="BDI DESONERADO"/>
      <sheetName val="CAMADAS"/>
      <sheetName val="PAVIMENTAÇÃO"/>
    </sheetNames>
    <sheetDataSet>
      <sheetData sheetId="0">
        <row r="2">
          <cell r="A2" t="str">
            <v>PLANILHA DE ORÇAMENTO</v>
          </cell>
        </row>
        <row r="3">
          <cell r="A3" t="str">
            <v>Objeto:</v>
          </cell>
        </row>
      </sheetData>
      <sheetData sheetId="1"/>
      <sheetData sheetId="2"/>
      <sheetData sheetId="3"/>
      <sheetData sheetId="4"/>
      <sheetData sheetId="5"/>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000 - TABELA DE AMBIENTES GERAL" growShrinkType="overwriteClear" connectionId="2" xr16:uid="{00000000-0016-0000-0600-00000E000000}"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000 - VERGA_CONTRAVERGA JANELAS GERAL" growShrinkType="overwriteClear" connectionId="3" xr16:uid="{00000000-0016-0000-0600-00000A000000}"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004 - FORRO DRYWALL_1" growShrinkType="overwriteClear" connectionId="10" xr16:uid="{00000000-0016-0000-0600-00001E000000}"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JANELA" growShrinkType="overwriteClear" connectionId="28" xr16:uid="{00000000-0016-0000-0600-000012000000}"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003 - PEITORIL DE GRANITO PARA JANELAS" growShrinkType="overwriteClear" connectionId="5" xr16:uid="{00000000-0016-0000-0600-00001A000000}"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004 - COBERTURA" growShrinkType="overwriteClear" connectionId="8" xr16:uid="{00000000-0016-0000-0600-00000F000000}"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005 - SOLEIRA" growShrinkType="overwriteClear" connectionId="21" xr16:uid="{00000000-0016-0000-0600-000019000000}"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PORTAS_1" connectionId="30" xr16:uid="{00000000-0016-0000-0600-000011000000}"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PORTAS_2" connectionId="31" xr16:uid="{00000000-0016-0000-0600-000006000000}"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005 - PISO 60X60CM GERAL" growShrinkType="overwriteClear" connectionId="17" xr16:uid="{00000000-0016-0000-0600-000005000000}"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005 - URBANIZAÇÃO_1" growShrinkType="overwriteClear" connectionId="22" xr16:uid="{00000000-0016-0000-0600-00001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004 - RUFO DE ENCOSTO EM AÇO GALVANIZADO_2" growShrinkType="overwriteClear" connectionId="14" xr16:uid="{00000000-0016-0000-0600-000007000000}"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006 - ACESSÓRIOS ESPECIAIS" growShrinkType="overwriteClear" connectionId="23" xr16:uid="{00000000-0016-0000-0600-000002000000}"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004 - MATERIAIS - CALHA" connectionId="12" xr16:uid="{00000000-0016-0000-0600-000014000000}"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JANELA_2" growShrinkType="overwriteClear" connectionId="29" xr16:uid="{00000000-0016-0000-0600-000016000000}"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005 - PISO 60X60CM GERAL_1" connectionId="18" xr16:uid="{00000000-0016-0000-0600-00000B000000}"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006 - TABELA DE LOUÇAS_1" growShrinkType="overwriteClear" connectionId="25" xr16:uid="{00000000-0016-0000-0600-000004000000}"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004 - CUMEEIRA EM FIBROCIMENTO" growShrinkType="overwriteClear" connectionId="9" xr16:uid="{00000000-0016-0000-0600-000018000000}"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007 - PINTURA ACRÍLICA EM TETO" growShrinkType="overwriteClear" connectionId="26" xr16:uid="{00000000-0016-0000-0600-00001B000000}"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006 - ACESSÓRIOS ESPECIAIS_1" growShrinkType="overwriteClear" connectionId="24" xr16:uid="{00000000-0016-0000-0600-00000C000000}"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003 - PORTAS" growShrinkType="overwriteClear" connectionId="6" xr16:uid="{00000000-0016-0000-0600-000015000000}"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005 - RODAPÉ CERÂMICO 60X60CM" growShrinkType="overwriteClear" connectionId="19" xr16:uid="{00000000-0016-0000-0600-000008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000 -  VERGA PORTA GERAL" growShrinkType="overwriteClear" connectionId="1" xr16:uid="{00000000-0016-0000-0600-000009000000}"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007 - PINTURA ACRÍLICA INTERNA EM PAREDES" growShrinkType="overwriteClear" connectionId="27" xr16:uid="{00000000-0016-0000-0600-000003000000}"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005 -  PISO MANTA VÍNILICA" growShrinkType="overwriteClear" connectionId="16" xr16:uid="{00000000-0016-0000-0600-00000D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004 - RUFO PINGADEIRA  EM AÇO GALVANIZADO" connectionId="15" xr16:uid="{00000000-0016-0000-0600-00000100000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004 - CHAPISCO TETO" growShrinkType="overwriteClear" connectionId="7" xr16:uid="{00000000-0016-0000-0600-000017000000}"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004 - REVESTIMENTO LAMINADO" growShrinkType="overwriteClear" connectionId="13" xr16:uid="{00000000-0016-0000-0600-000000000000}"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003 - JANELAS" growShrinkType="overwriteClear" connectionId="4" xr16:uid="{00000000-0016-0000-0600-000013000000}"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004 - INSTALAÇÃO DE AZULEJO - H _ 1_80M - TOTAL" growShrinkType="overwriteClear" connectionId="11" xr16:uid="{00000000-0016-0000-0600-00001D000000}"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005 - RODAPÉ MANTA VÍNILICA" growShrinkType="overwriteClear" connectionId="20" xr16:uid="{00000000-0016-0000-0600-00001C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5EDBA4-4D78-4BA2-8F57-F0F0F0705DBA}" name="Tabela32" displayName="Tabela32" ref="B13:G19" totalsRowShown="0" headerRowDxfId="37" dataDxfId="35" headerRowBorderDxfId="36" tableBorderDxfId="34" headerRowCellStyle="Vírgula">
  <autoFilter ref="B13:G19" xr:uid="{00000000-0009-0000-0100-000003000000}"/>
  <tableColumns count="6">
    <tableColumn id="1" xr3:uid="{CB5C87DA-7637-4BC1-97E1-1D3B6295AD1A}" name="ITEM" dataDxfId="33"/>
    <tableColumn id="6" xr3:uid="{6BE13E96-12E5-484E-9BCD-62BF44921690}" name="DESCRIÇÃO" dataDxfId="32"/>
    <tableColumn id="7" xr3:uid="{4DEC2BE9-E93D-4B52-AE91-40FAC87C1938}" name="UNIDADE" dataDxfId="31"/>
    <tableColumn id="8" xr3:uid="{5210A90A-0F47-4ABB-A0AF-C181AF840A27}" name="QUANTIDADE" dataDxfId="30"/>
    <tableColumn id="2" xr3:uid="{84975A9B-A983-4C2D-AB9C-E5FF98246D2D}" name="Coluna1" dataDxfId="1"/>
    <tableColumn id="3" xr3:uid="{A5630117-2193-47D7-924F-FE803A0D8555}" name="Coluna2" dataDxfId="0">
      <calculatedColumnFormula>Tabela32[[#This Row],[Coluna1]]/ORÇAMENTO_S_DES!$N$409</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A12:N409" totalsRowShown="0" headerRowDxfId="29" dataDxfId="27" headerRowBorderDxfId="28" tableBorderDxfId="26" headerRowCellStyle="Vírgula">
  <autoFilter ref="A12:N409" xr:uid="{00000000-0009-0000-0100-000003000000}"/>
  <tableColumns count="14">
    <tableColumn id="1" xr3:uid="{00000000-0010-0000-0000-000001000000}" name="ITEM" dataDxfId="25"/>
    <tableColumn id="2" xr3:uid="{00000000-0010-0000-0000-000002000000}" name="SERVIÇO" dataDxfId="24"/>
    <tableColumn id="3" xr3:uid="{00000000-0010-0000-0000-000003000000}" name="REFERENCIAL" dataDxfId="23"/>
    <tableColumn id="4" xr3:uid="{00000000-0010-0000-0000-000004000000}" name="CÓD ENG" dataDxfId="22"/>
    <tableColumn id="5" xr3:uid="{00000000-0010-0000-0000-000005000000}" name="CÓDIGO" dataDxfId="21"/>
    <tableColumn id="6" xr3:uid="{00000000-0010-0000-0000-000006000000}" name="DESCRIÇÃO" dataDxfId="20"/>
    <tableColumn id="7" xr3:uid="{00000000-0010-0000-0000-000007000000}" name="UNIDADE" dataDxfId="19"/>
    <tableColumn id="8" xr3:uid="{00000000-0010-0000-0000-000008000000}" name="QUANTIDADE" dataDxfId="18"/>
    <tableColumn id="9" xr3:uid="{00000000-0010-0000-0000-000009000000}" name="CUSTO UNITÁRIO C/ DES" dataDxfId="17"/>
    <tableColumn id="14" xr3:uid="{00000000-0010-0000-0000-00000E000000}" name="CUSTO UNITÁRIO S/ DES" dataDxfId="16"/>
    <tableColumn id="10" xr3:uid="{00000000-0010-0000-0000-00000A000000}" name="CUSTO UNITÁRIO C/BDI C/ DES" dataDxfId="15"/>
    <tableColumn id="13" xr3:uid="{00000000-0010-0000-0000-00000D000000}" name="CUSTO UNITÁRIO C/BDI S/ DES" dataDxfId="14"/>
    <tableColumn id="15" xr3:uid="{00000000-0010-0000-0000-00000F000000}" name="CUSTO TOTAL C/ BDI C/ DES" dataDxfId="13"/>
    <tableColumn id="11" xr3:uid="{00000000-0010-0000-0000-00000B000000}" name="CUSTO TOTAL C/ BDI S/ DES" dataDxfId="12"/>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33" Type="http://schemas.openxmlformats.org/officeDocument/2006/relationships/queryTable" Target="../queryTables/queryTable31.xml"/><Relationship Id="rId2" Type="http://schemas.openxmlformats.org/officeDocument/2006/relationships/drawing" Target="../drawings/drawing8.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8.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32" Type="http://schemas.openxmlformats.org/officeDocument/2006/relationships/queryTable" Target="../queryTables/queryTable30.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31" Type="http://schemas.openxmlformats.org/officeDocument/2006/relationships/queryTable" Target="../queryTables/queryTable29.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 Id="rId8" Type="http://schemas.openxmlformats.org/officeDocument/2006/relationships/queryTable" Target="../queryTables/queryTable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18"/>
  <sheetViews>
    <sheetView workbookViewId="0"/>
  </sheetViews>
  <sheetFormatPr defaultColWidth="9.140625" defaultRowHeight="12.75" x14ac:dyDescent="0.2"/>
  <cols>
    <col min="1" max="1" width="50.5703125" style="221" customWidth="1"/>
    <col min="2" max="2" width="48.42578125" style="180" customWidth="1"/>
    <col min="3" max="9" width="9.140625" style="180"/>
    <col min="10" max="16384" width="9.140625" style="30"/>
  </cols>
  <sheetData>
    <row r="1" spans="1:1" ht="91.5" customHeight="1" x14ac:dyDescent="0.2">
      <c r="A1" s="220" t="str">
        <f>[7]referencia!A3</f>
        <v>PREFEITURA MUNICIPAL DE ANASTÁCIO</v>
      </c>
    </row>
    <row r="2" spans="1:1" ht="81.75" customHeight="1" x14ac:dyDescent="0.2">
      <c r="A2" s="220" t="str">
        <f>[7]referencia!A4</f>
        <v>PREFEITURA MUNICIPAL DE BANDEIRANTES</v>
      </c>
    </row>
    <row r="3" spans="1:1" ht="70.5" customHeight="1" x14ac:dyDescent="0.2">
      <c r="A3" s="220" t="str">
        <f>[7]referencia!A5</f>
        <v>PREFEITURA MUNICIPAL DE BODOQUENA</v>
      </c>
    </row>
    <row r="4" spans="1:1" ht="96.75" customHeight="1" x14ac:dyDescent="0.2">
      <c r="A4" s="220" t="str">
        <f>[7]referencia!A6</f>
        <v>PREFEITURA MUNICIPAL DE ELDORADO</v>
      </c>
    </row>
    <row r="5" spans="1:1" ht="77.25" customHeight="1" x14ac:dyDescent="0.2">
      <c r="A5" s="220" t="str">
        <f>[7]referencia!A7</f>
        <v>PREFEITURA MUNICIPAL DE NOVA ALVORADA DO SUL</v>
      </c>
    </row>
    <row r="6" spans="1:1" ht="88.5" customHeight="1" x14ac:dyDescent="0.2">
      <c r="A6" s="220" t="str">
        <f>[7]referencia!A8</f>
        <v>PREFEITURA MUNICIPAL DE PORTO MURTINHO</v>
      </c>
    </row>
    <row r="7" spans="1:1" ht="87.75" customHeight="1" x14ac:dyDescent="0.2">
      <c r="A7" s="221" t="s">
        <v>103</v>
      </c>
    </row>
    <row r="8" spans="1:1" ht="87.75" customHeight="1" x14ac:dyDescent="0.2">
      <c r="A8" s="221" t="str">
        <f>REFERENCIA!A10</f>
        <v>PREFEITURA MUNICIPAL DE ÁGUA CLARA</v>
      </c>
    </row>
    <row r="9" spans="1:1" ht="87" customHeight="1" x14ac:dyDescent="0.2">
      <c r="A9" s="221" t="str">
        <f>REFERENCIA!A11</f>
        <v>PREFEITURA MUNICIPAL DE CAARAPÓ</v>
      </c>
    </row>
    <row r="10" spans="1:1" ht="87" customHeight="1" x14ac:dyDescent="0.2">
      <c r="A10" s="221" t="str">
        <f>REFERENCIA!A12</f>
        <v>PREFEITURA MUNICIPAL DE JARAGUARI</v>
      </c>
    </row>
    <row r="11" spans="1:1" ht="87" customHeight="1" x14ac:dyDescent="0.2">
      <c r="A11" s="221" t="str">
        <f>REFERENCIA!A13</f>
        <v>PREFEITURA MUNICIPAL DE JARDIM</v>
      </c>
    </row>
    <row r="12" spans="1:1" ht="87" customHeight="1" x14ac:dyDescent="0.2">
      <c r="A12" s="221" t="str">
        <f>REFERENCIA!A14</f>
        <v>PREFEITURA MUNICIPAL DE RIBAS DO RIO PARDO</v>
      </c>
    </row>
    <row r="13" spans="1:1" ht="87" customHeight="1" x14ac:dyDescent="0.2">
      <c r="A13" s="221" t="str">
        <f>REFERENCIA!A15</f>
        <v>PREFEITURA MUNICIPAL DE SELVÍRIA</v>
      </c>
    </row>
    <row r="14" spans="1:1" ht="87" customHeight="1" x14ac:dyDescent="0.2">
      <c r="A14" s="221" t="str">
        <f>REFERENCIA!A16</f>
        <v>PREFEITURA MUNICIPAL DE SÃO GABRIEL DO OESTE</v>
      </c>
    </row>
    <row r="15" spans="1:1" ht="87" customHeight="1" x14ac:dyDescent="0.2">
      <c r="A15" s="221" t="str">
        <f>REFERENCIA!A17</f>
        <v>PREFEITURA MUNICIPAL DE MIRANDA</v>
      </c>
    </row>
    <row r="16" spans="1:1" ht="87" customHeight="1" x14ac:dyDescent="0.2">
      <c r="A16" s="221" t="str">
        <f>REFERENCIA!A18</f>
        <v>PREFEITURA MUNICIPAL DE SANTA RITA DO PARDO</v>
      </c>
    </row>
    <row r="17" spans="1:1" ht="87" customHeight="1" x14ac:dyDescent="0.2">
      <c r="A17" s="221" t="str">
        <f>REFERENCIA!A19</f>
        <v>PREFEITURA MUNICIPAL DE SIDROLANDIA</v>
      </c>
    </row>
    <row r="18" spans="1:1" ht="90.75" customHeight="1" x14ac:dyDescent="0.2">
      <c r="A18" s="221" t="str">
        <f>REFERENCIA!A20</f>
        <v>PREFEITURA MUNICIPAL DE IVINHEMA</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XFD948"/>
  <sheetViews>
    <sheetView workbookViewId="0"/>
  </sheetViews>
  <sheetFormatPr defaultColWidth="9.140625" defaultRowHeight="19.5" outlineLevelRow="1" x14ac:dyDescent="0.25"/>
  <cols>
    <col min="1" max="1" width="9.140625" style="94"/>
    <col min="2" max="2" width="29.5703125" style="94" bestFit="1" customWidth="1"/>
    <col min="3" max="3" width="8.7109375" style="94" bestFit="1" customWidth="1"/>
    <col min="4" max="4" width="8.42578125" style="94" bestFit="1" customWidth="1"/>
    <col min="5" max="5" width="17.5703125" style="94" bestFit="1" customWidth="1"/>
    <col min="6" max="6" width="9" style="94" bestFit="1" customWidth="1"/>
    <col min="7" max="7" width="12" style="94" bestFit="1" customWidth="1"/>
    <col min="8" max="8" width="45.42578125" style="94" bestFit="1" customWidth="1"/>
    <col min="9" max="9" width="11.140625" style="94" customWidth="1"/>
    <col min="10" max="11" width="9.140625" style="94"/>
    <col min="12" max="12" width="44.42578125" style="94" bestFit="1" customWidth="1"/>
    <col min="13" max="13" width="19.28515625" style="94" bestFit="1" customWidth="1"/>
    <col min="14" max="14" width="44.42578125" style="94" bestFit="1" customWidth="1"/>
    <col min="15" max="15" width="53.42578125" style="94" bestFit="1" customWidth="1"/>
    <col min="16" max="16" width="6.85546875" style="94" bestFit="1" customWidth="1"/>
    <col min="17" max="17" width="13.140625" style="94" bestFit="1" customWidth="1"/>
    <col min="18" max="18" width="17.140625" style="94" bestFit="1" customWidth="1"/>
    <col min="19" max="19" width="33.42578125" style="94" bestFit="1" customWidth="1"/>
    <col min="20" max="20" width="11.7109375" style="94" bestFit="1" customWidth="1"/>
    <col min="21" max="21" width="7" style="94" bestFit="1" customWidth="1"/>
    <col min="22" max="22" width="15.28515625" style="94" customWidth="1"/>
    <col min="23" max="23" width="33.42578125" style="94" bestFit="1" customWidth="1"/>
    <col min="24" max="24" width="11.7109375" style="94" bestFit="1" customWidth="1"/>
    <col min="25" max="25" width="10.42578125" style="94" bestFit="1" customWidth="1"/>
    <col min="26" max="26" width="8.42578125" style="94" bestFit="1" customWidth="1"/>
    <col min="27" max="27" width="16.7109375" style="94" bestFit="1" customWidth="1"/>
    <col min="28" max="28" width="27.42578125" style="94" bestFit="1" customWidth="1"/>
    <col min="29" max="29" width="81.140625" style="94" bestFit="1" customWidth="1"/>
    <col min="30" max="30" width="6" style="94" bestFit="1" customWidth="1"/>
    <col min="31" max="31" width="23.28515625" style="94" bestFit="1" customWidth="1"/>
    <col min="32" max="32" width="22.85546875" style="94" bestFit="1" customWidth="1"/>
    <col min="33" max="33" width="81.140625" style="94" bestFit="1" customWidth="1"/>
    <col min="34" max="34" width="6.140625" style="94" bestFit="1" customWidth="1"/>
    <col min="35" max="35" width="9.140625" style="94"/>
    <col min="36" max="36" width="38" style="94" bestFit="1" customWidth="1"/>
    <col min="37" max="37" width="40.85546875" style="94" bestFit="1" customWidth="1"/>
    <col min="38" max="38" width="7.85546875" style="94" bestFit="1" customWidth="1"/>
    <col min="39" max="39" width="53.140625" style="94" bestFit="1" customWidth="1"/>
    <col min="40" max="40" width="14.42578125" style="94" bestFit="1" customWidth="1"/>
    <col min="41" max="41" width="10.28515625" style="94" bestFit="1" customWidth="1"/>
    <col min="42" max="42" width="17.85546875" style="94" bestFit="1" customWidth="1"/>
    <col min="43" max="43" width="24" style="94" bestFit="1" customWidth="1"/>
    <col min="44" max="44" width="15" style="94" bestFit="1" customWidth="1"/>
    <col min="45" max="16384" width="9.140625" style="94"/>
  </cols>
  <sheetData>
    <row r="2" spans="2:7" x14ac:dyDescent="0.25">
      <c r="B2" s="1073" t="s">
        <v>350</v>
      </c>
      <c r="C2" s="1074"/>
      <c r="D2" s="1074"/>
      <c r="E2" s="1074"/>
      <c r="F2" s="1074"/>
      <c r="G2" s="1075"/>
    </row>
    <row r="3" spans="2:7" x14ac:dyDescent="0.25">
      <c r="B3" s="1076"/>
      <c r="C3" s="1077"/>
      <c r="D3" s="1077"/>
      <c r="E3" s="1077"/>
      <c r="F3" s="1077"/>
      <c r="G3" s="1078"/>
    </row>
    <row r="4" spans="2:7" x14ac:dyDescent="0.25">
      <c r="B4" s="1076"/>
      <c r="C4" s="1077"/>
      <c r="D4" s="1077"/>
      <c r="E4" s="1077"/>
      <c r="F4" s="1077"/>
      <c r="G4" s="1078"/>
    </row>
    <row r="5" spans="2:7" x14ac:dyDescent="0.25">
      <c r="B5" s="1076"/>
      <c r="C5" s="1077"/>
      <c r="D5" s="1077"/>
      <c r="E5" s="1077"/>
      <c r="F5" s="1077"/>
      <c r="G5" s="1078"/>
    </row>
    <row r="6" spans="2:7" x14ac:dyDescent="0.25">
      <c r="B6" s="1079"/>
      <c r="C6" s="1080"/>
      <c r="D6" s="1080"/>
      <c r="E6" s="1080"/>
      <c r="F6" s="1080"/>
      <c r="G6" s="1081"/>
    </row>
    <row r="8" spans="2:7" x14ac:dyDescent="0.25">
      <c r="B8" s="95" t="s">
        <v>324</v>
      </c>
      <c r="C8" s="96"/>
      <c r="D8" s="96"/>
      <c r="E8" s="96"/>
      <c r="F8" s="97"/>
      <c r="G8" s="98"/>
    </row>
    <row r="9" spans="2:7" hidden="1" outlineLevel="1" x14ac:dyDescent="0.25">
      <c r="B9" s="94" t="s">
        <v>270</v>
      </c>
      <c r="C9" s="94" t="s">
        <v>41</v>
      </c>
      <c r="D9" s="94" t="s">
        <v>249</v>
      </c>
      <c r="E9" s="94" t="s">
        <v>325</v>
      </c>
    </row>
    <row r="10" spans="2:7" hidden="1" outlineLevel="1" x14ac:dyDescent="0.25">
      <c r="B10" s="94" t="str">
        <f>B103</f>
        <v>P1</v>
      </c>
      <c r="C10" s="94">
        <f>F103</f>
        <v>3</v>
      </c>
      <c r="D10" s="94">
        <f>C103</f>
        <v>0.8</v>
      </c>
      <c r="E10" s="94">
        <f>(D10+(D10/2.5))*C10</f>
        <v>3.3600000000000003</v>
      </c>
    </row>
    <row r="11" spans="2:7" hidden="1" outlineLevel="1" x14ac:dyDescent="0.25">
      <c r="B11" s="94" t="str">
        <f t="shared" ref="B11:B16" si="0">B104</f>
        <v>P2</v>
      </c>
      <c r="C11" s="94">
        <f t="shared" ref="C11:C16" si="1">F104</f>
        <v>2</v>
      </c>
      <c r="D11" s="94">
        <f t="shared" ref="D11:D16" si="2">C104</f>
        <v>0.8</v>
      </c>
      <c r="E11" s="94">
        <f t="shared" ref="E11:E16" si="3">(D11+(D11/2.5))*C11</f>
        <v>2.2400000000000002</v>
      </c>
    </row>
    <row r="12" spans="2:7" hidden="1" outlineLevel="1" x14ac:dyDescent="0.25">
      <c r="B12" s="94" t="str">
        <f t="shared" si="0"/>
        <v>P3</v>
      </c>
      <c r="C12" s="94">
        <f t="shared" si="1"/>
        <v>1</v>
      </c>
      <c r="D12" s="94">
        <f t="shared" si="2"/>
        <v>0.9</v>
      </c>
      <c r="E12" s="94">
        <f t="shared" si="3"/>
        <v>1.26</v>
      </c>
    </row>
    <row r="13" spans="2:7" hidden="1" outlineLevel="1" x14ac:dyDescent="0.25">
      <c r="B13" s="94" t="str">
        <f t="shared" si="0"/>
        <v>P4</v>
      </c>
      <c r="C13" s="94">
        <f t="shared" si="1"/>
        <v>4</v>
      </c>
      <c r="D13" s="94">
        <f t="shared" si="2"/>
        <v>0.95</v>
      </c>
      <c r="E13" s="94">
        <f t="shared" si="3"/>
        <v>5.32</v>
      </c>
    </row>
    <row r="14" spans="2:7" hidden="1" outlineLevel="1" x14ac:dyDescent="0.25">
      <c r="B14" s="94" t="str">
        <f t="shared" si="0"/>
        <v>P5</v>
      </c>
      <c r="C14" s="94">
        <f t="shared" si="1"/>
        <v>1</v>
      </c>
      <c r="D14" s="94">
        <f t="shared" si="2"/>
        <v>1.05</v>
      </c>
      <c r="E14" s="94">
        <f t="shared" si="3"/>
        <v>1.4700000000000002</v>
      </c>
    </row>
    <row r="15" spans="2:7" hidden="1" outlineLevel="1" x14ac:dyDescent="0.25">
      <c r="B15" s="94" t="str">
        <f t="shared" si="0"/>
        <v>P6</v>
      </c>
      <c r="C15" s="94">
        <f t="shared" si="1"/>
        <v>2</v>
      </c>
      <c r="D15" s="94">
        <f t="shared" si="2"/>
        <v>4</v>
      </c>
      <c r="E15" s="94">
        <f t="shared" si="3"/>
        <v>11.2</v>
      </c>
    </row>
    <row r="16" spans="2:7" hidden="1" outlineLevel="1" x14ac:dyDescent="0.25">
      <c r="B16" s="94">
        <f t="shared" si="0"/>
        <v>0</v>
      </c>
      <c r="C16" s="94">
        <f t="shared" si="1"/>
        <v>0</v>
      </c>
      <c r="D16" s="94">
        <f t="shared" si="2"/>
        <v>0</v>
      </c>
      <c r="E16" s="94">
        <f t="shared" si="3"/>
        <v>0</v>
      </c>
    </row>
    <row r="17" spans="2:7 16384:16384" hidden="1" outlineLevel="1" x14ac:dyDescent="0.25">
      <c r="B17" s="94" t="s">
        <v>1116</v>
      </c>
      <c r="E17" s="94">
        <f>SUM(E10:E16)</f>
        <v>24.85</v>
      </c>
    </row>
    <row r="18" spans="2:7 16384:16384" hidden="1" outlineLevel="1" x14ac:dyDescent="0.25"/>
    <row r="19" spans="2:7 16384:16384" hidden="1" outlineLevel="1" x14ac:dyDescent="0.25"/>
    <row r="20" spans="2:7 16384:16384" hidden="1" outlineLevel="1" x14ac:dyDescent="0.25"/>
    <row r="21" spans="2:7 16384:16384" hidden="1" outlineLevel="1" x14ac:dyDescent="0.25"/>
    <row r="22" spans="2:7 16384:16384" hidden="1" outlineLevel="1" x14ac:dyDescent="0.25"/>
    <row r="23" spans="2:7 16384:16384" hidden="1" outlineLevel="1" x14ac:dyDescent="0.25"/>
    <row r="24" spans="2:7 16384:16384" collapsed="1" x14ac:dyDescent="0.25"/>
    <row r="25" spans="2:7 16384:16384" x14ac:dyDescent="0.25">
      <c r="B25" s="95" t="s">
        <v>1477</v>
      </c>
      <c r="C25" s="96"/>
      <c r="D25" s="96"/>
      <c r="E25" s="96"/>
      <c r="F25" s="97"/>
      <c r="G25" s="98"/>
    </row>
    <row r="26" spans="2:7 16384:16384" outlineLevel="1" x14ac:dyDescent="0.25">
      <c r="B26" s="94" t="s">
        <v>127</v>
      </c>
      <c r="C26" s="94" t="s">
        <v>288</v>
      </c>
      <c r="D26" s="94" t="s">
        <v>321</v>
      </c>
      <c r="E26" s="94" t="s">
        <v>223</v>
      </c>
      <c r="F26" s="94" t="s">
        <v>251</v>
      </c>
      <c r="G26" s="94" t="s">
        <v>277</v>
      </c>
    </row>
    <row r="27" spans="2:7 16384:16384" outlineLevel="1" x14ac:dyDescent="0.25">
      <c r="B27" s="94">
        <v>2</v>
      </c>
      <c r="C27" s="94">
        <v>1</v>
      </c>
      <c r="D27" s="94">
        <v>1</v>
      </c>
      <c r="E27" s="94" t="s">
        <v>1576</v>
      </c>
      <c r="F27" s="94">
        <v>9.76</v>
      </c>
      <c r="G27" s="94">
        <v>12.9</v>
      </c>
      <c r="XFD27" s="94">
        <f t="shared" ref="XFD27:XFD66" si="4">SUM(B27:XFC27)</f>
        <v>26.66</v>
      </c>
    </row>
    <row r="28" spans="2:7 16384:16384" outlineLevel="1" x14ac:dyDescent="0.25">
      <c r="B28" s="94">
        <v>2</v>
      </c>
      <c r="C28" s="94">
        <v>2</v>
      </c>
      <c r="D28" s="669" t="s">
        <v>1585</v>
      </c>
      <c r="E28" s="94" t="s">
        <v>1577</v>
      </c>
      <c r="F28" s="94">
        <v>14.22</v>
      </c>
      <c r="G28" s="94">
        <v>15.48</v>
      </c>
      <c r="XFD28" s="94">
        <f t="shared" si="4"/>
        <v>33.700000000000003</v>
      </c>
    </row>
    <row r="29" spans="2:7 16384:16384" outlineLevel="1" x14ac:dyDescent="0.25">
      <c r="B29" s="94">
        <v>2</v>
      </c>
      <c r="C29" s="94">
        <v>1</v>
      </c>
      <c r="D29" s="94">
        <v>1</v>
      </c>
      <c r="E29" s="94" t="s">
        <v>1578</v>
      </c>
      <c r="F29" s="94">
        <v>5.0999999999999996</v>
      </c>
      <c r="G29" s="94">
        <v>9.4</v>
      </c>
      <c r="XFD29" s="94">
        <f t="shared" si="4"/>
        <v>18.5</v>
      </c>
    </row>
    <row r="30" spans="2:7 16384:16384" outlineLevel="1" x14ac:dyDescent="0.25">
      <c r="B30" s="94">
        <v>2</v>
      </c>
      <c r="C30" s="94">
        <v>1</v>
      </c>
      <c r="D30" s="94">
        <v>1</v>
      </c>
      <c r="E30" s="94" t="s">
        <v>1579</v>
      </c>
      <c r="F30" s="94">
        <v>9</v>
      </c>
      <c r="G30" s="94">
        <v>12</v>
      </c>
      <c r="XFD30" s="94">
        <f t="shared" si="4"/>
        <v>25</v>
      </c>
    </row>
    <row r="31" spans="2:7 16384:16384" outlineLevel="1" x14ac:dyDescent="0.25">
      <c r="B31" s="94">
        <v>2</v>
      </c>
      <c r="C31" s="94">
        <v>1</v>
      </c>
      <c r="D31" s="94">
        <v>1</v>
      </c>
      <c r="E31" s="94" t="s">
        <v>1580</v>
      </c>
      <c r="F31" s="94">
        <v>16.62</v>
      </c>
      <c r="G31" s="94">
        <v>17.079999999999998</v>
      </c>
      <c r="XFD31" s="94">
        <f t="shared" si="4"/>
        <v>37.700000000000003</v>
      </c>
    </row>
    <row r="32" spans="2:7 16384:16384" outlineLevel="1" x14ac:dyDescent="0.25">
      <c r="B32" s="94">
        <v>2</v>
      </c>
      <c r="C32" s="94">
        <v>1</v>
      </c>
      <c r="D32" s="94">
        <v>2</v>
      </c>
      <c r="E32" s="94" t="s">
        <v>1581</v>
      </c>
      <c r="F32" s="94">
        <v>83.04</v>
      </c>
      <c r="G32" s="94">
        <v>37.880000000000003</v>
      </c>
      <c r="XFD32" s="94">
        <f t="shared" si="4"/>
        <v>125.92000000000002</v>
      </c>
    </row>
    <row r="33" spans="2:7 16384:16384" outlineLevel="1" x14ac:dyDescent="0.25">
      <c r="B33" s="94">
        <v>2</v>
      </c>
      <c r="D33" s="94">
        <v>2</v>
      </c>
      <c r="E33" s="94" t="s">
        <v>1582</v>
      </c>
      <c r="F33" s="94">
        <v>127.03</v>
      </c>
      <c r="G33" s="94">
        <v>48.83</v>
      </c>
      <c r="XFD33" s="94">
        <f t="shared" si="4"/>
        <v>179.86</v>
      </c>
    </row>
    <row r="34" spans="2:7 16384:16384" outlineLevel="1" x14ac:dyDescent="0.25">
      <c r="B34" s="94">
        <v>2</v>
      </c>
      <c r="C34" s="94">
        <v>2</v>
      </c>
      <c r="D34" s="94">
        <v>1</v>
      </c>
      <c r="E34" s="94" t="s">
        <v>1583</v>
      </c>
      <c r="F34" s="94">
        <v>9.1300000000000008</v>
      </c>
      <c r="G34" s="94">
        <v>13.52</v>
      </c>
      <c r="XFD34" s="94">
        <f t="shared" si="4"/>
        <v>27.65</v>
      </c>
    </row>
    <row r="35" spans="2:7 16384:16384" outlineLevel="1" x14ac:dyDescent="0.25">
      <c r="B35" s="94">
        <v>2</v>
      </c>
      <c r="C35" s="94">
        <v>2</v>
      </c>
      <c r="D35" s="94">
        <v>1</v>
      </c>
      <c r="E35" s="94" t="s">
        <v>1584</v>
      </c>
      <c r="F35" s="94">
        <v>8.1999999999999993</v>
      </c>
      <c r="G35" s="94">
        <v>13.08</v>
      </c>
      <c r="XFD35" s="94">
        <f t="shared" si="4"/>
        <v>26.28</v>
      </c>
    </row>
    <row r="36" spans="2:7 16384:16384" outlineLevel="1" x14ac:dyDescent="0.25">
      <c r="B36" s="94">
        <v>2</v>
      </c>
      <c r="C36" s="94">
        <v>2</v>
      </c>
      <c r="D36" s="94">
        <v>1</v>
      </c>
      <c r="E36" s="94" t="s">
        <v>1478</v>
      </c>
      <c r="F36" s="94">
        <v>3.6</v>
      </c>
      <c r="G36" s="94">
        <v>7.6</v>
      </c>
      <c r="XFD36" s="94">
        <f t="shared" si="4"/>
        <v>16.2</v>
      </c>
    </row>
    <row r="37" spans="2:7 16384:16384" outlineLevel="1" x14ac:dyDescent="0.25">
      <c r="XFD37" s="94">
        <f>SUM(B37:XFC37)</f>
        <v>0</v>
      </c>
    </row>
    <row r="38" spans="2:7 16384:16384" outlineLevel="1" x14ac:dyDescent="0.25">
      <c r="F38" s="94">
        <f>SUM(F27:F36)</f>
        <v>285.7</v>
      </c>
      <c r="G38" s="94">
        <f>SUM(G27:G36)</f>
        <v>187.77</v>
      </c>
    </row>
    <row r="39" spans="2:7 16384:16384" outlineLevel="1" x14ac:dyDescent="0.25"/>
    <row r="40" spans="2:7 16384:16384" outlineLevel="1" x14ac:dyDescent="0.25"/>
    <row r="41" spans="2:7 16384:16384" outlineLevel="1" x14ac:dyDescent="0.25"/>
    <row r="42" spans="2:7 16384:16384" outlineLevel="1" x14ac:dyDescent="0.25"/>
    <row r="43" spans="2:7 16384:16384" outlineLevel="1" x14ac:dyDescent="0.25"/>
    <row r="44" spans="2:7 16384:16384" outlineLevel="1" x14ac:dyDescent="0.25"/>
    <row r="45" spans="2:7 16384:16384" outlineLevel="1" x14ac:dyDescent="0.25"/>
    <row r="46" spans="2:7 16384:16384" outlineLevel="1" x14ac:dyDescent="0.25"/>
    <row r="47" spans="2:7 16384:16384" outlineLevel="1" x14ac:dyDescent="0.25"/>
    <row r="48" spans="2:7 16384:1638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spans="2:8 16384:16384" outlineLevel="1" x14ac:dyDescent="0.25"/>
    <row r="66" spans="2:8 16384:16384" outlineLevel="1" x14ac:dyDescent="0.25">
      <c r="XFD66" s="94">
        <f t="shared" si="4"/>
        <v>0</v>
      </c>
    </row>
    <row r="68" spans="2:8 16384:16384" x14ac:dyDescent="0.25">
      <c r="B68" s="95" t="s">
        <v>1479</v>
      </c>
      <c r="C68" s="96"/>
      <c r="D68" s="96"/>
      <c r="E68" s="96"/>
      <c r="F68" s="97"/>
      <c r="G68" s="98"/>
      <c r="H68" s="642"/>
    </row>
    <row r="69" spans="2:8 16384:16384" outlineLevel="1" x14ac:dyDescent="0.25">
      <c r="B69" s="94" t="s">
        <v>281</v>
      </c>
      <c r="C69" s="94" t="s">
        <v>249</v>
      </c>
      <c r="D69" s="94" t="s">
        <v>250</v>
      </c>
      <c r="E69" s="94" t="s">
        <v>1105</v>
      </c>
      <c r="F69" s="94" t="s">
        <v>251</v>
      </c>
      <c r="G69" s="94" t="s">
        <v>282</v>
      </c>
      <c r="H69" s="94" t="s">
        <v>1106</v>
      </c>
    </row>
    <row r="70" spans="2:8 16384:16384" outlineLevel="1" x14ac:dyDescent="0.25">
      <c r="B70" s="94" t="s">
        <v>335</v>
      </c>
      <c r="C70" s="94">
        <v>1</v>
      </c>
      <c r="D70" s="94">
        <v>0.5</v>
      </c>
      <c r="E70" s="94">
        <v>1.6</v>
      </c>
      <c r="F70" s="94">
        <v>1.5</v>
      </c>
      <c r="G70" s="94">
        <v>3</v>
      </c>
      <c r="H70" s="94" t="s">
        <v>1480</v>
      </c>
    </row>
    <row r="71" spans="2:8 16384:16384" outlineLevel="1" x14ac:dyDescent="0.25">
      <c r="B71" s="94" t="s">
        <v>334</v>
      </c>
      <c r="C71" s="94">
        <v>1.2</v>
      </c>
      <c r="D71" s="94">
        <v>1</v>
      </c>
      <c r="E71" s="94">
        <v>1.1000000000000001</v>
      </c>
      <c r="F71" s="94">
        <v>4.8</v>
      </c>
      <c r="G71" s="94">
        <v>4</v>
      </c>
      <c r="H71" s="94" t="s">
        <v>1481</v>
      </c>
    </row>
    <row r="72" spans="2:8 16384:16384" outlineLevel="1" x14ac:dyDescent="0.25">
      <c r="B72" s="94" t="s">
        <v>459</v>
      </c>
      <c r="C72" s="94">
        <v>2.4500000000000002</v>
      </c>
      <c r="D72" s="94">
        <v>1.1000000000000001</v>
      </c>
      <c r="E72" s="94">
        <v>1</v>
      </c>
      <c r="F72" s="94">
        <v>2.7</v>
      </c>
      <c r="G72" s="94">
        <v>1</v>
      </c>
      <c r="H72" s="94" t="s">
        <v>1482</v>
      </c>
    </row>
    <row r="73" spans="2:8 16384:16384" outlineLevel="1" x14ac:dyDescent="0.25">
      <c r="B73" s="94" t="s">
        <v>496</v>
      </c>
      <c r="C73" s="94">
        <v>2.5</v>
      </c>
      <c r="D73" s="94">
        <v>1.8</v>
      </c>
      <c r="E73" s="94">
        <v>0.8</v>
      </c>
      <c r="F73" s="94">
        <v>4.5</v>
      </c>
      <c r="G73" s="94">
        <v>1</v>
      </c>
      <c r="H73" s="94" t="s">
        <v>1481</v>
      </c>
    </row>
    <row r="74" spans="2:8 16384:16384" outlineLevel="1" x14ac:dyDescent="0.25"/>
    <row r="75" spans="2:8 16384:16384" outlineLevel="1" x14ac:dyDescent="0.25"/>
    <row r="76" spans="2:8 16384:16384" outlineLevel="1" x14ac:dyDescent="0.25"/>
    <row r="77" spans="2:8 16384:16384" outlineLevel="1" x14ac:dyDescent="0.25"/>
    <row r="78" spans="2:8 16384:16384" outlineLevel="1" x14ac:dyDescent="0.25"/>
    <row r="79" spans="2:8 16384:16384" outlineLevel="1" x14ac:dyDescent="0.25"/>
    <row r="80" spans="2:8 16384:16384" outlineLevel="1" x14ac:dyDescent="0.25"/>
    <row r="81" spans="2:8" outlineLevel="1" x14ac:dyDescent="0.25"/>
    <row r="82" spans="2:8" outlineLevel="1" x14ac:dyDescent="0.25"/>
    <row r="84" spans="2:8" hidden="1" x14ac:dyDescent="0.25">
      <c r="B84" s="95" t="s">
        <v>336</v>
      </c>
      <c r="C84" s="96"/>
      <c r="D84" s="96"/>
      <c r="E84" s="96"/>
      <c r="F84" s="97"/>
      <c r="G84" s="98"/>
    </row>
    <row r="85" spans="2:8" hidden="1" outlineLevel="1" x14ac:dyDescent="0.25">
      <c r="B85" s="94" t="s">
        <v>1104</v>
      </c>
      <c r="C85" s="94" t="s">
        <v>249</v>
      </c>
      <c r="D85" s="94" t="s">
        <v>250</v>
      </c>
      <c r="E85" s="94" t="s">
        <v>1105</v>
      </c>
      <c r="F85" s="94" t="s">
        <v>282</v>
      </c>
      <c r="G85" s="94" t="s">
        <v>280</v>
      </c>
      <c r="H85" s="94" t="s">
        <v>1106</v>
      </c>
    </row>
    <row r="86" spans="2:8" hidden="1" outlineLevel="1" x14ac:dyDescent="0.25">
      <c r="B86" s="94" t="s">
        <v>1107</v>
      </c>
      <c r="C86" s="94">
        <v>2.5</v>
      </c>
      <c r="D86" s="94">
        <v>0.6</v>
      </c>
      <c r="E86" s="94">
        <v>2.1</v>
      </c>
      <c r="F86" s="94">
        <v>3</v>
      </c>
      <c r="G86" s="94">
        <v>4.5</v>
      </c>
      <c r="H86" s="94" t="s">
        <v>1108</v>
      </c>
    </row>
    <row r="87" spans="2:8" hidden="1" outlineLevel="1" x14ac:dyDescent="0.25">
      <c r="B87" s="94" t="s">
        <v>1109</v>
      </c>
      <c r="C87" s="94">
        <v>1.2</v>
      </c>
      <c r="D87" s="94">
        <v>0.6</v>
      </c>
      <c r="E87" s="94">
        <v>2.1</v>
      </c>
      <c r="F87" s="94">
        <v>9</v>
      </c>
      <c r="G87" s="94">
        <v>6.48</v>
      </c>
      <c r="H87" s="94" t="s">
        <v>1110</v>
      </c>
    </row>
    <row r="88" spans="2:8" hidden="1" outlineLevel="1" x14ac:dyDescent="0.25">
      <c r="B88" s="94" t="s">
        <v>1111</v>
      </c>
      <c r="C88" s="94">
        <v>1.5</v>
      </c>
      <c r="D88" s="94">
        <v>0.6</v>
      </c>
      <c r="E88" s="94">
        <v>2.1</v>
      </c>
      <c r="F88" s="94">
        <v>9</v>
      </c>
      <c r="G88" s="94">
        <v>8.1</v>
      </c>
      <c r="H88" s="94" t="s">
        <v>1210</v>
      </c>
    </row>
    <row r="89" spans="2:8" hidden="1" outlineLevel="1" x14ac:dyDescent="0.25">
      <c r="B89" s="94" t="s">
        <v>1112</v>
      </c>
      <c r="C89" s="94">
        <v>1</v>
      </c>
      <c r="D89" s="94">
        <v>0.6</v>
      </c>
      <c r="E89" s="94">
        <v>2.1</v>
      </c>
      <c r="F89" s="94">
        <v>1</v>
      </c>
      <c r="G89" s="94">
        <v>0.6</v>
      </c>
      <c r="H89" s="94" t="s">
        <v>1113</v>
      </c>
    </row>
    <row r="90" spans="2:8" hidden="1" outlineLevel="1" x14ac:dyDescent="0.25">
      <c r="B90" s="94" t="s">
        <v>1114</v>
      </c>
      <c r="C90" s="94">
        <v>1.6</v>
      </c>
      <c r="D90" s="94">
        <v>1.07</v>
      </c>
      <c r="E90" s="94">
        <v>1.1000000000000001</v>
      </c>
      <c r="F90" s="94">
        <v>3</v>
      </c>
      <c r="G90" s="94">
        <v>5.14</v>
      </c>
      <c r="H90" s="94" t="s">
        <v>1115</v>
      </c>
    </row>
    <row r="91" spans="2:8" outlineLevel="1" x14ac:dyDescent="0.25"/>
    <row r="92" spans="2:8" outlineLevel="1" x14ac:dyDescent="0.25"/>
    <row r="93" spans="2:8" outlineLevel="1" x14ac:dyDescent="0.25"/>
    <row r="94" spans="2:8" outlineLevel="1" x14ac:dyDescent="0.25"/>
    <row r="95" spans="2:8" outlineLevel="1" x14ac:dyDescent="0.25"/>
    <row r="96" spans="2:8" outlineLevel="1" x14ac:dyDescent="0.25"/>
    <row r="97" spans="2:10" outlineLevel="1" x14ac:dyDescent="0.25"/>
    <row r="98" spans="2:10" outlineLevel="1" x14ac:dyDescent="0.25"/>
    <row r="99" spans="2:10" outlineLevel="1" x14ac:dyDescent="0.25"/>
    <row r="101" spans="2:10" x14ac:dyDescent="0.25">
      <c r="B101" s="95" t="s">
        <v>1483</v>
      </c>
      <c r="C101" s="96"/>
      <c r="D101" s="96"/>
      <c r="E101" s="96"/>
      <c r="F101" s="97"/>
      <c r="G101" s="98"/>
      <c r="I101" s="643"/>
      <c r="J101" s="643"/>
    </row>
    <row r="102" spans="2:10" outlineLevel="1" x14ac:dyDescent="0.25">
      <c r="B102" s="94" t="s">
        <v>281</v>
      </c>
      <c r="C102" s="94" t="s">
        <v>249</v>
      </c>
      <c r="D102" s="94" t="s">
        <v>250</v>
      </c>
      <c r="E102" s="94" t="s">
        <v>251</v>
      </c>
      <c r="F102" s="94" t="s">
        <v>282</v>
      </c>
      <c r="G102" s="94" t="s">
        <v>53</v>
      </c>
      <c r="I102" s="643"/>
      <c r="J102" s="643"/>
    </row>
    <row r="103" spans="2:10" outlineLevel="1" x14ac:dyDescent="0.25">
      <c r="B103" s="94" t="s">
        <v>326</v>
      </c>
      <c r="C103" s="94">
        <v>0.8</v>
      </c>
      <c r="D103" s="94">
        <v>1.6</v>
      </c>
      <c r="E103" s="94">
        <v>3.84</v>
      </c>
      <c r="F103" s="94">
        <v>3</v>
      </c>
      <c r="G103" s="94" t="s">
        <v>1484</v>
      </c>
      <c r="I103" s="643"/>
      <c r="J103" s="643"/>
    </row>
    <row r="104" spans="2:10" outlineLevel="1" x14ac:dyDescent="0.25">
      <c r="B104" s="94" t="s">
        <v>327</v>
      </c>
      <c r="C104" s="94">
        <v>0.8</v>
      </c>
      <c r="D104" s="94">
        <v>2.1</v>
      </c>
      <c r="E104" s="94">
        <v>3.36</v>
      </c>
      <c r="F104" s="94">
        <v>2</v>
      </c>
      <c r="G104" s="94" t="s">
        <v>1485</v>
      </c>
      <c r="I104" s="643"/>
      <c r="J104" s="643"/>
    </row>
    <row r="105" spans="2:10" outlineLevel="1" x14ac:dyDescent="0.25">
      <c r="B105" s="94" t="s">
        <v>328</v>
      </c>
      <c r="C105" s="94">
        <v>0.9</v>
      </c>
      <c r="D105" s="94">
        <v>2.1</v>
      </c>
      <c r="E105" s="94">
        <v>1.89</v>
      </c>
      <c r="F105" s="94">
        <v>1</v>
      </c>
      <c r="G105" s="94" t="s">
        <v>1486</v>
      </c>
      <c r="I105" s="643"/>
      <c r="J105" s="643"/>
    </row>
    <row r="106" spans="2:10" outlineLevel="1" x14ac:dyDescent="0.25">
      <c r="B106" s="94" t="s">
        <v>329</v>
      </c>
      <c r="C106" s="94">
        <v>0.95</v>
      </c>
      <c r="D106" s="94">
        <v>2.1</v>
      </c>
      <c r="E106" s="94">
        <v>7.98</v>
      </c>
      <c r="F106" s="94">
        <v>4</v>
      </c>
      <c r="G106" s="94" t="s">
        <v>1486</v>
      </c>
      <c r="I106" s="643"/>
      <c r="J106" s="643"/>
    </row>
    <row r="107" spans="2:10" outlineLevel="1" x14ac:dyDescent="0.25">
      <c r="B107" s="94" t="s">
        <v>330</v>
      </c>
      <c r="C107" s="94">
        <v>1.05</v>
      </c>
      <c r="D107" s="94">
        <v>2.1</v>
      </c>
      <c r="E107" s="94">
        <v>2.21</v>
      </c>
      <c r="F107" s="94">
        <v>1</v>
      </c>
      <c r="G107" s="94" t="s">
        <v>1486</v>
      </c>
      <c r="I107" s="643"/>
      <c r="J107" s="643"/>
    </row>
    <row r="108" spans="2:10" outlineLevel="1" x14ac:dyDescent="0.25">
      <c r="B108" s="94" t="s">
        <v>331</v>
      </c>
      <c r="C108" s="94">
        <v>4</v>
      </c>
      <c r="D108" s="94">
        <v>3.25</v>
      </c>
      <c r="E108" s="94">
        <v>26</v>
      </c>
      <c r="F108" s="94">
        <v>2</v>
      </c>
      <c r="G108" s="94" t="s">
        <v>1395</v>
      </c>
      <c r="I108" s="643"/>
      <c r="J108" s="643"/>
    </row>
    <row r="109" spans="2:10" outlineLevel="1" x14ac:dyDescent="0.25">
      <c r="I109" s="643"/>
      <c r="J109" s="643"/>
    </row>
    <row r="110" spans="2:10" outlineLevel="1" x14ac:dyDescent="0.25">
      <c r="I110" s="643"/>
      <c r="J110" s="643"/>
    </row>
    <row r="111" spans="2:10" outlineLevel="1" x14ac:dyDescent="0.25">
      <c r="I111" s="643"/>
      <c r="J111" s="643"/>
    </row>
    <row r="112" spans="2:10" outlineLevel="1" x14ac:dyDescent="0.25">
      <c r="I112" s="643"/>
      <c r="J112" s="643"/>
    </row>
    <row r="113" spans="2:10" outlineLevel="1" x14ac:dyDescent="0.25">
      <c r="I113" s="643"/>
      <c r="J113" s="643"/>
    </row>
    <row r="114" spans="2:10" outlineLevel="1" x14ac:dyDescent="0.25">
      <c r="I114" s="643"/>
      <c r="J114" s="643"/>
    </row>
    <row r="115" spans="2:10" outlineLevel="1" x14ac:dyDescent="0.25"/>
    <row r="116" spans="2:10" outlineLevel="1" x14ac:dyDescent="0.25"/>
    <row r="117" spans="2:10" outlineLevel="1" x14ac:dyDescent="0.25"/>
    <row r="118" spans="2:10" outlineLevel="1" x14ac:dyDescent="0.25"/>
    <row r="119" spans="2:10" outlineLevel="1" x14ac:dyDescent="0.25"/>
    <row r="121" spans="2:10" x14ac:dyDescent="0.25">
      <c r="B121" s="95" t="s">
        <v>520</v>
      </c>
      <c r="C121" s="96"/>
      <c r="D121" s="96"/>
      <c r="E121" s="96"/>
      <c r="F121" s="97"/>
      <c r="G121" s="98"/>
    </row>
    <row r="122" spans="2:10" hidden="1" outlineLevel="1" x14ac:dyDescent="0.25">
      <c r="B122" s="94" t="s">
        <v>223</v>
      </c>
      <c r="C122" s="94" t="s">
        <v>251</v>
      </c>
    </row>
    <row r="123" spans="2:10" hidden="1" outlineLevel="1" x14ac:dyDescent="0.25">
      <c r="B123" s="94" t="s">
        <v>911</v>
      </c>
      <c r="C123" s="94">
        <v>7.88</v>
      </c>
      <c r="D123" s="94" t="e">
        <f>C123='MEMORIA DE CALCULO AT'!#REF!</f>
        <v>#REF!</v>
      </c>
    </row>
    <row r="124" spans="2:10" hidden="1" outlineLevel="1" x14ac:dyDescent="0.25">
      <c r="B124" s="94" t="s">
        <v>912</v>
      </c>
      <c r="C124" s="94">
        <v>9.9</v>
      </c>
      <c r="D124" s="94" t="e">
        <f>C124='MEMORIA DE CALCULO AT'!#REF!</f>
        <v>#REF!</v>
      </c>
    </row>
    <row r="125" spans="2:10" hidden="1" outlineLevel="1" x14ac:dyDescent="0.25">
      <c r="B125" s="94" t="s">
        <v>647</v>
      </c>
      <c r="C125" s="94">
        <v>6.06</v>
      </c>
      <c r="D125" s="94" t="e">
        <f>C125='MEMORIA DE CALCULO AT'!#REF!</f>
        <v>#REF!</v>
      </c>
    </row>
    <row r="126" spans="2:10" hidden="1" outlineLevel="1" x14ac:dyDescent="0.25">
      <c r="B126" s="94" t="s">
        <v>913</v>
      </c>
      <c r="C126" s="94">
        <v>23.19</v>
      </c>
      <c r="D126" s="94" t="e">
        <f>C126='MEMORIA DE CALCULO AT'!#REF!</f>
        <v>#REF!</v>
      </c>
    </row>
    <row r="127" spans="2:10" hidden="1" outlineLevel="1" x14ac:dyDescent="0.25">
      <c r="B127" s="94" t="s">
        <v>914</v>
      </c>
      <c r="C127" s="94">
        <v>33.11</v>
      </c>
      <c r="D127" s="94" t="e">
        <f>C127='MEMORIA DE CALCULO AT'!#REF!</f>
        <v>#REF!</v>
      </c>
    </row>
    <row r="128" spans="2:10" hidden="1" outlineLevel="1" x14ac:dyDescent="0.25">
      <c r="B128" s="94" t="s">
        <v>915</v>
      </c>
      <c r="C128" s="94">
        <v>22.35</v>
      </c>
      <c r="D128" s="94" t="e">
        <f>C128='MEMORIA DE CALCULO AT'!#REF!</f>
        <v>#REF!</v>
      </c>
    </row>
    <row r="129" spans="2:4" hidden="1" outlineLevel="1" x14ac:dyDescent="0.25">
      <c r="B129" s="94" t="s">
        <v>916</v>
      </c>
      <c r="C129" s="94">
        <v>108.83</v>
      </c>
      <c r="D129" s="94" t="e">
        <f>C129='MEMORIA DE CALCULO AT'!#REF!</f>
        <v>#REF!</v>
      </c>
    </row>
    <row r="130" spans="2:4" hidden="1" outlineLevel="1" x14ac:dyDescent="0.25">
      <c r="B130" s="94" t="s">
        <v>917</v>
      </c>
      <c r="C130" s="94">
        <v>8.64</v>
      </c>
      <c r="D130" s="94" t="e">
        <f>C130='MEMORIA DE CALCULO AT'!#REF!</f>
        <v>#REF!</v>
      </c>
    </row>
    <row r="131" spans="2:4" hidden="1" outlineLevel="1" x14ac:dyDescent="0.25">
      <c r="B131" s="94" t="s">
        <v>918</v>
      </c>
      <c r="C131" s="94">
        <v>8.64</v>
      </c>
      <c r="D131" s="94" t="e">
        <f>C131='MEMORIA DE CALCULO AT'!#REF!</f>
        <v>#REF!</v>
      </c>
    </row>
    <row r="132" spans="2:4" hidden="1" outlineLevel="1" x14ac:dyDescent="0.25">
      <c r="B132" s="94" t="s">
        <v>322</v>
      </c>
      <c r="C132" s="94">
        <v>11.16</v>
      </c>
      <c r="D132" s="94" t="e">
        <f>C132='MEMORIA DE CALCULO AT'!#REF!</f>
        <v>#REF!</v>
      </c>
    </row>
    <row r="133" spans="2:4" hidden="1" outlineLevel="1" x14ac:dyDescent="0.25">
      <c r="B133" s="94" t="s">
        <v>322</v>
      </c>
      <c r="C133" s="94">
        <v>4.5</v>
      </c>
      <c r="D133" s="94" t="e">
        <f>C133='MEMORIA DE CALCULO AT'!#REF!</f>
        <v>#REF!</v>
      </c>
    </row>
    <row r="134" spans="2:4" hidden="1" outlineLevel="1" x14ac:dyDescent="0.25">
      <c r="B134" s="94" t="s">
        <v>919</v>
      </c>
      <c r="C134" s="94">
        <v>8.14</v>
      </c>
      <c r="D134" s="94" t="e">
        <f>C134='MEMORIA DE CALCULO AT'!#REF!</f>
        <v>#REF!</v>
      </c>
    </row>
    <row r="135" spans="2:4" hidden="1" outlineLevel="1" x14ac:dyDescent="0.25">
      <c r="B135" s="94" t="s">
        <v>651</v>
      </c>
      <c r="C135" s="94">
        <v>11.02</v>
      </c>
      <c r="D135" s="94" t="e">
        <f>C135='MEMORIA DE CALCULO AT'!#REF!</f>
        <v>#REF!</v>
      </c>
    </row>
    <row r="136" spans="2:4" hidden="1" outlineLevel="1" x14ac:dyDescent="0.25">
      <c r="B136" s="94" t="s">
        <v>494</v>
      </c>
      <c r="C136" s="94">
        <v>2.86</v>
      </c>
      <c r="D136" s="94" t="e">
        <f>C136='MEMORIA DE CALCULO AT'!#REF!</f>
        <v>#REF!</v>
      </c>
    </row>
    <row r="137" spans="2:4" hidden="1" outlineLevel="1" x14ac:dyDescent="0.25">
      <c r="B137" s="94" t="s">
        <v>494</v>
      </c>
      <c r="C137" s="94">
        <v>2.2599999999999998</v>
      </c>
      <c r="D137" s="94" t="e">
        <f>C137='MEMORIA DE CALCULO AT'!#REF!</f>
        <v>#REF!</v>
      </c>
    </row>
    <row r="138" spans="2:4" hidden="1" outlineLevel="1" x14ac:dyDescent="0.25">
      <c r="B138" s="94" t="s">
        <v>652</v>
      </c>
      <c r="C138" s="94">
        <v>2.2000000000000002</v>
      </c>
      <c r="D138" s="94" t="e">
        <f>C138='MEMORIA DE CALCULO AT'!#REF!</f>
        <v>#REF!</v>
      </c>
    </row>
    <row r="139" spans="2:4" hidden="1" outlineLevel="1" x14ac:dyDescent="0.25">
      <c r="B139" s="94" t="s">
        <v>920</v>
      </c>
      <c r="C139" s="94">
        <v>1.0900000000000001</v>
      </c>
      <c r="D139" s="94" t="e">
        <f>C139='MEMORIA DE CALCULO AT'!#REF!</f>
        <v>#REF!</v>
      </c>
    </row>
    <row r="140" spans="2:4" hidden="1" outlineLevel="1" x14ac:dyDescent="0.25">
      <c r="B140" s="94" t="s">
        <v>653</v>
      </c>
      <c r="C140" s="94">
        <v>10.8</v>
      </c>
      <c r="D140" s="94" t="e">
        <f>C140='MEMORIA DE CALCULO AT'!#REF!</f>
        <v>#REF!</v>
      </c>
    </row>
    <row r="141" spans="2:4" hidden="1" outlineLevel="1" x14ac:dyDescent="0.25">
      <c r="B141" s="94" t="s">
        <v>653</v>
      </c>
      <c r="C141" s="94">
        <v>10.8</v>
      </c>
      <c r="D141" s="94" t="e">
        <f>C141='MEMORIA DE CALCULO AT'!#REF!</f>
        <v>#REF!</v>
      </c>
    </row>
    <row r="142" spans="2:4" hidden="1" outlineLevel="1" x14ac:dyDescent="0.25">
      <c r="B142" s="94" t="s">
        <v>653</v>
      </c>
      <c r="C142" s="94">
        <v>10.5</v>
      </c>
      <c r="D142" s="94" t="e">
        <f>C142='MEMORIA DE CALCULO AT'!#REF!</f>
        <v>#REF!</v>
      </c>
    </row>
    <row r="143" spans="2:4" hidden="1" outlineLevel="1" x14ac:dyDescent="0.25">
      <c r="B143" s="94" t="s">
        <v>653</v>
      </c>
      <c r="C143" s="94">
        <v>10.8</v>
      </c>
      <c r="D143" s="94" t="e">
        <f>C143='MEMORIA DE CALCULO AT'!#REF!</f>
        <v>#REF!</v>
      </c>
    </row>
    <row r="144" spans="2:4" hidden="1" outlineLevel="1" x14ac:dyDescent="0.25">
      <c r="B144" s="94" t="s">
        <v>653</v>
      </c>
      <c r="C144" s="94">
        <v>10.8</v>
      </c>
      <c r="D144" s="94" t="e">
        <f>C144='MEMORIA DE CALCULO AT'!#REF!</f>
        <v>#REF!</v>
      </c>
    </row>
    <row r="145" spans="2:4" hidden="1" outlineLevel="1" x14ac:dyDescent="0.25">
      <c r="B145" s="94" t="s">
        <v>653</v>
      </c>
      <c r="C145" s="94">
        <v>10.95</v>
      </c>
      <c r="D145" s="94" t="e">
        <f>C145='MEMORIA DE CALCULO AT'!#REF!</f>
        <v>#REF!</v>
      </c>
    </row>
    <row r="146" spans="2:4" hidden="1" outlineLevel="1" x14ac:dyDescent="0.25">
      <c r="B146" s="94" t="s">
        <v>653</v>
      </c>
      <c r="C146" s="94">
        <v>10.65</v>
      </c>
      <c r="D146" s="94" t="e">
        <f>C146='MEMORIA DE CALCULO AT'!#REF!</f>
        <v>#REF!</v>
      </c>
    </row>
    <row r="147" spans="2:4" hidden="1" outlineLevel="1" x14ac:dyDescent="0.25">
      <c r="B147" s="94" t="s">
        <v>653</v>
      </c>
      <c r="C147" s="94">
        <v>10.65</v>
      </c>
      <c r="D147" s="94" t="e">
        <f>C147='MEMORIA DE CALCULO AT'!#REF!</f>
        <v>#REF!</v>
      </c>
    </row>
    <row r="148" spans="2:4" hidden="1" outlineLevel="1" x14ac:dyDescent="0.25">
      <c r="B148" s="94" t="s">
        <v>653</v>
      </c>
      <c r="C148" s="94">
        <v>10.96</v>
      </c>
      <c r="D148" s="94" t="e">
        <f>C148='MEMORIA DE CALCULO AT'!#REF!</f>
        <v>#REF!</v>
      </c>
    </row>
    <row r="149" spans="2:4" hidden="1" outlineLevel="1" x14ac:dyDescent="0.25">
      <c r="B149" s="94" t="s">
        <v>654</v>
      </c>
      <c r="C149" s="94">
        <v>14.35</v>
      </c>
      <c r="D149" s="94" t="e">
        <f>C149='MEMORIA DE CALCULO AT'!#REF!</f>
        <v>#REF!</v>
      </c>
    </row>
    <row r="150" spans="2:4" hidden="1" outlineLevel="1" x14ac:dyDescent="0.25">
      <c r="B150" s="94" t="s">
        <v>655</v>
      </c>
      <c r="C150" s="94">
        <v>21.54</v>
      </c>
      <c r="D150" s="94" t="e">
        <f>C150='MEMORIA DE CALCULO AT'!#REF!</f>
        <v>#REF!</v>
      </c>
    </row>
    <row r="151" spans="2:4" hidden="1" outlineLevel="1" x14ac:dyDescent="0.25">
      <c r="B151" s="94" t="s">
        <v>656</v>
      </c>
      <c r="C151" s="94">
        <v>6.7</v>
      </c>
      <c r="D151" s="94" t="e">
        <f>C151='MEMORIA DE CALCULO AT'!#REF!</f>
        <v>#REF!</v>
      </c>
    </row>
    <row r="152" spans="2:4" hidden="1" outlineLevel="1" x14ac:dyDescent="0.25">
      <c r="B152" s="94" t="s">
        <v>656</v>
      </c>
      <c r="C152" s="94">
        <v>6.7</v>
      </c>
      <c r="D152" s="94" t="e">
        <f>C152='MEMORIA DE CALCULO AT'!#REF!</f>
        <v>#REF!</v>
      </c>
    </row>
    <row r="153" spans="2:4" hidden="1" outlineLevel="1" x14ac:dyDescent="0.25">
      <c r="B153" s="94" t="s">
        <v>656</v>
      </c>
      <c r="C153" s="94">
        <v>6.7</v>
      </c>
      <c r="D153" s="94" t="e">
        <f>C153='MEMORIA DE CALCULO AT'!#REF!</f>
        <v>#REF!</v>
      </c>
    </row>
    <row r="154" spans="2:4" hidden="1" outlineLevel="1" x14ac:dyDescent="0.25">
      <c r="B154" s="94" t="s">
        <v>656</v>
      </c>
      <c r="C154" s="94">
        <v>6.7</v>
      </c>
      <c r="D154" s="94" t="e">
        <f>C154='MEMORIA DE CALCULO AT'!#REF!</f>
        <v>#REF!</v>
      </c>
    </row>
    <row r="155" spans="2:4" hidden="1" outlineLevel="1" x14ac:dyDescent="0.25">
      <c r="B155" s="94" t="s">
        <v>656</v>
      </c>
      <c r="C155" s="94">
        <v>6.7</v>
      </c>
      <c r="D155" s="94" t="e">
        <f>C155='MEMORIA DE CALCULO AT'!#REF!</f>
        <v>#REF!</v>
      </c>
    </row>
    <row r="156" spans="2:4" hidden="1" outlineLevel="1" x14ac:dyDescent="0.25">
      <c r="B156" s="94" t="s">
        <v>656</v>
      </c>
      <c r="C156" s="94">
        <v>6.7</v>
      </c>
      <c r="D156" s="94" t="e">
        <f>C156='MEMORIA DE CALCULO AT'!#REF!</f>
        <v>#REF!</v>
      </c>
    </row>
    <row r="157" spans="2:4" hidden="1" outlineLevel="1" x14ac:dyDescent="0.25">
      <c r="B157" s="94" t="s">
        <v>833</v>
      </c>
      <c r="C157" s="94">
        <v>16.559999999999999</v>
      </c>
      <c r="D157" s="94" t="e">
        <f>C157='MEMORIA DE CALCULO AT'!#REF!</f>
        <v>#REF!</v>
      </c>
    </row>
    <row r="158" spans="2:4" hidden="1" outlineLevel="1" x14ac:dyDescent="0.25">
      <c r="B158" s="94" t="s">
        <v>921</v>
      </c>
      <c r="C158" s="94">
        <v>6.55</v>
      </c>
      <c r="D158" s="94" t="e">
        <f>C158='MEMORIA DE CALCULO AT'!#REF!</f>
        <v>#REF!</v>
      </c>
    </row>
    <row r="159" spans="2:4" hidden="1" outlineLevel="1" x14ac:dyDescent="0.25">
      <c r="B159" s="94" t="s">
        <v>922</v>
      </c>
      <c r="C159" s="94">
        <v>10.51</v>
      </c>
      <c r="D159" s="94" t="e">
        <f>C159='MEMORIA DE CALCULO AT'!#REF!</f>
        <v>#REF!</v>
      </c>
    </row>
    <row r="160" spans="2:4" hidden="1" outlineLevel="1" x14ac:dyDescent="0.25">
      <c r="B160" s="94" t="s">
        <v>657</v>
      </c>
      <c r="C160" s="94">
        <v>7.97</v>
      </c>
      <c r="D160" s="94" t="e">
        <f>C160='MEMORIA DE CALCULO AT'!#REF!</f>
        <v>#REF!</v>
      </c>
    </row>
    <row r="161" spans="2:4" hidden="1" outlineLevel="1" x14ac:dyDescent="0.25">
      <c r="B161" s="94" t="s">
        <v>519</v>
      </c>
      <c r="C161" s="94">
        <v>7.2</v>
      </c>
      <c r="D161" s="94" t="e">
        <f>C161='MEMORIA DE CALCULO AT'!#REF!</f>
        <v>#REF!</v>
      </c>
    </row>
    <row r="162" spans="2:4" hidden="1" outlineLevel="1" x14ac:dyDescent="0.25">
      <c r="B162" s="94" t="s">
        <v>923</v>
      </c>
      <c r="C162" s="94">
        <v>10.45</v>
      </c>
      <c r="D162" s="94" t="e">
        <f>C162='MEMORIA DE CALCULO AT'!#REF!</f>
        <v>#REF!</v>
      </c>
    </row>
    <row r="163" spans="2:4" hidden="1" outlineLevel="1" x14ac:dyDescent="0.25">
      <c r="B163" s="94" t="s">
        <v>658</v>
      </c>
      <c r="C163" s="94">
        <v>31.86</v>
      </c>
      <c r="D163" s="94" t="e">
        <f>C163='MEMORIA DE CALCULO AT'!#REF!</f>
        <v>#REF!</v>
      </c>
    </row>
    <row r="164" spans="2:4" hidden="1" outlineLevel="1" x14ac:dyDescent="0.25">
      <c r="B164" s="94" t="s">
        <v>659</v>
      </c>
      <c r="C164" s="94">
        <v>10.51</v>
      </c>
      <c r="D164" s="94" t="e">
        <f>C164='MEMORIA DE CALCULO AT'!#REF!</f>
        <v>#REF!</v>
      </c>
    </row>
    <row r="165" spans="2:4" hidden="1" outlineLevel="1" x14ac:dyDescent="0.25">
      <c r="B165" s="94" t="s">
        <v>924</v>
      </c>
      <c r="C165" s="94">
        <v>8.64</v>
      </c>
      <c r="D165" s="94" t="e">
        <f>C165='MEMORIA DE CALCULO AT'!#REF!</f>
        <v>#REF!</v>
      </c>
    </row>
    <row r="166" spans="2:4" hidden="1" outlineLevel="1" x14ac:dyDescent="0.25">
      <c r="B166" s="94" t="s">
        <v>660</v>
      </c>
      <c r="C166" s="94">
        <v>4.3</v>
      </c>
      <c r="D166" s="94" t="e">
        <f>C166='MEMORIA DE CALCULO AT'!#REF!</f>
        <v>#REF!</v>
      </c>
    </row>
    <row r="167" spans="2:4" hidden="1" outlineLevel="1" x14ac:dyDescent="0.25">
      <c r="B167" s="94" t="s">
        <v>660</v>
      </c>
      <c r="C167" s="94">
        <v>5.87</v>
      </c>
      <c r="D167" s="94" t="e">
        <f>C167='MEMORIA DE CALCULO AT'!#REF!</f>
        <v>#REF!</v>
      </c>
    </row>
    <row r="168" spans="2:4" hidden="1" outlineLevel="1" x14ac:dyDescent="0.25">
      <c r="B168" s="94" t="s">
        <v>661</v>
      </c>
      <c r="C168" s="94">
        <v>10.76</v>
      </c>
      <c r="D168" s="94" t="e">
        <f>C168='MEMORIA DE CALCULO AT'!#REF!</f>
        <v>#REF!</v>
      </c>
    </row>
    <row r="169" spans="2:4" hidden="1" outlineLevel="1" x14ac:dyDescent="0.25">
      <c r="B169" s="94" t="s">
        <v>662</v>
      </c>
      <c r="C169" s="94">
        <v>10.77</v>
      </c>
      <c r="D169" s="94" t="e">
        <f>C169='MEMORIA DE CALCULO AT'!#REF!</f>
        <v>#REF!</v>
      </c>
    </row>
    <row r="170" spans="2:4" hidden="1" outlineLevel="1" x14ac:dyDescent="0.25">
      <c r="B170" s="94" t="s">
        <v>925</v>
      </c>
      <c r="C170" s="94">
        <v>3.35</v>
      </c>
      <c r="D170" s="94" t="e">
        <f>C170='MEMORIA DE CALCULO AT'!#REF!</f>
        <v>#REF!</v>
      </c>
    </row>
    <row r="171" spans="2:4" hidden="1" outlineLevel="1" x14ac:dyDescent="0.25">
      <c r="B171" s="94" t="s">
        <v>926</v>
      </c>
      <c r="C171" s="94">
        <v>3.35</v>
      </c>
      <c r="D171" s="94" t="e">
        <f>C171='MEMORIA DE CALCULO AT'!#REF!</f>
        <v>#REF!</v>
      </c>
    </row>
    <row r="172" spans="2:4" hidden="1" outlineLevel="1" x14ac:dyDescent="0.25">
      <c r="B172" s="94" t="s">
        <v>663</v>
      </c>
      <c r="C172" s="94">
        <v>5.43</v>
      </c>
      <c r="D172" s="94" t="e">
        <f>C172='MEMORIA DE CALCULO AT'!#REF!</f>
        <v>#REF!</v>
      </c>
    </row>
    <row r="173" spans="2:4" hidden="1" outlineLevel="1" x14ac:dyDescent="0.25">
      <c r="B173" s="94" t="s">
        <v>664</v>
      </c>
      <c r="C173" s="94">
        <v>5.0999999999999996</v>
      </c>
      <c r="D173" s="94" t="e">
        <f>C173='MEMORIA DE CALCULO AT'!#REF!</f>
        <v>#REF!</v>
      </c>
    </row>
    <row r="174" spans="2:4" hidden="1" outlineLevel="1" x14ac:dyDescent="0.25">
      <c r="B174" s="94" t="s">
        <v>665</v>
      </c>
      <c r="C174" s="94">
        <v>5.0999999999999996</v>
      </c>
      <c r="D174" s="94" t="e">
        <f>C174='MEMORIA DE CALCULO AT'!#REF!</f>
        <v>#REF!</v>
      </c>
    </row>
    <row r="175" spans="2:4" hidden="1" outlineLevel="1" x14ac:dyDescent="0.25">
      <c r="B175" s="94" t="s">
        <v>927</v>
      </c>
      <c r="C175" s="94">
        <v>3.4</v>
      </c>
      <c r="D175" s="94" t="e">
        <f>C175='MEMORIA DE CALCULO AT'!#REF!</f>
        <v>#REF!</v>
      </c>
    </row>
    <row r="176" spans="2:4" hidden="1" outlineLevel="1" x14ac:dyDescent="0.25">
      <c r="B176" s="94" t="s">
        <v>928</v>
      </c>
      <c r="C176" s="94">
        <v>3.4</v>
      </c>
      <c r="D176" s="94" t="e">
        <f>C176='MEMORIA DE CALCULO AT'!#REF!</f>
        <v>#REF!</v>
      </c>
    </row>
    <row r="177" spans="2:4" hidden="1" outlineLevel="1" x14ac:dyDescent="0.25">
      <c r="B177" s="94" t="s">
        <v>929</v>
      </c>
      <c r="C177" s="94">
        <v>4.21</v>
      </c>
      <c r="D177" s="94" t="e">
        <f>C177='MEMORIA DE CALCULO AT'!#REF!</f>
        <v>#REF!</v>
      </c>
    </row>
    <row r="178" spans="2:4" hidden="1" outlineLevel="1" x14ac:dyDescent="0.25">
      <c r="B178" s="94" t="s">
        <v>930</v>
      </c>
      <c r="C178" s="94">
        <v>6.59</v>
      </c>
      <c r="D178" s="94" t="e">
        <f>C178='MEMORIA DE CALCULO AT'!#REF!</f>
        <v>#REF!</v>
      </c>
    </row>
    <row r="179" spans="2:4" hidden="1" outlineLevel="1" x14ac:dyDescent="0.25">
      <c r="B179" s="94" t="s">
        <v>397</v>
      </c>
      <c r="C179" s="94">
        <v>21.03</v>
      </c>
      <c r="D179" s="94" t="e">
        <f>C179='MEMORIA DE CALCULO AT'!#REF!</f>
        <v>#REF!</v>
      </c>
    </row>
    <row r="180" spans="2:4" hidden="1" outlineLevel="1" x14ac:dyDescent="0.25">
      <c r="B180" s="94" t="s">
        <v>933</v>
      </c>
      <c r="C180" s="94">
        <v>647.71</v>
      </c>
    </row>
    <row r="181" spans="2:4" hidden="1" outlineLevel="1" x14ac:dyDescent="0.25"/>
    <row r="182" spans="2:4" hidden="1" outlineLevel="1" x14ac:dyDescent="0.25"/>
    <row r="183" spans="2:4" hidden="1" outlineLevel="1" x14ac:dyDescent="0.25"/>
    <row r="184" spans="2:4" hidden="1" outlineLevel="1" x14ac:dyDescent="0.25"/>
    <row r="185" spans="2:4" hidden="1" outlineLevel="1" x14ac:dyDescent="0.25"/>
    <row r="186" spans="2:4" hidden="1" outlineLevel="1" x14ac:dyDescent="0.25"/>
    <row r="187" spans="2:4" hidden="1" outlineLevel="1" x14ac:dyDescent="0.25"/>
    <row r="188" spans="2:4" hidden="1" outlineLevel="1" x14ac:dyDescent="0.25"/>
    <row r="189" spans="2:4" hidden="1" outlineLevel="1" x14ac:dyDescent="0.25"/>
    <row r="190" spans="2:4" hidden="1" outlineLevel="1" x14ac:dyDescent="0.25"/>
    <row r="191" spans="2:4" hidden="1" outlineLevel="1" x14ac:dyDescent="0.25"/>
    <row r="192" spans="2:4" hidden="1" outlineLevel="1" x14ac:dyDescent="0.25"/>
    <row r="193" spans="2:7" hidden="1" outlineLevel="1" x14ac:dyDescent="0.25"/>
    <row r="194" spans="2:7" hidden="1" outlineLevel="1" x14ac:dyDescent="0.25"/>
    <row r="195" spans="2:7" hidden="1" outlineLevel="1" x14ac:dyDescent="0.25"/>
    <row r="196" spans="2:7" hidden="1" outlineLevel="1" x14ac:dyDescent="0.25"/>
    <row r="197" spans="2:7" collapsed="1" x14ac:dyDescent="0.25"/>
    <row r="198" spans="2:7" x14ac:dyDescent="0.25">
      <c r="B198" s="95" t="s">
        <v>361</v>
      </c>
      <c r="C198" s="96"/>
      <c r="D198" s="96"/>
      <c r="E198" s="96"/>
      <c r="F198" s="97"/>
      <c r="G198" s="98"/>
    </row>
    <row r="199" spans="2:7" hidden="1" outlineLevel="1" x14ac:dyDescent="0.25">
      <c r="B199" s="94" t="s">
        <v>223</v>
      </c>
      <c r="C199" s="94" t="s">
        <v>251</v>
      </c>
    </row>
    <row r="200" spans="2:7" hidden="1" outlineLevel="1" x14ac:dyDescent="0.25">
      <c r="B200" s="94" t="s">
        <v>911</v>
      </c>
      <c r="C200" s="94">
        <v>7.88</v>
      </c>
    </row>
    <row r="201" spans="2:7" hidden="1" outlineLevel="1" x14ac:dyDescent="0.25">
      <c r="B201" s="94" t="s">
        <v>912</v>
      </c>
      <c r="C201" s="94">
        <v>9.9</v>
      </c>
    </row>
    <row r="202" spans="2:7" hidden="1" outlineLevel="1" x14ac:dyDescent="0.25">
      <c r="B202" s="94" t="s">
        <v>647</v>
      </c>
      <c r="C202" s="94">
        <v>6.06</v>
      </c>
    </row>
    <row r="203" spans="2:7" hidden="1" outlineLevel="1" x14ac:dyDescent="0.25">
      <c r="B203" s="94" t="s">
        <v>913</v>
      </c>
      <c r="C203" s="94">
        <v>23.19</v>
      </c>
    </row>
    <row r="204" spans="2:7" hidden="1" outlineLevel="1" x14ac:dyDescent="0.25">
      <c r="B204" s="94" t="s">
        <v>914</v>
      </c>
      <c r="C204" s="94">
        <v>33.11</v>
      </c>
    </row>
    <row r="205" spans="2:7" hidden="1" outlineLevel="1" x14ac:dyDescent="0.25">
      <c r="B205" s="94" t="s">
        <v>915</v>
      </c>
      <c r="C205" s="94">
        <v>22.35</v>
      </c>
    </row>
    <row r="206" spans="2:7" hidden="1" outlineLevel="1" x14ac:dyDescent="0.25">
      <c r="B206" s="94" t="s">
        <v>916</v>
      </c>
      <c r="C206" s="94">
        <v>108.83</v>
      </c>
    </row>
    <row r="207" spans="2:7" hidden="1" outlineLevel="1" x14ac:dyDescent="0.25">
      <c r="B207" s="94" t="s">
        <v>917</v>
      </c>
      <c r="C207" s="94">
        <v>8.64</v>
      </c>
    </row>
    <row r="208" spans="2:7" hidden="1" outlineLevel="1" x14ac:dyDescent="0.25">
      <c r="B208" s="94" t="s">
        <v>918</v>
      </c>
      <c r="C208" s="94">
        <v>8.64</v>
      </c>
    </row>
    <row r="209" spans="2:3" hidden="1" outlineLevel="1" x14ac:dyDescent="0.25">
      <c r="B209" s="94" t="s">
        <v>322</v>
      </c>
      <c r="C209" s="94">
        <v>11.16</v>
      </c>
    </row>
    <row r="210" spans="2:3" hidden="1" outlineLevel="1" x14ac:dyDescent="0.25">
      <c r="B210" s="94" t="s">
        <v>322</v>
      </c>
      <c r="C210" s="94">
        <v>4.5</v>
      </c>
    </row>
    <row r="211" spans="2:3" hidden="1" outlineLevel="1" x14ac:dyDescent="0.25">
      <c r="B211" s="94" t="s">
        <v>919</v>
      </c>
      <c r="C211" s="94">
        <v>8.14</v>
      </c>
    </row>
    <row r="212" spans="2:3" hidden="1" outlineLevel="1" x14ac:dyDescent="0.25">
      <c r="B212" s="94" t="s">
        <v>651</v>
      </c>
      <c r="C212" s="94">
        <v>11.02</v>
      </c>
    </row>
    <row r="213" spans="2:3" hidden="1" outlineLevel="1" x14ac:dyDescent="0.25">
      <c r="B213" s="94" t="s">
        <v>494</v>
      </c>
      <c r="C213" s="94">
        <v>2.86</v>
      </c>
    </row>
    <row r="214" spans="2:3" hidden="1" outlineLevel="1" x14ac:dyDescent="0.25">
      <c r="B214" s="94" t="s">
        <v>494</v>
      </c>
      <c r="C214" s="94">
        <v>2.2599999999999998</v>
      </c>
    </row>
    <row r="215" spans="2:3" hidden="1" outlineLevel="1" x14ac:dyDescent="0.25">
      <c r="B215" s="94" t="s">
        <v>652</v>
      </c>
      <c r="C215" s="94">
        <v>2.2000000000000002</v>
      </c>
    </row>
    <row r="216" spans="2:3" hidden="1" outlineLevel="1" x14ac:dyDescent="0.25">
      <c r="B216" s="94" t="s">
        <v>920</v>
      </c>
      <c r="C216" s="94">
        <v>1.0900000000000001</v>
      </c>
    </row>
    <row r="217" spans="2:3" hidden="1" outlineLevel="1" x14ac:dyDescent="0.25">
      <c r="B217" s="94" t="s">
        <v>653</v>
      </c>
      <c r="C217" s="94">
        <v>10.8</v>
      </c>
    </row>
    <row r="218" spans="2:3" hidden="1" outlineLevel="1" x14ac:dyDescent="0.25">
      <c r="B218" s="94" t="s">
        <v>653</v>
      </c>
      <c r="C218" s="94">
        <v>10.8</v>
      </c>
    </row>
    <row r="219" spans="2:3" hidden="1" outlineLevel="1" x14ac:dyDescent="0.25">
      <c r="B219" s="94" t="s">
        <v>653</v>
      </c>
      <c r="C219" s="94">
        <v>10.5</v>
      </c>
    </row>
    <row r="220" spans="2:3" hidden="1" outlineLevel="1" x14ac:dyDescent="0.25">
      <c r="B220" s="94" t="s">
        <v>653</v>
      </c>
      <c r="C220" s="94">
        <v>10.8</v>
      </c>
    </row>
    <row r="221" spans="2:3" hidden="1" outlineLevel="1" x14ac:dyDescent="0.25">
      <c r="B221" s="94" t="s">
        <v>653</v>
      </c>
      <c r="C221" s="94">
        <v>10.8</v>
      </c>
    </row>
    <row r="222" spans="2:3" hidden="1" outlineLevel="1" x14ac:dyDescent="0.25">
      <c r="B222" s="94" t="s">
        <v>653</v>
      </c>
      <c r="C222" s="94">
        <v>10.95</v>
      </c>
    </row>
    <row r="223" spans="2:3" hidden="1" outlineLevel="1" x14ac:dyDescent="0.25">
      <c r="B223" s="94" t="s">
        <v>653</v>
      </c>
      <c r="C223" s="94">
        <v>10.65</v>
      </c>
    </row>
    <row r="224" spans="2:3" hidden="1" outlineLevel="1" x14ac:dyDescent="0.25">
      <c r="B224" s="94" t="s">
        <v>653</v>
      </c>
      <c r="C224" s="94">
        <v>10.65</v>
      </c>
    </row>
    <row r="225" spans="2:3" hidden="1" outlineLevel="1" x14ac:dyDescent="0.25">
      <c r="B225" s="94" t="s">
        <v>653</v>
      </c>
      <c r="C225" s="94">
        <v>10.96</v>
      </c>
    </row>
    <row r="226" spans="2:3" hidden="1" outlineLevel="1" x14ac:dyDescent="0.25">
      <c r="B226" s="94" t="s">
        <v>654</v>
      </c>
      <c r="C226" s="94">
        <v>14.35</v>
      </c>
    </row>
    <row r="227" spans="2:3" hidden="1" outlineLevel="1" x14ac:dyDescent="0.25">
      <c r="B227" s="94" t="s">
        <v>655</v>
      </c>
      <c r="C227" s="94">
        <v>21.54</v>
      </c>
    </row>
    <row r="228" spans="2:3" hidden="1" outlineLevel="1" x14ac:dyDescent="0.25">
      <c r="B228" s="94" t="s">
        <v>656</v>
      </c>
      <c r="C228" s="94">
        <v>6.7</v>
      </c>
    </row>
    <row r="229" spans="2:3" hidden="1" outlineLevel="1" x14ac:dyDescent="0.25">
      <c r="B229" s="94" t="s">
        <v>656</v>
      </c>
      <c r="C229" s="94">
        <v>6.7</v>
      </c>
    </row>
    <row r="230" spans="2:3" hidden="1" outlineLevel="1" x14ac:dyDescent="0.25">
      <c r="B230" s="94" t="s">
        <v>656</v>
      </c>
      <c r="C230" s="94">
        <v>6.7</v>
      </c>
    </row>
    <row r="231" spans="2:3" hidden="1" outlineLevel="1" x14ac:dyDescent="0.25">
      <c r="B231" s="94" t="s">
        <v>656</v>
      </c>
      <c r="C231" s="94">
        <v>6.7</v>
      </c>
    </row>
    <row r="232" spans="2:3" hidden="1" outlineLevel="1" x14ac:dyDescent="0.25">
      <c r="B232" s="94" t="s">
        <v>656</v>
      </c>
      <c r="C232" s="94">
        <v>6.7</v>
      </c>
    </row>
    <row r="233" spans="2:3" hidden="1" outlineLevel="1" x14ac:dyDescent="0.25">
      <c r="B233" s="94" t="s">
        <v>656</v>
      </c>
      <c r="C233" s="94">
        <v>6.7</v>
      </c>
    </row>
    <row r="234" spans="2:3" hidden="1" outlineLevel="1" x14ac:dyDescent="0.25">
      <c r="B234" s="94" t="s">
        <v>833</v>
      </c>
      <c r="C234" s="94">
        <v>16.559999999999999</v>
      </c>
    </row>
    <row r="235" spans="2:3" hidden="1" outlineLevel="1" x14ac:dyDescent="0.25">
      <c r="B235" s="94" t="s">
        <v>921</v>
      </c>
      <c r="C235" s="94">
        <v>6.55</v>
      </c>
    </row>
    <row r="236" spans="2:3" hidden="1" outlineLevel="1" x14ac:dyDescent="0.25">
      <c r="B236" s="94" t="s">
        <v>922</v>
      </c>
      <c r="C236" s="94">
        <v>10.51</v>
      </c>
    </row>
    <row r="237" spans="2:3" hidden="1" outlineLevel="1" x14ac:dyDescent="0.25">
      <c r="B237" s="94" t="s">
        <v>657</v>
      </c>
      <c r="C237" s="94">
        <v>7.97</v>
      </c>
    </row>
    <row r="238" spans="2:3" hidden="1" outlineLevel="1" x14ac:dyDescent="0.25">
      <c r="B238" s="94" t="s">
        <v>519</v>
      </c>
      <c r="C238" s="94">
        <v>7.2</v>
      </c>
    </row>
    <row r="239" spans="2:3" hidden="1" outlineLevel="1" x14ac:dyDescent="0.25">
      <c r="B239" s="94" t="s">
        <v>923</v>
      </c>
      <c r="C239" s="94">
        <v>10.45</v>
      </c>
    </row>
    <row r="240" spans="2:3" hidden="1" outlineLevel="1" x14ac:dyDescent="0.25">
      <c r="B240" s="94" t="s">
        <v>658</v>
      </c>
      <c r="C240" s="94">
        <v>31.86</v>
      </c>
    </row>
    <row r="241" spans="2:3" hidden="1" outlineLevel="1" x14ac:dyDescent="0.25">
      <c r="B241" s="94" t="s">
        <v>659</v>
      </c>
      <c r="C241" s="94">
        <v>10.51</v>
      </c>
    </row>
    <row r="242" spans="2:3" hidden="1" outlineLevel="1" x14ac:dyDescent="0.25">
      <c r="B242" s="94" t="s">
        <v>924</v>
      </c>
      <c r="C242" s="94">
        <v>8.64</v>
      </c>
    </row>
    <row r="243" spans="2:3" hidden="1" outlineLevel="1" x14ac:dyDescent="0.25">
      <c r="B243" s="94" t="s">
        <v>660</v>
      </c>
      <c r="C243" s="94">
        <v>4.3</v>
      </c>
    </row>
    <row r="244" spans="2:3" hidden="1" outlineLevel="1" x14ac:dyDescent="0.25">
      <c r="B244" s="94" t="s">
        <v>660</v>
      </c>
      <c r="C244" s="94">
        <v>5.87</v>
      </c>
    </row>
    <row r="245" spans="2:3" hidden="1" outlineLevel="1" x14ac:dyDescent="0.25">
      <c r="B245" s="94" t="s">
        <v>661</v>
      </c>
      <c r="C245" s="94">
        <v>10.76</v>
      </c>
    </row>
    <row r="246" spans="2:3" hidden="1" outlineLevel="1" x14ac:dyDescent="0.25">
      <c r="B246" s="94" t="s">
        <v>662</v>
      </c>
      <c r="C246" s="94">
        <v>10.77</v>
      </c>
    </row>
    <row r="247" spans="2:3" hidden="1" outlineLevel="1" x14ac:dyDescent="0.25">
      <c r="B247" s="94" t="s">
        <v>925</v>
      </c>
      <c r="C247" s="94">
        <v>3.35</v>
      </c>
    </row>
    <row r="248" spans="2:3" hidden="1" outlineLevel="1" x14ac:dyDescent="0.25">
      <c r="B248" s="94" t="s">
        <v>926</v>
      </c>
      <c r="C248" s="94">
        <v>3.35</v>
      </c>
    </row>
    <row r="249" spans="2:3" hidden="1" outlineLevel="1" x14ac:dyDescent="0.25">
      <c r="B249" s="94" t="s">
        <v>663</v>
      </c>
      <c r="C249" s="94">
        <v>5.43</v>
      </c>
    </row>
    <row r="250" spans="2:3" hidden="1" outlineLevel="1" x14ac:dyDescent="0.25">
      <c r="B250" s="94" t="s">
        <v>664</v>
      </c>
      <c r="C250" s="94">
        <v>5.0999999999999996</v>
      </c>
    </row>
    <row r="251" spans="2:3" hidden="1" outlineLevel="1" x14ac:dyDescent="0.25">
      <c r="B251" s="94" t="s">
        <v>665</v>
      </c>
      <c r="C251" s="94">
        <v>5.0999999999999996</v>
      </c>
    </row>
    <row r="252" spans="2:3" hidden="1" outlineLevel="1" x14ac:dyDescent="0.25">
      <c r="B252" s="94" t="s">
        <v>927</v>
      </c>
      <c r="C252" s="94">
        <v>3.4</v>
      </c>
    </row>
    <row r="253" spans="2:3" hidden="1" outlineLevel="1" x14ac:dyDescent="0.25">
      <c r="B253" s="94" t="s">
        <v>928</v>
      </c>
      <c r="C253" s="94">
        <v>3.4</v>
      </c>
    </row>
    <row r="254" spans="2:3" hidden="1" outlineLevel="1" x14ac:dyDescent="0.25">
      <c r="B254" s="94" t="s">
        <v>929</v>
      </c>
      <c r="C254" s="94">
        <v>4.21</v>
      </c>
    </row>
    <row r="255" spans="2:3" hidden="1" outlineLevel="1" x14ac:dyDescent="0.25">
      <c r="B255" s="94" t="s">
        <v>930</v>
      </c>
      <c r="C255" s="94">
        <v>6.59</v>
      </c>
    </row>
    <row r="256" spans="2:3" hidden="1" outlineLevel="1" x14ac:dyDescent="0.25">
      <c r="B256" s="94" t="s">
        <v>397</v>
      </c>
      <c r="C256" s="94">
        <v>21.03</v>
      </c>
    </row>
    <row r="257" spans="2:7" hidden="1" outlineLevel="1" x14ac:dyDescent="0.25">
      <c r="B257" s="94" t="s">
        <v>933</v>
      </c>
      <c r="C257" s="94">
        <v>647.71</v>
      </c>
    </row>
    <row r="258" spans="2:7" hidden="1" outlineLevel="1" x14ac:dyDescent="0.25"/>
    <row r="259" spans="2:7" hidden="1" outlineLevel="1" x14ac:dyDescent="0.25"/>
    <row r="260" spans="2:7" hidden="1" outlineLevel="1" x14ac:dyDescent="0.25"/>
    <row r="261" spans="2:7" hidden="1" outlineLevel="1" x14ac:dyDescent="0.25"/>
    <row r="262" spans="2:7" hidden="1" outlineLevel="1" x14ac:dyDescent="0.25"/>
    <row r="263" spans="2:7" hidden="1" outlineLevel="1" x14ac:dyDescent="0.25"/>
    <row r="264" spans="2:7" hidden="1" outlineLevel="1" x14ac:dyDescent="0.25"/>
    <row r="265" spans="2:7" collapsed="1" x14ac:dyDescent="0.25"/>
    <row r="266" spans="2:7" x14ac:dyDescent="0.25">
      <c r="B266" s="95" t="s">
        <v>341</v>
      </c>
      <c r="C266" s="96"/>
      <c r="D266" s="96"/>
      <c r="E266" s="96"/>
      <c r="F266" s="97"/>
      <c r="G266" s="98"/>
    </row>
    <row r="267" spans="2:7" hidden="1" outlineLevel="1" x14ac:dyDescent="0.25">
      <c r="B267" s="94" t="s">
        <v>223</v>
      </c>
      <c r="C267" s="94" t="s">
        <v>251</v>
      </c>
      <c r="D267" s="94" t="s">
        <v>277</v>
      </c>
      <c r="E267" s="94" t="s">
        <v>342</v>
      </c>
      <c r="F267" s="94" t="s">
        <v>356</v>
      </c>
      <c r="G267" s="94" t="s">
        <v>280</v>
      </c>
    </row>
    <row r="268" spans="2:7" hidden="1" outlineLevel="1" x14ac:dyDescent="0.25">
      <c r="B268" s="94" t="s">
        <v>911</v>
      </c>
      <c r="C268" s="94">
        <v>7.88</v>
      </c>
      <c r="D268" s="94">
        <v>11.5</v>
      </c>
      <c r="E268" s="94">
        <v>20.71</v>
      </c>
      <c r="F268" s="94">
        <v>2.2400000000000002</v>
      </c>
      <c r="G268" s="94">
        <v>18.47</v>
      </c>
    </row>
    <row r="269" spans="2:7" hidden="1" outlineLevel="1" x14ac:dyDescent="0.25">
      <c r="B269" s="94" t="s">
        <v>322</v>
      </c>
      <c r="C269" s="94">
        <v>4.5</v>
      </c>
      <c r="D269" s="94">
        <v>8.5</v>
      </c>
      <c r="E269" s="94">
        <v>15.31</v>
      </c>
      <c r="F269" s="94">
        <v>1.44</v>
      </c>
      <c r="G269" s="94">
        <v>13.87</v>
      </c>
    </row>
    <row r="270" spans="2:7" hidden="1" outlineLevel="1" x14ac:dyDescent="0.25">
      <c r="B270" s="94" t="s">
        <v>322</v>
      </c>
      <c r="C270" s="94">
        <v>11.16</v>
      </c>
      <c r="D270" s="94">
        <v>13.57</v>
      </c>
      <c r="E270" s="94">
        <v>24.43</v>
      </c>
      <c r="F270" s="94">
        <v>1.26</v>
      </c>
      <c r="G270" s="94">
        <v>23.17</v>
      </c>
    </row>
    <row r="271" spans="2:7" hidden="1" outlineLevel="1" x14ac:dyDescent="0.25">
      <c r="B271" s="94" t="s">
        <v>494</v>
      </c>
      <c r="C271" s="94">
        <v>2.2599999999999998</v>
      </c>
      <c r="D271" s="94">
        <v>6.4</v>
      </c>
      <c r="E271" s="94">
        <v>11.52</v>
      </c>
      <c r="F271" s="94">
        <v>1.44</v>
      </c>
      <c r="G271" s="94">
        <v>10.08</v>
      </c>
    </row>
    <row r="272" spans="2:7" hidden="1" outlineLevel="1" x14ac:dyDescent="0.25">
      <c r="B272" s="94" t="s">
        <v>494</v>
      </c>
      <c r="C272" s="94">
        <v>2.86</v>
      </c>
      <c r="D272" s="94">
        <v>6.98</v>
      </c>
      <c r="E272" s="94">
        <v>12.57</v>
      </c>
      <c r="F272" s="94">
        <v>1.44</v>
      </c>
      <c r="G272" s="94">
        <v>11.13</v>
      </c>
    </row>
    <row r="273" spans="2:7" hidden="1" outlineLevel="1" x14ac:dyDescent="0.25">
      <c r="B273" s="94" t="s">
        <v>652</v>
      </c>
      <c r="C273" s="94">
        <v>2.2000000000000002</v>
      </c>
      <c r="D273" s="94">
        <v>6.2</v>
      </c>
      <c r="E273" s="94">
        <v>11.16</v>
      </c>
      <c r="F273" s="94">
        <v>1.44</v>
      </c>
      <c r="G273" s="94">
        <v>9.7200000000000006</v>
      </c>
    </row>
    <row r="274" spans="2:7" hidden="1" outlineLevel="1" x14ac:dyDescent="0.25">
      <c r="B274" s="94" t="s">
        <v>655</v>
      </c>
      <c r="C274" s="94">
        <v>21.54</v>
      </c>
      <c r="D274" s="94">
        <v>19.3</v>
      </c>
      <c r="E274" s="94">
        <v>34.75</v>
      </c>
      <c r="F274" s="94">
        <v>4.32</v>
      </c>
      <c r="G274" s="94">
        <v>30.43</v>
      </c>
    </row>
    <row r="275" spans="2:7" hidden="1" outlineLevel="1" x14ac:dyDescent="0.25">
      <c r="B275" s="94" t="s">
        <v>922</v>
      </c>
      <c r="C275" s="94">
        <v>10.51</v>
      </c>
      <c r="D275" s="94">
        <v>13</v>
      </c>
      <c r="E275" s="94">
        <v>23.41</v>
      </c>
      <c r="F275" s="94">
        <v>2.2400000000000002</v>
      </c>
      <c r="G275" s="94">
        <v>21.17</v>
      </c>
    </row>
    <row r="276" spans="2:7" hidden="1" outlineLevel="1" x14ac:dyDescent="0.25">
      <c r="B276" s="94" t="s">
        <v>661</v>
      </c>
      <c r="C276" s="94">
        <v>10.76</v>
      </c>
      <c r="D276" s="94">
        <v>13.37</v>
      </c>
      <c r="E276" s="94">
        <v>24.07</v>
      </c>
      <c r="F276" s="94">
        <v>1.26</v>
      </c>
      <c r="G276" s="94">
        <v>22.81</v>
      </c>
    </row>
    <row r="277" spans="2:7" hidden="1" outlineLevel="1" x14ac:dyDescent="0.25">
      <c r="B277" s="94" t="s">
        <v>662</v>
      </c>
      <c r="C277" s="94">
        <v>10.77</v>
      </c>
      <c r="D277" s="94">
        <v>13.37</v>
      </c>
      <c r="E277" s="94">
        <v>24.07</v>
      </c>
      <c r="F277" s="94">
        <v>1.26</v>
      </c>
      <c r="G277" s="94">
        <v>22.81</v>
      </c>
    </row>
    <row r="278" spans="2:7" hidden="1" outlineLevel="1" x14ac:dyDescent="0.25">
      <c r="B278" s="94" t="s">
        <v>945</v>
      </c>
      <c r="C278" s="94">
        <v>3.35</v>
      </c>
      <c r="D278" s="94">
        <v>7.35</v>
      </c>
      <c r="E278" s="94">
        <v>13.23</v>
      </c>
      <c r="F278" s="94">
        <v>1.44</v>
      </c>
      <c r="G278" s="94">
        <v>11.79</v>
      </c>
    </row>
    <row r="279" spans="2:7" hidden="1" outlineLevel="1" x14ac:dyDescent="0.25">
      <c r="B279" s="94" t="s">
        <v>946</v>
      </c>
      <c r="C279" s="94">
        <v>3.35</v>
      </c>
      <c r="D279" s="94">
        <v>7.35</v>
      </c>
      <c r="E279" s="94">
        <v>13.23</v>
      </c>
      <c r="F279" s="94">
        <v>1.44</v>
      </c>
      <c r="G279" s="94">
        <v>11.79</v>
      </c>
    </row>
    <row r="280" spans="2:7" hidden="1" outlineLevel="1" x14ac:dyDescent="0.25">
      <c r="B280" s="94" t="s">
        <v>663</v>
      </c>
      <c r="C280" s="94">
        <v>5.43</v>
      </c>
      <c r="D280" s="94">
        <v>9.58</v>
      </c>
      <c r="E280" s="94">
        <v>17.25</v>
      </c>
      <c r="F280" s="94">
        <v>1.62</v>
      </c>
      <c r="G280" s="94">
        <v>15.63</v>
      </c>
    </row>
    <row r="281" spans="2:7" hidden="1" outlineLevel="1" x14ac:dyDescent="0.25">
      <c r="B281" s="94" t="s">
        <v>664</v>
      </c>
      <c r="C281" s="94">
        <v>5.0999999999999996</v>
      </c>
      <c r="D281" s="94">
        <v>9.4</v>
      </c>
      <c r="E281" s="94">
        <v>16.920000000000002</v>
      </c>
      <c r="F281" s="94">
        <v>1.62</v>
      </c>
      <c r="G281" s="94">
        <v>15.3</v>
      </c>
    </row>
    <row r="282" spans="2:7" hidden="1" outlineLevel="1" x14ac:dyDescent="0.25">
      <c r="B282" s="94" t="s">
        <v>665</v>
      </c>
      <c r="C282" s="94">
        <v>5.0999999999999996</v>
      </c>
      <c r="D282" s="94">
        <v>9.4</v>
      </c>
      <c r="E282" s="94">
        <v>16.920000000000002</v>
      </c>
      <c r="F282" s="94">
        <v>1.62</v>
      </c>
      <c r="G282" s="94">
        <v>15.3</v>
      </c>
    </row>
    <row r="283" spans="2:7" hidden="1" outlineLevel="1" x14ac:dyDescent="0.25">
      <c r="B283" s="94" t="s">
        <v>927</v>
      </c>
      <c r="C283" s="94">
        <v>3.4</v>
      </c>
      <c r="D283" s="94">
        <v>7.4</v>
      </c>
      <c r="E283" s="94">
        <v>13.32</v>
      </c>
      <c r="F283" s="94">
        <v>1.62</v>
      </c>
      <c r="G283" s="94">
        <v>11.7</v>
      </c>
    </row>
    <row r="284" spans="2:7" hidden="1" outlineLevel="1" x14ac:dyDescent="0.25">
      <c r="B284" s="94" t="s">
        <v>928</v>
      </c>
      <c r="C284" s="94">
        <v>3.4</v>
      </c>
      <c r="D284" s="94">
        <v>7.4</v>
      </c>
      <c r="E284" s="94">
        <v>13.32</v>
      </c>
      <c r="F284" s="94">
        <v>1.62</v>
      </c>
      <c r="G284" s="94">
        <v>11.7</v>
      </c>
    </row>
    <row r="285" spans="2:7" hidden="1" outlineLevel="1" x14ac:dyDescent="0.25">
      <c r="B285" s="94" t="s">
        <v>929</v>
      </c>
      <c r="C285" s="94">
        <v>4.21</v>
      </c>
      <c r="D285" s="94">
        <v>8.35</v>
      </c>
      <c r="E285" s="94">
        <v>15.03</v>
      </c>
      <c r="F285" s="94">
        <v>1.62</v>
      </c>
      <c r="G285" s="94">
        <v>13.41</v>
      </c>
    </row>
    <row r="286" spans="2:7" hidden="1" outlineLevel="1" x14ac:dyDescent="0.25">
      <c r="B286" s="94" t="s">
        <v>323</v>
      </c>
      <c r="G286" s="94">
        <v>290.27</v>
      </c>
    </row>
    <row r="287" spans="2:7" hidden="1" outlineLevel="1" x14ac:dyDescent="0.25"/>
    <row r="288" spans="2:7" hidden="1" outlineLevel="1" x14ac:dyDescent="0.25"/>
    <row r="289" spans="2:7" hidden="1" outlineLevel="1" x14ac:dyDescent="0.25"/>
    <row r="290" spans="2:7" hidden="1" outlineLevel="1" x14ac:dyDescent="0.25"/>
    <row r="291" spans="2:7" collapsed="1" x14ac:dyDescent="0.25"/>
    <row r="292" spans="2:7" x14ac:dyDescent="0.25">
      <c r="B292" s="95" t="s">
        <v>666</v>
      </c>
      <c r="C292" s="96"/>
      <c r="D292" s="96"/>
      <c r="E292" s="96"/>
      <c r="F292" s="97"/>
      <c r="G292" s="98"/>
    </row>
    <row r="293" spans="2:7" hidden="1" outlineLevel="1" x14ac:dyDescent="0.25">
      <c r="B293" s="94" t="s">
        <v>223</v>
      </c>
      <c r="C293" s="94" t="s">
        <v>353</v>
      </c>
      <c r="D293" s="94" t="s">
        <v>250</v>
      </c>
      <c r="E293" s="94" t="s">
        <v>947</v>
      </c>
      <c r="F293" s="94" t="s">
        <v>279</v>
      </c>
      <c r="G293" s="94" t="s">
        <v>355</v>
      </c>
    </row>
    <row r="294" spans="2:7" hidden="1" outlineLevel="1" x14ac:dyDescent="0.25">
      <c r="B294" s="94" t="s">
        <v>913</v>
      </c>
      <c r="C294" s="94">
        <v>30.07</v>
      </c>
      <c r="D294" s="94">
        <v>3</v>
      </c>
      <c r="E294" s="94">
        <v>90.22</v>
      </c>
      <c r="F294" s="94">
        <v>21.928000000000001</v>
      </c>
      <c r="G294" s="94">
        <v>68.3</v>
      </c>
    </row>
    <row r="295" spans="2:7" hidden="1" outlineLevel="1" x14ac:dyDescent="0.25">
      <c r="B295" s="94" t="s">
        <v>914</v>
      </c>
      <c r="C295" s="94">
        <v>37.450000000000003</v>
      </c>
      <c r="D295" s="94">
        <v>3</v>
      </c>
      <c r="E295" s="94">
        <v>112.35</v>
      </c>
      <c r="F295" s="94">
        <v>54.3</v>
      </c>
      <c r="G295" s="94">
        <v>58.05</v>
      </c>
    </row>
    <row r="296" spans="2:7" hidden="1" outlineLevel="1" x14ac:dyDescent="0.25">
      <c r="B296" s="94" t="s">
        <v>916</v>
      </c>
      <c r="C296" s="94">
        <v>73.92</v>
      </c>
      <c r="D296" s="94">
        <v>3</v>
      </c>
      <c r="E296" s="94">
        <v>221.76</v>
      </c>
      <c r="F296" s="94">
        <v>102.87</v>
      </c>
      <c r="G296" s="94">
        <v>118.89</v>
      </c>
    </row>
    <row r="297" spans="2:7" hidden="1" outlineLevel="1" x14ac:dyDescent="0.25">
      <c r="B297" s="94" t="s">
        <v>917</v>
      </c>
      <c r="C297" s="94">
        <v>11.8</v>
      </c>
      <c r="D297" s="94">
        <v>3</v>
      </c>
      <c r="E297" s="94">
        <v>35.4</v>
      </c>
      <c r="F297" s="94">
        <v>1.68</v>
      </c>
      <c r="G297" s="94">
        <v>33.72</v>
      </c>
    </row>
    <row r="298" spans="2:7" hidden="1" outlineLevel="1" x14ac:dyDescent="0.25">
      <c r="B298" s="94" t="s">
        <v>920</v>
      </c>
      <c r="C298" s="94">
        <v>4.45</v>
      </c>
      <c r="D298" s="94">
        <v>3</v>
      </c>
      <c r="E298" s="94">
        <v>13.35</v>
      </c>
      <c r="F298" s="94">
        <v>4.5</v>
      </c>
      <c r="G298" s="94">
        <v>8.85</v>
      </c>
    </row>
    <row r="299" spans="2:7" hidden="1" outlineLevel="1" x14ac:dyDescent="0.25">
      <c r="B299" s="94" t="s">
        <v>653</v>
      </c>
      <c r="C299" s="94">
        <v>13.3</v>
      </c>
      <c r="D299" s="94">
        <v>3</v>
      </c>
      <c r="E299" s="94">
        <v>39.9</v>
      </c>
      <c r="F299" s="94">
        <v>17.45</v>
      </c>
      <c r="G299" s="94">
        <v>22.45</v>
      </c>
    </row>
    <row r="300" spans="2:7" hidden="1" outlineLevel="1" x14ac:dyDescent="0.25">
      <c r="B300" s="94" t="s">
        <v>653</v>
      </c>
      <c r="C300" s="94">
        <v>13.3</v>
      </c>
      <c r="D300" s="94">
        <v>3</v>
      </c>
      <c r="E300" s="94">
        <v>39.9</v>
      </c>
      <c r="F300" s="94">
        <v>23.45</v>
      </c>
      <c r="G300" s="94">
        <v>16.45</v>
      </c>
    </row>
    <row r="301" spans="2:7" hidden="1" outlineLevel="1" x14ac:dyDescent="0.25">
      <c r="B301" s="94" t="s">
        <v>653</v>
      </c>
      <c r="C301" s="94">
        <v>13</v>
      </c>
      <c r="D301" s="94">
        <v>3</v>
      </c>
      <c r="E301" s="94">
        <v>39</v>
      </c>
      <c r="F301" s="94">
        <v>17</v>
      </c>
      <c r="G301" s="94">
        <v>22</v>
      </c>
    </row>
    <row r="302" spans="2:7" hidden="1" outlineLevel="1" x14ac:dyDescent="0.25">
      <c r="B302" s="94" t="s">
        <v>653</v>
      </c>
      <c r="C302" s="94">
        <v>13.3</v>
      </c>
      <c r="D302" s="94">
        <v>3</v>
      </c>
      <c r="E302" s="94">
        <v>39.9</v>
      </c>
      <c r="F302" s="94">
        <v>21.45</v>
      </c>
      <c r="G302" s="94">
        <v>18.45</v>
      </c>
    </row>
    <row r="303" spans="2:7" hidden="1" outlineLevel="1" x14ac:dyDescent="0.25">
      <c r="B303" s="94" t="s">
        <v>653</v>
      </c>
      <c r="C303" s="94">
        <v>13.3</v>
      </c>
      <c r="D303" s="94">
        <v>3</v>
      </c>
      <c r="E303" s="94">
        <v>39.9</v>
      </c>
      <c r="F303" s="94">
        <v>21.45</v>
      </c>
      <c r="G303" s="94">
        <v>18.45</v>
      </c>
    </row>
    <row r="304" spans="2:7" hidden="1" outlineLevel="1" x14ac:dyDescent="0.25">
      <c r="B304" s="94" t="s">
        <v>653</v>
      </c>
      <c r="C304" s="94">
        <v>13.45</v>
      </c>
      <c r="D304" s="94">
        <v>3</v>
      </c>
      <c r="E304" s="94">
        <v>40.35</v>
      </c>
      <c r="F304" s="94">
        <v>21.45</v>
      </c>
      <c r="G304" s="94">
        <v>18.899999999999999</v>
      </c>
    </row>
    <row r="305" spans="2:7" hidden="1" outlineLevel="1" x14ac:dyDescent="0.25">
      <c r="B305" s="94" t="s">
        <v>653</v>
      </c>
      <c r="C305" s="94">
        <v>13.15</v>
      </c>
      <c r="D305" s="94">
        <v>3</v>
      </c>
      <c r="E305" s="94">
        <v>39.450000000000003</v>
      </c>
      <c r="F305" s="94">
        <v>21.45</v>
      </c>
      <c r="G305" s="94">
        <v>18</v>
      </c>
    </row>
    <row r="306" spans="2:7" hidden="1" outlineLevel="1" x14ac:dyDescent="0.25">
      <c r="B306" s="94" t="s">
        <v>653</v>
      </c>
      <c r="C306" s="94">
        <v>13.15</v>
      </c>
      <c r="D306" s="94">
        <v>3</v>
      </c>
      <c r="E306" s="94">
        <v>39.450000000000003</v>
      </c>
      <c r="F306" s="94">
        <v>17.225000000000001</v>
      </c>
      <c r="G306" s="94">
        <v>22.23</v>
      </c>
    </row>
    <row r="307" spans="2:7" hidden="1" outlineLevel="1" x14ac:dyDescent="0.25">
      <c r="B307" s="94" t="s">
        <v>653</v>
      </c>
      <c r="C307" s="94">
        <v>13.1</v>
      </c>
      <c r="D307" s="94">
        <v>3</v>
      </c>
      <c r="E307" s="94">
        <v>39.299999999999997</v>
      </c>
      <c r="F307" s="94">
        <v>15.225</v>
      </c>
      <c r="G307" s="94">
        <v>24.07</v>
      </c>
    </row>
    <row r="308" spans="2:7" hidden="1" outlineLevel="1" x14ac:dyDescent="0.25">
      <c r="B308" s="94" t="s">
        <v>654</v>
      </c>
      <c r="C308" s="94">
        <v>14.93</v>
      </c>
      <c r="D308" s="94">
        <v>3</v>
      </c>
      <c r="E308" s="94">
        <v>44.8</v>
      </c>
      <c r="F308" s="94">
        <v>6.93</v>
      </c>
      <c r="G308" s="94">
        <v>37.869999999999997</v>
      </c>
    </row>
    <row r="309" spans="2:7" hidden="1" outlineLevel="1" x14ac:dyDescent="0.25">
      <c r="B309" s="94" t="s">
        <v>656</v>
      </c>
      <c r="C309" s="94">
        <v>10.7</v>
      </c>
      <c r="D309" s="94">
        <v>3</v>
      </c>
      <c r="E309" s="94">
        <v>32.1</v>
      </c>
      <c r="F309" s="94">
        <v>26.1</v>
      </c>
      <c r="G309" s="94">
        <v>6</v>
      </c>
    </row>
    <row r="310" spans="2:7" hidden="1" outlineLevel="1" x14ac:dyDescent="0.25">
      <c r="B310" s="94" t="s">
        <v>656</v>
      </c>
      <c r="C310" s="94">
        <v>10.7</v>
      </c>
      <c r="D310" s="94">
        <v>3</v>
      </c>
      <c r="E310" s="94">
        <v>32.1</v>
      </c>
      <c r="F310" s="94">
        <v>16.14</v>
      </c>
      <c r="G310" s="94">
        <v>15.96</v>
      </c>
    </row>
    <row r="311" spans="2:7" hidden="1" outlineLevel="1" x14ac:dyDescent="0.25">
      <c r="B311" s="94" t="s">
        <v>656</v>
      </c>
      <c r="C311" s="94">
        <v>10.7</v>
      </c>
      <c r="D311" s="94">
        <v>3</v>
      </c>
      <c r="E311" s="94">
        <v>32.1</v>
      </c>
      <c r="F311" s="94">
        <v>26.1</v>
      </c>
      <c r="G311" s="94">
        <v>6</v>
      </c>
    </row>
    <row r="312" spans="2:7" hidden="1" outlineLevel="1" x14ac:dyDescent="0.25">
      <c r="B312" s="94" t="s">
        <v>656</v>
      </c>
      <c r="C312" s="94">
        <v>10.7</v>
      </c>
      <c r="D312" s="94">
        <v>3</v>
      </c>
      <c r="E312" s="94">
        <v>32.1</v>
      </c>
      <c r="F312" s="94">
        <v>26.1</v>
      </c>
      <c r="G312" s="94">
        <v>6</v>
      </c>
    </row>
    <row r="313" spans="2:7" hidden="1" outlineLevel="1" x14ac:dyDescent="0.25">
      <c r="B313" s="94" t="s">
        <v>656</v>
      </c>
      <c r="C313" s="94">
        <v>10.7</v>
      </c>
      <c r="D313" s="94">
        <v>3</v>
      </c>
      <c r="E313" s="94">
        <v>32.1</v>
      </c>
      <c r="F313" s="94">
        <v>26.1</v>
      </c>
      <c r="G313" s="94">
        <v>6</v>
      </c>
    </row>
    <row r="314" spans="2:7" hidden="1" outlineLevel="1" x14ac:dyDescent="0.25">
      <c r="B314" s="94" t="s">
        <v>656</v>
      </c>
      <c r="C314" s="94">
        <v>10.7</v>
      </c>
      <c r="D314" s="94">
        <v>3</v>
      </c>
      <c r="E314" s="94">
        <v>32.1</v>
      </c>
      <c r="F314" s="94">
        <v>18.14</v>
      </c>
      <c r="G314" s="94">
        <v>13.96</v>
      </c>
    </row>
    <row r="315" spans="2:7" hidden="1" outlineLevel="1" x14ac:dyDescent="0.25">
      <c r="B315" s="94" t="s">
        <v>833</v>
      </c>
      <c r="C315" s="94">
        <v>16.13</v>
      </c>
      <c r="D315" s="94">
        <v>1.1000000000000001</v>
      </c>
      <c r="E315" s="94">
        <v>17.739999999999998</v>
      </c>
      <c r="F315" s="94">
        <v>2.992</v>
      </c>
      <c r="G315" s="94">
        <v>14.75</v>
      </c>
    </row>
    <row r="316" spans="2:7" hidden="1" outlineLevel="1" x14ac:dyDescent="0.25">
      <c r="B316" s="94" t="s">
        <v>921</v>
      </c>
      <c r="C316" s="94">
        <v>10.8</v>
      </c>
      <c r="D316" s="94">
        <v>3</v>
      </c>
      <c r="E316" s="94">
        <v>32.4</v>
      </c>
      <c r="F316" s="94">
        <v>15.29</v>
      </c>
      <c r="G316" s="94">
        <v>17.11</v>
      </c>
    </row>
    <row r="317" spans="2:7" hidden="1" outlineLevel="1" x14ac:dyDescent="0.25">
      <c r="B317" s="94" t="s">
        <v>253</v>
      </c>
      <c r="E317" s="94">
        <v>1117.78</v>
      </c>
      <c r="G317" s="94">
        <v>592.46</v>
      </c>
    </row>
    <row r="318" spans="2:7" hidden="1" outlineLevel="1" x14ac:dyDescent="0.25"/>
    <row r="319" spans="2:7" hidden="1" outlineLevel="1" x14ac:dyDescent="0.25"/>
    <row r="320" spans="2:7" hidden="1" outlineLevel="1" x14ac:dyDescent="0.25"/>
    <row r="321" spans="2:7" hidden="1" outlineLevel="1" x14ac:dyDescent="0.25"/>
    <row r="322" spans="2:7" hidden="1" outlineLevel="1" x14ac:dyDescent="0.25"/>
    <row r="323" spans="2:7" hidden="1" outlineLevel="1" x14ac:dyDescent="0.25"/>
    <row r="324" spans="2:7" hidden="1" outlineLevel="1" x14ac:dyDescent="0.25"/>
    <row r="325" spans="2:7" hidden="1" outlineLevel="1" x14ac:dyDescent="0.25"/>
    <row r="326" spans="2:7" hidden="1" outlineLevel="1" x14ac:dyDescent="0.25"/>
    <row r="327" spans="2:7" hidden="1" outlineLevel="1" x14ac:dyDescent="0.25"/>
    <row r="328" spans="2:7" hidden="1" outlineLevel="1" x14ac:dyDescent="0.25"/>
    <row r="329" spans="2:7" hidden="1" outlineLevel="1" x14ac:dyDescent="0.25"/>
    <row r="330" spans="2:7" hidden="1" outlineLevel="1" x14ac:dyDescent="0.25"/>
    <row r="331" spans="2:7" collapsed="1" x14ac:dyDescent="0.25"/>
    <row r="332" spans="2:7" x14ac:dyDescent="0.25">
      <c r="B332" s="95" t="s">
        <v>338</v>
      </c>
      <c r="C332" s="96"/>
      <c r="D332" s="96"/>
      <c r="E332" s="96"/>
      <c r="F332" s="97"/>
      <c r="G332" s="98"/>
    </row>
    <row r="333" spans="2:7" hidden="1" outlineLevel="1" x14ac:dyDescent="0.25">
      <c r="B333" s="94" t="s">
        <v>53</v>
      </c>
      <c r="C333" s="94" t="s">
        <v>251</v>
      </c>
    </row>
    <row r="334" spans="2:7" hidden="1" outlineLevel="1" x14ac:dyDescent="0.25">
      <c r="B334" s="94" t="s">
        <v>512</v>
      </c>
      <c r="C334" s="94">
        <v>670.03</v>
      </c>
    </row>
    <row r="335" spans="2:7" hidden="1" outlineLevel="1" x14ac:dyDescent="0.25">
      <c r="B335" s="94" t="s">
        <v>513</v>
      </c>
      <c r="C335" s="94">
        <v>0</v>
      </c>
    </row>
    <row r="336" spans="2:7" hidden="1" outlineLevel="1" x14ac:dyDescent="0.25">
      <c r="B336" s="94" t="s">
        <v>934</v>
      </c>
      <c r="C336" s="94">
        <v>670.03</v>
      </c>
    </row>
    <row r="337" spans="2:7" hidden="1" outlineLevel="1" x14ac:dyDescent="0.25"/>
    <row r="338" spans="2:7" hidden="1" outlineLevel="1" x14ac:dyDescent="0.25"/>
    <row r="339" spans="2:7" collapsed="1" x14ac:dyDescent="0.25"/>
    <row r="340" spans="2:7" x14ac:dyDescent="0.25">
      <c r="B340" s="95" t="s">
        <v>339</v>
      </c>
      <c r="C340" s="96"/>
      <c r="D340" s="96"/>
      <c r="E340" s="96"/>
      <c r="F340" s="97"/>
      <c r="G340" s="98"/>
    </row>
    <row r="341" spans="2:7" hidden="1" outlineLevel="1" x14ac:dyDescent="0.25">
      <c r="B341" s="94" t="s">
        <v>53</v>
      </c>
      <c r="C341" s="94" t="s">
        <v>256</v>
      </c>
    </row>
    <row r="342" spans="2:7" hidden="1" outlineLevel="1" x14ac:dyDescent="0.25">
      <c r="B342" s="94" t="s">
        <v>340</v>
      </c>
      <c r="C342" s="94">
        <v>63.21</v>
      </c>
    </row>
    <row r="343" spans="2:7" hidden="1" outlineLevel="1" x14ac:dyDescent="0.25">
      <c r="B343" s="94" t="s">
        <v>815</v>
      </c>
      <c r="C343" s="94">
        <v>63.21</v>
      </c>
    </row>
    <row r="344" spans="2:7" hidden="1" outlineLevel="1" x14ac:dyDescent="0.25"/>
    <row r="345" spans="2:7" hidden="1" outlineLevel="1" x14ac:dyDescent="0.25"/>
    <row r="346" spans="2:7" hidden="1" outlineLevel="1" x14ac:dyDescent="0.25"/>
    <row r="347" spans="2:7" hidden="1" outlineLevel="1" x14ac:dyDescent="0.25"/>
    <row r="348" spans="2:7" hidden="1" outlineLevel="1" x14ac:dyDescent="0.25"/>
    <row r="349" spans="2:7" hidden="1" outlineLevel="1" x14ac:dyDescent="0.25"/>
    <row r="350" spans="2:7" hidden="1" outlineLevel="1" x14ac:dyDescent="0.25"/>
    <row r="351" spans="2:7" collapsed="1" x14ac:dyDescent="0.25"/>
    <row r="352" spans="2:7" x14ac:dyDescent="0.25">
      <c r="B352" s="95" t="s">
        <v>343</v>
      </c>
      <c r="C352" s="96"/>
      <c r="D352" s="96"/>
      <c r="E352" s="96"/>
      <c r="F352" s="97"/>
      <c r="G352" s="98"/>
    </row>
    <row r="353" spans="2:7" hidden="1" outlineLevel="1" x14ac:dyDescent="0.25">
      <c r="B353" s="94" t="s">
        <v>53</v>
      </c>
      <c r="C353" s="94" t="s">
        <v>256</v>
      </c>
    </row>
    <row r="354" spans="2:7" hidden="1" outlineLevel="1" x14ac:dyDescent="0.25">
      <c r="B354" s="94" t="s">
        <v>514</v>
      </c>
      <c r="C354" s="94">
        <v>132.25</v>
      </c>
    </row>
    <row r="355" spans="2:7" hidden="1" outlineLevel="1" x14ac:dyDescent="0.25">
      <c r="B355" s="94" t="s">
        <v>393</v>
      </c>
      <c r="C355" s="94">
        <v>132.25</v>
      </c>
    </row>
    <row r="356" spans="2:7" hidden="1" outlineLevel="1" x14ac:dyDescent="0.25"/>
    <row r="357" spans="2:7" hidden="1" outlineLevel="1" x14ac:dyDescent="0.25"/>
    <row r="358" spans="2:7" hidden="1" outlineLevel="1" x14ac:dyDescent="0.25"/>
    <row r="359" spans="2:7" hidden="1" outlineLevel="1" x14ac:dyDescent="0.25"/>
    <row r="360" spans="2:7" hidden="1" outlineLevel="1" x14ac:dyDescent="0.25"/>
    <row r="361" spans="2:7" hidden="1" outlineLevel="1" x14ac:dyDescent="0.25"/>
    <row r="362" spans="2:7" hidden="1" outlineLevel="1" x14ac:dyDescent="0.25"/>
    <row r="363" spans="2:7" collapsed="1" x14ac:dyDescent="0.25"/>
    <row r="364" spans="2:7" x14ac:dyDescent="0.25">
      <c r="B364" s="95" t="s">
        <v>515</v>
      </c>
      <c r="C364" s="96"/>
      <c r="D364" s="96"/>
      <c r="E364" s="96"/>
      <c r="F364" s="97"/>
      <c r="G364" s="98"/>
    </row>
    <row r="365" spans="2:7" hidden="1" outlineLevel="1" x14ac:dyDescent="0.25">
      <c r="B365" s="94" t="s">
        <v>53</v>
      </c>
      <c r="C365" s="94" t="s">
        <v>256</v>
      </c>
    </row>
    <row r="366" spans="2:7" hidden="1" outlineLevel="1" x14ac:dyDescent="0.25">
      <c r="B366" s="94" t="s">
        <v>516</v>
      </c>
      <c r="C366" s="94">
        <v>76.47</v>
      </c>
    </row>
    <row r="367" spans="2:7" hidden="1" outlineLevel="1" x14ac:dyDescent="0.25">
      <c r="B367" s="94" t="s">
        <v>393</v>
      </c>
      <c r="C367" s="94">
        <v>76.47</v>
      </c>
    </row>
    <row r="368" spans="2:7" hidden="1" outlineLevel="1" x14ac:dyDescent="0.25"/>
    <row r="369" spans="2:7" hidden="1" outlineLevel="1" x14ac:dyDescent="0.25"/>
    <row r="370" spans="2:7" hidden="1" outlineLevel="1" x14ac:dyDescent="0.25"/>
    <row r="371" spans="2:7" hidden="1" outlineLevel="1" x14ac:dyDescent="0.25"/>
    <row r="372" spans="2:7" collapsed="1" x14ac:dyDescent="0.25"/>
    <row r="373" spans="2:7" x14ac:dyDescent="0.25">
      <c r="B373" s="95" t="s">
        <v>517</v>
      </c>
      <c r="C373" s="96"/>
      <c r="D373" s="96"/>
      <c r="E373" s="96"/>
      <c r="F373" s="97"/>
      <c r="G373" s="98"/>
    </row>
    <row r="374" spans="2:7" hidden="1" outlineLevel="1" x14ac:dyDescent="0.25">
      <c r="B374" s="94" t="s">
        <v>53</v>
      </c>
      <c r="C374" s="94" t="s">
        <v>344</v>
      </c>
    </row>
    <row r="375" spans="2:7" hidden="1" outlineLevel="1" x14ac:dyDescent="0.25">
      <c r="B375" s="94" t="s">
        <v>518</v>
      </c>
      <c r="C375" s="94">
        <v>239.96</v>
      </c>
    </row>
    <row r="376" spans="2:7" hidden="1" outlineLevel="1" x14ac:dyDescent="0.25">
      <c r="B376" s="94" t="s">
        <v>935</v>
      </c>
      <c r="C376" s="94">
        <v>239.96</v>
      </c>
    </row>
    <row r="377" spans="2:7" hidden="1" outlineLevel="1" x14ac:dyDescent="0.25"/>
    <row r="378" spans="2:7" hidden="1" outlineLevel="1" x14ac:dyDescent="0.25"/>
    <row r="379" spans="2:7" hidden="1" outlineLevel="1" x14ac:dyDescent="0.25"/>
    <row r="380" spans="2:7" hidden="1" outlineLevel="1" x14ac:dyDescent="0.25"/>
    <row r="381" spans="2:7" hidden="1" outlineLevel="1" x14ac:dyDescent="0.25"/>
    <row r="382" spans="2:7" hidden="1" outlineLevel="1" x14ac:dyDescent="0.25"/>
    <row r="383" spans="2:7" collapsed="1" x14ac:dyDescent="0.25"/>
    <row r="385" spans="2:7" x14ac:dyDescent="0.25">
      <c r="B385" s="95" t="s">
        <v>939</v>
      </c>
      <c r="C385" s="96"/>
      <c r="D385" s="96"/>
      <c r="E385" s="96"/>
      <c r="F385" s="97"/>
      <c r="G385" s="98"/>
    </row>
    <row r="386" spans="2:7" hidden="1" outlineLevel="1" x14ac:dyDescent="0.25">
      <c r="B386" s="159" t="s">
        <v>223</v>
      </c>
      <c r="C386" s="159" t="s">
        <v>251</v>
      </c>
      <c r="D386" s="159"/>
      <c r="E386" s="159"/>
    </row>
    <row r="387" spans="2:7" hidden="1" outlineLevel="1" x14ac:dyDescent="0.25">
      <c r="B387" s="94" t="s">
        <v>913</v>
      </c>
      <c r="C387" s="94">
        <v>23.19</v>
      </c>
    </row>
    <row r="388" spans="2:7" hidden="1" outlineLevel="1" x14ac:dyDescent="0.25">
      <c r="B388" s="94" t="s">
        <v>914</v>
      </c>
      <c r="C388" s="94">
        <v>33.11</v>
      </c>
    </row>
    <row r="389" spans="2:7" hidden="1" outlineLevel="1" x14ac:dyDescent="0.25">
      <c r="B389" s="94" t="s">
        <v>915</v>
      </c>
      <c r="C389" s="94">
        <v>22.35</v>
      </c>
    </row>
    <row r="390" spans="2:7" hidden="1" outlineLevel="1" x14ac:dyDescent="0.25">
      <c r="B390" s="94" t="s">
        <v>916</v>
      </c>
      <c r="C390" s="94">
        <v>108.83</v>
      </c>
    </row>
    <row r="391" spans="2:7" hidden="1" outlineLevel="1" x14ac:dyDescent="0.25">
      <c r="B391" s="94" t="s">
        <v>917</v>
      </c>
      <c r="C391" s="94">
        <v>8.64</v>
      </c>
    </row>
    <row r="392" spans="2:7" hidden="1" outlineLevel="1" x14ac:dyDescent="0.25">
      <c r="B392" s="94" t="s">
        <v>918</v>
      </c>
      <c r="C392" s="94">
        <v>8.64</v>
      </c>
    </row>
    <row r="393" spans="2:7" hidden="1" outlineLevel="1" x14ac:dyDescent="0.25">
      <c r="B393" s="94" t="s">
        <v>919</v>
      </c>
      <c r="C393" s="94">
        <v>8.14</v>
      </c>
    </row>
    <row r="394" spans="2:7" hidden="1" outlineLevel="1" x14ac:dyDescent="0.25">
      <c r="B394" s="94" t="s">
        <v>920</v>
      </c>
      <c r="C394" s="94">
        <v>1.0900000000000001</v>
      </c>
    </row>
    <row r="395" spans="2:7" hidden="1" outlineLevel="1" x14ac:dyDescent="0.25">
      <c r="B395" s="94" t="s">
        <v>653</v>
      </c>
      <c r="C395" s="94">
        <v>10.5</v>
      </c>
    </row>
    <row r="396" spans="2:7" hidden="1" outlineLevel="1" x14ac:dyDescent="0.25">
      <c r="B396" s="94" t="s">
        <v>653</v>
      </c>
      <c r="C396" s="94">
        <v>10.65</v>
      </c>
    </row>
    <row r="397" spans="2:7" hidden="1" outlineLevel="1" x14ac:dyDescent="0.25">
      <c r="B397" s="94" t="s">
        <v>653</v>
      </c>
      <c r="C397" s="94">
        <v>10.65</v>
      </c>
    </row>
    <row r="398" spans="2:7" hidden="1" outlineLevel="1" x14ac:dyDescent="0.25">
      <c r="B398" s="94" t="s">
        <v>653</v>
      </c>
      <c r="C398" s="94">
        <v>10.8</v>
      </c>
    </row>
    <row r="399" spans="2:7" hidden="1" outlineLevel="1" x14ac:dyDescent="0.25">
      <c r="B399" s="94" t="s">
        <v>653</v>
      </c>
      <c r="C399" s="94">
        <v>10.8</v>
      </c>
    </row>
    <row r="400" spans="2:7" hidden="1" outlineLevel="1" x14ac:dyDescent="0.25">
      <c r="B400" s="94" t="s">
        <v>653</v>
      </c>
      <c r="C400" s="94">
        <v>10.8</v>
      </c>
    </row>
    <row r="401" spans="2:3" hidden="1" outlineLevel="1" x14ac:dyDescent="0.25">
      <c r="B401" s="94" t="s">
        <v>653</v>
      </c>
      <c r="C401" s="94">
        <v>10.8</v>
      </c>
    </row>
    <row r="402" spans="2:3" hidden="1" outlineLevel="1" x14ac:dyDescent="0.25">
      <c r="B402" s="94" t="s">
        <v>653</v>
      </c>
      <c r="C402" s="94">
        <v>10.95</v>
      </c>
    </row>
    <row r="403" spans="2:3" hidden="1" outlineLevel="1" x14ac:dyDescent="0.25">
      <c r="B403" s="94" t="s">
        <v>653</v>
      </c>
      <c r="C403" s="94">
        <v>10.96</v>
      </c>
    </row>
    <row r="404" spans="2:3" hidden="1" outlineLevel="1" x14ac:dyDescent="0.25">
      <c r="B404" s="94" t="s">
        <v>654</v>
      </c>
      <c r="C404" s="94">
        <v>14.35</v>
      </c>
    </row>
    <row r="405" spans="2:3" hidden="1" outlineLevel="1" x14ac:dyDescent="0.25">
      <c r="B405" s="94" t="s">
        <v>656</v>
      </c>
      <c r="C405" s="94">
        <v>6.7</v>
      </c>
    </row>
    <row r="406" spans="2:3" hidden="1" outlineLevel="1" x14ac:dyDescent="0.25">
      <c r="B406" s="94" t="s">
        <v>656</v>
      </c>
      <c r="C406" s="94">
        <v>6.7</v>
      </c>
    </row>
    <row r="407" spans="2:3" hidden="1" outlineLevel="1" x14ac:dyDescent="0.25">
      <c r="B407" s="94" t="s">
        <v>656</v>
      </c>
      <c r="C407" s="94">
        <v>6.7</v>
      </c>
    </row>
    <row r="408" spans="2:3" hidden="1" outlineLevel="1" x14ac:dyDescent="0.25">
      <c r="B408" s="94" t="s">
        <v>656</v>
      </c>
      <c r="C408" s="94">
        <v>6.7</v>
      </c>
    </row>
    <row r="409" spans="2:3" hidden="1" outlineLevel="1" x14ac:dyDescent="0.25">
      <c r="B409" s="94" t="s">
        <v>656</v>
      </c>
      <c r="C409" s="94">
        <v>6.7</v>
      </c>
    </row>
    <row r="410" spans="2:3" hidden="1" outlineLevel="1" x14ac:dyDescent="0.25">
      <c r="B410" s="94" t="s">
        <v>656</v>
      </c>
      <c r="C410" s="94">
        <v>6.7</v>
      </c>
    </row>
    <row r="411" spans="2:3" hidden="1" outlineLevel="1" x14ac:dyDescent="0.25">
      <c r="B411" s="94" t="s">
        <v>833</v>
      </c>
      <c r="C411" s="94">
        <v>16.559999999999999</v>
      </c>
    </row>
    <row r="412" spans="2:3" hidden="1" outlineLevel="1" x14ac:dyDescent="0.25">
      <c r="B412" s="94" t="s">
        <v>921</v>
      </c>
      <c r="C412" s="94">
        <v>6.55</v>
      </c>
    </row>
    <row r="413" spans="2:3" hidden="1" outlineLevel="1" x14ac:dyDescent="0.25">
      <c r="B413" s="94" t="s">
        <v>519</v>
      </c>
      <c r="C413" s="94">
        <v>7.2</v>
      </c>
    </row>
    <row r="414" spans="2:3" hidden="1" outlineLevel="1" x14ac:dyDescent="0.25">
      <c r="B414" s="94" t="s">
        <v>658</v>
      </c>
      <c r="C414" s="94">
        <v>31.86</v>
      </c>
    </row>
    <row r="415" spans="2:3" hidden="1" outlineLevel="1" x14ac:dyDescent="0.25">
      <c r="B415" s="94" t="s">
        <v>659</v>
      </c>
      <c r="C415" s="94">
        <v>10.51</v>
      </c>
    </row>
    <row r="416" spans="2:3" hidden="1" outlineLevel="1" x14ac:dyDescent="0.25">
      <c r="B416" s="94" t="s">
        <v>924</v>
      </c>
      <c r="C416" s="94">
        <v>8.64</v>
      </c>
    </row>
    <row r="417" spans="2:7" hidden="1" outlineLevel="1" x14ac:dyDescent="0.25">
      <c r="B417" s="94" t="s">
        <v>930</v>
      </c>
      <c r="C417" s="94">
        <v>6.59</v>
      </c>
    </row>
    <row r="418" spans="2:7" hidden="1" outlineLevel="1" x14ac:dyDescent="0.25">
      <c r="B418" s="94" t="s">
        <v>525</v>
      </c>
      <c r="C418" s="94">
        <v>453.34</v>
      </c>
    </row>
    <row r="419" spans="2:7" hidden="1" outlineLevel="1" x14ac:dyDescent="0.25"/>
    <row r="420" spans="2:7" hidden="1" outlineLevel="1" x14ac:dyDescent="0.25"/>
    <row r="421" spans="2:7" hidden="1" outlineLevel="1" x14ac:dyDescent="0.25"/>
    <row r="422" spans="2:7" hidden="1" outlineLevel="1" x14ac:dyDescent="0.25"/>
    <row r="423" spans="2:7" hidden="1" outlineLevel="1" x14ac:dyDescent="0.25"/>
    <row r="424" spans="2:7" hidden="1" outlineLevel="1" x14ac:dyDescent="0.25"/>
    <row r="425" spans="2:7" collapsed="1" x14ac:dyDescent="0.25"/>
    <row r="426" spans="2:7" x14ac:dyDescent="0.25">
      <c r="B426" s="95" t="s">
        <v>351</v>
      </c>
      <c r="C426" s="96"/>
      <c r="D426" s="96"/>
      <c r="E426" s="96"/>
      <c r="F426" s="97"/>
      <c r="G426" s="98"/>
    </row>
    <row r="427" spans="2:7" hidden="1" outlineLevel="1" x14ac:dyDescent="0.25">
      <c r="B427" s="94" t="s">
        <v>223</v>
      </c>
      <c r="C427" s="94" t="s">
        <v>277</v>
      </c>
      <c r="D427" s="94" t="s">
        <v>251</v>
      </c>
    </row>
    <row r="428" spans="2:7" hidden="1" outlineLevel="1" x14ac:dyDescent="0.25">
      <c r="B428" s="94" t="s">
        <v>911</v>
      </c>
      <c r="C428" s="94">
        <v>11.5</v>
      </c>
      <c r="D428" s="94">
        <v>7.88</v>
      </c>
    </row>
    <row r="429" spans="2:7" hidden="1" outlineLevel="1" x14ac:dyDescent="0.25">
      <c r="B429" s="94" t="s">
        <v>912</v>
      </c>
      <c r="C429" s="94">
        <v>12.93</v>
      </c>
      <c r="D429" s="94">
        <v>9.9</v>
      </c>
    </row>
    <row r="430" spans="2:7" hidden="1" outlineLevel="1" x14ac:dyDescent="0.25">
      <c r="B430" s="94" t="s">
        <v>647</v>
      </c>
      <c r="C430" s="94">
        <v>9.92</v>
      </c>
      <c r="D430" s="94">
        <v>6.06</v>
      </c>
    </row>
    <row r="431" spans="2:7" hidden="1" outlineLevel="1" x14ac:dyDescent="0.25">
      <c r="B431" s="94" t="s">
        <v>322</v>
      </c>
      <c r="C431" s="94">
        <v>8.5</v>
      </c>
      <c r="D431" s="94">
        <v>4.5</v>
      </c>
    </row>
    <row r="432" spans="2:7" hidden="1" outlineLevel="1" x14ac:dyDescent="0.25">
      <c r="B432" s="94" t="s">
        <v>322</v>
      </c>
      <c r="C432" s="94">
        <v>13.57</v>
      </c>
      <c r="D432" s="94">
        <v>11.16</v>
      </c>
    </row>
    <row r="433" spans="2:4" hidden="1" outlineLevel="1" x14ac:dyDescent="0.25">
      <c r="B433" s="94" t="s">
        <v>651</v>
      </c>
      <c r="C433" s="94">
        <v>13.76</v>
      </c>
      <c r="D433" s="94">
        <v>11.02</v>
      </c>
    </row>
    <row r="434" spans="2:4" hidden="1" outlineLevel="1" x14ac:dyDescent="0.25">
      <c r="B434" s="94" t="s">
        <v>494</v>
      </c>
      <c r="C434" s="94">
        <v>6.4</v>
      </c>
      <c r="D434" s="94">
        <v>2.2599999999999998</v>
      </c>
    </row>
    <row r="435" spans="2:4" hidden="1" outlineLevel="1" x14ac:dyDescent="0.25">
      <c r="B435" s="94" t="s">
        <v>494</v>
      </c>
      <c r="C435" s="94">
        <v>6.98</v>
      </c>
      <c r="D435" s="94">
        <v>2.86</v>
      </c>
    </row>
    <row r="436" spans="2:4" hidden="1" outlineLevel="1" x14ac:dyDescent="0.25">
      <c r="B436" s="94" t="s">
        <v>652</v>
      </c>
      <c r="C436" s="94">
        <v>6.2</v>
      </c>
      <c r="D436" s="94">
        <v>2.2000000000000002</v>
      </c>
    </row>
    <row r="437" spans="2:4" hidden="1" outlineLevel="1" x14ac:dyDescent="0.25">
      <c r="B437" s="94" t="s">
        <v>655</v>
      </c>
      <c r="C437" s="94">
        <v>19.3</v>
      </c>
      <c r="D437" s="94">
        <v>21.54</v>
      </c>
    </row>
    <row r="438" spans="2:4" hidden="1" outlineLevel="1" x14ac:dyDescent="0.25">
      <c r="B438" s="94" t="s">
        <v>922</v>
      </c>
      <c r="C438" s="94">
        <v>13</v>
      </c>
      <c r="D438" s="94">
        <v>10.51</v>
      </c>
    </row>
    <row r="439" spans="2:4" hidden="1" outlineLevel="1" x14ac:dyDescent="0.25">
      <c r="B439" s="94" t="s">
        <v>657</v>
      </c>
      <c r="C439" s="94">
        <v>11.97</v>
      </c>
      <c r="D439" s="94">
        <v>7.97</v>
      </c>
    </row>
    <row r="440" spans="2:4" hidden="1" outlineLevel="1" x14ac:dyDescent="0.25">
      <c r="B440" s="94" t="s">
        <v>923</v>
      </c>
      <c r="C440" s="94">
        <v>13</v>
      </c>
      <c r="D440" s="94">
        <v>10.45</v>
      </c>
    </row>
    <row r="441" spans="2:4" hidden="1" outlineLevel="1" x14ac:dyDescent="0.25">
      <c r="B441" s="94" t="s">
        <v>660</v>
      </c>
      <c r="C441" s="94">
        <v>8.3000000000000007</v>
      </c>
      <c r="D441" s="94">
        <v>4.3</v>
      </c>
    </row>
    <row r="442" spans="2:4" hidden="1" outlineLevel="1" x14ac:dyDescent="0.25">
      <c r="B442" s="94" t="s">
        <v>660</v>
      </c>
      <c r="C442" s="94">
        <v>9.66</v>
      </c>
      <c r="D442" s="94">
        <v>5.87</v>
      </c>
    </row>
    <row r="443" spans="2:4" hidden="1" outlineLevel="1" x14ac:dyDescent="0.25">
      <c r="B443" s="94" t="s">
        <v>661</v>
      </c>
      <c r="C443" s="94">
        <v>13.37</v>
      </c>
      <c r="D443" s="94">
        <v>10.76</v>
      </c>
    </row>
    <row r="444" spans="2:4" hidden="1" outlineLevel="1" x14ac:dyDescent="0.25">
      <c r="B444" s="94" t="s">
        <v>662</v>
      </c>
      <c r="C444" s="94">
        <v>13.37</v>
      </c>
      <c r="D444" s="94">
        <v>10.77</v>
      </c>
    </row>
    <row r="445" spans="2:4" hidden="1" outlineLevel="1" x14ac:dyDescent="0.25">
      <c r="B445" s="94" t="s">
        <v>925</v>
      </c>
      <c r="C445" s="94">
        <v>7.35</v>
      </c>
      <c r="D445" s="94">
        <v>3.35</v>
      </c>
    </row>
    <row r="446" spans="2:4" hidden="1" outlineLevel="1" x14ac:dyDescent="0.25">
      <c r="B446" s="94" t="s">
        <v>926</v>
      </c>
      <c r="C446" s="94">
        <v>7.35</v>
      </c>
      <c r="D446" s="94">
        <v>3.35</v>
      </c>
    </row>
    <row r="447" spans="2:4" hidden="1" outlineLevel="1" x14ac:dyDescent="0.25">
      <c r="B447" s="94" t="s">
        <v>663</v>
      </c>
      <c r="C447" s="94">
        <v>9.58</v>
      </c>
      <c r="D447" s="94">
        <v>5.43</v>
      </c>
    </row>
    <row r="448" spans="2:4" hidden="1" outlineLevel="1" x14ac:dyDescent="0.25">
      <c r="B448" s="94" t="s">
        <v>664</v>
      </c>
      <c r="C448" s="94">
        <v>9.4</v>
      </c>
      <c r="D448" s="94">
        <v>5.0999999999999996</v>
      </c>
    </row>
    <row r="449" spans="2:4" hidden="1" outlineLevel="1" x14ac:dyDescent="0.25">
      <c r="B449" s="94" t="s">
        <v>665</v>
      </c>
      <c r="C449" s="94">
        <v>9.4</v>
      </c>
      <c r="D449" s="94">
        <v>5.0999999999999996</v>
      </c>
    </row>
    <row r="450" spans="2:4" hidden="1" outlineLevel="1" x14ac:dyDescent="0.25">
      <c r="B450" s="94" t="s">
        <v>927</v>
      </c>
      <c r="C450" s="94">
        <v>7.4</v>
      </c>
      <c r="D450" s="94">
        <v>3.4</v>
      </c>
    </row>
    <row r="451" spans="2:4" hidden="1" outlineLevel="1" x14ac:dyDescent="0.25">
      <c r="B451" s="94" t="s">
        <v>928</v>
      </c>
      <c r="C451" s="94">
        <v>7.4</v>
      </c>
      <c r="D451" s="94">
        <v>3.4</v>
      </c>
    </row>
    <row r="452" spans="2:4" hidden="1" outlineLevel="1" x14ac:dyDescent="0.25">
      <c r="B452" s="94" t="s">
        <v>929</v>
      </c>
      <c r="C452" s="94">
        <v>8.35</v>
      </c>
      <c r="D452" s="94">
        <v>4.21</v>
      </c>
    </row>
    <row r="453" spans="2:4" hidden="1" outlineLevel="1" x14ac:dyDescent="0.25">
      <c r="B453" s="94" t="s">
        <v>397</v>
      </c>
      <c r="C453" s="94">
        <v>22.57</v>
      </c>
      <c r="D453" s="94">
        <v>21.03</v>
      </c>
    </row>
    <row r="454" spans="2:4" hidden="1" outlineLevel="1" x14ac:dyDescent="0.25">
      <c r="B454" s="94" t="s">
        <v>949</v>
      </c>
      <c r="C454" s="94">
        <v>280.56</v>
      </c>
      <c r="D454" s="94">
        <v>194.37</v>
      </c>
    </row>
    <row r="455" spans="2:4" hidden="1" outlineLevel="1" x14ac:dyDescent="0.25"/>
    <row r="456" spans="2:4" hidden="1" outlineLevel="1" x14ac:dyDescent="0.25"/>
    <row r="457" spans="2:4" hidden="1" outlineLevel="1" x14ac:dyDescent="0.25"/>
    <row r="458" spans="2:4" hidden="1" outlineLevel="1" x14ac:dyDescent="0.25"/>
    <row r="459" spans="2:4" hidden="1" outlineLevel="1" x14ac:dyDescent="0.25"/>
    <row r="460" spans="2:4" hidden="1" outlineLevel="1" x14ac:dyDescent="0.25"/>
    <row r="461" spans="2:4" hidden="1" outlineLevel="1" collapsed="1" x14ac:dyDescent="0.25"/>
    <row r="462" spans="2:4" collapsed="1" x14ac:dyDescent="0.25"/>
    <row r="465" spans="2:7" x14ac:dyDescent="0.25">
      <c r="B465" s="95" t="s">
        <v>816</v>
      </c>
      <c r="C465" s="96"/>
      <c r="D465" s="96"/>
      <c r="E465" s="96"/>
      <c r="F465" s="97"/>
      <c r="G465" s="98"/>
    </row>
    <row r="466" spans="2:7" hidden="1" outlineLevel="1" x14ac:dyDescent="0.25">
      <c r="B466" s="94" t="s">
        <v>223</v>
      </c>
      <c r="C466" s="94" t="s">
        <v>277</v>
      </c>
      <c r="D466" s="94" t="s">
        <v>278</v>
      </c>
      <c r="E466" s="94" t="s">
        <v>345</v>
      </c>
    </row>
    <row r="467" spans="2:7" hidden="1" outlineLevel="1" x14ac:dyDescent="0.25">
      <c r="B467" s="94" t="s">
        <v>912</v>
      </c>
      <c r="C467" s="94">
        <v>12.93</v>
      </c>
      <c r="D467" s="94">
        <v>0.9</v>
      </c>
      <c r="E467" s="94">
        <v>12.03</v>
      </c>
    </row>
    <row r="468" spans="2:7" hidden="1" outlineLevel="1" x14ac:dyDescent="0.25">
      <c r="B468" s="94" t="s">
        <v>647</v>
      </c>
      <c r="C468" s="94">
        <v>9.92</v>
      </c>
      <c r="D468" s="94">
        <v>1.2</v>
      </c>
      <c r="E468" s="94">
        <v>8.7200000000000006</v>
      </c>
    </row>
    <row r="469" spans="2:7" hidden="1" outlineLevel="1" x14ac:dyDescent="0.25">
      <c r="B469" s="94" t="s">
        <v>651</v>
      </c>
      <c r="C469" s="94">
        <v>13.76</v>
      </c>
      <c r="D469" s="94">
        <v>1</v>
      </c>
      <c r="E469" s="94">
        <v>12.76</v>
      </c>
    </row>
    <row r="470" spans="2:7" hidden="1" outlineLevel="1" x14ac:dyDescent="0.25">
      <c r="B470" s="94" t="s">
        <v>657</v>
      </c>
      <c r="C470" s="94">
        <v>11.97</v>
      </c>
      <c r="D470" s="94">
        <v>0.7</v>
      </c>
      <c r="E470" s="94">
        <v>11.27</v>
      </c>
    </row>
    <row r="471" spans="2:7" hidden="1" outlineLevel="1" x14ac:dyDescent="0.25">
      <c r="B471" s="94" t="s">
        <v>923</v>
      </c>
      <c r="C471" s="94">
        <v>13</v>
      </c>
      <c r="D471" s="94">
        <v>0.7</v>
      </c>
      <c r="E471" s="94">
        <v>12.3</v>
      </c>
    </row>
    <row r="472" spans="2:7" hidden="1" outlineLevel="1" x14ac:dyDescent="0.25">
      <c r="B472" s="94" t="s">
        <v>660</v>
      </c>
      <c r="C472" s="94">
        <v>8.3000000000000007</v>
      </c>
      <c r="D472" s="94">
        <v>0.8</v>
      </c>
      <c r="E472" s="94">
        <v>7.5</v>
      </c>
    </row>
    <row r="473" spans="2:7" hidden="1" outlineLevel="1" x14ac:dyDescent="0.25">
      <c r="B473" s="94" t="s">
        <v>660</v>
      </c>
      <c r="C473" s="94">
        <v>9.66</v>
      </c>
      <c r="D473" s="94">
        <v>0.8</v>
      </c>
      <c r="E473" s="94">
        <v>8.86</v>
      </c>
    </row>
    <row r="474" spans="2:7" hidden="1" outlineLevel="1" x14ac:dyDescent="0.25">
      <c r="B474" s="94" t="s">
        <v>397</v>
      </c>
      <c r="C474" s="94">
        <v>22.57</v>
      </c>
      <c r="D474" s="94">
        <v>14.48</v>
      </c>
      <c r="E474" s="94">
        <v>8.09</v>
      </c>
    </row>
    <row r="475" spans="2:7" hidden="1" outlineLevel="1" x14ac:dyDescent="0.25">
      <c r="B475" s="94" t="s">
        <v>253</v>
      </c>
      <c r="C475" s="94">
        <v>102.11</v>
      </c>
      <c r="E475" s="94">
        <v>81.53</v>
      </c>
    </row>
    <row r="476" spans="2:7" hidden="1" outlineLevel="1" x14ac:dyDescent="0.25"/>
    <row r="477" spans="2:7" hidden="1" outlineLevel="1" x14ac:dyDescent="0.25"/>
    <row r="478" spans="2:7" hidden="1" outlineLevel="1" x14ac:dyDescent="0.25"/>
    <row r="479" spans="2:7" hidden="1" outlineLevel="1" x14ac:dyDescent="0.25"/>
    <row r="480" spans="2:7" hidden="1" outlineLevel="1" x14ac:dyDescent="0.25"/>
    <row r="481" spans="2:7" hidden="1" outlineLevel="1" x14ac:dyDescent="0.25"/>
    <row r="482" spans="2:7" hidden="1" outlineLevel="1" x14ac:dyDescent="0.25"/>
    <row r="483" spans="2:7" hidden="1" outlineLevel="1" x14ac:dyDescent="0.25"/>
    <row r="484" spans="2:7" hidden="1" outlineLevel="1" x14ac:dyDescent="0.25"/>
    <row r="485" spans="2:7" collapsed="1" x14ac:dyDescent="0.25"/>
    <row r="486" spans="2:7" x14ac:dyDescent="0.25">
      <c r="B486" s="95" t="s">
        <v>940</v>
      </c>
      <c r="C486" s="96"/>
      <c r="D486" s="96"/>
      <c r="E486" s="96"/>
      <c r="F486" s="97"/>
      <c r="G486" s="98"/>
    </row>
    <row r="487" spans="2:7" hidden="1" outlineLevel="1" x14ac:dyDescent="0.25">
      <c r="B487" s="94" t="s">
        <v>223</v>
      </c>
      <c r="C487" s="94" t="s">
        <v>277</v>
      </c>
      <c r="D487" s="94" t="s">
        <v>278</v>
      </c>
      <c r="E487" s="94" t="s">
        <v>345</v>
      </c>
    </row>
    <row r="488" spans="2:7" hidden="1" outlineLevel="1" x14ac:dyDescent="0.25">
      <c r="B488" s="94" t="s">
        <v>913</v>
      </c>
      <c r="C488" s="94">
        <v>30.07</v>
      </c>
      <c r="D488" s="94">
        <v>11.9</v>
      </c>
      <c r="E488" s="94">
        <v>18.170000000000002</v>
      </c>
    </row>
    <row r="489" spans="2:7" hidden="1" outlineLevel="1" x14ac:dyDescent="0.25">
      <c r="B489" s="94" t="s">
        <v>914</v>
      </c>
      <c r="C489" s="94">
        <v>37.450000000000003</v>
      </c>
      <c r="D489" s="94">
        <v>20.25</v>
      </c>
      <c r="E489" s="94">
        <v>17.2</v>
      </c>
    </row>
    <row r="490" spans="2:7" hidden="1" outlineLevel="1" x14ac:dyDescent="0.25">
      <c r="B490" s="94" t="s">
        <v>915</v>
      </c>
      <c r="C490" s="94">
        <v>34.409999999999997</v>
      </c>
      <c r="D490" s="94">
        <v>6.1</v>
      </c>
      <c r="E490" s="94">
        <v>28.31</v>
      </c>
    </row>
    <row r="491" spans="2:7" hidden="1" outlineLevel="1" x14ac:dyDescent="0.25">
      <c r="B491" s="94" t="s">
        <v>916</v>
      </c>
      <c r="C491" s="94">
        <v>73.92</v>
      </c>
      <c r="D491" s="94">
        <v>35.67</v>
      </c>
      <c r="E491" s="94">
        <v>38.25</v>
      </c>
    </row>
    <row r="492" spans="2:7" hidden="1" outlineLevel="1" x14ac:dyDescent="0.25">
      <c r="B492" s="94" t="s">
        <v>917</v>
      </c>
      <c r="C492" s="94">
        <v>11.8</v>
      </c>
      <c r="D492" s="94">
        <v>0.8</v>
      </c>
      <c r="E492" s="94">
        <v>11</v>
      </c>
    </row>
    <row r="493" spans="2:7" hidden="1" outlineLevel="1" x14ac:dyDescent="0.25">
      <c r="B493" s="94" t="s">
        <v>918</v>
      </c>
      <c r="C493" s="94">
        <v>11.8</v>
      </c>
      <c r="D493" s="94">
        <v>1</v>
      </c>
      <c r="E493" s="94">
        <v>10.8</v>
      </c>
    </row>
    <row r="494" spans="2:7" hidden="1" outlineLevel="1" x14ac:dyDescent="0.25">
      <c r="B494" s="94" t="s">
        <v>919</v>
      </c>
      <c r="C494" s="94">
        <v>12.4</v>
      </c>
      <c r="D494" s="94">
        <v>0.8</v>
      </c>
      <c r="E494" s="94">
        <v>11.6</v>
      </c>
    </row>
    <row r="495" spans="2:7" hidden="1" outlineLevel="1" x14ac:dyDescent="0.25">
      <c r="B495" s="94" t="s">
        <v>920</v>
      </c>
      <c r="C495" s="94">
        <v>4.45</v>
      </c>
      <c r="D495" s="94">
        <v>1.5</v>
      </c>
      <c r="E495" s="94">
        <v>2.95</v>
      </c>
    </row>
    <row r="496" spans="2:7" hidden="1" outlineLevel="1" x14ac:dyDescent="0.25">
      <c r="B496" s="94" t="s">
        <v>653</v>
      </c>
      <c r="C496" s="94">
        <v>13</v>
      </c>
      <c r="D496" s="94">
        <v>5.15</v>
      </c>
      <c r="E496" s="94">
        <v>7.85</v>
      </c>
    </row>
    <row r="497" spans="2:5" hidden="1" outlineLevel="1" x14ac:dyDescent="0.25">
      <c r="B497" s="94" t="s">
        <v>653</v>
      </c>
      <c r="C497" s="94">
        <v>13.15</v>
      </c>
      <c r="D497" s="94">
        <v>7.15</v>
      </c>
      <c r="E497" s="94">
        <v>6</v>
      </c>
    </row>
    <row r="498" spans="2:5" hidden="1" outlineLevel="1" x14ac:dyDescent="0.25">
      <c r="B498" s="94" t="s">
        <v>653</v>
      </c>
      <c r="C498" s="94">
        <v>13.15</v>
      </c>
      <c r="D498" s="94">
        <v>5.15</v>
      </c>
      <c r="E498" s="94">
        <v>8</v>
      </c>
    </row>
    <row r="499" spans="2:5" hidden="1" outlineLevel="1" x14ac:dyDescent="0.25">
      <c r="B499" s="94" t="s">
        <v>653</v>
      </c>
      <c r="C499" s="94">
        <v>13.3</v>
      </c>
      <c r="D499" s="94">
        <v>5.15</v>
      </c>
      <c r="E499" s="94">
        <v>8.15</v>
      </c>
    </row>
    <row r="500" spans="2:5" hidden="1" outlineLevel="1" x14ac:dyDescent="0.25">
      <c r="B500" s="94" t="s">
        <v>653</v>
      </c>
      <c r="C500" s="94">
        <v>13.3</v>
      </c>
      <c r="D500" s="94">
        <v>7.15</v>
      </c>
      <c r="E500" s="94">
        <v>6.15</v>
      </c>
    </row>
    <row r="501" spans="2:5" hidden="1" outlineLevel="1" x14ac:dyDescent="0.25">
      <c r="B501" s="94" t="s">
        <v>653</v>
      </c>
      <c r="C501" s="94">
        <v>13.3</v>
      </c>
      <c r="D501" s="94">
        <v>7.15</v>
      </c>
      <c r="E501" s="94">
        <v>6.15</v>
      </c>
    </row>
    <row r="502" spans="2:5" hidden="1" outlineLevel="1" x14ac:dyDescent="0.25">
      <c r="B502" s="94" t="s">
        <v>653</v>
      </c>
      <c r="C502" s="94">
        <v>13.3</v>
      </c>
      <c r="D502" s="94">
        <v>7.15</v>
      </c>
      <c r="E502" s="94">
        <v>6.15</v>
      </c>
    </row>
    <row r="503" spans="2:5" hidden="1" outlineLevel="1" x14ac:dyDescent="0.25">
      <c r="B503" s="94" t="s">
        <v>653</v>
      </c>
      <c r="C503" s="94">
        <v>13.45</v>
      </c>
      <c r="D503" s="94">
        <v>7.15</v>
      </c>
      <c r="E503" s="94">
        <v>6.3</v>
      </c>
    </row>
    <row r="504" spans="2:5" hidden="1" outlineLevel="1" x14ac:dyDescent="0.25">
      <c r="B504" s="94" t="s">
        <v>653</v>
      </c>
      <c r="C504" s="94">
        <v>13.1</v>
      </c>
      <c r="D504" s="94">
        <v>5.15</v>
      </c>
      <c r="E504" s="94">
        <v>7.95</v>
      </c>
    </row>
    <row r="505" spans="2:5" hidden="1" outlineLevel="1" x14ac:dyDescent="0.25">
      <c r="B505" s="94" t="s">
        <v>654</v>
      </c>
      <c r="C505" s="94">
        <v>14.93</v>
      </c>
      <c r="D505" s="94">
        <v>3.3</v>
      </c>
      <c r="E505" s="94">
        <v>11.63</v>
      </c>
    </row>
    <row r="506" spans="2:5" hidden="1" outlineLevel="1" x14ac:dyDescent="0.25">
      <c r="B506" s="94" t="s">
        <v>656</v>
      </c>
      <c r="C506" s="94">
        <v>10.7</v>
      </c>
      <c r="D506" s="94">
        <v>8.6999999999999993</v>
      </c>
      <c r="E506" s="94">
        <v>2</v>
      </c>
    </row>
    <row r="507" spans="2:5" hidden="1" outlineLevel="1" x14ac:dyDescent="0.25">
      <c r="B507" s="94" t="s">
        <v>656</v>
      </c>
      <c r="C507" s="94">
        <v>10.7</v>
      </c>
      <c r="D507" s="94">
        <v>5.35</v>
      </c>
      <c r="E507" s="94">
        <v>5.35</v>
      </c>
    </row>
    <row r="508" spans="2:5" hidden="1" outlineLevel="1" x14ac:dyDescent="0.25">
      <c r="B508" s="94" t="s">
        <v>656</v>
      </c>
      <c r="C508" s="94">
        <v>10.7</v>
      </c>
      <c r="D508" s="94">
        <v>8.6999999999999993</v>
      </c>
      <c r="E508" s="94">
        <v>2</v>
      </c>
    </row>
    <row r="509" spans="2:5" hidden="1" outlineLevel="1" x14ac:dyDescent="0.25">
      <c r="B509" s="94" t="s">
        <v>656</v>
      </c>
      <c r="C509" s="94">
        <v>10.7</v>
      </c>
      <c r="D509" s="94">
        <v>8.6999999999999993</v>
      </c>
      <c r="E509" s="94">
        <v>2</v>
      </c>
    </row>
    <row r="510" spans="2:5" hidden="1" outlineLevel="1" x14ac:dyDescent="0.25">
      <c r="B510" s="94" t="s">
        <v>656</v>
      </c>
      <c r="C510" s="94">
        <v>10.7</v>
      </c>
      <c r="D510" s="94">
        <v>8.6999999999999993</v>
      </c>
      <c r="E510" s="94">
        <v>2</v>
      </c>
    </row>
    <row r="511" spans="2:5" hidden="1" outlineLevel="1" x14ac:dyDescent="0.25">
      <c r="B511" s="94" t="s">
        <v>656</v>
      </c>
      <c r="C511" s="94">
        <v>10.7</v>
      </c>
      <c r="D511" s="94">
        <v>5.35</v>
      </c>
      <c r="E511" s="94">
        <v>5.35</v>
      </c>
    </row>
    <row r="512" spans="2:5" hidden="1" outlineLevel="1" x14ac:dyDescent="0.25">
      <c r="B512" s="94" t="s">
        <v>833</v>
      </c>
      <c r="C512" s="94">
        <v>16.13</v>
      </c>
      <c r="D512" s="94">
        <v>2.72</v>
      </c>
      <c r="E512" s="94">
        <v>13.41</v>
      </c>
    </row>
    <row r="513" spans="2:7" hidden="1" outlineLevel="1" x14ac:dyDescent="0.25">
      <c r="B513" s="94" t="s">
        <v>921</v>
      </c>
      <c r="C513" s="94">
        <v>10.8</v>
      </c>
      <c r="D513" s="94">
        <v>2.6</v>
      </c>
      <c r="E513" s="94">
        <v>8.1999999999999993</v>
      </c>
    </row>
    <row r="514" spans="2:7" hidden="1" outlineLevel="1" x14ac:dyDescent="0.25">
      <c r="B514" s="94" t="s">
        <v>519</v>
      </c>
      <c r="C514" s="94">
        <v>11.17</v>
      </c>
      <c r="D514" s="94">
        <v>1.3</v>
      </c>
      <c r="E514" s="94">
        <v>9.8699999999999992</v>
      </c>
    </row>
    <row r="515" spans="2:7" hidden="1" outlineLevel="1" x14ac:dyDescent="0.25">
      <c r="B515" s="94" t="s">
        <v>658</v>
      </c>
      <c r="C515" s="94">
        <v>31.59</v>
      </c>
      <c r="D515" s="94">
        <v>12.71</v>
      </c>
      <c r="E515" s="94">
        <v>18.88</v>
      </c>
    </row>
    <row r="516" spans="2:7" hidden="1" outlineLevel="1" x14ac:dyDescent="0.25">
      <c r="B516" s="94" t="s">
        <v>659</v>
      </c>
      <c r="C516" s="94">
        <v>13</v>
      </c>
      <c r="D516" s="94">
        <v>1.1000000000000001</v>
      </c>
      <c r="E516" s="94">
        <v>11.9</v>
      </c>
    </row>
    <row r="517" spans="2:7" hidden="1" outlineLevel="1" x14ac:dyDescent="0.25">
      <c r="B517" s="94" t="s">
        <v>924</v>
      </c>
      <c r="C517" s="94">
        <v>11.8</v>
      </c>
      <c r="D517" s="94">
        <v>1.1000000000000001</v>
      </c>
      <c r="E517" s="94">
        <v>10.7</v>
      </c>
    </row>
    <row r="518" spans="2:7" hidden="1" outlineLevel="1" x14ac:dyDescent="0.25">
      <c r="B518" s="94" t="s">
        <v>930</v>
      </c>
      <c r="C518" s="94">
        <v>10.119999999999999</v>
      </c>
      <c r="D518" s="94">
        <v>4.8099999999999996</v>
      </c>
      <c r="E518" s="94">
        <v>5.31</v>
      </c>
    </row>
    <row r="519" spans="2:7" hidden="1" outlineLevel="1" x14ac:dyDescent="0.25">
      <c r="B519" s="94" t="s">
        <v>253</v>
      </c>
      <c r="E519" s="94">
        <v>309.60000000000002</v>
      </c>
    </row>
    <row r="520" spans="2:7" hidden="1" outlineLevel="1" x14ac:dyDescent="0.25"/>
    <row r="521" spans="2:7" hidden="1" outlineLevel="1" x14ac:dyDescent="0.25"/>
    <row r="522" spans="2:7" hidden="1" outlineLevel="1" x14ac:dyDescent="0.25"/>
    <row r="523" spans="2:7" hidden="1" outlineLevel="1" x14ac:dyDescent="0.25"/>
    <row r="524" spans="2:7" hidden="1" outlineLevel="1" x14ac:dyDescent="0.25"/>
    <row r="525" spans="2:7" hidden="1" outlineLevel="1" x14ac:dyDescent="0.25"/>
    <row r="526" spans="2:7" hidden="1" outlineLevel="1" x14ac:dyDescent="0.25"/>
    <row r="527" spans="2:7" collapsed="1" x14ac:dyDescent="0.25"/>
    <row r="528" spans="2:7" x14ac:dyDescent="0.25">
      <c r="B528" s="95" t="s">
        <v>498</v>
      </c>
      <c r="C528" s="96"/>
      <c r="D528" s="96"/>
      <c r="E528" s="96"/>
      <c r="F528" s="97"/>
      <c r="G528" s="98"/>
    </row>
    <row r="529" spans="2:4" hidden="1" outlineLevel="1" x14ac:dyDescent="0.25">
      <c r="B529" s="94" t="s">
        <v>499</v>
      </c>
      <c r="C529" s="94" t="s">
        <v>289</v>
      </c>
      <c r="D529" s="94" t="s">
        <v>493</v>
      </c>
    </row>
    <row r="530" spans="2:4" hidden="1" outlineLevel="1" x14ac:dyDescent="0.25">
      <c r="C530" s="94" t="s">
        <v>692</v>
      </c>
      <c r="D530" s="94">
        <v>29.69</v>
      </c>
    </row>
    <row r="531" spans="2:4" hidden="1" outlineLevel="1" x14ac:dyDescent="0.25">
      <c r="C531" s="94" t="s">
        <v>693</v>
      </c>
      <c r="D531" s="94">
        <v>728.1</v>
      </c>
    </row>
    <row r="532" spans="2:4" hidden="1" outlineLevel="1" x14ac:dyDescent="0.25">
      <c r="B532" s="94" t="s">
        <v>352</v>
      </c>
      <c r="C532" s="94" t="s">
        <v>500</v>
      </c>
      <c r="D532" s="94">
        <v>38.03</v>
      </c>
    </row>
    <row r="533" spans="2:4" hidden="1" outlineLevel="1" x14ac:dyDescent="0.25">
      <c r="C533" s="94" t="s">
        <v>694</v>
      </c>
      <c r="D533" s="94">
        <v>1.1499999999999999</v>
      </c>
    </row>
    <row r="534" spans="2:4" hidden="1" outlineLevel="1" x14ac:dyDescent="0.25">
      <c r="C534" s="94" t="s">
        <v>695</v>
      </c>
      <c r="D534" s="94">
        <v>658.84</v>
      </c>
    </row>
    <row r="535" spans="2:4" hidden="1" outlineLevel="1" x14ac:dyDescent="0.25">
      <c r="C535" s="94" t="s">
        <v>696</v>
      </c>
      <c r="D535" s="94">
        <v>21.51</v>
      </c>
    </row>
    <row r="536" spans="2:4" hidden="1" outlineLevel="1" x14ac:dyDescent="0.25">
      <c r="C536" s="94" t="s">
        <v>697</v>
      </c>
      <c r="D536" s="94">
        <v>658.84</v>
      </c>
    </row>
    <row r="537" spans="2:4" hidden="1" outlineLevel="1" x14ac:dyDescent="0.25">
      <c r="C537" s="94" t="s">
        <v>698</v>
      </c>
      <c r="D537" s="94">
        <v>3.35</v>
      </c>
    </row>
    <row r="538" spans="2:4" hidden="1" outlineLevel="1" x14ac:dyDescent="0.25">
      <c r="C538" s="94" t="s">
        <v>699</v>
      </c>
      <c r="D538" s="94">
        <v>198.64</v>
      </c>
    </row>
    <row r="539" spans="2:4" hidden="1" outlineLevel="1" x14ac:dyDescent="0.25">
      <c r="C539" s="94" t="s">
        <v>700</v>
      </c>
      <c r="D539" s="94">
        <v>728.1</v>
      </c>
    </row>
    <row r="540" spans="2:4" hidden="1" outlineLevel="1" x14ac:dyDescent="0.25">
      <c r="C540" s="94" t="s">
        <v>701</v>
      </c>
      <c r="D540" s="94">
        <v>210.9</v>
      </c>
    </row>
    <row r="541" spans="2:4" hidden="1" outlineLevel="1" x14ac:dyDescent="0.25">
      <c r="C541" s="94" t="s">
        <v>702</v>
      </c>
      <c r="D541" s="94">
        <v>94.71</v>
      </c>
    </row>
    <row r="542" spans="2:4" hidden="1" outlineLevel="1" x14ac:dyDescent="0.25">
      <c r="C542" s="94" t="s">
        <v>703</v>
      </c>
      <c r="D542" s="94">
        <v>154.59</v>
      </c>
    </row>
    <row r="543" spans="2:4" hidden="1" outlineLevel="1" x14ac:dyDescent="0.25">
      <c r="B543" s="94">
        <v>84191</v>
      </c>
      <c r="C543" s="94" t="s">
        <v>704</v>
      </c>
      <c r="D543" s="94">
        <v>0.53</v>
      </c>
    </row>
    <row r="544" spans="2:4" hidden="1" outlineLevel="1" x14ac:dyDescent="0.25">
      <c r="C544" s="94" t="s">
        <v>705</v>
      </c>
      <c r="D544" s="94">
        <v>973.44</v>
      </c>
    </row>
    <row r="545" spans="2:7" hidden="1" outlineLevel="1" x14ac:dyDescent="0.25"/>
    <row r="546" spans="2:7" hidden="1" outlineLevel="1" x14ac:dyDescent="0.25">
      <c r="C546" s="94" t="s">
        <v>690</v>
      </c>
      <c r="D546" s="94">
        <v>10</v>
      </c>
    </row>
    <row r="547" spans="2:7" hidden="1" outlineLevel="1" x14ac:dyDescent="0.25">
      <c r="B547" s="94" t="s">
        <v>191</v>
      </c>
      <c r="C547" s="94" t="s">
        <v>346</v>
      </c>
      <c r="D547" s="94">
        <v>5</v>
      </c>
    </row>
    <row r="548" spans="2:7" hidden="1" outlineLevel="1" x14ac:dyDescent="0.25"/>
    <row r="549" spans="2:7" hidden="1" outlineLevel="1" x14ac:dyDescent="0.25"/>
    <row r="550" spans="2:7" hidden="1" outlineLevel="1" x14ac:dyDescent="0.25"/>
    <row r="551" spans="2:7" hidden="1" outlineLevel="1" x14ac:dyDescent="0.25"/>
    <row r="552" spans="2:7" hidden="1" outlineLevel="1" x14ac:dyDescent="0.25"/>
    <row r="553" spans="2:7" hidden="1" outlineLevel="1" x14ac:dyDescent="0.25"/>
    <row r="554" spans="2:7" hidden="1" outlineLevel="1" x14ac:dyDescent="0.25"/>
    <row r="555" spans="2:7" collapsed="1" x14ac:dyDescent="0.25"/>
    <row r="556" spans="2:7" x14ac:dyDescent="0.25">
      <c r="B556" s="95" t="s">
        <v>527</v>
      </c>
      <c r="C556" s="96"/>
      <c r="D556" s="96"/>
      <c r="E556" s="96"/>
      <c r="F556" s="97"/>
      <c r="G556" s="98"/>
    </row>
    <row r="557" spans="2:7" hidden="1" outlineLevel="1" x14ac:dyDescent="0.25">
      <c r="B557" s="94" t="s">
        <v>499</v>
      </c>
      <c r="C557" s="94" t="s">
        <v>528</v>
      </c>
      <c r="D557" s="94" t="s">
        <v>282</v>
      </c>
      <c r="E557"/>
    </row>
    <row r="558" spans="2:7" hidden="1" outlineLevel="1" x14ac:dyDescent="0.25">
      <c r="D558" s="94">
        <v>32</v>
      </c>
      <c r="E558"/>
    </row>
    <row r="559" spans="2:7" hidden="1" outlineLevel="1" x14ac:dyDescent="0.25">
      <c r="B559" s="94" t="s">
        <v>686</v>
      </c>
      <c r="C559" s="94" t="s">
        <v>687</v>
      </c>
      <c r="D559" s="94">
        <v>3</v>
      </c>
      <c r="E559"/>
    </row>
    <row r="560" spans="2:7" hidden="1" outlineLevel="1" x14ac:dyDescent="0.25">
      <c r="B560" s="94" t="s">
        <v>688</v>
      </c>
      <c r="C560" s="94" t="s">
        <v>689</v>
      </c>
      <c r="D560" s="94">
        <v>3</v>
      </c>
      <c r="E560"/>
    </row>
    <row r="561" spans="2:5" hidden="1" outlineLevel="1" x14ac:dyDescent="0.25">
      <c r="B561" s="94" t="s">
        <v>817</v>
      </c>
      <c r="C561" s="94" t="s">
        <v>818</v>
      </c>
      <c r="D561" s="94">
        <v>6</v>
      </c>
      <c r="E561" t="s">
        <v>952</v>
      </c>
    </row>
    <row r="562" spans="2:5" hidden="1" outlineLevel="1" x14ac:dyDescent="0.25">
      <c r="B562" s="94" t="s">
        <v>188</v>
      </c>
      <c r="C562" s="94" t="s">
        <v>819</v>
      </c>
      <c r="D562" s="94">
        <v>6</v>
      </c>
      <c r="E562"/>
    </row>
    <row r="563" spans="2:5" hidden="1" outlineLevel="1" x14ac:dyDescent="0.25">
      <c r="B563" s="94" t="s">
        <v>189</v>
      </c>
      <c r="C563" s="94" t="s">
        <v>501</v>
      </c>
      <c r="D563" s="94">
        <v>9</v>
      </c>
    </row>
    <row r="564" spans="2:5" hidden="1" outlineLevel="1" x14ac:dyDescent="0.25">
      <c r="B564" s="94" t="s">
        <v>190</v>
      </c>
      <c r="C564" s="94" t="s">
        <v>502</v>
      </c>
      <c r="D564" s="94">
        <v>12</v>
      </c>
    </row>
    <row r="565" spans="2:5" hidden="1" outlineLevel="1" x14ac:dyDescent="0.25">
      <c r="B565" s="94" t="s">
        <v>191</v>
      </c>
      <c r="C565" s="94" t="s">
        <v>346</v>
      </c>
      <c r="D565" s="94">
        <v>6</v>
      </c>
    </row>
    <row r="566" spans="2:5" hidden="1" outlineLevel="1" x14ac:dyDescent="0.25">
      <c r="B566" s="94" t="s">
        <v>192</v>
      </c>
      <c r="C566" s="94" t="s">
        <v>936</v>
      </c>
      <c r="D566" s="94">
        <v>6</v>
      </c>
    </row>
    <row r="567" spans="2:5" hidden="1" outlineLevel="1" x14ac:dyDescent="0.25"/>
    <row r="568" spans="2:5" hidden="1" outlineLevel="1" x14ac:dyDescent="0.25"/>
    <row r="569" spans="2:5" hidden="1" outlineLevel="1" x14ac:dyDescent="0.25"/>
    <row r="570" spans="2:5" hidden="1" outlineLevel="1" x14ac:dyDescent="0.25"/>
    <row r="571" spans="2:5" hidden="1" outlineLevel="1" x14ac:dyDescent="0.25"/>
    <row r="572" spans="2:5" hidden="1" outlineLevel="1" x14ac:dyDescent="0.25"/>
    <row r="573" spans="2:5" hidden="1" outlineLevel="1" x14ac:dyDescent="0.25"/>
    <row r="574" spans="2:5" hidden="1" outlineLevel="1" x14ac:dyDescent="0.25"/>
    <row r="575" spans="2:5" hidden="1" outlineLevel="1" x14ac:dyDescent="0.25"/>
    <row r="576" spans="2:5" hidden="1" outlineLevel="1" x14ac:dyDescent="0.25"/>
    <row r="577" spans="2:7" collapsed="1" x14ac:dyDescent="0.25"/>
    <row r="578" spans="2:7" x14ac:dyDescent="0.25">
      <c r="B578" s="95" t="s">
        <v>503</v>
      </c>
      <c r="C578" s="96"/>
      <c r="D578" s="96"/>
      <c r="E578" s="96"/>
      <c r="F578" s="97"/>
      <c r="G578" s="98"/>
    </row>
    <row r="579" spans="2:7" hidden="1" outlineLevel="1" x14ac:dyDescent="0.25">
      <c r="B579" s="94" t="s">
        <v>347</v>
      </c>
      <c r="C579" s="94" t="s">
        <v>497</v>
      </c>
      <c r="D579" s="94" t="s">
        <v>282</v>
      </c>
    </row>
    <row r="580" spans="2:7" hidden="1" outlineLevel="1" x14ac:dyDescent="0.25">
      <c r="D580" s="94">
        <v>14</v>
      </c>
    </row>
    <row r="581" spans="2:7" hidden="1" outlineLevel="1" x14ac:dyDescent="0.25">
      <c r="C581" s="94" t="s">
        <v>676</v>
      </c>
      <c r="D581" s="94">
        <v>6</v>
      </c>
    </row>
    <row r="582" spans="2:7" hidden="1" outlineLevel="1" x14ac:dyDescent="0.25">
      <c r="C582" s="94" t="s">
        <v>677</v>
      </c>
      <c r="D582" s="94">
        <v>13</v>
      </c>
    </row>
    <row r="583" spans="2:7" hidden="1" outlineLevel="1" x14ac:dyDescent="0.25">
      <c r="C583" s="94" t="s">
        <v>678</v>
      </c>
      <c r="D583" s="94">
        <v>1</v>
      </c>
    </row>
    <row r="584" spans="2:7" hidden="1" outlineLevel="1" x14ac:dyDescent="0.25">
      <c r="B584" s="94">
        <v>0</v>
      </c>
      <c r="C584" s="94" t="s">
        <v>504</v>
      </c>
      <c r="D584" s="94">
        <v>2</v>
      </c>
    </row>
    <row r="585" spans="2:7" hidden="1" outlineLevel="1" x14ac:dyDescent="0.25">
      <c r="B585" s="94" t="s">
        <v>167</v>
      </c>
      <c r="C585" s="94" t="s">
        <v>505</v>
      </c>
      <c r="D585" s="94">
        <v>7</v>
      </c>
    </row>
    <row r="586" spans="2:7" hidden="1" outlineLevel="1" x14ac:dyDescent="0.25">
      <c r="C586" s="94" t="s">
        <v>506</v>
      </c>
      <c r="D586" s="94">
        <v>29</v>
      </c>
    </row>
    <row r="587" spans="2:7" hidden="1" outlineLevel="1" x14ac:dyDescent="0.25">
      <c r="B587" s="94" t="s">
        <v>320</v>
      </c>
      <c r="C587" s="94" t="s">
        <v>820</v>
      </c>
      <c r="D587" s="94">
        <v>8</v>
      </c>
    </row>
    <row r="588" spans="2:7" hidden="1" outlineLevel="1" x14ac:dyDescent="0.25">
      <c r="B588" s="94" t="s">
        <v>679</v>
      </c>
      <c r="C588" s="94" t="s">
        <v>680</v>
      </c>
      <c r="D588" s="94">
        <v>10</v>
      </c>
    </row>
    <row r="589" spans="2:7" hidden="1" outlineLevel="1" x14ac:dyDescent="0.25">
      <c r="B589" s="94" t="s">
        <v>830</v>
      </c>
      <c r="C589" s="94" t="s">
        <v>821</v>
      </c>
      <c r="D589" s="94">
        <f>6+23</f>
        <v>29</v>
      </c>
    </row>
    <row r="590" spans="2:7" hidden="1" outlineLevel="1" x14ac:dyDescent="0.25">
      <c r="B590" s="94" t="s">
        <v>507</v>
      </c>
      <c r="C590" s="94" t="s">
        <v>831</v>
      </c>
      <c r="D590" s="94">
        <v>23</v>
      </c>
      <c r="E590" s="94" t="s">
        <v>951</v>
      </c>
    </row>
    <row r="591" spans="2:7" hidden="1" outlineLevel="1" x14ac:dyDescent="0.25">
      <c r="B591" s="94" t="s">
        <v>950</v>
      </c>
      <c r="C591" s="94" t="s">
        <v>937</v>
      </c>
      <c r="D591" s="94">
        <v>1</v>
      </c>
    </row>
    <row r="592" spans="2:7" hidden="1" outlineLevel="1" x14ac:dyDescent="0.25">
      <c r="B592" s="94" t="s">
        <v>669</v>
      </c>
      <c r="C592" s="94" t="s">
        <v>681</v>
      </c>
      <c r="D592" s="94">
        <v>1</v>
      </c>
    </row>
    <row r="593" spans="2:4" hidden="1" outlineLevel="1" x14ac:dyDescent="0.25">
      <c r="B593" s="94" t="s">
        <v>682</v>
      </c>
      <c r="C593" s="94" t="s">
        <v>683</v>
      </c>
      <c r="D593" s="94">
        <v>3</v>
      </c>
    </row>
    <row r="594" spans="2:4" hidden="1" outlineLevel="1" x14ac:dyDescent="0.25">
      <c r="B594" s="94" t="s">
        <v>682</v>
      </c>
      <c r="C594" s="94" t="s">
        <v>822</v>
      </c>
      <c r="D594" s="94">
        <v>6</v>
      </c>
    </row>
    <row r="595" spans="2:4" hidden="1" outlineLevel="1" x14ac:dyDescent="0.25">
      <c r="C595" s="94" t="s">
        <v>508</v>
      </c>
      <c r="D595" s="94">
        <v>29</v>
      </c>
    </row>
    <row r="596" spans="2:4" hidden="1" outlineLevel="1" x14ac:dyDescent="0.25">
      <c r="B596" s="94" t="s">
        <v>823</v>
      </c>
      <c r="C596" s="94" t="s">
        <v>526</v>
      </c>
      <c r="D596" s="94">
        <v>2</v>
      </c>
    </row>
    <row r="597" spans="2:4" hidden="1" outlineLevel="1" x14ac:dyDescent="0.25">
      <c r="B597" s="94">
        <v>0</v>
      </c>
      <c r="C597" s="94" t="s">
        <v>509</v>
      </c>
      <c r="D597" s="94">
        <v>3</v>
      </c>
    </row>
    <row r="598" spans="2:4" hidden="1" outlineLevel="1" x14ac:dyDescent="0.25">
      <c r="C598" s="94" t="s">
        <v>832</v>
      </c>
      <c r="D598" s="94">
        <v>23</v>
      </c>
    </row>
    <row r="599" spans="2:4" hidden="1" outlineLevel="1" x14ac:dyDescent="0.25">
      <c r="C599" s="94" t="s">
        <v>510</v>
      </c>
      <c r="D599" s="94">
        <v>10</v>
      </c>
    </row>
    <row r="600" spans="2:4" hidden="1" outlineLevel="1" x14ac:dyDescent="0.25">
      <c r="B600" s="94" t="s">
        <v>319</v>
      </c>
      <c r="C600" s="94" t="s">
        <v>684</v>
      </c>
      <c r="D600" s="94">
        <v>7</v>
      </c>
    </row>
    <row r="601" spans="2:4" hidden="1" outlineLevel="1" x14ac:dyDescent="0.25">
      <c r="B601" s="94" t="s">
        <v>166</v>
      </c>
      <c r="C601" s="94" t="s">
        <v>685</v>
      </c>
      <c r="D601" s="94">
        <v>6</v>
      </c>
    </row>
    <row r="602" spans="2:4" hidden="1" outlineLevel="1" x14ac:dyDescent="0.25">
      <c r="C602" s="94" t="s">
        <v>511</v>
      </c>
      <c r="D602" s="94">
        <v>29</v>
      </c>
    </row>
    <row r="603" spans="2:4" hidden="1" outlineLevel="1" x14ac:dyDescent="0.25"/>
    <row r="604" spans="2:4" hidden="1" outlineLevel="1" x14ac:dyDescent="0.25"/>
    <row r="605" spans="2:4" hidden="1" outlineLevel="1" x14ac:dyDescent="0.25"/>
    <row r="606" spans="2:4" hidden="1" outlineLevel="1" x14ac:dyDescent="0.25"/>
    <row r="607" spans="2:4" hidden="1" outlineLevel="1" x14ac:dyDescent="0.25"/>
    <row r="608" spans="2:4" hidden="1" outlineLevel="1" x14ac:dyDescent="0.25"/>
    <row r="609" spans="2:7" hidden="1" outlineLevel="1" x14ac:dyDescent="0.25"/>
    <row r="610" spans="2:7" hidden="1" outlineLevel="1" x14ac:dyDescent="0.25"/>
    <row r="611" spans="2:7" hidden="1" outlineLevel="1" x14ac:dyDescent="0.25"/>
    <row r="612" spans="2:7" collapsed="1" x14ac:dyDescent="0.25"/>
    <row r="613" spans="2:7" x14ac:dyDescent="0.25">
      <c r="B613" s="95" t="s">
        <v>348</v>
      </c>
      <c r="C613" s="96"/>
      <c r="D613" s="96"/>
      <c r="E613" s="96"/>
      <c r="F613" s="97"/>
      <c r="G613" s="98"/>
    </row>
    <row r="614" spans="2:7" hidden="1" outlineLevel="1" x14ac:dyDescent="0.25">
      <c r="B614" s="94" t="s">
        <v>223</v>
      </c>
      <c r="C614" s="94" t="s">
        <v>251</v>
      </c>
    </row>
    <row r="615" spans="2:7" hidden="1" outlineLevel="1" x14ac:dyDescent="0.25">
      <c r="B615" s="94" t="s">
        <v>911</v>
      </c>
      <c r="C615" s="94">
        <v>7.88</v>
      </c>
    </row>
    <row r="616" spans="2:7" hidden="1" outlineLevel="1" x14ac:dyDescent="0.25">
      <c r="B616" s="94" t="s">
        <v>912</v>
      </c>
      <c r="C616" s="94">
        <v>9.9</v>
      </c>
    </row>
    <row r="617" spans="2:7" hidden="1" outlineLevel="1" x14ac:dyDescent="0.25">
      <c r="B617" s="94" t="s">
        <v>647</v>
      </c>
      <c r="C617" s="94">
        <v>6.06</v>
      </c>
    </row>
    <row r="618" spans="2:7" hidden="1" outlineLevel="1" x14ac:dyDescent="0.25">
      <c r="B618" s="94" t="s">
        <v>913</v>
      </c>
      <c r="C618" s="94">
        <v>23.19</v>
      </c>
    </row>
    <row r="619" spans="2:7" hidden="1" outlineLevel="1" x14ac:dyDescent="0.25">
      <c r="B619" s="94" t="s">
        <v>914</v>
      </c>
      <c r="C619" s="94">
        <v>33.11</v>
      </c>
    </row>
    <row r="620" spans="2:7" hidden="1" outlineLevel="1" x14ac:dyDescent="0.25">
      <c r="B620" s="94" t="s">
        <v>915</v>
      </c>
      <c r="C620" s="94">
        <v>22.35</v>
      </c>
    </row>
    <row r="621" spans="2:7" hidden="1" outlineLevel="1" x14ac:dyDescent="0.25">
      <c r="B621" s="94" t="s">
        <v>916</v>
      </c>
      <c r="C621" s="94">
        <v>108.83</v>
      </c>
    </row>
    <row r="622" spans="2:7" hidden="1" outlineLevel="1" x14ac:dyDescent="0.25">
      <c r="B622" s="94" t="s">
        <v>917</v>
      </c>
      <c r="C622" s="94">
        <v>8.64</v>
      </c>
    </row>
    <row r="623" spans="2:7" hidden="1" outlineLevel="1" x14ac:dyDescent="0.25">
      <c r="B623" s="94" t="s">
        <v>918</v>
      </c>
      <c r="C623" s="94">
        <v>8.64</v>
      </c>
    </row>
    <row r="624" spans="2:7" hidden="1" outlineLevel="1" x14ac:dyDescent="0.25">
      <c r="B624" s="94" t="s">
        <v>322</v>
      </c>
      <c r="C624" s="94">
        <v>11.16</v>
      </c>
    </row>
    <row r="625" spans="2:3" hidden="1" outlineLevel="1" x14ac:dyDescent="0.25">
      <c r="B625" s="94" t="s">
        <v>322</v>
      </c>
      <c r="C625" s="94">
        <v>4.5</v>
      </c>
    </row>
    <row r="626" spans="2:3" hidden="1" outlineLevel="1" x14ac:dyDescent="0.25">
      <c r="B626" s="94" t="s">
        <v>919</v>
      </c>
      <c r="C626" s="94">
        <v>8.14</v>
      </c>
    </row>
    <row r="627" spans="2:3" hidden="1" outlineLevel="1" x14ac:dyDescent="0.25">
      <c r="B627" s="94" t="s">
        <v>651</v>
      </c>
      <c r="C627" s="94">
        <v>11.02</v>
      </c>
    </row>
    <row r="628" spans="2:3" hidden="1" outlineLevel="1" x14ac:dyDescent="0.25">
      <c r="B628" s="94" t="s">
        <v>494</v>
      </c>
      <c r="C628" s="94">
        <v>2.86</v>
      </c>
    </row>
    <row r="629" spans="2:3" hidden="1" outlineLevel="1" x14ac:dyDescent="0.25">
      <c r="B629" s="94" t="s">
        <v>494</v>
      </c>
      <c r="C629" s="94">
        <v>2.2599999999999998</v>
      </c>
    </row>
    <row r="630" spans="2:3" hidden="1" outlineLevel="1" x14ac:dyDescent="0.25">
      <c r="B630" s="94" t="s">
        <v>652</v>
      </c>
      <c r="C630" s="94">
        <v>2.2000000000000002</v>
      </c>
    </row>
    <row r="631" spans="2:3" hidden="1" outlineLevel="1" x14ac:dyDescent="0.25">
      <c r="B631" s="94" t="s">
        <v>920</v>
      </c>
      <c r="C631" s="94">
        <v>1.0900000000000001</v>
      </c>
    </row>
    <row r="632" spans="2:3" hidden="1" outlineLevel="1" x14ac:dyDescent="0.25">
      <c r="B632" s="94" t="s">
        <v>653</v>
      </c>
      <c r="C632" s="94">
        <v>10.8</v>
      </c>
    </row>
    <row r="633" spans="2:3" hidden="1" outlineLevel="1" x14ac:dyDescent="0.25">
      <c r="B633" s="94" t="s">
        <v>653</v>
      </c>
      <c r="C633" s="94">
        <v>10.8</v>
      </c>
    </row>
    <row r="634" spans="2:3" hidden="1" outlineLevel="1" x14ac:dyDescent="0.25">
      <c r="B634" s="94" t="s">
        <v>653</v>
      </c>
      <c r="C634" s="94">
        <v>10.5</v>
      </c>
    </row>
    <row r="635" spans="2:3" hidden="1" outlineLevel="1" x14ac:dyDescent="0.25">
      <c r="B635" s="94" t="s">
        <v>653</v>
      </c>
      <c r="C635" s="94">
        <v>10.8</v>
      </c>
    </row>
    <row r="636" spans="2:3" hidden="1" outlineLevel="1" x14ac:dyDescent="0.25">
      <c r="B636" s="94" t="s">
        <v>653</v>
      </c>
      <c r="C636" s="94">
        <v>10.8</v>
      </c>
    </row>
    <row r="637" spans="2:3" hidden="1" outlineLevel="1" x14ac:dyDescent="0.25">
      <c r="B637" s="94" t="s">
        <v>653</v>
      </c>
      <c r="C637" s="94">
        <v>10.95</v>
      </c>
    </row>
    <row r="638" spans="2:3" hidden="1" outlineLevel="1" x14ac:dyDescent="0.25">
      <c r="B638" s="94" t="s">
        <v>653</v>
      </c>
      <c r="C638" s="94">
        <v>10.65</v>
      </c>
    </row>
    <row r="639" spans="2:3" hidden="1" outlineLevel="1" x14ac:dyDescent="0.25">
      <c r="B639" s="94" t="s">
        <v>653</v>
      </c>
      <c r="C639" s="94">
        <v>10.65</v>
      </c>
    </row>
    <row r="640" spans="2:3" hidden="1" outlineLevel="1" x14ac:dyDescent="0.25">
      <c r="B640" s="94" t="s">
        <v>653</v>
      </c>
      <c r="C640" s="94">
        <v>10.96</v>
      </c>
    </row>
    <row r="641" spans="2:3" hidden="1" outlineLevel="1" x14ac:dyDescent="0.25">
      <c r="B641" s="94" t="s">
        <v>654</v>
      </c>
      <c r="C641" s="94">
        <v>14.35</v>
      </c>
    </row>
    <row r="642" spans="2:3" hidden="1" outlineLevel="1" x14ac:dyDescent="0.25">
      <c r="B642" s="94" t="s">
        <v>655</v>
      </c>
      <c r="C642" s="94">
        <v>21.54</v>
      </c>
    </row>
    <row r="643" spans="2:3" hidden="1" outlineLevel="1" x14ac:dyDescent="0.25">
      <c r="B643" s="94" t="s">
        <v>656</v>
      </c>
      <c r="C643" s="94">
        <v>6.7</v>
      </c>
    </row>
    <row r="644" spans="2:3" hidden="1" outlineLevel="1" x14ac:dyDescent="0.25">
      <c r="B644" s="94" t="s">
        <v>656</v>
      </c>
      <c r="C644" s="94">
        <v>6.7</v>
      </c>
    </row>
    <row r="645" spans="2:3" hidden="1" outlineLevel="1" x14ac:dyDescent="0.25">
      <c r="B645" s="94" t="s">
        <v>656</v>
      </c>
      <c r="C645" s="94">
        <v>6.7</v>
      </c>
    </row>
    <row r="646" spans="2:3" hidden="1" outlineLevel="1" x14ac:dyDescent="0.25">
      <c r="B646" s="94" t="s">
        <v>656</v>
      </c>
      <c r="C646" s="94">
        <v>6.7</v>
      </c>
    </row>
    <row r="647" spans="2:3" hidden="1" outlineLevel="1" x14ac:dyDescent="0.25">
      <c r="B647" s="94" t="s">
        <v>656</v>
      </c>
      <c r="C647" s="94">
        <v>6.7</v>
      </c>
    </row>
    <row r="648" spans="2:3" hidden="1" outlineLevel="1" x14ac:dyDescent="0.25">
      <c r="B648" s="94" t="s">
        <v>656</v>
      </c>
      <c r="C648" s="94">
        <v>6.7</v>
      </c>
    </row>
    <row r="649" spans="2:3" hidden="1" outlineLevel="1" x14ac:dyDescent="0.25">
      <c r="B649" s="94" t="s">
        <v>833</v>
      </c>
      <c r="C649" s="94">
        <v>16.559999999999999</v>
      </c>
    </row>
    <row r="650" spans="2:3" hidden="1" outlineLevel="1" x14ac:dyDescent="0.25">
      <c r="B650" s="94" t="s">
        <v>921</v>
      </c>
      <c r="C650" s="94">
        <v>6.55</v>
      </c>
    </row>
    <row r="651" spans="2:3" hidden="1" outlineLevel="1" x14ac:dyDescent="0.25">
      <c r="B651" s="94" t="s">
        <v>922</v>
      </c>
      <c r="C651" s="94">
        <v>10.51</v>
      </c>
    </row>
    <row r="652" spans="2:3" hidden="1" outlineLevel="1" x14ac:dyDescent="0.25">
      <c r="B652" s="94" t="s">
        <v>657</v>
      </c>
      <c r="C652" s="94">
        <v>7.97</v>
      </c>
    </row>
    <row r="653" spans="2:3" hidden="1" outlineLevel="1" x14ac:dyDescent="0.25">
      <c r="B653" s="94" t="s">
        <v>519</v>
      </c>
      <c r="C653" s="94">
        <v>7.2</v>
      </c>
    </row>
    <row r="654" spans="2:3" hidden="1" outlineLevel="1" x14ac:dyDescent="0.25">
      <c r="B654" s="94" t="s">
        <v>923</v>
      </c>
      <c r="C654" s="94">
        <v>10.45</v>
      </c>
    </row>
    <row r="655" spans="2:3" hidden="1" outlineLevel="1" x14ac:dyDescent="0.25">
      <c r="B655" s="94" t="s">
        <v>658</v>
      </c>
      <c r="C655" s="94">
        <v>31.86</v>
      </c>
    </row>
    <row r="656" spans="2:3" hidden="1" outlineLevel="1" x14ac:dyDescent="0.25">
      <c r="B656" s="94" t="s">
        <v>659</v>
      </c>
      <c r="C656" s="94">
        <v>10.51</v>
      </c>
    </row>
    <row r="657" spans="2:3" hidden="1" outlineLevel="1" x14ac:dyDescent="0.25">
      <c r="B657" s="94" t="s">
        <v>924</v>
      </c>
      <c r="C657" s="94">
        <v>8.64</v>
      </c>
    </row>
    <row r="658" spans="2:3" hidden="1" outlineLevel="1" x14ac:dyDescent="0.25">
      <c r="B658" s="94" t="s">
        <v>660</v>
      </c>
      <c r="C658" s="94">
        <v>4.3</v>
      </c>
    </row>
    <row r="659" spans="2:3" hidden="1" outlineLevel="1" x14ac:dyDescent="0.25">
      <c r="B659" s="94" t="s">
        <v>660</v>
      </c>
      <c r="C659" s="94">
        <v>5.87</v>
      </c>
    </row>
    <row r="660" spans="2:3" hidden="1" outlineLevel="1" x14ac:dyDescent="0.25">
      <c r="B660" s="94" t="s">
        <v>661</v>
      </c>
      <c r="C660" s="94">
        <v>10.76</v>
      </c>
    </row>
    <row r="661" spans="2:3" hidden="1" outlineLevel="1" x14ac:dyDescent="0.25">
      <c r="B661" s="94" t="s">
        <v>662</v>
      </c>
      <c r="C661" s="94">
        <v>10.77</v>
      </c>
    </row>
    <row r="662" spans="2:3" hidden="1" outlineLevel="1" x14ac:dyDescent="0.25">
      <c r="B662" s="94" t="s">
        <v>925</v>
      </c>
      <c r="C662" s="94">
        <v>3.35</v>
      </c>
    </row>
    <row r="663" spans="2:3" hidden="1" outlineLevel="1" x14ac:dyDescent="0.25">
      <c r="B663" s="94" t="s">
        <v>926</v>
      </c>
      <c r="C663" s="94">
        <v>3.35</v>
      </c>
    </row>
    <row r="664" spans="2:3" hidden="1" outlineLevel="1" x14ac:dyDescent="0.25">
      <c r="B664" s="94" t="s">
        <v>663</v>
      </c>
      <c r="C664" s="94">
        <v>5.43</v>
      </c>
    </row>
    <row r="665" spans="2:3" hidden="1" outlineLevel="1" x14ac:dyDescent="0.25">
      <c r="B665" s="94" t="s">
        <v>664</v>
      </c>
      <c r="C665" s="94">
        <v>5.0999999999999996</v>
      </c>
    </row>
    <row r="666" spans="2:3" hidden="1" outlineLevel="1" x14ac:dyDescent="0.25">
      <c r="B666" s="94" t="s">
        <v>665</v>
      </c>
      <c r="C666" s="94">
        <v>5.0999999999999996</v>
      </c>
    </row>
    <row r="667" spans="2:3" hidden="1" outlineLevel="1" x14ac:dyDescent="0.25">
      <c r="B667" s="94" t="s">
        <v>927</v>
      </c>
      <c r="C667" s="94">
        <v>3.4</v>
      </c>
    </row>
    <row r="668" spans="2:3" hidden="1" outlineLevel="1" x14ac:dyDescent="0.25">
      <c r="B668" s="94" t="s">
        <v>928</v>
      </c>
      <c r="C668" s="94">
        <v>3.4</v>
      </c>
    </row>
    <row r="669" spans="2:3" hidden="1" outlineLevel="1" x14ac:dyDescent="0.25">
      <c r="B669" s="94" t="s">
        <v>929</v>
      </c>
      <c r="C669" s="94">
        <v>4.21</v>
      </c>
    </row>
    <row r="670" spans="2:3" hidden="1" outlineLevel="1" x14ac:dyDescent="0.25">
      <c r="B670" s="94" t="s">
        <v>930</v>
      </c>
      <c r="C670" s="94">
        <v>6.59</v>
      </c>
    </row>
    <row r="671" spans="2:3" hidden="1" outlineLevel="1" x14ac:dyDescent="0.25">
      <c r="B671" s="94" t="s">
        <v>397</v>
      </c>
      <c r="C671" s="94">
        <v>21.03</v>
      </c>
    </row>
    <row r="672" spans="2:3" hidden="1" outlineLevel="1" x14ac:dyDescent="0.25">
      <c r="B672" s="94" t="s">
        <v>933</v>
      </c>
      <c r="C672" s="94">
        <v>647.71</v>
      </c>
    </row>
    <row r="673" spans="2:7" hidden="1" outlineLevel="1" x14ac:dyDescent="0.25"/>
    <row r="674" spans="2:7" hidden="1" outlineLevel="1" x14ac:dyDescent="0.25"/>
    <row r="675" spans="2:7" hidden="1" outlineLevel="1" x14ac:dyDescent="0.25"/>
    <row r="676" spans="2:7" hidden="1" outlineLevel="1" x14ac:dyDescent="0.25"/>
    <row r="677" spans="2:7" hidden="1" outlineLevel="1" x14ac:dyDescent="0.25"/>
    <row r="678" spans="2:7" hidden="1" outlineLevel="1" x14ac:dyDescent="0.25"/>
    <row r="679" spans="2:7" collapsed="1" x14ac:dyDescent="0.25"/>
    <row r="680" spans="2:7" x14ac:dyDescent="0.25">
      <c r="B680" s="95" t="s">
        <v>349</v>
      </c>
      <c r="C680" s="96"/>
      <c r="D680" s="96"/>
      <c r="E680" s="96"/>
      <c r="F680" s="97"/>
      <c r="G680" s="98"/>
    </row>
    <row r="681" spans="2:7" hidden="1" outlineLevel="1" x14ac:dyDescent="0.25">
      <c r="B681" s="94" t="s">
        <v>223</v>
      </c>
      <c r="C681" s="94" t="s">
        <v>353</v>
      </c>
      <c r="D681" s="94" t="s">
        <v>250</v>
      </c>
      <c r="E681" s="94" t="s">
        <v>354</v>
      </c>
      <c r="F681" s="94" t="s">
        <v>279</v>
      </c>
      <c r="G681" s="94" t="s">
        <v>355</v>
      </c>
    </row>
    <row r="682" spans="2:7" hidden="1" outlineLevel="1" x14ac:dyDescent="0.25">
      <c r="B682" s="94" t="s">
        <v>911</v>
      </c>
      <c r="C682" s="94">
        <v>11.5</v>
      </c>
      <c r="D682" s="94">
        <v>1.2</v>
      </c>
      <c r="E682" s="94">
        <v>13.81</v>
      </c>
      <c r="F682" s="94">
        <v>0.44</v>
      </c>
      <c r="G682" s="94">
        <v>13.37</v>
      </c>
    </row>
    <row r="683" spans="2:7" hidden="1" outlineLevel="1" x14ac:dyDescent="0.25">
      <c r="B683" s="94" t="s">
        <v>912</v>
      </c>
      <c r="C683" s="94">
        <v>12.93</v>
      </c>
      <c r="D683" s="94">
        <v>3</v>
      </c>
      <c r="E683" s="94">
        <v>38.78</v>
      </c>
      <c r="F683" s="94">
        <v>1.89</v>
      </c>
      <c r="G683" s="94">
        <v>36.89</v>
      </c>
    </row>
    <row r="684" spans="2:7" hidden="1" outlineLevel="1" x14ac:dyDescent="0.25">
      <c r="B684" s="94" t="s">
        <v>647</v>
      </c>
      <c r="C684" s="94">
        <v>9.92</v>
      </c>
      <c r="D684" s="94">
        <v>3</v>
      </c>
      <c r="E684" s="94">
        <v>29.77</v>
      </c>
      <c r="F684" s="94">
        <v>2.52</v>
      </c>
      <c r="G684" s="94">
        <v>27.25</v>
      </c>
    </row>
    <row r="685" spans="2:7" hidden="1" outlineLevel="1" x14ac:dyDescent="0.25">
      <c r="B685" s="94" t="s">
        <v>915</v>
      </c>
      <c r="C685" s="94">
        <v>34.409999999999997</v>
      </c>
      <c r="D685" s="94">
        <v>3</v>
      </c>
      <c r="E685" s="94">
        <v>103.24</v>
      </c>
      <c r="F685" s="94">
        <v>17.07</v>
      </c>
      <c r="G685" s="94">
        <v>86.17</v>
      </c>
    </row>
    <row r="686" spans="2:7" hidden="1" outlineLevel="1" x14ac:dyDescent="0.25">
      <c r="B686" s="94" t="s">
        <v>918</v>
      </c>
      <c r="C686" s="94">
        <v>11.8</v>
      </c>
      <c r="D686" s="94">
        <v>3</v>
      </c>
      <c r="E686" s="94">
        <v>35.4</v>
      </c>
      <c r="F686" s="94">
        <v>2.1</v>
      </c>
      <c r="G686" s="94">
        <v>33.299999999999997</v>
      </c>
    </row>
    <row r="687" spans="2:7" hidden="1" outlineLevel="1" x14ac:dyDescent="0.25">
      <c r="B687" s="94" t="s">
        <v>322</v>
      </c>
      <c r="C687" s="94">
        <v>13.57</v>
      </c>
      <c r="D687" s="94">
        <v>1.2</v>
      </c>
      <c r="E687" s="94">
        <v>16.28</v>
      </c>
      <c r="F687" s="94">
        <v>1.49</v>
      </c>
      <c r="G687" s="94">
        <v>14.79</v>
      </c>
    </row>
    <row r="688" spans="2:7" hidden="1" outlineLevel="1" x14ac:dyDescent="0.25">
      <c r="B688" s="94" t="s">
        <v>322</v>
      </c>
      <c r="C688" s="94">
        <v>8.5</v>
      </c>
      <c r="D688" s="94">
        <v>1.2</v>
      </c>
      <c r="E688" s="94">
        <v>10.210000000000001</v>
      </c>
      <c r="F688" s="94">
        <v>0.24</v>
      </c>
      <c r="G688" s="94">
        <v>9.9700000000000006</v>
      </c>
    </row>
    <row r="689" spans="2:7" hidden="1" outlineLevel="1" x14ac:dyDescent="0.25">
      <c r="B689" s="94" t="s">
        <v>919</v>
      </c>
      <c r="C689" s="94">
        <v>12.4</v>
      </c>
      <c r="D689" s="94">
        <v>3</v>
      </c>
      <c r="E689" s="94">
        <v>37.21</v>
      </c>
      <c r="F689" s="94">
        <v>1.68</v>
      </c>
      <c r="G689" s="94">
        <v>35.53</v>
      </c>
    </row>
    <row r="690" spans="2:7" hidden="1" outlineLevel="1" x14ac:dyDescent="0.25">
      <c r="B690" s="94" t="s">
        <v>651</v>
      </c>
      <c r="C690" s="94">
        <v>13.76</v>
      </c>
      <c r="D690" s="94">
        <v>3</v>
      </c>
      <c r="E690" s="94">
        <v>41.28</v>
      </c>
      <c r="F690" s="94">
        <v>3.38</v>
      </c>
      <c r="G690" s="94">
        <v>37.9</v>
      </c>
    </row>
    <row r="691" spans="2:7" hidden="1" outlineLevel="1" x14ac:dyDescent="0.25">
      <c r="B691" s="94" t="s">
        <v>494</v>
      </c>
      <c r="C691" s="94">
        <v>6.98</v>
      </c>
      <c r="D691" s="94">
        <v>1.2</v>
      </c>
      <c r="E691" s="94">
        <v>8.3800000000000008</v>
      </c>
      <c r="F691" s="94">
        <v>0.24</v>
      </c>
      <c r="G691" s="94">
        <v>8.14</v>
      </c>
    </row>
    <row r="692" spans="2:7" hidden="1" outlineLevel="1" x14ac:dyDescent="0.25">
      <c r="B692" s="94" t="s">
        <v>494</v>
      </c>
      <c r="C692" s="94">
        <v>6.4</v>
      </c>
      <c r="D692" s="94">
        <v>1.2</v>
      </c>
      <c r="E692" s="94">
        <v>7.68</v>
      </c>
      <c r="F692" s="94">
        <v>0.24</v>
      </c>
      <c r="G692" s="94">
        <v>7.44</v>
      </c>
    </row>
    <row r="693" spans="2:7" hidden="1" outlineLevel="1" x14ac:dyDescent="0.25">
      <c r="B693" s="94" t="s">
        <v>652</v>
      </c>
      <c r="C693" s="94">
        <v>6.2</v>
      </c>
      <c r="D693" s="94">
        <v>1.2</v>
      </c>
      <c r="E693" s="94">
        <v>7.44</v>
      </c>
      <c r="F693" s="94">
        <v>0.24</v>
      </c>
      <c r="G693" s="94">
        <v>7.2</v>
      </c>
    </row>
    <row r="694" spans="2:7" hidden="1" outlineLevel="1" x14ac:dyDescent="0.25">
      <c r="B694" s="94" t="s">
        <v>655</v>
      </c>
      <c r="C694" s="94">
        <v>19.3</v>
      </c>
      <c r="D694" s="94">
        <v>1.2</v>
      </c>
      <c r="E694" s="94">
        <v>23.17</v>
      </c>
      <c r="F694" s="94">
        <v>0.72</v>
      </c>
      <c r="G694" s="94">
        <v>22.45</v>
      </c>
    </row>
    <row r="695" spans="2:7" hidden="1" outlineLevel="1" x14ac:dyDescent="0.25">
      <c r="B695" s="94" t="s">
        <v>922</v>
      </c>
      <c r="C695" s="94">
        <v>13</v>
      </c>
      <c r="D695" s="94">
        <v>1.2</v>
      </c>
      <c r="E695" s="94">
        <v>15.61</v>
      </c>
      <c r="F695" s="94">
        <v>0.44</v>
      </c>
      <c r="G695" s="94">
        <v>15.17</v>
      </c>
    </row>
    <row r="696" spans="2:7" hidden="1" outlineLevel="1" x14ac:dyDescent="0.25">
      <c r="B696" s="94" t="s">
        <v>657</v>
      </c>
      <c r="C696" s="94">
        <v>11.97</v>
      </c>
      <c r="D696" s="94">
        <v>3</v>
      </c>
      <c r="E696" s="94">
        <v>35.909999999999997</v>
      </c>
      <c r="F696" s="94">
        <v>2.75</v>
      </c>
      <c r="G696" s="94">
        <v>33.159999999999997</v>
      </c>
    </row>
    <row r="697" spans="2:7" hidden="1" outlineLevel="1" x14ac:dyDescent="0.25">
      <c r="B697" s="94" t="s">
        <v>519</v>
      </c>
      <c r="C697" s="94">
        <v>11.17</v>
      </c>
      <c r="D697" s="94">
        <v>3</v>
      </c>
      <c r="E697" s="94">
        <v>33.51</v>
      </c>
      <c r="F697" s="94">
        <v>12.64</v>
      </c>
      <c r="G697" s="94">
        <v>20.87</v>
      </c>
    </row>
    <row r="698" spans="2:7" hidden="1" outlineLevel="1" x14ac:dyDescent="0.25">
      <c r="B698" s="94" t="s">
        <v>923</v>
      </c>
      <c r="C698" s="94">
        <v>13</v>
      </c>
      <c r="D698" s="94">
        <v>3</v>
      </c>
      <c r="E698" s="94">
        <v>39.01</v>
      </c>
      <c r="F698" s="94">
        <v>1.47</v>
      </c>
      <c r="G698" s="94">
        <v>37.54</v>
      </c>
    </row>
    <row r="699" spans="2:7" hidden="1" outlineLevel="1" x14ac:dyDescent="0.25">
      <c r="B699" s="94" t="s">
        <v>658</v>
      </c>
      <c r="C699" s="94">
        <v>31.59</v>
      </c>
      <c r="D699" s="94">
        <v>3</v>
      </c>
      <c r="E699" s="94">
        <v>94.77</v>
      </c>
      <c r="F699" s="94">
        <v>47.99</v>
      </c>
      <c r="G699" s="94">
        <v>46.78</v>
      </c>
    </row>
    <row r="700" spans="2:7" hidden="1" outlineLevel="1" x14ac:dyDescent="0.25">
      <c r="B700" s="94" t="s">
        <v>659</v>
      </c>
      <c r="C700" s="94">
        <v>13</v>
      </c>
      <c r="D700" s="94">
        <v>3</v>
      </c>
      <c r="E700" s="94">
        <v>39.01</v>
      </c>
      <c r="F700" s="94">
        <v>3.61</v>
      </c>
      <c r="G700" s="94">
        <v>35.4</v>
      </c>
    </row>
    <row r="701" spans="2:7" hidden="1" outlineLevel="1" x14ac:dyDescent="0.25">
      <c r="B701" s="94" t="s">
        <v>924</v>
      </c>
      <c r="C701" s="94">
        <v>11.8</v>
      </c>
      <c r="D701" s="94">
        <v>3</v>
      </c>
      <c r="E701" s="94">
        <v>35.4</v>
      </c>
      <c r="F701" s="94">
        <v>2.31</v>
      </c>
      <c r="G701" s="94">
        <v>33.090000000000003</v>
      </c>
    </row>
    <row r="702" spans="2:7" hidden="1" outlineLevel="1" x14ac:dyDescent="0.25">
      <c r="B702" s="94" t="s">
        <v>660</v>
      </c>
      <c r="C702" s="94">
        <v>8.3000000000000007</v>
      </c>
      <c r="D702" s="94">
        <v>3</v>
      </c>
      <c r="E702" s="94">
        <v>24.9</v>
      </c>
      <c r="F702" s="94">
        <v>1.68</v>
      </c>
      <c r="G702" s="94">
        <v>23.22</v>
      </c>
    </row>
    <row r="703" spans="2:7" hidden="1" outlineLevel="1" x14ac:dyDescent="0.25">
      <c r="B703" s="94" t="s">
        <v>660</v>
      </c>
      <c r="C703" s="94">
        <v>9.66</v>
      </c>
      <c r="D703" s="94">
        <v>3</v>
      </c>
      <c r="E703" s="94">
        <v>28.98</v>
      </c>
      <c r="F703" s="94">
        <v>1.68</v>
      </c>
      <c r="G703" s="94">
        <v>27.3</v>
      </c>
    </row>
    <row r="704" spans="2:7" hidden="1" outlineLevel="1" x14ac:dyDescent="0.25">
      <c r="B704" s="94" t="s">
        <v>661</v>
      </c>
      <c r="C704" s="94">
        <v>13.37</v>
      </c>
      <c r="D704" s="94">
        <v>1.2</v>
      </c>
      <c r="E704" s="94">
        <v>16.04</v>
      </c>
      <c r="F704" s="94">
        <v>1.28</v>
      </c>
      <c r="G704" s="94">
        <v>14.76</v>
      </c>
    </row>
    <row r="705" spans="2:7" hidden="1" outlineLevel="1" x14ac:dyDescent="0.25">
      <c r="B705" s="94" t="s">
        <v>662</v>
      </c>
      <c r="C705" s="94">
        <v>13.37</v>
      </c>
      <c r="D705" s="94">
        <v>1.2</v>
      </c>
      <c r="E705" s="94">
        <v>16.05</v>
      </c>
      <c r="F705" s="94">
        <v>1.28</v>
      </c>
      <c r="G705" s="94">
        <v>14.77</v>
      </c>
    </row>
    <row r="706" spans="2:7" hidden="1" outlineLevel="1" x14ac:dyDescent="0.25">
      <c r="B706" s="94" t="s">
        <v>925</v>
      </c>
      <c r="C706" s="94">
        <v>7.35</v>
      </c>
      <c r="D706" s="94">
        <v>1.2</v>
      </c>
      <c r="E706" s="94">
        <v>8.82</v>
      </c>
      <c r="F706" s="94">
        <v>0.24</v>
      </c>
      <c r="G706" s="94">
        <v>8.58</v>
      </c>
    </row>
    <row r="707" spans="2:7" hidden="1" outlineLevel="1" x14ac:dyDescent="0.25">
      <c r="B707" s="94" t="s">
        <v>926</v>
      </c>
      <c r="C707" s="94">
        <v>7.35</v>
      </c>
      <c r="D707" s="94">
        <v>1.2</v>
      </c>
      <c r="E707" s="94">
        <v>8.82</v>
      </c>
      <c r="F707" s="94">
        <v>0.24</v>
      </c>
      <c r="G707" s="94">
        <v>8.58</v>
      </c>
    </row>
    <row r="708" spans="2:7" hidden="1" outlineLevel="1" x14ac:dyDescent="0.25">
      <c r="B708" s="94" t="s">
        <v>663</v>
      </c>
      <c r="C708" s="94">
        <v>9.58</v>
      </c>
      <c r="D708" s="94">
        <v>1.2</v>
      </c>
      <c r="E708" s="94">
        <v>11.5</v>
      </c>
      <c r="F708" s="94">
        <v>0.27</v>
      </c>
      <c r="G708" s="94">
        <v>11.23</v>
      </c>
    </row>
    <row r="709" spans="2:7" hidden="1" outlineLevel="1" x14ac:dyDescent="0.25">
      <c r="B709" s="94" t="s">
        <v>664</v>
      </c>
      <c r="C709" s="94">
        <v>9.4</v>
      </c>
      <c r="D709" s="94">
        <v>1.2</v>
      </c>
      <c r="E709" s="94">
        <v>11.28</v>
      </c>
      <c r="F709" s="94">
        <v>1.23</v>
      </c>
      <c r="G709" s="94">
        <v>10.050000000000001</v>
      </c>
    </row>
    <row r="710" spans="2:7" hidden="1" outlineLevel="1" x14ac:dyDescent="0.25">
      <c r="B710" s="94" t="s">
        <v>665</v>
      </c>
      <c r="C710" s="94">
        <v>9.4</v>
      </c>
      <c r="D710" s="94">
        <v>1.2</v>
      </c>
      <c r="E710" s="94">
        <v>11.28</v>
      </c>
      <c r="F710" s="94">
        <v>1.23</v>
      </c>
      <c r="G710" s="94">
        <v>10.050000000000001</v>
      </c>
    </row>
    <row r="711" spans="2:7" hidden="1" outlineLevel="1" x14ac:dyDescent="0.25">
      <c r="B711" s="94" t="s">
        <v>927</v>
      </c>
      <c r="C711" s="94">
        <v>7.4</v>
      </c>
      <c r="D711" s="94">
        <v>1.2</v>
      </c>
      <c r="E711" s="94">
        <v>8.8800000000000008</v>
      </c>
      <c r="F711" s="94">
        <v>0.27</v>
      </c>
      <c r="G711" s="94">
        <v>8.61</v>
      </c>
    </row>
    <row r="712" spans="2:7" hidden="1" outlineLevel="1" x14ac:dyDescent="0.25">
      <c r="B712" s="94" t="s">
        <v>928</v>
      </c>
      <c r="C712" s="94">
        <v>7.4</v>
      </c>
      <c r="D712" s="94">
        <v>1.2</v>
      </c>
      <c r="E712" s="94">
        <v>8.8800000000000008</v>
      </c>
      <c r="F712" s="94">
        <v>0.27</v>
      </c>
      <c r="G712" s="94">
        <v>8.61</v>
      </c>
    </row>
    <row r="713" spans="2:7" hidden="1" outlineLevel="1" x14ac:dyDescent="0.25">
      <c r="B713" s="94" t="s">
        <v>929</v>
      </c>
      <c r="C713" s="94">
        <v>8.35</v>
      </c>
      <c r="D713" s="94">
        <v>1.2</v>
      </c>
      <c r="E713" s="94">
        <v>10.02</v>
      </c>
      <c r="F713" s="94">
        <v>0.27</v>
      </c>
      <c r="G713" s="94">
        <v>9.75</v>
      </c>
    </row>
    <row r="714" spans="2:7" hidden="1" outlineLevel="1" x14ac:dyDescent="0.25">
      <c r="B714" s="94" t="s">
        <v>930</v>
      </c>
      <c r="C714" s="94">
        <v>10.119999999999999</v>
      </c>
      <c r="D714" s="94">
        <v>3</v>
      </c>
      <c r="E714" s="94">
        <v>30.36</v>
      </c>
      <c r="F714" s="94">
        <v>14.43</v>
      </c>
      <c r="G714" s="94">
        <v>15.93</v>
      </c>
    </row>
    <row r="715" spans="2:7" hidden="1" outlineLevel="1" x14ac:dyDescent="0.25">
      <c r="B715" s="94" t="s">
        <v>253</v>
      </c>
      <c r="E715" s="94">
        <v>861.68</v>
      </c>
      <c r="G715" s="94">
        <v>733.85</v>
      </c>
    </row>
    <row r="716" spans="2:7" hidden="1" outlineLevel="1" x14ac:dyDescent="0.25"/>
    <row r="717" spans="2:7" hidden="1" outlineLevel="1" x14ac:dyDescent="0.25"/>
    <row r="718" spans="2:7" hidden="1" outlineLevel="1" x14ac:dyDescent="0.25"/>
    <row r="719" spans="2:7" hidden="1" outlineLevel="1" x14ac:dyDescent="0.25"/>
    <row r="720" spans="2:7" hidden="1" outlineLevel="1" x14ac:dyDescent="0.25"/>
    <row r="721" spans="2:7" hidden="1" outlineLevel="1" x14ac:dyDescent="0.25"/>
    <row r="722" spans="2:7" hidden="1" outlineLevel="1" x14ac:dyDescent="0.25"/>
    <row r="723" spans="2:7" hidden="1" outlineLevel="1" x14ac:dyDescent="0.25"/>
    <row r="724" spans="2:7" collapsed="1" x14ac:dyDescent="0.25"/>
    <row r="725" spans="2:7" x14ac:dyDescent="0.25">
      <c r="B725" s="95" t="s">
        <v>530</v>
      </c>
      <c r="C725" s="96"/>
      <c r="D725" s="96"/>
      <c r="E725" s="96"/>
      <c r="F725" s="97"/>
      <c r="G725" s="98"/>
    </row>
    <row r="726" spans="2:7" hidden="1" outlineLevel="1" x14ac:dyDescent="0.25">
      <c r="B726" s="94" t="s">
        <v>270</v>
      </c>
      <c r="C726" s="94" t="s">
        <v>249</v>
      </c>
      <c r="D726" s="94" t="s">
        <v>250</v>
      </c>
      <c r="E726" s="94" t="s">
        <v>282</v>
      </c>
      <c r="F726" s="94" t="s">
        <v>251</v>
      </c>
      <c r="G726" s="94" t="s">
        <v>529</v>
      </c>
    </row>
    <row r="727" spans="2:7" hidden="1" outlineLevel="1" x14ac:dyDescent="0.25">
      <c r="B727" s="94" t="s">
        <v>335</v>
      </c>
      <c r="C727" s="94">
        <v>1.2</v>
      </c>
      <c r="D727" s="94">
        <v>0.8</v>
      </c>
      <c r="E727" s="94">
        <v>3</v>
      </c>
      <c r="F727" s="94">
        <v>0.96</v>
      </c>
      <c r="G727" s="94">
        <v>5.76</v>
      </c>
    </row>
    <row r="728" spans="2:7" hidden="1" outlineLevel="1" x14ac:dyDescent="0.25">
      <c r="B728" s="94" t="s">
        <v>334</v>
      </c>
      <c r="C728" s="94">
        <v>1.3</v>
      </c>
      <c r="D728" s="94">
        <v>1</v>
      </c>
      <c r="E728" s="94">
        <v>2</v>
      </c>
      <c r="F728" s="94">
        <v>1.3</v>
      </c>
      <c r="G728" s="94">
        <v>5.2</v>
      </c>
    </row>
    <row r="729" spans="2:7" hidden="1" outlineLevel="1" x14ac:dyDescent="0.25">
      <c r="B729" s="94" t="s">
        <v>459</v>
      </c>
      <c r="C729" s="94">
        <v>1.6</v>
      </c>
      <c r="D729" s="94">
        <v>0.8</v>
      </c>
      <c r="E729" s="94">
        <v>5</v>
      </c>
      <c r="F729" s="94">
        <v>1.28</v>
      </c>
      <c r="G729" s="94">
        <v>12.8</v>
      </c>
    </row>
    <row r="730" spans="2:7" hidden="1" outlineLevel="1" x14ac:dyDescent="0.25">
      <c r="B730" s="94" t="s">
        <v>496</v>
      </c>
      <c r="C730" s="94">
        <v>2.5</v>
      </c>
      <c r="D730" s="94">
        <v>0.8</v>
      </c>
      <c r="E730" s="94">
        <v>6</v>
      </c>
      <c r="F730" s="94">
        <v>2</v>
      </c>
      <c r="G730" s="94">
        <v>24</v>
      </c>
    </row>
    <row r="731" spans="2:7" hidden="1" outlineLevel="1" x14ac:dyDescent="0.25">
      <c r="B731" s="94" t="s">
        <v>495</v>
      </c>
      <c r="C731" s="94">
        <v>2.2000000000000002</v>
      </c>
      <c r="D731" s="94">
        <v>2.8</v>
      </c>
      <c r="E731" s="94">
        <v>1</v>
      </c>
      <c r="F731" s="94">
        <v>6.16</v>
      </c>
      <c r="G731" s="94">
        <v>12.32</v>
      </c>
    </row>
    <row r="732" spans="2:7" hidden="1" outlineLevel="1" x14ac:dyDescent="0.25">
      <c r="B732" s="94" t="s">
        <v>764</v>
      </c>
      <c r="C732" s="94">
        <v>0.9</v>
      </c>
      <c r="D732" s="94">
        <v>0.8</v>
      </c>
      <c r="E732" s="94">
        <v>2</v>
      </c>
      <c r="F732" s="94">
        <v>0.72</v>
      </c>
      <c r="G732" s="94">
        <v>2.88</v>
      </c>
    </row>
    <row r="733" spans="2:7" hidden="1" outlineLevel="1" x14ac:dyDescent="0.25">
      <c r="B733" s="94" t="s">
        <v>931</v>
      </c>
      <c r="C733" s="94">
        <v>1</v>
      </c>
      <c r="D733" s="94">
        <v>1</v>
      </c>
      <c r="E733" s="94">
        <v>1</v>
      </c>
      <c r="F733" s="94">
        <v>1</v>
      </c>
      <c r="G733" s="94">
        <v>2</v>
      </c>
    </row>
    <row r="734" spans="2:7" hidden="1" outlineLevel="1" x14ac:dyDescent="0.25">
      <c r="B734" s="94" t="s">
        <v>932</v>
      </c>
      <c r="G734" s="94">
        <v>64.959999999999994</v>
      </c>
    </row>
    <row r="735" spans="2:7" hidden="1" outlineLevel="1" x14ac:dyDescent="0.25"/>
    <row r="736" spans="2:7" hidden="1" outlineLevel="1" x14ac:dyDescent="0.25"/>
    <row r="737" spans="2:7" collapsed="1" x14ac:dyDescent="0.25"/>
    <row r="738" spans="2:7" x14ac:dyDescent="0.25">
      <c r="B738" s="95" t="s">
        <v>531</v>
      </c>
      <c r="C738" s="96"/>
      <c r="D738" s="96"/>
      <c r="E738" s="96"/>
      <c r="F738" s="97"/>
      <c r="G738" s="98"/>
    </row>
    <row r="739" spans="2:7" hidden="1" outlineLevel="1" x14ac:dyDescent="0.25">
      <c r="B739" s="94" t="s">
        <v>281</v>
      </c>
      <c r="C739" s="94" t="s">
        <v>249</v>
      </c>
      <c r="D739" s="94" t="s">
        <v>250</v>
      </c>
      <c r="E739" s="94" t="s">
        <v>282</v>
      </c>
      <c r="F739" s="94" t="s">
        <v>251</v>
      </c>
      <c r="G739" s="94" t="s">
        <v>529</v>
      </c>
    </row>
    <row r="740" spans="2:7" hidden="1" outlineLevel="1" x14ac:dyDescent="0.25">
      <c r="B740" s="94" t="s">
        <v>326</v>
      </c>
      <c r="C740" s="94">
        <v>0.6</v>
      </c>
      <c r="D740" s="94">
        <v>1.6</v>
      </c>
      <c r="E740" s="94">
        <v>7</v>
      </c>
      <c r="F740" s="94">
        <v>0.96</v>
      </c>
      <c r="G740" s="94">
        <v>13.44</v>
      </c>
    </row>
    <row r="741" spans="2:7" hidden="1" outlineLevel="1" x14ac:dyDescent="0.25">
      <c r="B741" s="94" t="s">
        <v>327</v>
      </c>
      <c r="C741" s="94">
        <v>0.7</v>
      </c>
      <c r="D741" s="94">
        <v>0.7</v>
      </c>
      <c r="E741" s="94">
        <v>3</v>
      </c>
      <c r="F741" s="94">
        <v>0.49</v>
      </c>
      <c r="G741" s="94">
        <v>2.94</v>
      </c>
    </row>
    <row r="742" spans="2:7" hidden="1" outlineLevel="1" x14ac:dyDescent="0.25">
      <c r="B742" s="94" t="s">
        <v>328</v>
      </c>
      <c r="C742" s="94">
        <v>0.7</v>
      </c>
      <c r="D742" s="94">
        <v>2.1</v>
      </c>
      <c r="E742" s="94">
        <v>6</v>
      </c>
      <c r="F742" s="94">
        <v>1.47</v>
      </c>
      <c r="G742" s="94">
        <v>17.64</v>
      </c>
    </row>
    <row r="743" spans="2:7" hidden="1" outlineLevel="1" x14ac:dyDescent="0.25">
      <c r="B743" s="94" t="s">
        <v>329</v>
      </c>
      <c r="C743" s="94">
        <v>0.8</v>
      </c>
      <c r="D743" s="94">
        <v>2.1</v>
      </c>
      <c r="E743" s="94">
        <v>12</v>
      </c>
      <c r="F743" s="94">
        <v>1.68</v>
      </c>
      <c r="G743" s="94">
        <v>40.32</v>
      </c>
    </row>
    <row r="744" spans="2:7" hidden="1" outlineLevel="1" x14ac:dyDescent="0.25">
      <c r="B744" s="94" t="s">
        <v>330</v>
      </c>
      <c r="C744" s="94">
        <v>0.9</v>
      </c>
      <c r="D744" s="94">
        <v>2.1</v>
      </c>
      <c r="E744" s="94">
        <v>6</v>
      </c>
      <c r="F744" s="94">
        <v>1.89</v>
      </c>
      <c r="G744" s="94">
        <v>22.68</v>
      </c>
    </row>
    <row r="745" spans="2:7" hidden="1" outlineLevel="1" x14ac:dyDescent="0.25">
      <c r="B745" s="94" t="s">
        <v>331</v>
      </c>
      <c r="C745" s="94">
        <v>1</v>
      </c>
      <c r="D745" s="94">
        <v>2.1</v>
      </c>
      <c r="E745" s="94">
        <v>2</v>
      </c>
      <c r="F745" s="94">
        <v>2.1</v>
      </c>
      <c r="G745" s="94">
        <v>8.4</v>
      </c>
    </row>
    <row r="746" spans="2:7" hidden="1" outlineLevel="1" x14ac:dyDescent="0.25">
      <c r="B746" s="94" t="s">
        <v>332</v>
      </c>
      <c r="C746" s="94">
        <v>1.2</v>
      </c>
      <c r="D746" s="94">
        <v>2.1</v>
      </c>
      <c r="E746" s="94">
        <v>9</v>
      </c>
      <c r="F746" s="94">
        <v>2.52</v>
      </c>
      <c r="G746" s="94">
        <v>45.36</v>
      </c>
    </row>
    <row r="747" spans="2:7" hidden="1" outlineLevel="1" x14ac:dyDescent="0.25">
      <c r="B747" s="94" t="s">
        <v>360</v>
      </c>
      <c r="C747" s="94">
        <v>2.2000000000000002</v>
      </c>
      <c r="D747" s="94">
        <v>2.7</v>
      </c>
      <c r="E747" s="94">
        <v>1</v>
      </c>
      <c r="F747" s="94">
        <v>5.94</v>
      </c>
      <c r="G747" s="94">
        <v>11.88</v>
      </c>
    </row>
    <row r="748" spans="2:7" hidden="1" outlineLevel="1" x14ac:dyDescent="0.25">
      <c r="B748" s="94" t="s">
        <v>938</v>
      </c>
      <c r="G748" s="94">
        <v>162.66</v>
      </c>
    </row>
    <row r="749" spans="2:7" collapsed="1" x14ac:dyDescent="0.25"/>
    <row r="750" spans="2:7" x14ac:dyDescent="0.25">
      <c r="B750" s="95" t="s">
        <v>941</v>
      </c>
      <c r="C750" s="96"/>
      <c r="D750" s="96"/>
      <c r="E750" s="96"/>
      <c r="F750" s="97"/>
      <c r="G750" s="98"/>
    </row>
    <row r="751" spans="2:7" hidden="1" outlineLevel="1" x14ac:dyDescent="0.25">
      <c r="B751" s="94" t="s">
        <v>281</v>
      </c>
      <c r="C751" s="94" t="s">
        <v>249</v>
      </c>
      <c r="D751" s="94" t="s">
        <v>250</v>
      </c>
      <c r="E751" s="94" t="s">
        <v>282</v>
      </c>
      <c r="F751" s="94" t="s">
        <v>251</v>
      </c>
      <c r="G751" s="94" t="s">
        <v>529</v>
      </c>
    </row>
    <row r="752" spans="2:7" hidden="1" outlineLevel="1" x14ac:dyDescent="0.25">
      <c r="B752" s="94" t="s">
        <v>909</v>
      </c>
      <c r="C752" s="94">
        <v>1.1000000000000001</v>
      </c>
      <c r="D752" s="94">
        <v>2.14</v>
      </c>
      <c r="E752" s="94">
        <v>2</v>
      </c>
      <c r="F752" s="94">
        <v>2.35</v>
      </c>
      <c r="G752" s="94">
        <v>9.39</v>
      </c>
    </row>
    <row r="753" spans="2:7" hidden="1" outlineLevel="1" x14ac:dyDescent="0.25">
      <c r="B753" s="94" t="s">
        <v>910</v>
      </c>
      <c r="C753" s="94">
        <v>0.9</v>
      </c>
      <c r="D753" s="94">
        <v>2.1</v>
      </c>
      <c r="E753" s="94">
        <v>1</v>
      </c>
      <c r="F753" s="94">
        <v>1.89</v>
      </c>
      <c r="G753" s="94">
        <v>3.78</v>
      </c>
    </row>
    <row r="754" spans="2:7" hidden="1" outlineLevel="1" x14ac:dyDescent="0.25">
      <c r="B754" s="94" t="s">
        <v>942</v>
      </c>
      <c r="G754" s="94">
        <v>13.17</v>
      </c>
    </row>
    <row r="755" spans="2:7" hidden="1" outlineLevel="1" x14ac:dyDescent="0.25"/>
    <row r="756" spans="2:7" hidden="1" outlineLevel="1" x14ac:dyDescent="0.25"/>
    <row r="757" spans="2:7" hidden="1" outlineLevel="1" x14ac:dyDescent="0.25"/>
    <row r="758" spans="2:7" hidden="1" outlineLevel="1" x14ac:dyDescent="0.25"/>
    <row r="759" spans="2:7" hidden="1" outlineLevel="1" x14ac:dyDescent="0.25"/>
    <row r="760" spans="2:7" hidden="1" outlineLevel="1" x14ac:dyDescent="0.25"/>
    <row r="761" spans="2:7" hidden="1" outlineLevel="1" x14ac:dyDescent="0.25"/>
    <row r="762" spans="2:7" hidden="1" outlineLevel="1" x14ac:dyDescent="0.25"/>
    <row r="763" spans="2:7" hidden="1" outlineLevel="1" x14ac:dyDescent="0.25"/>
    <row r="764" spans="2:7" hidden="1" outlineLevel="1" x14ac:dyDescent="0.25"/>
    <row r="765" spans="2:7" collapsed="1" x14ac:dyDescent="0.25"/>
    <row r="768" spans="2:7" x14ac:dyDescent="0.25">
      <c r="B768" s="95" t="s">
        <v>532</v>
      </c>
      <c r="C768" s="96"/>
      <c r="D768" s="96"/>
      <c r="E768" s="96"/>
      <c r="F768" s="97"/>
      <c r="G768" s="98"/>
    </row>
    <row r="769" spans="2:7" hidden="1" outlineLevel="1" x14ac:dyDescent="0.25">
      <c r="B769" s="94" t="s">
        <v>281</v>
      </c>
      <c r="C769" s="94" t="s">
        <v>249</v>
      </c>
      <c r="D769" s="94" t="s">
        <v>282</v>
      </c>
      <c r="E769" s="94" t="s">
        <v>256</v>
      </c>
      <c r="F769"/>
      <c r="G769"/>
    </row>
    <row r="770" spans="2:7" hidden="1" outlineLevel="1" x14ac:dyDescent="0.25">
      <c r="B770" s="94" t="s">
        <v>328</v>
      </c>
      <c r="C770" s="94">
        <v>0.7</v>
      </c>
      <c r="D770" s="94">
        <v>5</v>
      </c>
      <c r="E770" s="94">
        <v>3.5</v>
      </c>
    </row>
    <row r="771" spans="2:7" hidden="1" outlineLevel="1" x14ac:dyDescent="0.25">
      <c r="B771" s="94" t="s">
        <v>329</v>
      </c>
      <c r="C771" s="94">
        <v>0.8</v>
      </c>
      <c r="D771" s="94">
        <v>3</v>
      </c>
      <c r="E771" s="94">
        <v>2.4</v>
      </c>
    </row>
    <row r="772" spans="2:7" hidden="1" outlineLevel="1" x14ac:dyDescent="0.25">
      <c r="B772" s="94" t="s">
        <v>330</v>
      </c>
      <c r="C772" s="94">
        <v>0.9</v>
      </c>
      <c r="D772" s="94">
        <v>3</v>
      </c>
      <c r="E772" s="94">
        <v>2.7</v>
      </c>
    </row>
    <row r="773" spans="2:7" hidden="1" outlineLevel="1" x14ac:dyDescent="0.25">
      <c r="B773" s="94" t="s">
        <v>331</v>
      </c>
      <c r="C773" s="94">
        <v>1</v>
      </c>
      <c r="D773" s="94">
        <v>2</v>
      </c>
      <c r="E773" s="94">
        <v>2</v>
      </c>
    </row>
    <row r="774" spans="2:7" hidden="1" outlineLevel="1" x14ac:dyDescent="0.25">
      <c r="B774" s="94" t="s">
        <v>332</v>
      </c>
      <c r="C774" s="94">
        <v>1.2</v>
      </c>
      <c r="D774" s="94">
        <v>6</v>
      </c>
      <c r="E774" s="94">
        <v>7.2</v>
      </c>
    </row>
    <row r="775" spans="2:7" hidden="1" outlineLevel="1" x14ac:dyDescent="0.25">
      <c r="B775" s="94" t="s">
        <v>360</v>
      </c>
      <c r="C775" s="94">
        <v>2.2000000000000002</v>
      </c>
      <c r="D775" s="94">
        <v>1</v>
      </c>
      <c r="E775" s="94">
        <v>2.2000000000000002</v>
      </c>
    </row>
    <row r="776" spans="2:7" hidden="1" outlineLevel="1" x14ac:dyDescent="0.25">
      <c r="B776" s="94" t="s">
        <v>909</v>
      </c>
      <c r="C776" s="94">
        <v>1.1000000000000001</v>
      </c>
      <c r="D776" s="94">
        <v>1</v>
      </c>
      <c r="E776" s="94">
        <v>1.1000000000000001</v>
      </c>
    </row>
    <row r="777" spans="2:7" hidden="1" outlineLevel="1" x14ac:dyDescent="0.25">
      <c r="B777" s="94" t="s">
        <v>646</v>
      </c>
      <c r="E777" s="94">
        <v>21.1</v>
      </c>
    </row>
    <row r="778" spans="2:7" hidden="1" outlineLevel="1" x14ac:dyDescent="0.25"/>
    <row r="779" spans="2:7" hidden="1" outlineLevel="1" x14ac:dyDescent="0.25"/>
    <row r="780" spans="2:7" hidden="1" outlineLevel="1" x14ac:dyDescent="0.25"/>
    <row r="781" spans="2:7" hidden="1" outlineLevel="1" x14ac:dyDescent="0.25"/>
    <row r="782" spans="2:7" hidden="1" outlineLevel="1" x14ac:dyDescent="0.25"/>
    <row r="783" spans="2:7" hidden="1" outlineLevel="1" x14ac:dyDescent="0.25"/>
    <row r="784" spans="2:7" hidden="1" outlineLevel="1" x14ac:dyDescent="0.25"/>
    <row r="785" spans="2:7" collapsed="1" x14ac:dyDescent="0.25"/>
    <row r="787" spans="2:7" x14ac:dyDescent="0.25">
      <c r="B787" s="95" t="s">
        <v>337</v>
      </c>
      <c r="C787" s="96"/>
      <c r="D787" s="96"/>
      <c r="E787" s="96"/>
      <c r="F787" s="97"/>
      <c r="G787" s="98"/>
    </row>
    <row r="788" spans="2:7" hidden="1" outlineLevel="1" x14ac:dyDescent="0.25">
      <c r="B788" s="94" t="s">
        <v>270</v>
      </c>
      <c r="C788" s="94" t="s">
        <v>41</v>
      </c>
      <c r="D788" s="94" t="s">
        <v>249</v>
      </c>
      <c r="E788" s="94" t="s">
        <v>256</v>
      </c>
    </row>
    <row r="789" spans="2:7" hidden="1" outlineLevel="1" x14ac:dyDescent="0.25">
      <c r="B789" s="94" t="s">
        <v>335</v>
      </c>
      <c r="C789" s="94">
        <v>3</v>
      </c>
      <c r="D789" s="94">
        <v>1.2</v>
      </c>
      <c r="E789" s="94">
        <v>3.6</v>
      </c>
    </row>
    <row r="790" spans="2:7" hidden="1" outlineLevel="1" x14ac:dyDescent="0.25">
      <c r="B790" s="94" t="s">
        <v>334</v>
      </c>
      <c r="C790" s="94">
        <v>2</v>
      </c>
      <c r="D790" s="94">
        <v>1.3</v>
      </c>
      <c r="E790" s="94">
        <v>2.6</v>
      </c>
    </row>
    <row r="791" spans="2:7" hidden="1" outlineLevel="1" x14ac:dyDescent="0.25">
      <c r="B791" s="94" t="s">
        <v>459</v>
      </c>
      <c r="C791" s="94">
        <v>5</v>
      </c>
      <c r="D791" s="94">
        <v>1.6</v>
      </c>
      <c r="E791" s="94">
        <v>8</v>
      </c>
    </row>
    <row r="792" spans="2:7" hidden="1" outlineLevel="1" x14ac:dyDescent="0.25">
      <c r="B792" s="94" t="s">
        <v>496</v>
      </c>
      <c r="C792" s="94">
        <v>6</v>
      </c>
      <c r="D792" s="94">
        <v>2.5</v>
      </c>
      <c r="E792" s="94">
        <v>15</v>
      </c>
    </row>
    <row r="793" spans="2:7" hidden="1" outlineLevel="1" x14ac:dyDescent="0.25">
      <c r="B793" s="94" t="s">
        <v>495</v>
      </c>
      <c r="C793" s="94">
        <v>1</v>
      </c>
      <c r="D793" s="94">
        <v>2.2000000000000002</v>
      </c>
      <c r="E793" s="94">
        <v>2.2000000000000002</v>
      </c>
    </row>
    <row r="794" spans="2:7" hidden="1" outlineLevel="1" x14ac:dyDescent="0.25">
      <c r="B794" s="94" t="s">
        <v>764</v>
      </c>
      <c r="C794" s="94">
        <v>2</v>
      </c>
      <c r="D794" s="94">
        <v>0.9</v>
      </c>
      <c r="E794" s="94">
        <v>1.8</v>
      </c>
    </row>
    <row r="795" spans="2:7" hidden="1" outlineLevel="1" x14ac:dyDescent="0.25">
      <c r="B795" s="94" t="s">
        <v>931</v>
      </c>
      <c r="C795" s="94">
        <v>1</v>
      </c>
      <c r="D795" s="94">
        <v>1</v>
      </c>
      <c r="E795" s="94">
        <v>1</v>
      </c>
    </row>
    <row r="796" spans="2:7" ht="19.5" hidden="1" customHeight="1" outlineLevel="1" x14ac:dyDescent="0.25">
      <c r="B796" s="94" t="s">
        <v>932</v>
      </c>
      <c r="E796" s="94">
        <v>34.200000000000003</v>
      </c>
    </row>
    <row r="797" spans="2:7" hidden="1" outlineLevel="1" x14ac:dyDescent="0.25"/>
    <row r="798" spans="2:7" hidden="1" outlineLevel="1" x14ac:dyDescent="0.25"/>
    <row r="799" spans="2:7" hidden="1" outlineLevel="1" x14ac:dyDescent="0.25"/>
    <row r="800" spans="2:7" hidden="1" outlineLevel="1" x14ac:dyDescent="0.25"/>
    <row r="801" hidden="1" outlineLevel="1" x14ac:dyDescent="0.25"/>
    <row r="802" hidden="1" outlineLevel="1" x14ac:dyDescent="0.25"/>
    <row r="803" collapsed="1" x14ac:dyDescent="0.25"/>
    <row r="927" spans="2:4" x14ac:dyDescent="0.25">
      <c r="B927" s="94" t="s">
        <v>351</v>
      </c>
    </row>
    <row r="928" spans="2:4" x14ac:dyDescent="0.25">
      <c r="B928" s="94" t="s">
        <v>223</v>
      </c>
      <c r="C928" s="94" t="s">
        <v>277</v>
      </c>
      <c r="D928" s="94" t="s">
        <v>251</v>
      </c>
    </row>
    <row r="929" spans="2:4" x14ac:dyDescent="0.25">
      <c r="B929" s="94" t="s">
        <v>648</v>
      </c>
      <c r="C929" s="94">
        <v>9.1</v>
      </c>
      <c r="D929" s="94">
        <v>5.0999999999999996</v>
      </c>
    </row>
    <row r="930" spans="2:4" x14ac:dyDescent="0.25">
      <c r="B930" s="94" t="s">
        <v>649</v>
      </c>
      <c r="C930" s="94">
        <v>9.11</v>
      </c>
      <c r="D930" s="94">
        <v>5.1100000000000003</v>
      </c>
    </row>
    <row r="931" spans="2:4" x14ac:dyDescent="0.25">
      <c r="B931" s="94" t="s">
        <v>650</v>
      </c>
      <c r="C931" s="94">
        <v>13.4</v>
      </c>
      <c r="D931" s="94">
        <v>11.2</v>
      </c>
    </row>
    <row r="932" spans="2:4" x14ac:dyDescent="0.25">
      <c r="B932" s="94" t="s">
        <v>322</v>
      </c>
      <c r="C932" s="94">
        <v>13.57</v>
      </c>
      <c r="D932" s="94">
        <v>11.16</v>
      </c>
    </row>
    <row r="933" spans="2:4" x14ac:dyDescent="0.25">
      <c r="B933" s="94" t="s">
        <v>651</v>
      </c>
      <c r="C933" s="94">
        <v>13.22</v>
      </c>
      <c r="D933" s="94">
        <v>9.1</v>
      </c>
    </row>
    <row r="934" spans="2:4" x14ac:dyDescent="0.25">
      <c r="B934" s="94" t="s">
        <v>494</v>
      </c>
      <c r="C934" s="94">
        <v>6.98</v>
      </c>
      <c r="D934" s="94">
        <v>2.86</v>
      </c>
    </row>
    <row r="935" spans="2:4" x14ac:dyDescent="0.25">
      <c r="B935" s="94" t="s">
        <v>652</v>
      </c>
      <c r="C935" s="94">
        <v>5.26</v>
      </c>
      <c r="D935" s="94">
        <v>1.65</v>
      </c>
    </row>
    <row r="936" spans="2:4" x14ac:dyDescent="0.25">
      <c r="B936" s="94" t="s">
        <v>655</v>
      </c>
      <c r="C936" s="94">
        <v>19.3</v>
      </c>
      <c r="D936" s="94">
        <v>21.54</v>
      </c>
    </row>
    <row r="937" spans="2:4" x14ac:dyDescent="0.25">
      <c r="B937" s="94" t="s">
        <v>761</v>
      </c>
      <c r="C937" s="94">
        <v>12.2</v>
      </c>
      <c r="D937" s="94">
        <v>9.11</v>
      </c>
    </row>
    <row r="938" spans="2:4" x14ac:dyDescent="0.25">
      <c r="B938" s="94" t="s">
        <v>762</v>
      </c>
      <c r="C938" s="94">
        <v>12.2</v>
      </c>
      <c r="D938" s="94">
        <v>9.11</v>
      </c>
    </row>
    <row r="939" spans="2:4" x14ac:dyDescent="0.25">
      <c r="B939" s="94" t="s">
        <v>763</v>
      </c>
      <c r="C939" s="94">
        <v>14.6</v>
      </c>
      <c r="D939" s="94">
        <v>13.31</v>
      </c>
    </row>
    <row r="940" spans="2:4" x14ac:dyDescent="0.25">
      <c r="B940" s="94" t="s">
        <v>657</v>
      </c>
      <c r="C940" s="94">
        <v>11.97</v>
      </c>
      <c r="D940" s="94">
        <v>7.97</v>
      </c>
    </row>
    <row r="941" spans="2:4" x14ac:dyDescent="0.25">
      <c r="B941" s="94" t="s">
        <v>660</v>
      </c>
      <c r="C941" s="94">
        <v>9.92</v>
      </c>
      <c r="D941" s="94">
        <v>6.06</v>
      </c>
    </row>
    <row r="942" spans="2:4" x14ac:dyDescent="0.25">
      <c r="B942" s="94" t="s">
        <v>661</v>
      </c>
      <c r="C942" s="94">
        <v>13.37</v>
      </c>
      <c r="D942" s="94">
        <v>10.76</v>
      </c>
    </row>
    <row r="943" spans="2:4" x14ac:dyDescent="0.25">
      <c r="B943" s="94" t="s">
        <v>662</v>
      </c>
      <c r="C943" s="94">
        <v>13.37</v>
      </c>
      <c r="D943" s="94">
        <v>10.77</v>
      </c>
    </row>
    <row r="944" spans="2:4" x14ac:dyDescent="0.25">
      <c r="B944" s="94" t="s">
        <v>663</v>
      </c>
      <c r="C944" s="94">
        <v>9.58</v>
      </c>
      <c r="D944" s="94">
        <v>5.43</v>
      </c>
    </row>
    <row r="945" spans="2:4" x14ac:dyDescent="0.25">
      <c r="B945" s="94" t="s">
        <v>664</v>
      </c>
      <c r="C945" s="94">
        <v>9.4</v>
      </c>
      <c r="D945" s="94">
        <v>5.0999999999999996</v>
      </c>
    </row>
    <row r="946" spans="2:4" x14ac:dyDescent="0.25">
      <c r="B946" s="94" t="s">
        <v>665</v>
      </c>
      <c r="C946" s="94">
        <v>9.4</v>
      </c>
      <c r="D946" s="94">
        <v>5.0999999999999996</v>
      </c>
    </row>
    <row r="947" spans="2:4" x14ac:dyDescent="0.25">
      <c r="B947" s="94" t="s">
        <v>397</v>
      </c>
      <c r="C947" s="94">
        <v>22.57</v>
      </c>
      <c r="D947" s="94">
        <v>21.03</v>
      </c>
    </row>
    <row r="948" spans="2:4" x14ac:dyDescent="0.25">
      <c r="B948" s="94" t="s">
        <v>323</v>
      </c>
      <c r="C948" s="94">
        <v>228.55</v>
      </c>
      <c r="D948" s="94">
        <v>171.46</v>
      </c>
    </row>
  </sheetData>
  <mergeCells count="1">
    <mergeCell ref="B2:G6"/>
  </mergeCells>
  <pageMargins left="0.511811024" right="0.511811024" top="0.78740157499999996" bottom="0.78740157499999996" header="0.31496062000000002" footer="0.31496062000000002"/>
  <pageSetup paperSize="9" scale="55" orientation="portrait" r:id="rId1"/>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L192"/>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15"/>
      <c r="B1" s="107" t="s">
        <v>1</v>
      </c>
      <c r="C1" s="137"/>
      <c r="D1" s="137"/>
      <c r="E1" s="138"/>
    </row>
    <row r="2" spans="1:7" ht="15.75" x14ac:dyDescent="0.25">
      <c r="A2" s="16"/>
      <c r="B2" s="108" t="str">
        <f>ORÇAMENTO_S_DES!C2</f>
        <v>PREFEITURA MUNICIPAL DE RIBAS DO RIO PARDO</v>
      </c>
      <c r="C2" s="109"/>
      <c r="D2" s="109"/>
      <c r="E2" s="110"/>
    </row>
    <row r="3" spans="1:7" x14ac:dyDescent="0.25">
      <c r="A3" s="17"/>
      <c r="B3" s="107" t="str">
        <f>[8]ORÇAMENTO_DES!C3</f>
        <v>SECRETARIA DE OBRAS</v>
      </c>
      <c r="C3" s="137"/>
      <c r="D3" s="137"/>
      <c r="E3" s="138"/>
    </row>
    <row r="4" spans="1:7" ht="20.45" customHeight="1" x14ac:dyDescent="0.25">
      <c r="A4" s="819" t="s">
        <v>220</v>
      </c>
      <c r="B4" s="820"/>
      <c r="C4" s="820"/>
      <c r="D4" s="820"/>
      <c r="E4" s="821"/>
    </row>
    <row r="5" spans="1:7" ht="14.45" customHeight="1" x14ac:dyDescent="0.25">
      <c r="A5" s="22" t="str">
        <f>[9]ORÇAMENTO_DES!A3</f>
        <v>Objeto:</v>
      </c>
      <c r="B5" s="121" t="str">
        <f>ORÇAMENTO_S_DES!B5</f>
        <v>CONSTRUÇÃO GALPÃO ASSENTAMENTOS</v>
      </c>
      <c r="C5" s="23"/>
      <c r="D5" s="1082" t="s">
        <v>46</v>
      </c>
      <c r="E5" s="1083"/>
    </row>
    <row r="6" spans="1:7" x14ac:dyDescent="0.25">
      <c r="A6" s="22" t="s">
        <v>2</v>
      </c>
      <c r="B6" s="121" t="e">
        <f>#REF!</f>
        <v>#REF!</v>
      </c>
      <c r="C6" s="140"/>
      <c r="D6" s="141"/>
      <c r="E6" s="50"/>
      <c r="F6" s="21"/>
      <c r="G6" s="111"/>
    </row>
    <row r="7" spans="1:7" ht="14.45" customHeight="1" x14ac:dyDescent="0.25">
      <c r="A7" s="22" t="s">
        <v>3</v>
      </c>
      <c r="B7" s="121" t="str">
        <f>ORÇAMENTO_S_DES!B7</f>
        <v>ASSENTAMENTO MELODIA</v>
      </c>
      <c r="C7" s="23"/>
      <c r="D7" s="798" t="s">
        <v>115</v>
      </c>
      <c r="E7" s="800"/>
    </row>
    <row r="8" spans="1:7" x14ac:dyDescent="0.25">
      <c r="A8" s="19" t="str">
        <f>[8]ORÇAMENTO_DES!A9</f>
        <v>SIST./REF.:</v>
      </c>
      <c r="B8" s="99" t="e">
        <f>#REF!</f>
        <v>#REF!</v>
      </c>
      <c r="C8" s="139"/>
      <c r="D8" s="801"/>
      <c r="E8" s="803"/>
    </row>
    <row r="9" spans="1:7" x14ac:dyDescent="0.25">
      <c r="A9" s="19"/>
      <c r="B9" s="139"/>
      <c r="C9" s="139"/>
      <c r="D9" s="141"/>
      <c r="E9" s="51"/>
      <c r="F9" s="112"/>
      <c r="G9" s="112"/>
    </row>
    <row r="10" spans="1:7" s="24" customFormat="1" ht="14.25" customHeight="1" x14ac:dyDescent="0.2">
      <c r="A10" s="135" t="s">
        <v>221</v>
      </c>
      <c r="B10" s="135" t="s">
        <v>222</v>
      </c>
      <c r="C10" s="135" t="s">
        <v>223</v>
      </c>
      <c r="D10" s="135" t="s">
        <v>224</v>
      </c>
      <c r="E10" s="135" t="s">
        <v>225</v>
      </c>
      <c r="F10" s="53"/>
    </row>
    <row r="11" spans="1:7" s="24" customFormat="1" ht="14.25" customHeight="1" x14ac:dyDescent="0.2">
      <c r="A11" s="52" t="s">
        <v>226</v>
      </c>
      <c r="B11" s="102" t="s">
        <v>594</v>
      </c>
      <c r="C11" s="102" t="s">
        <v>595</v>
      </c>
      <c r="D11" s="136" t="s">
        <v>227</v>
      </c>
      <c r="E11" s="136" t="s">
        <v>227</v>
      </c>
      <c r="F11" s="53"/>
    </row>
    <row r="12" spans="1:7" s="24" customFormat="1" ht="14.25" customHeight="1" x14ac:dyDescent="0.2">
      <c r="A12" s="52" t="s">
        <v>228</v>
      </c>
      <c r="B12" s="102" t="s">
        <v>596</v>
      </c>
      <c r="C12" s="102" t="s">
        <v>418</v>
      </c>
      <c r="D12" s="136" t="s">
        <v>227</v>
      </c>
      <c r="E12" s="136" t="s">
        <v>227</v>
      </c>
      <c r="F12" s="53"/>
    </row>
    <row r="13" spans="1:7" s="24" customFormat="1" ht="12.75" x14ac:dyDescent="0.2">
      <c r="A13" s="52" t="s">
        <v>229</v>
      </c>
      <c r="B13" s="102" t="s">
        <v>597</v>
      </c>
      <c r="C13" s="102" t="s">
        <v>598</v>
      </c>
      <c r="D13" s="136" t="s">
        <v>227</v>
      </c>
      <c r="E13" s="136" t="s">
        <v>227</v>
      </c>
      <c r="F13" s="53"/>
    </row>
    <row r="14" spans="1:7" s="24" customFormat="1" ht="14.25" customHeight="1" x14ac:dyDescent="0.2">
      <c r="A14" s="52" t="s">
        <v>241</v>
      </c>
      <c r="B14" s="102" t="s">
        <v>415</v>
      </c>
      <c r="C14" s="102" t="s">
        <v>416</v>
      </c>
      <c r="D14" s="136" t="s">
        <v>227</v>
      </c>
      <c r="E14" s="136" t="s">
        <v>227</v>
      </c>
      <c r="F14" s="53"/>
    </row>
    <row r="15" spans="1:7" s="24" customFormat="1" ht="14.25" customHeight="1" x14ac:dyDescent="0.2">
      <c r="A15" s="52" t="s">
        <v>242</v>
      </c>
      <c r="B15" s="102" t="s">
        <v>589</v>
      </c>
      <c r="C15" s="102" t="s">
        <v>590</v>
      </c>
      <c r="D15" s="136" t="s">
        <v>227</v>
      </c>
      <c r="E15" s="136" t="s">
        <v>227</v>
      </c>
      <c r="F15" s="53"/>
    </row>
    <row r="16" spans="1:7" s="24" customFormat="1" ht="15" customHeight="1" x14ac:dyDescent="0.2">
      <c r="A16" s="52" t="s">
        <v>243</v>
      </c>
      <c r="B16" s="102" t="s">
        <v>708</v>
      </c>
      <c r="C16" s="102" t="s">
        <v>709</v>
      </c>
      <c r="D16" s="136" t="s">
        <v>710</v>
      </c>
      <c r="E16" s="136" t="s">
        <v>711</v>
      </c>
      <c r="F16" s="53"/>
    </row>
    <row r="17" spans="1:6" s="24" customFormat="1" ht="15" customHeight="1" x14ac:dyDescent="0.2">
      <c r="A17" s="52" t="s">
        <v>244</v>
      </c>
      <c r="B17" s="102" t="s">
        <v>712</v>
      </c>
      <c r="C17" s="102" t="s">
        <v>713</v>
      </c>
      <c r="D17" s="136" t="s">
        <v>714</v>
      </c>
      <c r="E17" s="136" t="s">
        <v>715</v>
      </c>
      <c r="F17" s="53"/>
    </row>
    <row r="18" spans="1:6" s="24" customFormat="1" ht="15" customHeight="1" x14ac:dyDescent="0.2">
      <c r="A18" s="52" t="s">
        <v>366</v>
      </c>
      <c r="B18" s="102" t="s">
        <v>716</v>
      </c>
      <c r="C18" s="102" t="s">
        <v>717</v>
      </c>
      <c r="D18" s="136" t="s">
        <v>718</v>
      </c>
      <c r="E18" s="136" t="s">
        <v>719</v>
      </c>
      <c r="F18" s="53"/>
    </row>
    <row r="19" spans="1:6" s="24" customFormat="1" ht="15" customHeight="1" x14ac:dyDescent="0.2">
      <c r="A19" s="52" t="s">
        <v>367</v>
      </c>
      <c r="B19" s="102" t="s">
        <v>600</v>
      </c>
      <c r="C19" s="102" t="s">
        <v>601</v>
      </c>
      <c r="D19" s="136" t="s">
        <v>602</v>
      </c>
      <c r="E19" s="136" t="s">
        <v>227</v>
      </c>
      <c r="F19" s="53"/>
    </row>
    <row r="20" spans="1:6" s="24" customFormat="1" ht="15" customHeight="1" x14ac:dyDescent="0.2">
      <c r="A20" s="52" t="s">
        <v>368</v>
      </c>
      <c r="B20" s="102" t="s">
        <v>770</v>
      </c>
      <c r="C20" s="102" t="s">
        <v>771</v>
      </c>
      <c r="D20" s="136" t="s">
        <v>227</v>
      </c>
      <c r="E20" s="136" t="s">
        <v>227</v>
      </c>
      <c r="F20" s="53"/>
    </row>
    <row r="21" spans="1:6" s="24" customFormat="1" ht="15" customHeight="1" x14ac:dyDescent="0.2">
      <c r="A21" s="52" t="s">
        <v>369</v>
      </c>
      <c r="B21" s="102" t="s">
        <v>772</v>
      </c>
      <c r="C21" s="102" t="s">
        <v>773</v>
      </c>
      <c r="D21" s="136" t="s">
        <v>227</v>
      </c>
      <c r="E21" s="136" t="s">
        <v>227</v>
      </c>
      <c r="F21" s="53"/>
    </row>
    <row r="22" spans="1:6" s="24" customFormat="1" ht="15" customHeight="1" x14ac:dyDescent="0.2">
      <c r="A22" s="52" t="s">
        <v>370</v>
      </c>
      <c r="B22" s="102" t="s">
        <v>720</v>
      </c>
      <c r="C22" s="102" t="s">
        <v>721</v>
      </c>
      <c r="D22" s="136" t="s">
        <v>227</v>
      </c>
      <c r="E22" s="136" t="s">
        <v>227</v>
      </c>
      <c r="F22" s="53"/>
    </row>
    <row r="23" spans="1:6" s="24" customFormat="1" ht="15" customHeight="1" x14ac:dyDescent="0.2">
      <c r="A23" s="52" t="s">
        <v>408</v>
      </c>
      <c r="B23" s="102" t="s">
        <v>774</v>
      </c>
      <c r="C23" s="102" t="s">
        <v>775</v>
      </c>
      <c r="D23" s="136" t="s">
        <v>776</v>
      </c>
      <c r="E23" s="136" t="s">
        <v>777</v>
      </c>
      <c r="F23" s="53"/>
    </row>
    <row r="24" spans="1:6" s="24" customFormat="1" ht="15" customHeight="1" x14ac:dyDescent="0.2">
      <c r="A24" s="52" t="s">
        <v>409</v>
      </c>
      <c r="B24" s="102" t="s">
        <v>793</v>
      </c>
      <c r="C24" s="102" t="s">
        <v>794</v>
      </c>
      <c r="D24" s="136" t="s">
        <v>795</v>
      </c>
      <c r="E24" s="136" t="s">
        <v>796</v>
      </c>
      <c r="F24" s="53"/>
    </row>
    <row r="25" spans="1:6" s="24" customFormat="1" ht="15" customHeight="1" x14ac:dyDescent="0.2">
      <c r="A25" s="52" t="s">
        <v>410</v>
      </c>
      <c r="B25" s="102" t="s">
        <v>373</v>
      </c>
      <c r="C25" s="102" t="s">
        <v>371</v>
      </c>
      <c r="D25" s="136" t="s">
        <v>372</v>
      </c>
      <c r="E25" s="136" t="s">
        <v>371</v>
      </c>
      <c r="F25" s="53"/>
    </row>
    <row r="26" spans="1:6" s="24" customFormat="1" ht="15" customHeight="1" x14ac:dyDescent="0.2">
      <c r="A26" s="52" t="s">
        <v>411</v>
      </c>
      <c r="B26" s="102" t="s">
        <v>722</v>
      </c>
      <c r="C26" s="102" t="s">
        <v>723</v>
      </c>
      <c r="D26" s="136" t="s">
        <v>724</v>
      </c>
      <c r="E26" s="136" t="s">
        <v>725</v>
      </c>
      <c r="F26" s="53"/>
    </row>
    <row r="27" spans="1:6" s="24" customFormat="1" ht="15" customHeight="1" x14ac:dyDescent="0.2">
      <c r="A27" s="52" t="s">
        <v>412</v>
      </c>
      <c r="B27" s="102" t="s">
        <v>726</v>
      </c>
      <c r="C27" s="102" t="s">
        <v>727</v>
      </c>
      <c r="D27" s="136" t="s">
        <v>728</v>
      </c>
      <c r="E27" s="136" t="s">
        <v>729</v>
      </c>
      <c r="F27" s="53"/>
    </row>
    <row r="28" spans="1:6" s="24" customFormat="1" ht="15" customHeight="1" x14ac:dyDescent="0.2">
      <c r="A28" s="52" t="s">
        <v>413</v>
      </c>
      <c r="B28" s="102" t="s">
        <v>730</v>
      </c>
      <c r="C28" s="102" t="s">
        <v>731</v>
      </c>
      <c r="D28" s="136" t="s">
        <v>732</v>
      </c>
      <c r="E28" s="136" t="s">
        <v>733</v>
      </c>
      <c r="F28" s="53"/>
    </row>
    <row r="29" spans="1:6" s="24" customFormat="1" ht="15" customHeight="1" x14ac:dyDescent="0.2">
      <c r="A29" s="52" t="s">
        <v>414</v>
      </c>
      <c r="B29" s="102" t="s">
        <v>734</v>
      </c>
      <c r="C29" s="102" t="s">
        <v>735</v>
      </c>
      <c r="D29" s="136" t="s">
        <v>736</v>
      </c>
      <c r="E29" s="136" t="s">
        <v>737</v>
      </c>
      <c r="F29" s="53"/>
    </row>
    <row r="30" spans="1:6" s="24" customFormat="1" ht="15" customHeight="1" x14ac:dyDescent="0.2">
      <c r="A30" s="52" t="s">
        <v>417</v>
      </c>
      <c r="B30" s="102" t="s">
        <v>738</v>
      </c>
      <c r="C30" s="102" t="s">
        <v>739</v>
      </c>
      <c r="D30" s="136" t="s">
        <v>740</v>
      </c>
      <c r="E30" s="136" t="s">
        <v>741</v>
      </c>
      <c r="F30" s="53"/>
    </row>
    <row r="31" spans="1:6" s="24" customFormat="1" ht="15" customHeight="1" x14ac:dyDescent="0.2">
      <c r="A31" s="52" t="s">
        <v>419</v>
      </c>
      <c r="B31" s="102" t="s">
        <v>778</v>
      </c>
      <c r="C31" s="102" t="s">
        <v>779</v>
      </c>
      <c r="D31" s="136" t="s">
        <v>780</v>
      </c>
      <c r="E31" s="136" t="s">
        <v>781</v>
      </c>
      <c r="F31" s="53"/>
    </row>
    <row r="32" spans="1:6" s="24" customFormat="1" ht="15" customHeight="1" x14ac:dyDescent="0.2">
      <c r="A32" s="52" t="s">
        <v>420</v>
      </c>
      <c r="B32" s="102" t="s">
        <v>610</v>
      </c>
      <c r="C32" s="102" t="s">
        <v>611</v>
      </c>
      <c r="D32" s="136" t="s">
        <v>612</v>
      </c>
      <c r="E32" s="136" t="s">
        <v>613</v>
      </c>
      <c r="F32" s="53"/>
    </row>
    <row r="33" spans="1:6" s="24" customFormat="1" ht="15" customHeight="1" x14ac:dyDescent="0.2">
      <c r="A33" s="52" t="s">
        <v>421</v>
      </c>
      <c r="B33" s="102" t="s">
        <v>743</v>
      </c>
      <c r="C33" s="102" t="s">
        <v>744</v>
      </c>
      <c r="D33" s="136" t="s">
        <v>745</v>
      </c>
      <c r="E33" s="136" t="s">
        <v>746</v>
      </c>
      <c r="F33" s="53"/>
    </row>
    <row r="34" spans="1:6" s="24" customFormat="1" ht="15" customHeight="1" x14ac:dyDescent="0.2">
      <c r="A34" s="52" t="s">
        <v>422</v>
      </c>
      <c r="B34" s="102" t="s">
        <v>782</v>
      </c>
      <c r="C34" s="102" t="s">
        <v>424</v>
      </c>
      <c r="D34" s="136" t="s">
        <v>783</v>
      </c>
      <c r="E34" s="136" t="s">
        <v>784</v>
      </c>
      <c r="F34" s="53"/>
    </row>
    <row r="35" spans="1:6" s="24" customFormat="1" ht="15" customHeight="1" x14ac:dyDescent="0.2">
      <c r="A35" s="52" t="s">
        <v>427</v>
      </c>
      <c r="B35" s="102" t="s">
        <v>797</v>
      </c>
      <c r="C35" s="102" t="s">
        <v>798</v>
      </c>
      <c r="D35" s="136" t="s">
        <v>227</v>
      </c>
      <c r="E35" s="136" t="s">
        <v>227</v>
      </c>
      <c r="F35" s="53"/>
    </row>
    <row r="36" spans="1:6" s="24" customFormat="1" ht="15" customHeight="1" x14ac:dyDescent="0.2">
      <c r="A36" s="52" t="s">
        <v>428</v>
      </c>
      <c r="B36" s="102" t="s">
        <v>799</v>
      </c>
      <c r="C36" s="102" t="s">
        <v>800</v>
      </c>
      <c r="D36" s="136" t="s">
        <v>227</v>
      </c>
      <c r="E36" s="136" t="s">
        <v>227</v>
      </c>
      <c r="F36" s="53"/>
    </row>
    <row r="37" spans="1:6" s="24" customFormat="1" ht="15" customHeight="1" x14ac:dyDescent="0.2">
      <c r="A37" s="52" t="s">
        <v>742</v>
      </c>
      <c r="B37" s="102" t="s">
        <v>801</v>
      </c>
      <c r="C37" s="102" t="s">
        <v>802</v>
      </c>
      <c r="D37" s="136" t="s">
        <v>227</v>
      </c>
      <c r="E37" s="136" t="s">
        <v>227</v>
      </c>
      <c r="F37" s="53"/>
    </row>
    <row r="38" spans="1:6" s="24" customFormat="1" ht="15" customHeight="1" x14ac:dyDescent="0.2">
      <c r="A38" s="52" t="s">
        <v>747</v>
      </c>
      <c r="B38" s="102" t="s">
        <v>803</v>
      </c>
      <c r="C38" s="102" t="s">
        <v>804</v>
      </c>
      <c r="D38" s="136" t="s">
        <v>227</v>
      </c>
      <c r="E38" s="136" t="s">
        <v>227</v>
      </c>
      <c r="F38" s="53"/>
    </row>
    <row r="39" spans="1:6" s="24" customFormat="1" ht="15" customHeight="1" x14ac:dyDescent="0.2">
      <c r="A39" s="52" t="s">
        <v>748</v>
      </c>
      <c r="B39" s="102" t="s">
        <v>806</v>
      </c>
      <c r="C39" s="102" t="s">
        <v>805</v>
      </c>
      <c r="D39" s="136" t="s">
        <v>227</v>
      </c>
      <c r="E39" s="136" t="s">
        <v>227</v>
      </c>
      <c r="F39" s="53"/>
    </row>
    <row r="40" spans="1:6" s="24" customFormat="1" ht="15" customHeight="1" x14ac:dyDescent="0.2">
      <c r="A40" s="52" t="s">
        <v>749</v>
      </c>
      <c r="B40" s="102" t="s">
        <v>808</v>
      </c>
      <c r="C40" s="102" t="s">
        <v>807</v>
      </c>
      <c r="D40" s="136" t="s">
        <v>227</v>
      </c>
      <c r="E40" s="136" t="s">
        <v>227</v>
      </c>
      <c r="F40" s="53"/>
    </row>
    <row r="41" spans="1:6" s="24" customFormat="1" ht="15" customHeight="1" x14ac:dyDescent="0.2">
      <c r="A41" s="52" t="s">
        <v>436</v>
      </c>
      <c r="B41" s="102" t="s">
        <v>809</v>
      </c>
      <c r="C41" s="102" t="s">
        <v>810</v>
      </c>
      <c r="D41" s="136" t="s">
        <v>227</v>
      </c>
      <c r="E41" s="136" t="s">
        <v>227</v>
      </c>
      <c r="F41" s="53"/>
    </row>
    <row r="42" spans="1:6" s="24" customFormat="1" ht="15" customHeight="1" x14ac:dyDescent="0.2">
      <c r="A42" s="52" t="s">
        <v>437</v>
      </c>
      <c r="B42" s="102" t="s">
        <v>814</v>
      </c>
      <c r="C42" s="102" t="s">
        <v>811</v>
      </c>
      <c r="D42" s="136" t="s">
        <v>812</v>
      </c>
      <c r="E42" s="136" t="s">
        <v>813</v>
      </c>
      <c r="F42" s="53"/>
    </row>
    <row r="43" spans="1:6" s="24" customFormat="1" ht="15" customHeight="1" x14ac:dyDescent="0.2">
      <c r="A43" s="52" t="s">
        <v>785</v>
      </c>
      <c r="B43" s="102"/>
      <c r="C43" s="102"/>
      <c r="D43" s="136"/>
      <c r="E43" s="136"/>
      <c r="F43" s="53"/>
    </row>
    <row r="44" spans="1:6" s="24" customFormat="1" ht="15" customHeight="1" x14ac:dyDescent="0.2">
      <c r="A44" s="52" t="s">
        <v>438</v>
      </c>
      <c r="B44" s="102"/>
      <c r="C44" s="102"/>
      <c r="D44" s="136"/>
      <c r="E44" s="136"/>
      <c r="F44" s="53"/>
    </row>
    <row r="45" spans="1:6" s="24" customFormat="1" ht="15" customHeight="1" x14ac:dyDescent="0.2">
      <c r="A45" s="52" t="s">
        <v>786</v>
      </c>
      <c r="B45" s="102"/>
      <c r="C45" s="102"/>
      <c r="D45" s="136"/>
      <c r="E45" s="136"/>
      <c r="F45" s="53"/>
    </row>
    <row r="46" spans="1:6" s="24" customFormat="1" ht="15" customHeight="1" x14ac:dyDescent="0.2">
      <c r="A46" s="52" t="s">
        <v>787</v>
      </c>
      <c r="B46" s="102"/>
      <c r="C46" s="102"/>
      <c r="D46" s="136"/>
      <c r="E46" s="136"/>
      <c r="F46" s="53"/>
    </row>
    <row r="47" spans="1:6" s="24" customFormat="1" ht="15" customHeight="1" x14ac:dyDescent="0.2">
      <c r="A47" s="52" t="s">
        <v>788</v>
      </c>
      <c r="B47" s="102"/>
      <c r="C47" s="102"/>
      <c r="D47" s="136"/>
      <c r="E47" s="136"/>
      <c r="F47" s="53"/>
    </row>
    <row r="48" spans="1:6" s="24" customFormat="1" ht="15" customHeight="1" x14ac:dyDescent="0.2">
      <c r="A48" s="52" t="s">
        <v>789</v>
      </c>
      <c r="B48" s="102"/>
      <c r="C48" s="102"/>
      <c r="D48" s="136"/>
      <c r="E48" s="136"/>
      <c r="F48" s="53"/>
    </row>
    <row r="49" spans="1:12" s="24" customFormat="1" ht="15" customHeight="1" x14ac:dyDescent="0.2">
      <c r="A49" s="52" t="s">
        <v>790</v>
      </c>
      <c r="B49" s="102"/>
      <c r="C49" s="102"/>
      <c r="D49" s="136"/>
      <c r="E49" s="136"/>
      <c r="F49" s="53"/>
    </row>
    <row r="50" spans="1:12" s="24" customFormat="1" ht="15" customHeight="1" x14ac:dyDescent="0.2">
      <c r="A50" s="52" t="s">
        <v>791</v>
      </c>
      <c r="B50" s="102"/>
      <c r="C50" s="102"/>
      <c r="D50" s="136"/>
      <c r="E50" s="136"/>
      <c r="F50" s="53"/>
    </row>
    <row r="51" spans="1:12" s="24" customFormat="1" ht="15" customHeight="1" x14ac:dyDescent="0.2">
      <c r="A51" s="52" t="s">
        <v>792</v>
      </c>
      <c r="B51" s="102"/>
      <c r="C51" s="102"/>
      <c r="D51" s="136"/>
      <c r="E51" s="136"/>
      <c r="F51" s="53"/>
    </row>
    <row r="52" spans="1:12" s="24" customFormat="1" ht="12.75" x14ac:dyDescent="0.2">
      <c r="A52" s="1084"/>
      <c r="B52" s="1085"/>
      <c r="C52" s="1085"/>
      <c r="D52" s="1085"/>
      <c r="E52" s="1086"/>
      <c r="F52" s="53"/>
    </row>
    <row r="53" spans="1:12" s="24" customFormat="1" ht="15.75" customHeight="1" x14ac:dyDescent="0.2">
      <c r="A53" s="54" t="s">
        <v>39</v>
      </c>
      <c r="B53" s="55" t="s">
        <v>53</v>
      </c>
      <c r="C53" s="56" t="s">
        <v>40</v>
      </c>
      <c r="D53" s="56" t="s">
        <v>230</v>
      </c>
      <c r="E53" s="56" t="s">
        <v>231</v>
      </c>
      <c r="L53" s="24">
        <f>6300/7</f>
        <v>900</v>
      </c>
    </row>
    <row r="54" spans="1:12" s="24" customFormat="1" ht="21" x14ac:dyDescent="0.2">
      <c r="A54" s="57" t="s">
        <v>232</v>
      </c>
      <c r="B54" s="58" t="s">
        <v>750</v>
      </c>
      <c r="C54" s="59" t="s">
        <v>117</v>
      </c>
      <c r="D54" s="60">
        <v>44503</v>
      </c>
      <c r="E54" s="61">
        <f>IF(SUM(D56:E58)&lt;&gt;0,MEDIAN(D56:E58),"")</f>
        <v>2199.9</v>
      </c>
    </row>
    <row r="55" spans="1:12" s="24" customFormat="1" ht="12.75" x14ac:dyDescent="0.2">
      <c r="A55" s="62" t="s">
        <v>234</v>
      </c>
      <c r="B55" s="1087" t="s">
        <v>235</v>
      </c>
      <c r="C55" s="1087"/>
      <c r="D55" s="1088" t="s">
        <v>220</v>
      </c>
      <c r="E55" s="1088"/>
    </row>
    <row r="56" spans="1:12" s="24" customFormat="1" ht="12.75" x14ac:dyDescent="0.2">
      <c r="A56" s="52" t="s">
        <v>226</v>
      </c>
      <c r="B56" s="1089" t="str">
        <f>VLOOKUP(A56,$A$11:$E$35,3,0)</f>
        <v>SERTÃO</v>
      </c>
      <c r="C56" s="1089"/>
      <c r="D56" s="1090">
        <v>2209.16</v>
      </c>
      <c r="E56" s="1090"/>
      <c r="H56" s="24" t="e">
        <f>D58/#REF!</f>
        <v>#REF!</v>
      </c>
    </row>
    <row r="57" spans="1:12" s="24" customFormat="1" ht="12.75" x14ac:dyDescent="0.2">
      <c r="A57" s="52" t="s">
        <v>228</v>
      </c>
      <c r="B57" s="1091" t="str">
        <f>VLOOKUP(A57,$A$11:$E$35,3,0)</f>
        <v>LEROY MERLIN</v>
      </c>
      <c r="C57" s="1092"/>
      <c r="D57" s="1093">
        <v>2199.9</v>
      </c>
      <c r="E57" s="1093"/>
    </row>
    <row r="58" spans="1:12" s="24" customFormat="1" ht="12.75" x14ac:dyDescent="0.2">
      <c r="A58" s="52" t="s">
        <v>229</v>
      </c>
      <c r="B58" s="1094" t="str">
        <f>VLOOKUP(A58,$A$11:$E$35,3,0)</f>
        <v>ACQUAFORT</v>
      </c>
      <c r="C58" s="1095"/>
      <c r="D58" s="1096">
        <v>1979.9</v>
      </c>
      <c r="E58" s="1096"/>
    </row>
    <row r="59" spans="1:12" s="24" customFormat="1" ht="12.75" x14ac:dyDescent="0.2">
      <c r="A59" s="63"/>
      <c r="B59" s="64"/>
      <c r="C59" s="64"/>
      <c r="D59" s="65"/>
      <c r="E59" s="66"/>
    </row>
    <row r="60" spans="1:12" s="24" customFormat="1" ht="12.75" x14ac:dyDescent="0.2">
      <c r="A60" s="54" t="s">
        <v>39</v>
      </c>
      <c r="B60" s="55" t="s">
        <v>53</v>
      </c>
      <c r="C60" s="56" t="s">
        <v>40</v>
      </c>
      <c r="D60" s="56" t="s">
        <v>230</v>
      </c>
      <c r="E60" s="56" t="s">
        <v>231</v>
      </c>
    </row>
    <row r="61" spans="1:12" s="24" customFormat="1" ht="12.75" x14ac:dyDescent="0.2">
      <c r="A61" s="57" t="s">
        <v>236</v>
      </c>
      <c r="B61" s="58" t="s">
        <v>400</v>
      </c>
      <c r="C61" s="59" t="s">
        <v>117</v>
      </c>
      <c r="D61" s="60">
        <v>44503</v>
      </c>
      <c r="E61" s="61">
        <f>IF(SUM(D63:E65)&lt;&gt;0,MEDIAN(D63:E65),"")</f>
        <v>44.85</v>
      </c>
    </row>
    <row r="62" spans="1:12" s="24" customFormat="1" ht="12.75" x14ac:dyDescent="0.2">
      <c r="A62" s="62" t="s">
        <v>234</v>
      </c>
      <c r="B62" s="1087" t="s">
        <v>235</v>
      </c>
      <c r="C62" s="1087"/>
      <c r="D62" s="1088" t="s">
        <v>220</v>
      </c>
      <c r="E62" s="1088"/>
    </row>
    <row r="63" spans="1:12" s="24" customFormat="1" ht="12.75" x14ac:dyDescent="0.2">
      <c r="A63" s="52" t="s">
        <v>241</v>
      </c>
      <c r="B63" s="1089" t="str">
        <f>VLOOKUP(A63,$A$11:$E$35,3,0)</f>
        <v>AMERICANAS</v>
      </c>
      <c r="C63" s="1089"/>
      <c r="D63" s="1090">
        <v>44.85</v>
      </c>
      <c r="E63" s="1090"/>
    </row>
    <row r="64" spans="1:12" s="24" customFormat="1" ht="12.75" x14ac:dyDescent="0.2">
      <c r="A64" s="52" t="s">
        <v>242</v>
      </c>
      <c r="B64" s="1091" t="str">
        <f>VLOOKUP(A64,$A$11:$E$35,3,0)</f>
        <v>MAGAZINE LUIZA</v>
      </c>
      <c r="C64" s="1092"/>
      <c r="D64" s="1093">
        <v>38.130000000000003</v>
      </c>
      <c r="E64" s="1093"/>
    </row>
    <row r="65" spans="1:7" s="24" customFormat="1" ht="12.75" x14ac:dyDescent="0.2">
      <c r="A65" s="52" t="s">
        <v>228</v>
      </c>
      <c r="B65" s="1094" t="str">
        <f>VLOOKUP(A65,$A$11:$E$35,3,0)</f>
        <v>LEROY MERLIN</v>
      </c>
      <c r="C65" s="1095"/>
      <c r="D65" s="1096">
        <v>50.14</v>
      </c>
      <c r="E65" s="1096"/>
    </row>
    <row r="66" spans="1:7" s="24" customFormat="1" ht="12.75" x14ac:dyDescent="0.2">
      <c r="A66" s="142"/>
      <c r="B66" s="143"/>
      <c r="C66" s="144"/>
      <c r="D66" s="145"/>
      <c r="E66" s="145"/>
    </row>
    <row r="67" spans="1:7" s="24" customFormat="1" ht="12.75" x14ac:dyDescent="0.2">
      <c r="A67" s="54" t="s">
        <v>39</v>
      </c>
      <c r="B67" s="55" t="s">
        <v>53</v>
      </c>
      <c r="C67" s="56" t="s">
        <v>40</v>
      </c>
      <c r="D67" s="56" t="s">
        <v>230</v>
      </c>
      <c r="E67" s="56" t="s">
        <v>231</v>
      </c>
    </row>
    <row r="68" spans="1:7" s="24" customFormat="1" ht="31.5" x14ac:dyDescent="0.2">
      <c r="A68" s="57" t="s">
        <v>238</v>
      </c>
      <c r="B68" s="58" t="s">
        <v>751</v>
      </c>
      <c r="C68" s="59" t="s">
        <v>215</v>
      </c>
      <c r="D68" s="60">
        <v>44467</v>
      </c>
      <c r="E68" s="61">
        <f>IF(SUM(D70:E72)&lt;&gt;0,MEDIAN(D70:E72),"")</f>
        <v>10277.200000000001</v>
      </c>
    </row>
    <row r="69" spans="1:7" s="24" customFormat="1" ht="12.75" x14ac:dyDescent="0.2">
      <c r="A69" s="62" t="s">
        <v>234</v>
      </c>
      <c r="B69" s="1087" t="s">
        <v>235</v>
      </c>
      <c r="C69" s="1087"/>
      <c r="D69" s="1088" t="s">
        <v>220</v>
      </c>
      <c r="E69" s="1088"/>
    </row>
    <row r="70" spans="1:7" s="24" customFormat="1" ht="12.75" x14ac:dyDescent="0.2">
      <c r="A70" s="52" t="s">
        <v>243</v>
      </c>
      <c r="B70" s="1089" t="str">
        <f>VLOOKUP(A70,$A$11:$E$35,3,0)</f>
        <v>PERMUTION</v>
      </c>
      <c r="C70" s="1089"/>
      <c r="D70" s="1090">
        <v>10277.200000000001</v>
      </c>
      <c r="E70" s="1090"/>
    </row>
    <row r="71" spans="1:7" s="24" customFormat="1" ht="12.75" x14ac:dyDescent="0.2">
      <c r="A71" s="52" t="s">
        <v>244</v>
      </c>
      <c r="B71" s="1091" t="str">
        <f>VLOOKUP(A71,$A$11:$E$35,3,0)</f>
        <v>MINASMED FILTROS</v>
      </c>
      <c r="C71" s="1092"/>
      <c r="D71" s="1093">
        <v>9717</v>
      </c>
      <c r="E71" s="1093"/>
    </row>
    <row r="72" spans="1:7" s="24" customFormat="1" ht="12.75" x14ac:dyDescent="0.2">
      <c r="A72" s="52" t="s">
        <v>366</v>
      </c>
      <c r="B72" s="1094" t="str">
        <f>VLOOKUP(A72,$A$11:$E$35,3,0)</f>
        <v>SICA INOX</v>
      </c>
      <c r="C72" s="1095"/>
      <c r="D72" s="1096">
        <v>16180</v>
      </c>
      <c r="E72" s="1096"/>
    </row>
    <row r="73" spans="1:7" s="24" customFormat="1" ht="12.75" x14ac:dyDescent="0.2">
      <c r="A73" s="63"/>
      <c r="B73" s="64"/>
      <c r="C73" s="64"/>
      <c r="D73" s="65"/>
      <c r="E73" s="66"/>
    </row>
    <row r="74" spans="1:7" s="24" customFormat="1" ht="12.75" x14ac:dyDescent="0.2">
      <c r="A74" s="54" t="s">
        <v>39</v>
      </c>
      <c r="B74" s="55" t="s">
        <v>53</v>
      </c>
      <c r="C74" s="56" t="s">
        <v>40</v>
      </c>
      <c r="D74" s="56" t="s">
        <v>230</v>
      </c>
      <c r="E74" s="56" t="s">
        <v>231</v>
      </c>
    </row>
    <row r="75" spans="1:7" s="24" customFormat="1" ht="23.25" customHeight="1" x14ac:dyDescent="0.2">
      <c r="A75" s="57" t="s">
        <v>239</v>
      </c>
      <c r="B75" s="58" t="s">
        <v>635</v>
      </c>
      <c r="C75" s="59" t="s">
        <v>117</v>
      </c>
      <c r="D75" s="60">
        <v>44466</v>
      </c>
      <c r="E75" s="61">
        <f>IF(SUM(D77:E79)&lt;&gt;0,MEDIAN(D77:E79),"")</f>
        <v>218.77</v>
      </c>
      <c r="G75" s="24" t="s">
        <v>440</v>
      </c>
    </row>
    <row r="76" spans="1:7" s="24" customFormat="1" ht="12.75" x14ac:dyDescent="0.2">
      <c r="A76" s="62" t="s">
        <v>234</v>
      </c>
      <c r="B76" s="1087" t="s">
        <v>235</v>
      </c>
      <c r="C76" s="1087"/>
      <c r="D76" s="1088" t="s">
        <v>220</v>
      </c>
      <c r="E76" s="1088"/>
    </row>
    <row r="77" spans="1:7" s="24" customFormat="1" ht="12.75" x14ac:dyDescent="0.2">
      <c r="A77" s="52" t="s">
        <v>242</v>
      </c>
      <c r="B77" s="1089" t="str">
        <f>VLOOKUP(A77,$A$11:$E$35,3,0)</f>
        <v>MAGAZINE LUIZA</v>
      </c>
      <c r="C77" s="1089"/>
      <c r="D77" s="1090">
        <v>235.22</v>
      </c>
      <c r="E77" s="1090"/>
    </row>
    <row r="78" spans="1:7" s="24" customFormat="1" ht="12.75" x14ac:dyDescent="0.2">
      <c r="A78" s="52" t="s">
        <v>367</v>
      </c>
      <c r="B78" s="1091" t="str">
        <f>VLOOKUP(A78,$A$11:$E$35,3,0)</f>
        <v>ILUMINIM</v>
      </c>
      <c r="C78" s="1092"/>
      <c r="D78" s="1093">
        <v>218.77</v>
      </c>
      <c r="E78" s="1093"/>
    </row>
    <row r="79" spans="1:7" s="24" customFormat="1" ht="12.75" x14ac:dyDescent="0.2">
      <c r="A79" s="114" t="s">
        <v>368</v>
      </c>
      <c r="B79" s="1094" t="str">
        <f>VLOOKUP(A79,$A$11:$E$35,3,0)</f>
        <v>ELETRORASTRO</v>
      </c>
      <c r="C79" s="1095"/>
      <c r="D79" s="1096">
        <v>192.45</v>
      </c>
      <c r="E79" s="1096"/>
    </row>
    <row r="80" spans="1:7" s="24" customFormat="1" ht="12.75" x14ac:dyDescent="0.2">
      <c r="A80" s="63"/>
      <c r="B80" s="64"/>
      <c r="C80" s="64"/>
      <c r="D80" s="65"/>
      <c r="E80" s="66"/>
    </row>
    <row r="81" spans="1:10" s="24" customFormat="1" ht="12.75" x14ac:dyDescent="0.2">
      <c r="A81" s="54" t="s">
        <v>39</v>
      </c>
      <c r="B81" s="55" t="s">
        <v>53</v>
      </c>
      <c r="C81" s="56" t="s">
        <v>40</v>
      </c>
      <c r="D81" s="56" t="s">
        <v>230</v>
      </c>
      <c r="E81" s="56" t="s">
        <v>231</v>
      </c>
    </row>
    <row r="82" spans="1:10" s="24" customFormat="1" ht="21" x14ac:dyDescent="0.2">
      <c r="A82" s="57" t="s">
        <v>240</v>
      </c>
      <c r="B82" s="116" t="s">
        <v>636</v>
      </c>
      <c r="C82" s="59" t="s">
        <v>117</v>
      </c>
      <c r="D82" s="60">
        <v>44503</v>
      </c>
      <c r="E82" s="61">
        <f>IF(SUM(D84:E86)&lt;&gt;0,MEDIAN(D84:E86),"")</f>
        <v>268.77</v>
      </c>
    </row>
    <row r="83" spans="1:10" s="24" customFormat="1" ht="12.75" x14ac:dyDescent="0.2">
      <c r="A83" s="62" t="s">
        <v>234</v>
      </c>
      <c r="B83" s="1087" t="s">
        <v>235</v>
      </c>
      <c r="C83" s="1087"/>
      <c r="D83" s="1088" t="s">
        <v>220</v>
      </c>
      <c r="E83" s="1088"/>
    </row>
    <row r="84" spans="1:10" s="24" customFormat="1" ht="12.75" x14ac:dyDescent="0.2">
      <c r="A84" s="52" t="s">
        <v>242</v>
      </c>
      <c r="B84" s="1089" t="str">
        <f>VLOOKUP(A84,$A$11:$E$35,3,0)</f>
        <v>MAGAZINE LUIZA</v>
      </c>
      <c r="C84" s="1089"/>
      <c r="D84" s="1090">
        <v>283.94</v>
      </c>
      <c r="E84" s="1090"/>
    </row>
    <row r="85" spans="1:10" s="24" customFormat="1" ht="12.75" x14ac:dyDescent="0.2">
      <c r="A85" s="52" t="s">
        <v>367</v>
      </c>
      <c r="B85" s="1091" t="str">
        <f>VLOOKUP(A85,$A$11:$E$35,3,0)</f>
        <v>ILUMINIM</v>
      </c>
      <c r="C85" s="1092"/>
      <c r="D85" s="1093">
        <v>268.77</v>
      </c>
      <c r="E85" s="1093"/>
    </row>
    <row r="86" spans="1:10" s="24" customFormat="1" ht="12.75" x14ac:dyDescent="0.2">
      <c r="A86" s="52" t="s">
        <v>369</v>
      </c>
      <c r="B86" s="1094" t="str">
        <f>VLOOKUP(A86,$A$11:$E$35,3,0)</f>
        <v>COMPRA LED</v>
      </c>
      <c r="C86" s="1095"/>
      <c r="D86" s="1096">
        <v>210.25</v>
      </c>
      <c r="E86" s="1096"/>
      <c r="J86" s="24">
        <f>2</f>
        <v>2</v>
      </c>
    </row>
    <row r="87" spans="1:10" s="24" customFormat="1" ht="12.75" x14ac:dyDescent="0.2">
      <c r="A87" s="63"/>
      <c r="B87" s="64"/>
      <c r="C87" s="64"/>
      <c r="D87" s="65"/>
      <c r="E87" s="66"/>
    </row>
    <row r="88" spans="1:10" s="24" customFormat="1" ht="12.75" x14ac:dyDescent="0.2">
      <c r="A88" s="54" t="s">
        <v>39</v>
      </c>
      <c r="B88" s="55" t="s">
        <v>53</v>
      </c>
      <c r="C88" s="56" t="s">
        <v>40</v>
      </c>
      <c r="D88" s="56" t="s">
        <v>230</v>
      </c>
      <c r="E88" s="56" t="s">
        <v>231</v>
      </c>
    </row>
    <row r="89" spans="1:10" s="24" customFormat="1" ht="32.25" customHeight="1" x14ac:dyDescent="0.2">
      <c r="A89" s="57" t="s">
        <v>441</v>
      </c>
      <c r="B89" s="58" t="s">
        <v>752</v>
      </c>
      <c r="C89" s="59" t="s">
        <v>117</v>
      </c>
      <c r="D89" s="60">
        <v>44466</v>
      </c>
      <c r="E89" s="61">
        <f>IF(SUM(D91:E93)&lt;&gt;0,MEDIAN(D91:E93),"")</f>
        <v>72.34</v>
      </c>
    </row>
    <row r="90" spans="1:10" s="24" customFormat="1" ht="12.75" x14ac:dyDescent="0.2">
      <c r="A90" s="62" t="s">
        <v>234</v>
      </c>
      <c r="B90" s="1087" t="s">
        <v>235</v>
      </c>
      <c r="C90" s="1087"/>
      <c r="D90" s="1088" t="s">
        <v>220</v>
      </c>
      <c r="E90" s="1088"/>
    </row>
    <row r="91" spans="1:10" s="24" customFormat="1" ht="12.75" x14ac:dyDescent="0.2">
      <c r="A91" s="113" t="s">
        <v>241</v>
      </c>
      <c r="B91" s="1089" t="str">
        <f>VLOOKUP(A91,$A$11:$E$35,3,0)</f>
        <v>AMERICANAS</v>
      </c>
      <c r="C91" s="1089"/>
      <c r="D91" s="1090">
        <v>72.34</v>
      </c>
      <c r="E91" s="1090"/>
    </row>
    <row r="92" spans="1:10" s="24" customFormat="1" ht="12.75" x14ac:dyDescent="0.2">
      <c r="A92" s="52" t="s">
        <v>242</v>
      </c>
      <c r="B92" s="1091" t="str">
        <f>VLOOKUP(A92,$A$11:$E$35,3,0)</f>
        <v>MAGAZINE LUIZA</v>
      </c>
      <c r="C92" s="1092"/>
      <c r="D92" s="1093">
        <v>68.400000000000006</v>
      </c>
      <c r="E92" s="1093"/>
    </row>
    <row r="93" spans="1:10" s="24" customFormat="1" ht="12.75" x14ac:dyDescent="0.2">
      <c r="A93" s="114" t="s">
        <v>370</v>
      </c>
      <c r="B93" s="1094" t="str">
        <f>VLOOKUP(A93,$A$11:$E$35,3,0)</f>
        <v>ZERO 41 LED</v>
      </c>
      <c r="C93" s="1095"/>
      <c r="D93" s="1096">
        <v>105.3</v>
      </c>
      <c r="E93" s="1096"/>
    </row>
    <row r="94" spans="1:10" s="24" customFormat="1" ht="12.75" x14ac:dyDescent="0.2">
      <c r="A94" s="155"/>
      <c r="B94" s="156"/>
      <c r="C94" s="156"/>
      <c r="D94" s="157"/>
      <c r="E94" s="158"/>
    </row>
    <row r="95" spans="1:10" s="24" customFormat="1" ht="12.75" x14ac:dyDescent="0.2">
      <c r="A95" s="54" t="s">
        <v>39</v>
      </c>
      <c r="B95" s="55" t="s">
        <v>53</v>
      </c>
      <c r="C95" s="56" t="s">
        <v>40</v>
      </c>
      <c r="D95" s="56" t="s">
        <v>230</v>
      </c>
      <c r="E95" s="56" t="s">
        <v>231</v>
      </c>
    </row>
    <row r="96" spans="1:10" s="24" customFormat="1" ht="39.75" customHeight="1" x14ac:dyDescent="0.2">
      <c r="A96" s="57" t="s">
        <v>442</v>
      </c>
      <c r="B96" s="58" t="e">
        <f>#REF!</f>
        <v>#REF!</v>
      </c>
      <c r="C96" s="59" t="s">
        <v>117</v>
      </c>
      <c r="D96" s="60">
        <v>44503</v>
      </c>
      <c r="E96" s="61">
        <f>IF(SUM(D98:E100)&lt;&gt;0,MEDIAN(D98:E100),"")</f>
        <v>152.99</v>
      </c>
    </row>
    <row r="97" spans="1:5" s="24" customFormat="1" ht="12.75" x14ac:dyDescent="0.2">
      <c r="A97" s="62" t="s">
        <v>234</v>
      </c>
      <c r="B97" s="1087" t="s">
        <v>235</v>
      </c>
      <c r="C97" s="1087"/>
      <c r="D97" s="1088" t="s">
        <v>220</v>
      </c>
      <c r="E97" s="1088"/>
    </row>
    <row r="98" spans="1:5" s="24" customFormat="1" ht="12.75" x14ac:dyDescent="0.2">
      <c r="A98" s="113" t="s">
        <v>241</v>
      </c>
      <c r="B98" s="1089" t="str">
        <f>VLOOKUP(A98,$A$11:$E$35,3,0)</f>
        <v>AMERICANAS</v>
      </c>
      <c r="C98" s="1089"/>
      <c r="D98" s="1090">
        <v>152.99</v>
      </c>
      <c r="E98" s="1090"/>
    </row>
    <row r="99" spans="1:5" s="24" customFormat="1" ht="12.75" x14ac:dyDescent="0.2">
      <c r="A99" s="52" t="s">
        <v>427</v>
      </c>
      <c r="B99" s="1091" t="str">
        <f>VLOOKUP(A99,$A$11:$E$35,3,0)</f>
        <v>HIDRO ECO BR</v>
      </c>
      <c r="C99" s="1092"/>
      <c r="D99" s="1093">
        <v>165.01</v>
      </c>
      <c r="E99" s="1093"/>
    </row>
    <row r="100" spans="1:5" s="24" customFormat="1" ht="12.75" x14ac:dyDescent="0.2">
      <c r="A100" s="114" t="s">
        <v>428</v>
      </c>
      <c r="B100" s="1094" t="str">
        <f>VLOOKUP(A100,$A$11:$E$51,3,0)</f>
        <v>TECNO FERRAMENTAS</v>
      </c>
      <c r="C100" s="1095"/>
      <c r="D100" s="1096">
        <v>128.99</v>
      </c>
      <c r="E100" s="1096"/>
    </row>
    <row r="101" spans="1:5" s="24" customFormat="1" ht="12.75" x14ac:dyDescent="0.2">
      <c r="A101" s="155"/>
      <c r="B101" s="156"/>
      <c r="C101" s="156"/>
      <c r="D101" s="157"/>
      <c r="E101" s="158"/>
    </row>
    <row r="102" spans="1:5" s="24" customFormat="1" ht="12.75" x14ac:dyDescent="0.2">
      <c r="A102" s="54" t="s">
        <v>39</v>
      </c>
      <c r="B102" s="55" t="s">
        <v>53</v>
      </c>
      <c r="C102" s="56" t="s">
        <v>40</v>
      </c>
      <c r="D102" s="56" t="s">
        <v>230</v>
      </c>
      <c r="E102" s="56" t="s">
        <v>231</v>
      </c>
    </row>
    <row r="103" spans="1:5" s="24" customFormat="1" ht="12.75" x14ac:dyDescent="0.2">
      <c r="A103" s="57" t="s">
        <v>443</v>
      </c>
      <c r="B103" s="58" t="e">
        <f>#REF!</f>
        <v>#REF!</v>
      </c>
      <c r="C103" s="59" t="s">
        <v>117</v>
      </c>
      <c r="D103" s="60">
        <v>44504</v>
      </c>
      <c r="E103" s="61">
        <f>IF(SUM(D105:E107)&lt;&gt;0,MEDIAN(D105:E107),"")</f>
        <v>2.11</v>
      </c>
    </row>
    <row r="104" spans="1:5" s="24" customFormat="1" ht="12.75" x14ac:dyDescent="0.2">
      <c r="A104" s="62" t="s">
        <v>234</v>
      </c>
      <c r="B104" s="1087" t="s">
        <v>235</v>
      </c>
      <c r="C104" s="1087"/>
      <c r="D104" s="1088" t="s">
        <v>220</v>
      </c>
      <c r="E104" s="1088"/>
    </row>
    <row r="105" spans="1:5" s="24" customFormat="1" ht="12.75" x14ac:dyDescent="0.2">
      <c r="A105" s="113" t="s">
        <v>742</v>
      </c>
      <c r="B105" s="1089" t="str">
        <f>VLOOKUP(A105,$A$11:$E$51,3,0)</f>
        <v>LOJA ELETRICA LTDA</v>
      </c>
      <c r="C105" s="1089"/>
      <c r="D105" s="1090">
        <v>2.5499999999999998</v>
      </c>
      <c r="E105" s="1090"/>
    </row>
    <row r="106" spans="1:5" s="24" customFormat="1" ht="12.75" x14ac:dyDescent="0.2">
      <c r="A106" s="52" t="s">
        <v>747</v>
      </c>
      <c r="B106" s="1097" t="str">
        <f>VLOOKUP(A106,$A$11:$E$51,3,0)</f>
        <v>MABORE</v>
      </c>
      <c r="C106" s="1097"/>
      <c r="D106" s="1093">
        <v>2.11</v>
      </c>
      <c r="E106" s="1093"/>
    </row>
    <row r="107" spans="1:5" s="24" customFormat="1" ht="12.75" x14ac:dyDescent="0.2">
      <c r="A107" s="114" t="s">
        <v>748</v>
      </c>
      <c r="B107" s="1098" t="str">
        <f>VLOOKUP(A107,$A$11:$E$51,3,0)</f>
        <v>CASA DOS PARAFUSOS</v>
      </c>
      <c r="C107" s="1098"/>
      <c r="D107" s="1096">
        <v>1.98</v>
      </c>
      <c r="E107" s="1096"/>
    </row>
    <row r="108" spans="1:5" s="24" customFormat="1" ht="12.75" x14ac:dyDescent="0.2">
      <c r="A108" s="155"/>
      <c r="B108" s="156"/>
      <c r="C108" s="156"/>
      <c r="D108" s="157"/>
      <c r="E108" s="158"/>
    </row>
    <row r="109" spans="1:5" s="24" customFormat="1" ht="12.75" x14ac:dyDescent="0.2">
      <c r="A109" s="54" t="s">
        <v>39</v>
      </c>
      <c r="B109" s="55" t="s">
        <v>53</v>
      </c>
      <c r="C109" s="56" t="s">
        <v>40</v>
      </c>
      <c r="D109" s="56" t="s">
        <v>230</v>
      </c>
      <c r="E109" s="56" t="s">
        <v>231</v>
      </c>
    </row>
    <row r="110" spans="1:5" s="24" customFormat="1" ht="12.75" x14ac:dyDescent="0.2">
      <c r="A110" s="57" t="s">
        <v>444</v>
      </c>
      <c r="B110" s="58" t="e">
        <f>#REF!</f>
        <v>#REF!</v>
      </c>
      <c r="C110" s="59" t="s">
        <v>117</v>
      </c>
      <c r="D110" s="60">
        <v>44504</v>
      </c>
      <c r="E110" s="61">
        <f>IF(SUM(D112:E114)&lt;&gt;0,MEDIAN(D112:E114),"")</f>
        <v>59.48</v>
      </c>
    </row>
    <row r="111" spans="1:5" s="24" customFormat="1" ht="12.75" x14ac:dyDescent="0.2">
      <c r="A111" s="62" t="s">
        <v>234</v>
      </c>
      <c r="B111" s="1087" t="s">
        <v>235</v>
      </c>
      <c r="C111" s="1087"/>
      <c r="D111" s="1088" t="s">
        <v>220</v>
      </c>
      <c r="E111" s="1088"/>
    </row>
    <row r="112" spans="1:5" s="24" customFormat="1" ht="12.75" x14ac:dyDescent="0.2">
      <c r="A112" s="113" t="s">
        <v>749</v>
      </c>
      <c r="B112" s="1097" t="str">
        <f>VLOOKUP(A112,$A$11:$E$51,3,0)</f>
        <v>ORUBY</v>
      </c>
      <c r="C112" s="1097"/>
      <c r="D112" s="1090">
        <v>61.99</v>
      </c>
      <c r="E112" s="1090"/>
    </row>
    <row r="113" spans="1:5" s="24" customFormat="1" ht="12.75" x14ac:dyDescent="0.2">
      <c r="A113" s="52" t="s">
        <v>436</v>
      </c>
      <c r="B113" s="1097" t="str">
        <f>VLOOKUP(A113,$A$11:$E$51,3,0)</f>
        <v>ELETRO CENTER</v>
      </c>
      <c r="C113" s="1097"/>
      <c r="D113" s="1093">
        <v>59.48</v>
      </c>
      <c r="E113" s="1093"/>
    </row>
    <row r="114" spans="1:5" s="24" customFormat="1" ht="12.75" x14ac:dyDescent="0.2">
      <c r="A114" s="114" t="s">
        <v>437</v>
      </c>
      <c r="B114" s="1098" t="str">
        <f>VLOOKUP(A114,$A$11:$E$51,3,0)</f>
        <v>ELETRICA POLO</v>
      </c>
      <c r="C114" s="1098"/>
      <c r="D114" s="1096">
        <v>57.6</v>
      </c>
      <c r="E114" s="1096"/>
    </row>
    <row r="115" spans="1:5" s="24" customFormat="1" ht="12.75" x14ac:dyDescent="0.2">
      <c r="A115" s="155"/>
      <c r="B115" s="156"/>
      <c r="C115" s="156"/>
      <c r="D115" s="157"/>
      <c r="E115" s="158"/>
    </row>
    <row r="116" spans="1:5" s="24" customFormat="1" ht="12.75" x14ac:dyDescent="0.2">
      <c r="A116" s="54" t="s">
        <v>39</v>
      </c>
      <c r="B116" s="55" t="s">
        <v>53</v>
      </c>
      <c r="C116" s="56" t="s">
        <v>40</v>
      </c>
      <c r="D116" s="56" t="s">
        <v>230</v>
      </c>
      <c r="E116" s="56" t="s">
        <v>231</v>
      </c>
    </row>
    <row r="117" spans="1:5" s="24" customFormat="1" ht="23.25" customHeight="1" x14ac:dyDescent="0.2">
      <c r="A117" s="57" t="s">
        <v>445</v>
      </c>
      <c r="B117" s="58" t="e">
        <f>#REF!</f>
        <v>#REF!</v>
      </c>
      <c r="C117" s="59" t="s">
        <v>117</v>
      </c>
      <c r="D117" s="60">
        <v>44504</v>
      </c>
      <c r="E117" s="61">
        <f>IF(SUM(D119:E121)&lt;&gt;0,MEDIAN(D119:E121),"")</f>
        <v>59.48</v>
      </c>
    </row>
    <row r="118" spans="1:5" s="24" customFormat="1" ht="12.75" x14ac:dyDescent="0.2">
      <c r="A118" s="62" t="s">
        <v>234</v>
      </c>
      <c r="B118" s="1087" t="s">
        <v>235</v>
      </c>
      <c r="C118" s="1087"/>
      <c r="D118" s="1088" t="s">
        <v>220</v>
      </c>
      <c r="E118" s="1088"/>
    </row>
    <row r="119" spans="1:5" s="24" customFormat="1" ht="12.75" x14ac:dyDescent="0.2">
      <c r="A119" s="113" t="s">
        <v>749</v>
      </c>
      <c r="B119" s="1097" t="str">
        <f>VLOOKUP(A119,$A$11:$E$51,3,0)</f>
        <v>ORUBY</v>
      </c>
      <c r="C119" s="1097"/>
      <c r="D119" s="1090">
        <v>61.99</v>
      </c>
      <c r="E119" s="1090"/>
    </row>
    <row r="120" spans="1:5" s="24" customFormat="1" ht="12.75" x14ac:dyDescent="0.2">
      <c r="A120" s="52" t="s">
        <v>436</v>
      </c>
      <c r="B120" s="1097" t="str">
        <f>VLOOKUP(A120,$A$11:$E$51,3,0)</f>
        <v>ELETRO CENTER</v>
      </c>
      <c r="C120" s="1097"/>
      <c r="D120" s="1093">
        <v>59.48</v>
      </c>
      <c r="E120" s="1093"/>
    </row>
    <row r="121" spans="1:5" s="24" customFormat="1" ht="12.75" x14ac:dyDescent="0.2">
      <c r="A121" s="114" t="s">
        <v>437</v>
      </c>
      <c r="B121" s="1098" t="str">
        <f>VLOOKUP(A121,$A$11:$E$51,3,0)</f>
        <v>ELETRICA POLO</v>
      </c>
      <c r="C121" s="1098"/>
      <c r="D121" s="1096">
        <v>57.6</v>
      </c>
      <c r="E121" s="1096"/>
    </row>
    <row r="122" spans="1:5" s="24" customFormat="1" ht="12.75" x14ac:dyDescent="0.2">
      <c r="A122" s="155"/>
      <c r="B122" s="156"/>
      <c r="C122" s="156"/>
      <c r="D122" s="157"/>
      <c r="E122" s="158"/>
    </row>
    <row r="123" spans="1:5" s="24" customFormat="1" ht="12.75" x14ac:dyDescent="0.2">
      <c r="A123" s="155"/>
      <c r="B123" s="156"/>
      <c r="C123" s="156"/>
      <c r="D123" s="157"/>
      <c r="E123" s="158"/>
    </row>
    <row r="124" spans="1:5" s="24" customFormat="1" ht="12.75" x14ac:dyDescent="0.2">
      <c r="A124" s="155"/>
      <c r="B124" s="156"/>
      <c r="C124" s="156"/>
      <c r="D124" s="157"/>
      <c r="E124" s="158"/>
    </row>
    <row r="125" spans="1:5" s="24" customFormat="1" ht="12.75" x14ac:dyDescent="0.2">
      <c r="A125" s="155"/>
      <c r="B125" s="156"/>
      <c r="C125" s="156"/>
      <c r="D125" s="157"/>
      <c r="E125" s="158"/>
    </row>
    <row r="126" spans="1:5" s="24" customFormat="1" ht="12.75" x14ac:dyDescent="0.2">
      <c r="A126" s="155"/>
      <c r="B126" s="156"/>
      <c r="C126" s="156"/>
      <c r="D126" s="157"/>
      <c r="E126" s="158"/>
    </row>
    <row r="127" spans="1:5" s="24" customFormat="1" ht="12.75" x14ac:dyDescent="0.2">
      <c r="A127" s="155"/>
      <c r="B127" s="156"/>
      <c r="C127" s="156"/>
      <c r="D127" s="157"/>
      <c r="E127" s="158"/>
    </row>
    <row r="128" spans="1:5" s="24" customFormat="1" ht="12.75" x14ac:dyDescent="0.2">
      <c r="A128" s="155"/>
      <c r="B128" s="156"/>
      <c r="C128" s="156"/>
      <c r="D128" s="157"/>
      <c r="E128" s="158"/>
    </row>
    <row r="129" spans="1:5" s="24" customFormat="1" ht="12.75" x14ac:dyDescent="0.2">
      <c r="A129" s="155"/>
      <c r="B129" s="156"/>
      <c r="C129" s="156"/>
      <c r="D129" s="157"/>
      <c r="E129" s="158"/>
    </row>
    <row r="130" spans="1:5" s="24" customFormat="1" ht="12.75" x14ac:dyDescent="0.2">
      <c r="A130" s="155"/>
      <c r="B130" s="156"/>
      <c r="C130" s="156"/>
      <c r="D130" s="157"/>
      <c r="E130" s="158"/>
    </row>
    <row r="131" spans="1:5" s="24" customFormat="1" ht="12.75" x14ac:dyDescent="0.2">
      <c r="A131" s="54" t="s">
        <v>39</v>
      </c>
      <c r="B131" s="55" t="s">
        <v>53</v>
      </c>
      <c r="C131" s="56" t="s">
        <v>40</v>
      </c>
      <c r="D131" s="56" t="s">
        <v>230</v>
      </c>
      <c r="E131" s="56" t="s">
        <v>231</v>
      </c>
    </row>
    <row r="132" spans="1:5" s="24" customFormat="1" ht="31.5" x14ac:dyDescent="0.2">
      <c r="A132" s="57" t="s">
        <v>443</v>
      </c>
      <c r="B132" s="58" t="s">
        <v>674</v>
      </c>
      <c r="C132" s="59" t="s">
        <v>117</v>
      </c>
      <c r="D132" s="60">
        <v>44504</v>
      </c>
      <c r="E132" s="61">
        <f>IF(SUM(D134:E136)&lt;&gt;0,MEDIAN(D134:E136),"")</f>
        <v>6025.3</v>
      </c>
    </row>
    <row r="133" spans="1:5" s="24" customFormat="1" ht="12.75" x14ac:dyDescent="0.2">
      <c r="A133" s="62" t="s">
        <v>234</v>
      </c>
      <c r="B133" s="1087" t="s">
        <v>235</v>
      </c>
      <c r="C133" s="1087"/>
      <c r="D133" s="1088" t="s">
        <v>220</v>
      </c>
      <c r="E133" s="1088"/>
    </row>
    <row r="134" spans="1:5" s="24" customFormat="1" ht="12.75" x14ac:dyDescent="0.2">
      <c r="A134" s="113" t="s">
        <v>408</v>
      </c>
      <c r="B134" s="1089" t="str">
        <f>VLOOKUP(A134,$A$11:$E$35,3,0)</f>
        <v>CRISTAL VIDROS</v>
      </c>
      <c r="C134" s="1089"/>
      <c r="D134" s="1090">
        <v>6983.99</v>
      </c>
      <c r="E134" s="1090"/>
    </row>
    <row r="135" spans="1:5" s="24" customFormat="1" ht="12.75" x14ac:dyDescent="0.2">
      <c r="A135" s="52" t="s">
        <v>409</v>
      </c>
      <c r="B135" s="1091" t="str">
        <f>VLOOKUP(A135,$A$11:$E$35,3,0)</f>
        <v>NELSON VIDROS</v>
      </c>
      <c r="C135" s="1092"/>
      <c r="D135" s="1093">
        <v>5895.2</v>
      </c>
      <c r="E135" s="1093"/>
    </row>
    <row r="136" spans="1:5" s="24" customFormat="1" ht="12.75" x14ac:dyDescent="0.2">
      <c r="A136" s="114" t="s">
        <v>410</v>
      </c>
      <c r="B136" s="1094" t="str">
        <f>VLOOKUP(A136,$A$11:$E$35,3,0)</f>
        <v>VARANDA VIDROS</v>
      </c>
      <c r="C136" s="1095"/>
      <c r="D136" s="1096">
        <v>6025.3</v>
      </c>
      <c r="E136" s="1096"/>
    </row>
    <row r="137" spans="1:5" s="24" customFormat="1" ht="12.75" x14ac:dyDescent="0.2">
      <c r="A137" s="119"/>
      <c r="D137" s="67"/>
      <c r="E137" s="120"/>
    </row>
    <row r="138" spans="1:5" s="24" customFormat="1" ht="12.75" x14ac:dyDescent="0.2">
      <c r="A138" s="54" t="s">
        <v>39</v>
      </c>
      <c r="B138" s="55" t="s">
        <v>53</v>
      </c>
      <c r="C138" s="56" t="s">
        <v>40</v>
      </c>
      <c r="D138" s="56" t="s">
        <v>230</v>
      </c>
      <c r="E138" s="56" t="s">
        <v>231</v>
      </c>
    </row>
    <row r="139" spans="1:5" s="24" customFormat="1" ht="31.5" x14ac:dyDescent="0.2">
      <c r="A139" s="57" t="s">
        <v>443</v>
      </c>
      <c r="B139" s="116" t="s">
        <v>667</v>
      </c>
      <c r="C139" s="59" t="s">
        <v>45</v>
      </c>
      <c r="D139" s="60">
        <v>44504</v>
      </c>
      <c r="E139" s="61">
        <f>IF(SUM(D141:E143)&lt;&gt;0,MEDIAN(D141:E143),"")</f>
        <v>1400</v>
      </c>
    </row>
    <row r="140" spans="1:5" s="24" customFormat="1" ht="12.75" x14ac:dyDescent="0.2">
      <c r="A140" s="62" t="s">
        <v>234</v>
      </c>
      <c r="B140" s="1087" t="s">
        <v>235</v>
      </c>
      <c r="C140" s="1087"/>
      <c r="D140" s="1088" t="s">
        <v>220</v>
      </c>
      <c r="E140" s="1088"/>
    </row>
    <row r="141" spans="1:5" s="24" customFormat="1" ht="12.75" x14ac:dyDescent="0.2">
      <c r="A141" s="113" t="s">
        <v>411</v>
      </c>
      <c r="B141" s="1089" t="str">
        <f>VLOOKUP(A141,$A$11:$E$35,3,0)</f>
        <v>ESQUADRIAS SÃO CHINE</v>
      </c>
      <c r="C141" s="1089"/>
      <c r="D141" s="1090">
        <v>1100</v>
      </c>
      <c r="E141" s="1090"/>
    </row>
    <row r="142" spans="1:5" s="24" customFormat="1" ht="12.75" x14ac:dyDescent="0.2">
      <c r="A142" s="52" t="s">
        <v>412</v>
      </c>
      <c r="B142" s="1091" t="str">
        <f>VLOOKUP(A142,$A$11:$E$35,3,0)</f>
        <v>ESQUADRIAS GUAÇU</v>
      </c>
      <c r="C142" s="1092"/>
      <c r="D142" s="1093">
        <v>1400</v>
      </c>
      <c r="E142" s="1093"/>
    </row>
    <row r="143" spans="1:5" s="24" customFormat="1" ht="12.75" x14ac:dyDescent="0.2">
      <c r="A143" s="114" t="s">
        <v>413</v>
      </c>
      <c r="B143" s="1094" t="str">
        <f>VLOOKUP(A143,$A$11:$E$35,3,0)</f>
        <v>KS ESQUADRIAS</v>
      </c>
      <c r="C143" s="1095"/>
      <c r="D143" s="1096">
        <v>1980</v>
      </c>
      <c r="E143" s="1096"/>
    </row>
    <row r="144" spans="1:5" s="24" customFormat="1" ht="12.75" x14ac:dyDescent="0.2">
      <c r="A144" s="119"/>
      <c r="D144" s="67"/>
      <c r="E144" s="120"/>
    </row>
    <row r="145" spans="1:5" s="24" customFormat="1" ht="12.75" x14ac:dyDescent="0.2">
      <c r="A145" s="54" t="s">
        <v>39</v>
      </c>
      <c r="B145" s="55" t="s">
        <v>53</v>
      </c>
      <c r="C145" s="56" t="s">
        <v>40</v>
      </c>
      <c r="D145" s="56" t="s">
        <v>230</v>
      </c>
      <c r="E145" s="56" t="s">
        <v>231</v>
      </c>
    </row>
    <row r="146" spans="1:5" s="24" customFormat="1" ht="31.5" x14ac:dyDescent="0.2">
      <c r="A146" s="57" t="s">
        <v>444</v>
      </c>
      <c r="B146" s="116" t="s">
        <v>753</v>
      </c>
      <c r="C146" s="59" t="s">
        <v>117</v>
      </c>
      <c r="D146" s="60">
        <v>44504</v>
      </c>
      <c r="E146" s="61">
        <f>IF(SUM(D148:E150)&lt;&gt;0,MEDIAN(D148:E150),"")</f>
        <v>2687.37</v>
      </c>
    </row>
    <row r="147" spans="1:5" s="24" customFormat="1" ht="12.75" x14ac:dyDescent="0.2">
      <c r="A147" s="62" t="s">
        <v>234</v>
      </c>
      <c r="B147" s="1087" t="s">
        <v>235</v>
      </c>
      <c r="C147" s="1087"/>
      <c r="D147" s="1088" t="s">
        <v>220</v>
      </c>
      <c r="E147" s="1088"/>
    </row>
    <row r="148" spans="1:5" s="24" customFormat="1" ht="12.75" x14ac:dyDescent="0.2">
      <c r="A148" s="113" t="s">
        <v>411</v>
      </c>
      <c r="B148" s="1089" t="str">
        <f>VLOOKUP(A148,$A$11:$E$35,3,0)</f>
        <v>ESQUADRIAS SÃO CHINE</v>
      </c>
      <c r="C148" s="1089"/>
      <c r="D148" s="1090">
        <v>2687.37</v>
      </c>
      <c r="E148" s="1090"/>
    </row>
    <row r="149" spans="1:5" s="24" customFormat="1" ht="12.75" x14ac:dyDescent="0.2">
      <c r="A149" s="52" t="s">
        <v>412</v>
      </c>
      <c r="B149" s="1091" t="str">
        <f>VLOOKUP(A149,$A$11:$E$35,3,0)</f>
        <v>ESQUADRIAS GUAÇU</v>
      </c>
      <c r="C149" s="1092"/>
      <c r="D149" s="1093">
        <v>4775.12</v>
      </c>
      <c r="E149" s="1093"/>
    </row>
    <row r="150" spans="1:5" s="24" customFormat="1" ht="12.75" x14ac:dyDescent="0.2">
      <c r="A150" s="114" t="s">
        <v>413</v>
      </c>
      <c r="B150" s="1094" t="str">
        <f>VLOOKUP(A150,$A$11:$E$35,3,0)</f>
        <v>KS ESQUADRIAS</v>
      </c>
      <c r="C150" s="1095"/>
      <c r="D150" s="1096">
        <v>2368</v>
      </c>
      <c r="E150" s="1096"/>
    </row>
    <row r="151" spans="1:5" s="24" customFormat="1" ht="12.75" x14ac:dyDescent="0.2">
      <c r="A151" s="119"/>
      <c r="D151" s="67"/>
      <c r="E151" s="120"/>
    </row>
    <row r="152" spans="1:5" s="24" customFormat="1" ht="12.75" x14ac:dyDescent="0.2">
      <c r="A152" s="54" t="s">
        <v>39</v>
      </c>
      <c r="B152" s="55" t="s">
        <v>53</v>
      </c>
      <c r="C152" s="56" t="s">
        <v>40</v>
      </c>
      <c r="D152" s="56" t="s">
        <v>230</v>
      </c>
      <c r="E152" s="56" t="s">
        <v>231</v>
      </c>
    </row>
    <row r="153" spans="1:5" s="24" customFormat="1" ht="42" x14ac:dyDescent="0.2">
      <c r="A153" s="57" t="s">
        <v>445</v>
      </c>
      <c r="B153" s="116" t="str">
        <f>[10]ORÇAMENTO_DES!G175</f>
        <v>PORTA DE CORRER AUTOMÁTICA, EM VIDRO TEMPERADO INCOLOR 8MM, 4 FOLHAS (2 MOVEIS E DUAS FIXAS), COM BATE FECHA, NAS DIMENSÕES 2,2X270CM - FORNECIMENTO E INSTALAÇÃO</v>
      </c>
      <c r="C153" s="59" t="s">
        <v>233</v>
      </c>
      <c r="D153" s="60">
        <v>44504</v>
      </c>
      <c r="E153" s="61">
        <f>IF(SUM(D155:E157)&lt;&gt;0,MEDIAN(D155:E157),"")</f>
        <v>16104.65</v>
      </c>
    </row>
    <row r="154" spans="1:5" s="24" customFormat="1" ht="12.75" x14ac:dyDescent="0.2">
      <c r="A154" s="62" t="s">
        <v>234</v>
      </c>
      <c r="B154" s="1087" t="s">
        <v>235</v>
      </c>
      <c r="C154" s="1087"/>
      <c r="D154" s="1088" t="s">
        <v>220</v>
      </c>
      <c r="E154" s="1088"/>
    </row>
    <row r="155" spans="1:5" s="24" customFormat="1" ht="12.75" x14ac:dyDescent="0.2">
      <c r="A155" s="113" t="s">
        <v>408</v>
      </c>
      <c r="B155" s="1089" t="str">
        <f>VLOOKUP(A155,$A$11:$E$35,3,0)</f>
        <v>CRISTAL VIDROS</v>
      </c>
      <c r="C155" s="1089"/>
      <c r="D155" s="1090">
        <v>17918.86</v>
      </c>
      <c r="E155" s="1090"/>
    </row>
    <row r="156" spans="1:5" s="24" customFormat="1" ht="12.75" x14ac:dyDescent="0.2">
      <c r="A156" s="52" t="s">
        <v>409</v>
      </c>
      <c r="B156" s="1091" t="str">
        <f>VLOOKUP(A156,$A$11:$E$35,3,0)</f>
        <v>NELSON VIDROS</v>
      </c>
      <c r="C156" s="1092"/>
      <c r="D156" s="1093">
        <v>15845.5</v>
      </c>
      <c r="E156" s="1093"/>
    </row>
    <row r="157" spans="1:5" s="24" customFormat="1" ht="12.75" x14ac:dyDescent="0.2">
      <c r="A157" s="114" t="s">
        <v>410</v>
      </c>
      <c r="B157" s="1094" t="str">
        <f>VLOOKUP(A157,$A$11:$E$35,3,0)</f>
        <v>VARANDA VIDROS</v>
      </c>
      <c r="C157" s="1095"/>
      <c r="D157" s="1096">
        <v>16104.65</v>
      </c>
      <c r="E157" s="1096"/>
    </row>
    <row r="158" spans="1:5" s="24" customFormat="1" ht="12.75" x14ac:dyDescent="0.2">
      <c r="A158" s="119"/>
      <c r="D158" s="67"/>
      <c r="E158" s="120"/>
    </row>
    <row r="159" spans="1:5" s="24" customFormat="1" ht="12.75" x14ac:dyDescent="0.2">
      <c r="A159" s="54" t="s">
        <v>39</v>
      </c>
      <c r="B159" s="55" t="s">
        <v>53</v>
      </c>
      <c r="C159" s="56" t="s">
        <v>40</v>
      </c>
      <c r="D159" s="56" t="s">
        <v>230</v>
      </c>
      <c r="E159" s="56" t="s">
        <v>231</v>
      </c>
    </row>
    <row r="160" spans="1:5" s="24" customFormat="1" ht="31.5" x14ac:dyDescent="0.2">
      <c r="A160" s="57" t="s">
        <v>446</v>
      </c>
      <c r="B160" s="58" t="s">
        <v>675</v>
      </c>
      <c r="C160" s="59" t="s">
        <v>117</v>
      </c>
      <c r="D160" s="60">
        <v>44463</v>
      </c>
      <c r="E160" s="61">
        <f>IF(SUM(D162:E164)&lt;&gt;0,MEDIAN(D162:E164),"")</f>
        <v>238490</v>
      </c>
    </row>
    <row r="161" spans="1:5" s="24" customFormat="1" ht="12.75" x14ac:dyDescent="0.2">
      <c r="A161" s="62" t="s">
        <v>234</v>
      </c>
      <c r="B161" s="1087" t="s">
        <v>235</v>
      </c>
      <c r="C161" s="1087"/>
      <c r="D161" s="1088" t="s">
        <v>220</v>
      </c>
      <c r="E161" s="1088"/>
    </row>
    <row r="162" spans="1:5" s="24" customFormat="1" ht="12.75" x14ac:dyDescent="0.2">
      <c r="A162" s="52" t="s">
        <v>420</v>
      </c>
      <c r="B162" s="1091" t="str">
        <f>VLOOKUP(A162,$A$11:$E$35,3,0)</f>
        <v>GAÚCHA CONSTRUÇÕES ELÉTRICAS</v>
      </c>
      <c r="C162" s="1092"/>
      <c r="D162" s="1099">
        <v>238490</v>
      </c>
      <c r="E162" s="1099"/>
    </row>
    <row r="163" spans="1:5" s="24" customFormat="1" ht="12.75" x14ac:dyDescent="0.2">
      <c r="A163" s="52" t="s">
        <v>421</v>
      </c>
      <c r="B163" s="1091" t="str">
        <f>VLOOKUP(A163,$A$11:$E$52,3,0)</f>
        <v>KIMARKI</v>
      </c>
      <c r="C163" s="1092"/>
      <c r="D163" s="1100">
        <v>225543</v>
      </c>
      <c r="E163" s="1100"/>
    </row>
    <row r="164" spans="1:5" s="24" customFormat="1" ht="12.75" x14ac:dyDescent="0.2">
      <c r="A164" s="52" t="s">
        <v>422</v>
      </c>
      <c r="B164" s="1091" t="str">
        <f>VLOOKUP(A164,$A$11:$E$52,3,0)</f>
        <v>CONTRAFO</v>
      </c>
      <c r="C164" s="1092"/>
      <c r="D164" s="1101">
        <v>396750</v>
      </c>
      <c r="E164" s="1101"/>
    </row>
    <row r="165" spans="1:5" s="24" customFormat="1" ht="12.75" x14ac:dyDescent="0.2">
      <c r="A165" s="119"/>
      <c r="D165" s="67"/>
      <c r="E165" s="120"/>
    </row>
    <row r="166" spans="1:5" s="24" customFormat="1" ht="12.75" x14ac:dyDescent="0.2">
      <c r="A166" s="54" t="s">
        <v>39</v>
      </c>
      <c r="B166" s="55" t="s">
        <v>53</v>
      </c>
      <c r="C166" s="56" t="s">
        <v>40</v>
      </c>
      <c r="D166" s="56" t="s">
        <v>230</v>
      </c>
      <c r="E166" s="56" t="s">
        <v>231</v>
      </c>
    </row>
    <row r="167" spans="1:5" s="24" customFormat="1" ht="44.25" customHeight="1" x14ac:dyDescent="0.2">
      <c r="A167" s="115" t="s">
        <v>447</v>
      </c>
      <c r="B167" s="58" t="s">
        <v>754</v>
      </c>
      <c r="C167" s="59" t="s">
        <v>117</v>
      </c>
      <c r="D167" s="60">
        <v>44462</v>
      </c>
      <c r="E167" s="61">
        <f>IF(SUM(D169:E171)&lt;&gt;0,MEDIAN(D169:E171),"")</f>
        <v>260190</v>
      </c>
    </row>
    <row r="168" spans="1:5" s="24" customFormat="1" ht="12.75" x14ac:dyDescent="0.2">
      <c r="A168" s="62" t="s">
        <v>234</v>
      </c>
      <c r="B168" s="1087" t="s">
        <v>235</v>
      </c>
      <c r="C168" s="1087"/>
      <c r="D168" s="1088" t="s">
        <v>220</v>
      </c>
      <c r="E168" s="1088"/>
    </row>
    <row r="169" spans="1:5" s="24" customFormat="1" ht="12.75" x14ac:dyDescent="0.2">
      <c r="A169" s="113" t="s">
        <v>414</v>
      </c>
      <c r="B169" s="1102" t="str">
        <f>VLOOKUP(A169,$A$11:$E$52,3,0)</f>
        <v>GERAFORTE</v>
      </c>
      <c r="C169" s="1103"/>
      <c r="D169" s="1099">
        <v>317900</v>
      </c>
      <c r="E169" s="1099"/>
    </row>
    <row r="170" spans="1:5" s="24" customFormat="1" ht="12.75" x14ac:dyDescent="0.2">
      <c r="A170" s="52" t="s">
        <v>417</v>
      </c>
      <c r="B170" s="1091" t="str">
        <f>VLOOKUP(A170,$A$11:$E$52,3,0)</f>
        <v>STEMAC</v>
      </c>
      <c r="C170" s="1092"/>
      <c r="D170" s="1100">
        <v>260190</v>
      </c>
      <c r="E170" s="1100"/>
    </row>
    <row r="171" spans="1:5" s="24" customFormat="1" ht="12.75" x14ac:dyDescent="0.2">
      <c r="A171" s="114" t="s">
        <v>419</v>
      </c>
      <c r="B171" s="1094" t="str">
        <f>VLOOKUP(A171,$A$11:$E$52,3,0)</f>
        <v>GENERAC</v>
      </c>
      <c r="C171" s="1095"/>
      <c r="D171" s="1101">
        <v>234560</v>
      </c>
      <c r="E171" s="1101"/>
    </row>
    <row r="172" spans="1:5" s="24" customFormat="1" ht="12.75" x14ac:dyDescent="0.2">
      <c r="A172" s="119"/>
      <c r="D172" s="67"/>
      <c r="E172" s="120"/>
    </row>
    <row r="173" spans="1:5" s="24" customFormat="1" ht="12.75" x14ac:dyDescent="0.2">
      <c r="A173" s="54" t="s">
        <v>39</v>
      </c>
      <c r="B173" s="55" t="s">
        <v>53</v>
      </c>
      <c r="C173" s="56" t="s">
        <v>40</v>
      </c>
      <c r="D173" s="56" t="s">
        <v>230</v>
      </c>
      <c r="E173" s="56" t="s">
        <v>231</v>
      </c>
    </row>
    <row r="174" spans="1:5" s="24" customFormat="1" ht="12.75" x14ac:dyDescent="0.2">
      <c r="A174" s="115" t="s">
        <v>448</v>
      </c>
      <c r="B174" s="116" t="e">
        <f>ORÇAMENTO_S_DES!#REF!</f>
        <v>#REF!</v>
      </c>
      <c r="C174" s="59" t="s">
        <v>117</v>
      </c>
      <c r="D174" s="60">
        <v>44462</v>
      </c>
      <c r="E174" s="61">
        <f>IF(SUM(D176:E178)&lt;&gt;0,MEDIAN(D176:E178),"")</f>
        <v>294606</v>
      </c>
    </row>
    <row r="175" spans="1:5" s="24" customFormat="1" ht="12.75" x14ac:dyDescent="0.2">
      <c r="A175" s="62" t="s">
        <v>234</v>
      </c>
      <c r="B175" s="1087" t="s">
        <v>235</v>
      </c>
      <c r="C175" s="1087"/>
      <c r="D175" s="1088" t="s">
        <v>220</v>
      </c>
      <c r="E175" s="1088"/>
    </row>
    <row r="176" spans="1:5" s="24" customFormat="1" ht="12.75" x14ac:dyDescent="0.2">
      <c r="A176" s="52" t="s">
        <v>421</v>
      </c>
      <c r="B176" s="1089" t="str">
        <f>VLOOKUP(A176,$A$11:$E$35,3,0)</f>
        <v>KIMARKI</v>
      </c>
      <c r="C176" s="1089"/>
      <c r="D176" s="1099">
        <v>317900</v>
      </c>
      <c r="E176" s="1099"/>
    </row>
    <row r="177" spans="1:6" s="24" customFormat="1" ht="12.75" x14ac:dyDescent="0.2">
      <c r="A177" s="52" t="s">
        <v>422</v>
      </c>
      <c r="B177" s="1091" t="str">
        <f>VLOOKUP(A177,$A$11:$E$35,3,0)</f>
        <v>CONTRAFO</v>
      </c>
      <c r="C177" s="1092"/>
      <c r="D177" s="1100">
        <v>260190</v>
      </c>
      <c r="E177" s="1100"/>
    </row>
    <row r="178" spans="1:6" s="24" customFormat="1" ht="12.75" x14ac:dyDescent="0.2">
      <c r="A178" s="52" t="s">
        <v>427</v>
      </c>
      <c r="B178" s="1094" t="str">
        <f>VLOOKUP(A178,$A$11:$E$35,3,0)</f>
        <v>HIDRO ECO BR</v>
      </c>
      <c r="C178" s="1095"/>
      <c r="D178" s="1101">
        <v>294606</v>
      </c>
      <c r="E178" s="1101"/>
    </row>
    <row r="179" spans="1:6" s="24" customFormat="1" ht="12.75" x14ac:dyDescent="0.2">
      <c r="A179" s="119"/>
      <c r="D179" s="67"/>
      <c r="E179" s="120"/>
    </row>
    <row r="180" spans="1:6" s="24" customFormat="1" ht="12.75" x14ac:dyDescent="0.2">
      <c r="A180" s="54" t="s">
        <v>39</v>
      </c>
      <c r="B180" s="55" t="s">
        <v>53</v>
      </c>
      <c r="C180" s="56" t="s">
        <v>40</v>
      </c>
      <c r="D180" s="56" t="s">
        <v>230</v>
      </c>
      <c r="E180" s="56" t="s">
        <v>231</v>
      </c>
    </row>
    <row r="181" spans="1:6" s="24" customFormat="1" ht="12.75" x14ac:dyDescent="0.2">
      <c r="A181" s="57" t="s">
        <v>449</v>
      </c>
      <c r="B181" s="58" t="e">
        <f>ORÇAMENTO_S_DES!#REF!</f>
        <v>#REF!</v>
      </c>
      <c r="C181" s="59" t="s">
        <v>215</v>
      </c>
      <c r="D181" s="60">
        <v>44466</v>
      </c>
      <c r="E181" s="61">
        <f>IF(SUM(D183:E185)&lt;&gt;0,MEDIAN(D183:E185),"")</f>
        <v>50000</v>
      </c>
    </row>
    <row r="182" spans="1:6" s="24" customFormat="1" ht="12.75" x14ac:dyDescent="0.2">
      <c r="A182" s="62" t="s">
        <v>234</v>
      </c>
      <c r="B182" s="1087" t="s">
        <v>235</v>
      </c>
      <c r="C182" s="1087"/>
      <c r="D182" s="1088" t="s">
        <v>220</v>
      </c>
      <c r="E182" s="1088"/>
    </row>
    <row r="183" spans="1:6" s="24" customFormat="1" ht="12.75" x14ac:dyDescent="0.2">
      <c r="A183" s="113" t="s">
        <v>747</v>
      </c>
      <c r="B183" s="1089" t="str">
        <f>VLOOKUP(A183,$A$11:$E$51,3,0)</f>
        <v>MABORE</v>
      </c>
      <c r="C183" s="1089"/>
      <c r="D183" s="1090">
        <v>55000</v>
      </c>
      <c r="E183" s="1090"/>
    </row>
    <row r="184" spans="1:6" s="24" customFormat="1" ht="12.75" x14ac:dyDescent="0.2">
      <c r="A184" s="52" t="s">
        <v>748</v>
      </c>
      <c r="B184" s="1091" t="str">
        <f>VLOOKUP(A184,$A$11:$E$51,3,0)</f>
        <v>CASA DOS PARAFUSOS</v>
      </c>
      <c r="C184" s="1092"/>
      <c r="D184" s="1093">
        <v>39500</v>
      </c>
      <c r="E184" s="1093"/>
    </row>
    <row r="185" spans="1:6" s="24" customFormat="1" ht="12.75" x14ac:dyDescent="0.2">
      <c r="A185" s="114" t="s">
        <v>749</v>
      </c>
      <c r="B185" s="1094" t="str">
        <f>VLOOKUP(A185,$A$11:$E$51,3,0)</f>
        <v>ORUBY</v>
      </c>
      <c r="C185" s="1095"/>
      <c r="D185" s="1096">
        <v>50000</v>
      </c>
      <c r="E185" s="1096"/>
    </row>
    <row r="186" spans="1:6" s="24" customFormat="1" ht="12.75" x14ac:dyDescent="0.2">
      <c r="A186" s="119"/>
      <c r="D186" s="67"/>
      <c r="E186" s="120"/>
    </row>
    <row r="187" spans="1:6" s="24" customFormat="1" ht="12.75" x14ac:dyDescent="0.2"/>
    <row r="188" spans="1:6" s="24" customFormat="1" ht="12.75" x14ac:dyDescent="0.2"/>
    <row r="189" spans="1:6" s="24" customFormat="1" ht="12.75" x14ac:dyDescent="0.2"/>
    <row r="190" spans="1:6" s="24" customFormat="1" ht="12.75" x14ac:dyDescent="0.2"/>
    <row r="191" spans="1:6" s="24" customFormat="1" x14ac:dyDescent="0.25">
      <c r="F191"/>
    </row>
    <row r="192" spans="1:6" s="24" customFormat="1" x14ac:dyDescent="0.25">
      <c r="F192"/>
    </row>
  </sheetData>
  <dataConsolidate/>
  <mergeCells count="148">
    <mergeCell ref="B121:C121"/>
    <mergeCell ref="D121:E121"/>
    <mergeCell ref="B113:C113"/>
    <mergeCell ref="D113:E113"/>
    <mergeCell ref="B114:C114"/>
    <mergeCell ref="D114:E114"/>
    <mergeCell ref="B118:C118"/>
    <mergeCell ref="D118:E118"/>
    <mergeCell ref="B119:C119"/>
    <mergeCell ref="D119:E119"/>
    <mergeCell ref="B120:C120"/>
    <mergeCell ref="D120:E120"/>
    <mergeCell ref="B185:C185"/>
    <mergeCell ref="D185:E185"/>
    <mergeCell ref="B182:C182"/>
    <mergeCell ref="D182:E182"/>
    <mergeCell ref="B183:C183"/>
    <mergeCell ref="D183:E183"/>
    <mergeCell ref="B184:C184"/>
    <mergeCell ref="D184:E184"/>
    <mergeCell ref="B176:C176"/>
    <mergeCell ref="D176:E176"/>
    <mergeCell ref="B177:C177"/>
    <mergeCell ref="D177:E177"/>
    <mergeCell ref="B178:C178"/>
    <mergeCell ref="D178:E178"/>
    <mergeCell ref="B170:C170"/>
    <mergeCell ref="D170:E170"/>
    <mergeCell ref="B171:C171"/>
    <mergeCell ref="D171:E171"/>
    <mergeCell ref="B175:C175"/>
    <mergeCell ref="D175:E175"/>
    <mergeCell ref="B164:C164"/>
    <mergeCell ref="D164:E164"/>
    <mergeCell ref="B168:C168"/>
    <mergeCell ref="D168:E168"/>
    <mergeCell ref="B169:C169"/>
    <mergeCell ref="D169:E169"/>
    <mergeCell ref="B161:C161"/>
    <mergeCell ref="D161:E161"/>
    <mergeCell ref="B162:C162"/>
    <mergeCell ref="D162:E162"/>
    <mergeCell ref="B163:C163"/>
    <mergeCell ref="D163:E163"/>
    <mergeCell ref="B155:C155"/>
    <mergeCell ref="D155:E155"/>
    <mergeCell ref="B156:C156"/>
    <mergeCell ref="D156:E156"/>
    <mergeCell ref="B157:C157"/>
    <mergeCell ref="D157:E157"/>
    <mergeCell ref="B149:C149"/>
    <mergeCell ref="D149:E149"/>
    <mergeCell ref="B150:C150"/>
    <mergeCell ref="D150:E150"/>
    <mergeCell ref="B154:C154"/>
    <mergeCell ref="D154:E154"/>
    <mergeCell ref="B143:C143"/>
    <mergeCell ref="D143:E143"/>
    <mergeCell ref="B147:C147"/>
    <mergeCell ref="D147:E147"/>
    <mergeCell ref="B148:C148"/>
    <mergeCell ref="D148:E148"/>
    <mergeCell ref="B140:C140"/>
    <mergeCell ref="D140:E140"/>
    <mergeCell ref="B141:C141"/>
    <mergeCell ref="D141:E141"/>
    <mergeCell ref="B142:C142"/>
    <mergeCell ref="D142:E142"/>
    <mergeCell ref="B105:C105"/>
    <mergeCell ref="D105:E105"/>
    <mergeCell ref="B106:C106"/>
    <mergeCell ref="D106:E106"/>
    <mergeCell ref="B107:C107"/>
    <mergeCell ref="D107:E107"/>
    <mergeCell ref="B133:C133"/>
    <mergeCell ref="D133:E133"/>
    <mergeCell ref="B134:C134"/>
    <mergeCell ref="D134:E134"/>
    <mergeCell ref="B135:C135"/>
    <mergeCell ref="D135:E135"/>
    <mergeCell ref="B136:C136"/>
    <mergeCell ref="D136:E136"/>
    <mergeCell ref="B111:C111"/>
    <mergeCell ref="D111:E111"/>
    <mergeCell ref="B112:C112"/>
    <mergeCell ref="D112:E112"/>
    <mergeCell ref="B92:C92"/>
    <mergeCell ref="D92:E92"/>
    <mergeCell ref="B93:C93"/>
    <mergeCell ref="D93:E93"/>
    <mergeCell ref="B104:C104"/>
    <mergeCell ref="D104:E104"/>
    <mergeCell ref="B86:C86"/>
    <mergeCell ref="D86:E86"/>
    <mergeCell ref="B90:C90"/>
    <mergeCell ref="D90:E90"/>
    <mergeCell ref="B91:C91"/>
    <mergeCell ref="D91:E91"/>
    <mergeCell ref="B97:C97"/>
    <mergeCell ref="D97:E97"/>
    <mergeCell ref="B98:C98"/>
    <mergeCell ref="D98:E98"/>
    <mergeCell ref="B99:C99"/>
    <mergeCell ref="D99:E99"/>
    <mergeCell ref="B100:C100"/>
    <mergeCell ref="D100:E100"/>
    <mergeCell ref="B83:C83"/>
    <mergeCell ref="D83:E83"/>
    <mergeCell ref="B84:C84"/>
    <mergeCell ref="D84:E84"/>
    <mergeCell ref="B85:C85"/>
    <mergeCell ref="D85:E85"/>
    <mergeCell ref="B77:C77"/>
    <mergeCell ref="D77:E77"/>
    <mergeCell ref="B78:C78"/>
    <mergeCell ref="D78:E78"/>
    <mergeCell ref="B79:C79"/>
    <mergeCell ref="D79:E79"/>
    <mergeCell ref="B72:C72"/>
    <mergeCell ref="D72:E72"/>
    <mergeCell ref="B76:C76"/>
    <mergeCell ref="D76:E76"/>
    <mergeCell ref="B65:C65"/>
    <mergeCell ref="D65:E65"/>
    <mergeCell ref="B69:C69"/>
    <mergeCell ref="D69:E69"/>
    <mergeCell ref="B70:C70"/>
    <mergeCell ref="D70:E70"/>
    <mergeCell ref="B64:C64"/>
    <mergeCell ref="D64:E64"/>
    <mergeCell ref="B56:C56"/>
    <mergeCell ref="D56:E56"/>
    <mergeCell ref="B57:C57"/>
    <mergeCell ref="D57:E57"/>
    <mergeCell ref="B58:C58"/>
    <mergeCell ref="D58:E58"/>
    <mergeCell ref="B71:C71"/>
    <mergeCell ref="D71:E71"/>
    <mergeCell ref="A4:E4"/>
    <mergeCell ref="D5:E5"/>
    <mergeCell ref="D7:E8"/>
    <mergeCell ref="A52:E52"/>
    <mergeCell ref="B55:C55"/>
    <mergeCell ref="D55:E55"/>
    <mergeCell ref="B62:C62"/>
    <mergeCell ref="D62:E62"/>
    <mergeCell ref="B63:C63"/>
    <mergeCell ref="D63:E63"/>
  </mergeCells>
  <phoneticPr fontId="2" type="noConversion"/>
  <dataValidations count="4">
    <dataValidation type="list" allowBlank="1" showInputMessage="1" showErrorMessage="1" sqref="A183:A185 A100 A105:A107 A112:A115 A119:A129" xr:uid="{00000000-0002-0000-0700-000000000000}">
      <formula1>$A$11:$A$51</formula1>
    </dataValidation>
    <dataValidation type="list" allowBlank="1" showInputMessage="1" showErrorMessage="1" sqref="A163:A164 A169:A171 A176:A178" xr:uid="{00000000-0002-0000-0700-000001000000}">
      <formula1>$A$11:$A$52</formula1>
    </dataValidation>
    <dataValidation type="list" allowBlank="1" showInputMessage="1" showErrorMessage="1" sqref="A56:A58 A63:A66 A141:A143 A101 A70:A72 A84:A86 A162 A148:A150 A155:A157 A77:A79 A91:A94 A98:A99 A108 A134:A136 A130" xr:uid="{00000000-0002-0000-0700-000002000000}">
      <formula1>$A$11:$A$35</formula1>
    </dataValidation>
    <dataValidation type="list" allowBlank="1" showInputMessage="1" showErrorMessage="1" sqref="A87 A73 A80 A59" xr:uid="{00000000-0002-0000-0700-000003000000}">
      <formula1>#REF!</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H387"/>
  <sheetViews>
    <sheetView workbookViewId="0"/>
  </sheetViews>
  <sheetFormatPr defaultColWidth="8.85546875" defaultRowHeight="15" x14ac:dyDescent="0.25"/>
  <cols>
    <col min="1" max="1" width="11.42578125" style="190" customWidth="1"/>
    <col min="2" max="2" width="12.42578125" style="190" customWidth="1"/>
    <col min="3" max="3" width="11.28515625" style="190" customWidth="1"/>
    <col min="4" max="4" width="67.5703125" style="190" customWidth="1"/>
    <col min="5" max="5" width="12.140625" style="190" customWidth="1"/>
    <col min="6" max="6" width="12.42578125" style="190" customWidth="1"/>
    <col min="7" max="7" width="13.28515625" style="190" customWidth="1"/>
    <col min="8" max="8" width="9.42578125" style="190" customWidth="1"/>
    <col min="9" max="16384" width="8.85546875" style="190"/>
  </cols>
  <sheetData>
    <row r="1" spans="1:8" x14ac:dyDescent="0.25">
      <c r="A1" s="526"/>
      <c r="B1" s="527"/>
      <c r="C1" s="528"/>
      <c r="D1" s="1108" t="s">
        <v>1</v>
      </c>
      <c r="E1" s="1109"/>
      <c r="F1" s="1109"/>
      <c r="G1" s="1109"/>
      <c r="H1" s="1110"/>
    </row>
    <row r="2" spans="1:8" ht="15.75" x14ac:dyDescent="0.25">
      <c r="A2" s="529"/>
      <c r="B2" s="184"/>
      <c r="C2" s="530"/>
      <c r="D2" s="1111" t="s">
        <v>469</v>
      </c>
      <c r="E2" s="1112"/>
      <c r="F2" s="1112"/>
      <c r="G2" s="1112"/>
      <c r="H2" s="1113"/>
    </row>
    <row r="3" spans="1:8" x14ac:dyDescent="0.25">
      <c r="A3" s="531"/>
      <c r="B3" s="532"/>
      <c r="C3" s="533"/>
      <c r="D3" s="1114" t="s">
        <v>1710</v>
      </c>
      <c r="E3" s="1115"/>
      <c r="F3" s="1115"/>
      <c r="G3" s="1115"/>
      <c r="H3" s="1116"/>
    </row>
    <row r="4" spans="1:8" ht="20.25" x14ac:dyDescent="0.25">
      <c r="A4" s="1117" t="s">
        <v>38</v>
      </c>
      <c r="B4" s="1118"/>
      <c r="C4" s="1118"/>
      <c r="D4" s="1118"/>
      <c r="E4" s="1118"/>
      <c r="F4" s="1118"/>
      <c r="G4" s="1118"/>
      <c r="H4" s="1119"/>
    </row>
    <row r="5" spans="1:8" ht="15" customHeight="1" x14ac:dyDescent="0.25">
      <c r="A5" s="534" t="s">
        <v>246</v>
      </c>
      <c r="B5" s="1123" t="s">
        <v>1587</v>
      </c>
      <c r="C5" s="1124"/>
      <c r="D5" s="1124"/>
      <c r="E5" s="99"/>
      <c r="F5" s="1127" t="s">
        <v>46</v>
      </c>
      <c r="G5" s="1128"/>
      <c r="H5" s="1129"/>
    </row>
    <row r="6" spans="1:8" x14ac:dyDescent="0.25">
      <c r="A6" s="534" t="s">
        <v>2</v>
      </c>
      <c r="B6" s="1123" t="s">
        <v>480</v>
      </c>
      <c r="C6" s="1124"/>
      <c r="D6" s="1124"/>
      <c r="E6" s="99"/>
      <c r="F6" s="1130"/>
      <c r="G6" s="1131"/>
      <c r="H6" s="1132"/>
    </row>
    <row r="7" spans="1:8" ht="15" customHeight="1" x14ac:dyDescent="0.25">
      <c r="A7" s="534" t="s">
        <v>3</v>
      </c>
      <c r="B7" s="1123" t="s">
        <v>1588</v>
      </c>
      <c r="C7" s="1124"/>
      <c r="D7" s="1124"/>
      <c r="E7" s="99"/>
      <c r="F7" s="1133" t="s">
        <v>1507</v>
      </c>
      <c r="G7" s="1134"/>
      <c r="H7" s="1135"/>
    </row>
    <row r="8" spans="1:8" x14ac:dyDescent="0.25">
      <c r="A8" s="535" t="s">
        <v>72</v>
      </c>
      <c r="B8" s="1139" t="s">
        <v>1711</v>
      </c>
      <c r="C8" s="1140"/>
      <c r="D8" s="1140"/>
      <c r="E8" s="99"/>
      <c r="F8" s="1136"/>
      <c r="G8" s="1137"/>
      <c r="H8" s="1138"/>
    </row>
    <row r="9" spans="1:8" s="336" customFormat="1" x14ac:dyDescent="0.25">
      <c r="A9" s="1142"/>
      <c r="B9" s="1142"/>
      <c r="C9" s="1142"/>
      <c r="D9" s="1142"/>
      <c r="E9" s="1142"/>
      <c r="F9" s="1142"/>
      <c r="G9" s="1142"/>
      <c r="H9" s="1142"/>
    </row>
    <row r="10" spans="1:8" x14ac:dyDescent="0.25">
      <c r="A10" s="332" t="s">
        <v>969</v>
      </c>
      <c r="B10" s="1104" t="s">
        <v>970</v>
      </c>
      <c r="C10" s="1104" t="s">
        <v>39</v>
      </c>
      <c r="D10" s="1120" t="s">
        <v>1391</v>
      </c>
      <c r="E10" s="333" t="s">
        <v>971</v>
      </c>
      <c r="F10" s="332" t="s">
        <v>117</v>
      </c>
      <c r="G10" s="334" t="s">
        <v>972</v>
      </c>
      <c r="H10" s="335">
        <v>1484.5400000000002</v>
      </c>
    </row>
    <row r="11" spans="1:8" x14ac:dyDescent="0.25">
      <c r="A11" s="1104" t="s">
        <v>5</v>
      </c>
      <c r="B11" s="1104"/>
      <c r="C11" s="1104"/>
      <c r="D11" s="1121"/>
      <c r="E11" s="1106" t="s">
        <v>40</v>
      </c>
      <c r="F11" s="1106" t="s">
        <v>41</v>
      </c>
      <c r="G11" s="1107" t="s">
        <v>883</v>
      </c>
      <c r="H11" s="1107"/>
    </row>
    <row r="12" spans="1:8" ht="25.5" x14ac:dyDescent="0.25">
      <c r="A12" s="1104"/>
      <c r="B12" s="1104"/>
      <c r="C12" s="1104"/>
      <c r="D12" s="1122"/>
      <c r="E12" s="1106"/>
      <c r="F12" s="1106"/>
      <c r="G12" s="337" t="s">
        <v>42</v>
      </c>
      <c r="H12" s="337" t="s">
        <v>43</v>
      </c>
    </row>
    <row r="13" spans="1:8" x14ac:dyDescent="0.25">
      <c r="A13" s="166">
        <v>1</v>
      </c>
      <c r="B13" s="166" t="s">
        <v>55</v>
      </c>
      <c r="C13" s="166">
        <v>88262</v>
      </c>
      <c r="D13" s="168" t="s">
        <v>2324</v>
      </c>
      <c r="E13" s="337" t="s">
        <v>2312</v>
      </c>
      <c r="F13" s="165">
        <v>8</v>
      </c>
      <c r="G13" s="476" t="s">
        <v>2325</v>
      </c>
      <c r="H13" s="183">
        <v>196.72</v>
      </c>
    </row>
    <row r="14" spans="1:8" x14ac:dyDescent="0.25">
      <c r="A14" s="166">
        <v>2</v>
      </c>
      <c r="B14" s="166" t="s">
        <v>55</v>
      </c>
      <c r="C14" s="166">
        <v>88267</v>
      </c>
      <c r="D14" s="168" t="s">
        <v>2326</v>
      </c>
      <c r="E14" s="337" t="s">
        <v>2312</v>
      </c>
      <c r="F14" s="165">
        <v>8</v>
      </c>
      <c r="G14" s="476" t="s">
        <v>2327</v>
      </c>
      <c r="H14" s="183">
        <v>193.44</v>
      </c>
    </row>
    <row r="15" spans="1:8" x14ac:dyDescent="0.25">
      <c r="A15" s="166">
        <v>3</v>
      </c>
      <c r="B15" s="166" t="s">
        <v>55</v>
      </c>
      <c r="C15" s="166">
        <v>88309</v>
      </c>
      <c r="D15" s="168" t="s">
        <v>2328</v>
      </c>
      <c r="E15" s="337" t="s">
        <v>2312</v>
      </c>
      <c r="F15" s="165">
        <v>8</v>
      </c>
      <c r="G15" s="476" t="s">
        <v>2329</v>
      </c>
      <c r="H15" s="183">
        <v>199.44</v>
      </c>
    </row>
    <row r="16" spans="1:8" x14ac:dyDescent="0.25">
      <c r="A16" s="166">
        <v>4</v>
      </c>
      <c r="B16" s="166" t="s">
        <v>55</v>
      </c>
      <c r="C16" s="166">
        <v>88316</v>
      </c>
      <c r="D16" s="168" t="s">
        <v>2330</v>
      </c>
      <c r="E16" s="337" t="s">
        <v>2312</v>
      </c>
      <c r="F16" s="165">
        <v>8.1199999999999992</v>
      </c>
      <c r="G16" s="476" t="s">
        <v>2331</v>
      </c>
      <c r="H16" s="183">
        <v>163.44999999999999</v>
      </c>
    </row>
    <row r="17" spans="1:8" x14ac:dyDescent="0.25">
      <c r="A17" s="166">
        <v>5</v>
      </c>
      <c r="B17" s="166" t="s">
        <v>55</v>
      </c>
      <c r="C17" s="166">
        <v>88252</v>
      </c>
      <c r="D17" s="168" t="s">
        <v>2332</v>
      </c>
      <c r="E17" s="337" t="s">
        <v>2312</v>
      </c>
      <c r="F17" s="165">
        <v>4</v>
      </c>
      <c r="G17" s="476" t="s">
        <v>2334</v>
      </c>
      <c r="H17" s="183">
        <v>79.92</v>
      </c>
    </row>
    <row r="18" spans="1:8" ht="25.5" x14ac:dyDescent="0.25">
      <c r="A18" s="166">
        <v>6</v>
      </c>
      <c r="B18" s="166" t="s">
        <v>55</v>
      </c>
      <c r="C18" s="166">
        <v>370</v>
      </c>
      <c r="D18" s="168" t="s">
        <v>2335</v>
      </c>
      <c r="E18" s="337" t="s">
        <v>2336</v>
      </c>
      <c r="F18" s="165">
        <v>1.89E-2</v>
      </c>
      <c r="G18" s="476" t="s">
        <v>2337</v>
      </c>
      <c r="H18" s="183">
        <v>1.98</v>
      </c>
    </row>
    <row r="19" spans="1:8" ht="25.5" x14ac:dyDescent="0.25">
      <c r="A19" s="166">
        <v>7</v>
      </c>
      <c r="B19" s="166" t="s">
        <v>55</v>
      </c>
      <c r="C19" s="166">
        <v>14439</v>
      </c>
      <c r="D19" s="168" t="s">
        <v>2338</v>
      </c>
      <c r="E19" s="337" t="s">
        <v>2339</v>
      </c>
      <c r="F19" s="165">
        <v>25</v>
      </c>
      <c r="G19" s="476" t="s">
        <v>2340</v>
      </c>
      <c r="H19" s="183">
        <v>143.25</v>
      </c>
    </row>
    <row r="20" spans="1:8" x14ac:dyDescent="0.25">
      <c r="A20" s="166">
        <v>8</v>
      </c>
      <c r="B20" s="166" t="s">
        <v>55</v>
      </c>
      <c r="C20" s="166">
        <v>20247</v>
      </c>
      <c r="D20" s="168" t="s">
        <v>2341</v>
      </c>
      <c r="E20" s="337" t="s">
        <v>2342</v>
      </c>
      <c r="F20" s="165">
        <v>1</v>
      </c>
      <c r="G20" s="476" t="s">
        <v>2343</v>
      </c>
      <c r="H20" s="183">
        <v>22.41</v>
      </c>
    </row>
    <row r="21" spans="1:8" ht="38.25" x14ac:dyDescent="0.25">
      <c r="A21" s="166">
        <v>9</v>
      </c>
      <c r="B21" s="166" t="s">
        <v>55</v>
      </c>
      <c r="C21" s="166">
        <v>6189</v>
      </c>
      <c r="D21" s="168" t="s">
        <v>2344</v>
      </c>
      <c r="E21" s="337" t="s">
        <v>2339</v>
      </c>
      <c r="F21" s="165">
        <v>8</v>
      </c>
      <c r="G21" s="476" t="s">
        <v>2345</v>
      </c>
      <c r="H21" s="183">
        <v>247.44</v>
      </c>
    </row>
    <row r="22" spans="1:8" x14ac:dyDescent="0.25">
      <c r="A22" s="166">
        <v>10</v>
      </c>
      <c r="B22" s="166" t="s">
        <v>55</v>
      </c>
      <c r="C22" s="166">
        <v>7258</v>
      </c>
      <c r="D22" s="168" t="s">
        <v>2346</v>
      </c>
      <c r="E22" s="337" t="s">
        <v>2347</v>
      </c>
      <c r="F22" s="165">
        <v>30</v>
      </c>
      <c r="G22" s="476" t="s">
        <v>2348</v>
      </c>
      <c r="H22" s="183">
        <v>21.9</v>
      </c>
    </row>
    <row r="23" spans="1:8" ht="25.5" x14ac:dyDescent="0.25">
      <c r="A23" s="166">
        <v>11</v>
      </c>
      <c r="B23" s="166" t="s">
        <v>55</v>
      </c>
      <c r="C23" s="166">
        <v>10421</v>
      </c>
      <c r="D23" s="168" t="s">
        <v>2349</v>
      </c>
      <c r="E23" s="337" t="s">
        <v>2347</v>
      </c>
      <c r="F23" s="165">
        <v>2.3199999999999998E-2</v>
      </c>
      <c r="G23" s="476" t="s">
        <v>2350</v>
      </c>
      <c r="H23" s="183">
        <v>5.3</v>
      </c>
    </row>
    <row r="24" spans="1:8" x14ac:dyDescent="0.25">
      <c r="A24" s="166">
        <v>12</v>
      </c>
      <c r="B24" s="166" t="s">
        <v>55</v>
      </c>
      <c r="C24" s="166">
        <v>34636</v>
      </c>
      <c r="D24" s="168" t="s">
        <v>2351</v>
      </c>
      <c r="E24" s="337" t="s">
        <v>2347</v>
      </c>
      <c r="F24" s="165">
        <v>2.3199999999999998E-2</v>
      </c>
      <c r="G24" s="476" t="s">
        <v>2352</v>
      </c>
      <c r="H24" s="183">
        <v>10.18</v>
      </c>
    </row>
    <row r="25" spans="1:8" ht="38.25" x14ac:dyDescent="0.25">
      <c r="A25" s="166">
        <v>13</v>
      </c>
      <c r="B25" s="166" t="s">
        <v>55</v>
      </c>
      <c r="C25" s="166">
        <v>1030</v>
      </c>
      <c r="D25" s="168" t="s">
        <v>2353</v>
      </c>
      <c r="E25" s="337" t="s">
        <v>2347</v>
      </c>
      <c r="F25" s="165">
        <v>2.3199999999999998E-2</v>
      </c>
      <c r="G25" s="476" t="s">
        <v>2354</v>
      </c>
      <c r="H25" s="183">
        <v>1.1599999999999999</v>
      </c>
    </row>
    <row r="26" spans="1:8" x14ac:dyDescent="0.25">
      <c r="A26" s="166">
        <v>14</v>
      </c>
      <c r="B26" s="166" t="s">
        <v>55</v>
      </c>
      <c r="C26" s="166">
        <v>9836</v>
      </c>
      <c r="D26" s="168" t="s">
        <v>2355</v>
      </c>
      <c r="E26" s="337" t="s">
        <v>2339</v>
      </c>
      <c r="F26" s="165">
        <v>5</v>
      </c>
      <c r="G26" s="476" t="s">
        <v>2356</v>
      </c>
      <c r="H26" s="183">
        <v>73.45</v>
      </c>
    </row>
    <row r="27" spans="1:8" x14ac:dyDescent="0.25">
      <c r="A27" s="166">
        <v>15</v>
      </c>
      <c r="B27" s="166" t="s">
        <v>55</v>
      </c>
      <c r="C27" s="166">
        <v>9868</v>
      </c>
      <c r="D27" s="168" t="s">
        <v>2357</v>
      </c>
      <c r="E27" s="337" t="s">
        <v>2339</v>
      </c>
      <c r="F27" s="165">
        <v>30</v>
      </c>
      <c r="G27" s="476" t="s">
        <v>2358</v>
      </c>
      <c r="H27" s="183">
        <v>124.5</v>
      </c>
    </row>
    <row r="28" spans="1:8" x14ac:dyDescent="0.25">
      <c r="A28" s="1141"/>
      <c r="B28" s="1141"/>
      <c r="C28" s="1141"/>
      <c r="D28" s="1141"/>
      <c r="E28" s="1141"/>
      <c r="F28" s="1141"/>
      <c r="G28" s="1141"/>
      <c r="H28" s="1141"/>
    </row>
    <row r="29" spans="1:8" x14ac:dyDescent="0.25">
      <c r="A29" s="332" t="s">
        <v>973</v>
      </c>
      <c r="B29" s="1104" t="s">
        <v>970</v>
      </c>
      <c r="C29" s="1104" t="s">
        <v>39</v>
      </c>
      <c r="D29" s="1105" t="s">
        <v>1589</v>
      </c>
      <c r="E29" s="333" t="s">
        <v>971</v>
      </c>
      <c r="F29" s="332" t="s">
        <v>45</v>
      </c>
      <c r="G29" s="334" t="s">
        <v>972</v>
      </c>
      <c r="H29" s="335">
        <v>802.51999999999987</v>
      </c>
    </row>
    <row r="30" spans="1:8" x14ac:dyDescent="0.25">
      <c r="A30" s="1125" t="s">
        <v>44</v>
      </c>
      <c r="B30" s="1104"/>
      <c r="C30" s="1104"/>
      <c r="D30" s="1105"/>
      <c r="E30" s="1106" t="s">
        <v>40</v>
      </c>
      <c r="F30" s="1106" t="s">
        <v>41</v>
      </c>
      <c r="G30" s="1107" t="s">
        <v>883</v>
      </c>
      <c r="H30" s="1107"/>
    </row>
    <row r="31" spans="1:8" ht="25.5" x14ac:dyDescent="0.25">
      <c r="A31" s="1126"/>
      <c r="B31" s="1104"/>
      <c r="C31" s="1104"/>
      <c r="D31" s="1105"/>
      <c r="E31" s="1106"/>
      <c r="F31" s="1106"/>
      <c r="G31" s="337" t="s">
        <v>42</v>
      </c>
      <c r="H31" s="337" t="s">
        <v>43</v>
      </c>
    </row>
    <row r="32" spans="1:8" ht="25.5" x14ac:dyDescent="0.25">
      <c r="A32" s="166">
        <v>1</v>
      </c>
      <c r="B32" s="166" t="s">
        <v>55</v>
      </c>
      <c r="C32" s="166">
        <v>88489</v>
      </c>
      <c r="D32" s="168" t="s">
        <v>2279</v>
      </c>
      <c r="E32" s="337" t="s">
        <v>45</v>
      </c>
      <c r="F32" s="687">
        <v>5.0648999999999997</v>
      </c>
      <c r="G32" s="476" t="s">
        <v>2281</v>
      </c>
      <c r="H32" s="183">
        <v>62.95</v>
      </c>
    </row>
    <row r="33" spans="1:8" ht="51" x14ac:dyDescent="0.25">
      <c r="A33" s="166">
        <v>2</v>
      </c>
      <c r="B33" s="166" t="s">
        <v>55</v>
      </c>
      <c r="C33" s="166">
        <v>91170</v>
      </c>
      <c r="D33" s="168" t="s">
        <v>2359</v>
      </c>
      <c r="E33" s="337" t="s">
        <v>150</v>
      </c>
      <c r="F33" s="687">
        <v>0.13250000000000001</v>
      </c>
      <c r="G33" s="476" t="s">
        <v>1977</v>
      </c>
      <c r="H33" s="183">
        <v>1.44</v>
      </c>
    </row>
    <row r="34" spans="1:8" ht="51" x14ac:dyDescent="0.25">
      <c r="A34" s="166">
        <v>3</v>
      </c>
      <c r="B34" s="166" t="s">
        <v>55</v>
      </c>
      <c r="C34" s="166">
        <v>91173</v>
      </c>
      <c r="D34" s="168" t="s">
        <v>2360</v>
      </c>
      <c r="E34" s="337" t="s">
        <v>150</v>
      </c>
      <c r="F34" s="687">
        <v>0.17219999999999999</v>
      </c>
      <c r="G34" s="476" t="s">
        <v>2361</v>
      </c>
      <c r="H34" s="183">
        <v>0.7</v>
      </c>
    </row>
    <row r="35" spans="1:8" ht="25.5" x14ac:dyDescent="0.25">
      <c r="A35" s="166">
        <v>4</v>
      </c>
      <c r="B35" s="166" t="s">
        <v>55</v>
      </c>
      <c r="C35" s="166">
        <v>91341</v>
      </c>
      <c r="D35" s="168" t="s">
        <v>1885</v>
      </c>
      <c r="E35" s="337" t="s">
        <v>45</v>
      </c>
      <c r="F35" s="687">
        <v>0.153</v>
      </c>
      <c r="G35" s="476" t="s">
        <v>1887</v>
      </c>
      <c r="H35" s="183">
        <v>108.02</v>
      </c>
    </row>
    <row r="36" spans="1:8" ht="38.25" x14ac:dyDescent="0.25">
      <c r="A36" s="166">
        <v>5</v>
      </c>
      <c r="B36" s="166" t="s">
        <v>55</v>
      </c>
      <c r="C36" s="166">
        <v>91852</v>
      </c>
      <c r="D36" s="168" t="s">
        <v>2362</v>
      </c>
      <c r="E36" s="337" t="s">
        <v>150</v>
      </c>
      <c r="F36" s="687">
        <v>6.6199999999999995E-2</v>
      </c>
      <c r="G36" s="476" t="s">
        <v>2363</v>
      </c>
      <c r="H36" s="183">
        <v>0.54</v>
      </c>
    </row>
    <row r="37" spans="1:8" ht="38.25" x14ac:dyDescent="0.25">
      <c r="A37" s="166">
        <v>6</v>
      </c>
      <c r="B37" s="166" t="s">
        <v>55</v>
      </c>
      <c r="C37" s="166">
        <v>91862</v>
      </c>
      <c r="D37" s="168" t="s">
        <v>2364</v>
      </c>
      <c r="E37" s="337" t="s">
        <v>150</v>
      </c>
      <c r="F37" s="687">
        <v>0.13250000000000001</v>
      </c>
      <c r="G37" s="476" t="s">
        <v>2365</v>
      </c>
      <c r="H37" s="183">
        <v>1.17</v>
      </c>
    </row>
    <row r="38" spans="1:8" ht="38.25" x14ac:dyDescent="0.25">
      <c r="A38" s="166">
        <v>7</v>
      </c>
      <c r="B38" s="166" t="s">
        <v>55</v>
      </c>
      <c r="C38" s="166">
        <v>91870</v>
      </c>
      <c r="D38" s="168" t="s">
        <v>2366</v>
      </c>
      <c r="E38" s="337" t="s">
        <v>150</v>
      </c>
      <c r="F38" s="687">
        <v>0.17219999999999999</v>
      </c>
      <c r="G38" s="476" t="s">
        <v>2367</v>
      </c>
      <c r="H38" s="183">
        <v>1.99</v>
      </c>
    </row>
    <row r="39" spans="1:8" ht="25.5" x14ac:dyDescent="0.25">
      <c r="A39" s="166">
        <v>8</v>
      </c>
      <c r="B39" s="166" t="s">
        <v>55</v>
      </c>
      <c r="C39" s="166">
        <v>91924</v>
      </c>
      <c r="D39" s="168" t="s">
        <v>2368</v>
      </c>
      <c r="E39" s="337" t="s">
        <v>150</v>
      </c>
      <c r="F39" s="687">
        <v>0.67549999999999999</v>
      </c>
      <c r="G39" s="476" t="s">
        <v>2369</v>
      </c>
      <c r="H39" s="183">
        <v>1.76</v>
      </c>
    </row>
    <row r="40" spans="1:8" ht="25.5" x14ac:dyDescent="0.25">
      <c r="A40" s="166">
        <v>9</v>
      </c>
      <c r="B40" s="166" t="s">
        <v>55</v>
      </c>
      <c r="C40" s="166">
        <v>92023</v>
      </c>
      <c r="D40" s="168" t="s">
        <v>2177</v>
      </c>
      <c r="E40" s="337" t="s">
        <v>117</v>
      </c>
      <c r="F40" s="687">
        <v>6.6199999999999995E-2</v>
      </c>
      <c r="G40" s="476" t="s">
        <v>2179</v>
      </c>
      <c r="H40" s="183">
        <v>2.97</v>
      </c>
    </row>
    <row r="41" spans="1:8" ht="38.25" x14ac:dyDescent="0.25">
      <c r="A41" s="166">
        <v>10</v>
      </c>
      <c r="B41" s="166" t="s">
        <v>55</v>
      </c>
      <c r="C41" s="166">
        <v>92543</v>
      </c>
      <c r="D41" s="168" t="s">
        <v>2370</v>
      </c>
      <c r="E41" s="337" t="s">
        <v>45</v>
      </c>
      <c r="F41" s="687">
        <v>1.7192000000000001</v>
      </c>
      <c r="G41" s="476" t="s">
        <v>2371</v>
      </c>
      <c r="H41" s="183">
        <v>43.39</v>
      </c>
    </row>
    <row r="42" spans="1:8" ht="25.5" x14ac:dyDescent="0.25">
      <c r="A42" s="166">
        <v>11</v>
      </c>
      <c r="B42" s="166" t="s">
        <v>55</v>
      </c>
      <c r="C42" s="166">
        <v>93358</v>
      </c>
      <c r="D42" s="168" t="s">
        <v>2236</v>
      </c>
      <c r="E42" s="337" t="s">
        <v>1509</v>
      </c>
      <c r="F42" s="687">
        <v>4.0399999999999998E-2</v>
      </c>
      <c r="G42" s="476" t="s">
        <v>2238</v>
      </c>
      <c r="H42" s="183">
        <v>3.21</v>
      </c>
    </row>
    <row r="43" spans="1:8" ht="51" x14ac:dyDescent="0.25">
      <c r="A43" s="166">
        <v>12</v>
      </c>
      <c r="B43" s="166" t="s">
        <v>55</v>
      </c>
      <c r="C43" s="166">
        <v>94210</v>
      </c>
      <c r="D43" s="168" t="s">
        <v>2372</v>
      </c>
      <c r="E43" s="337" t="s">
        <v>45</v>
      </c>
      <c r="F43" s="687">
        <v>1.7192000000000001</v>
      </c>
      <c r="G43" s="476" t="s">
        <v>2373</v>
      </c>
      <c r="H43" s="183">
        <v>86.75</v>
      </c>
    </row>
    <row r="44" spans="1:8" ht="38.25" x14ac:dyDescent="0.25">
      <c r="A44" s="166">
        <v>13</v>
      </c>
      <c r="B44" s="166" t="s">
        <v>55</v>
      </c>
      <c r="C44" s="166">
        <v>94559</v>
      </c>
      <c r="D44" s="168" t="s">
        <v>2374</v>
      </c>
      <c r="E44" s="337" t="s">
        <v>45</v>
      </c>
      <c r="F44" s="687">
        <v>6.6199999999999995E-2</v>
      </c>
      <c r="G44" s="476" t="s">
        <v>2375</v>
      </c>
      <c r="H44" s="183">
        <v>45.53</v>
      </c>
    </row>
    <row r="45" spans="1:8" ht="25.5" x14ac:dyDescent="0.25">
      <c r="A45" s="166">
        <v>14</v>
      </c>
      <c r="B45" s="166" t="s">
        <v>55</v>
      </c>
      <c r="C45" s="166">
        <v>95240</v>
      </c>
      <c r="D45" s="168" t="s">
        <v>2376</v>
      </c>
      <c r="E45" s="337" t="s">
        <v>45</v>
      </c>
      <c r="F45" s="687">
        <v>9.2999999999999992E-3</v>
      </c>
      <c r="G45" s="476" t="s">
        <v>2333</v>
      </c>
      <c r="H45" s="183">
        <v>0.16</v>
      </c>
    </row>
    <row r="46" spans="1:8" ht="25.5" x14ac:dyDescent="0.25">
      <c r="A46" s="166">
        <v>15</v>
      </c>
      <c r="B46" s="166" t="s">
        <v>55</v>
      </c>
      <c r="C46" s="166">
        <v>95241</v>
      </c>
      <c r="D46" s="168" t="s">
        <v>1793</v>
      </c>
      <c r="E46" s="337" t="s">
        <v>45</v>
      </c>
      <c r="F46" s="687">
        <v>1.5109999999999999</v>
      </c>
      <c r="G46" s="476" t="s">
        <v>1795</v>
      </c>
      <c r="H46" s="183">
        <v>53.03</v>
      </c>
    </row>
    <row r="47" spans="1:8" ht="25.5" x14ac:dyDescent="0.25">
      <c r="A47" s="166">
        <v>16</v>
      </c>
      <c r="B47" s="166" t="s">
        <v>55</v>
      </c>
      <c r="C47" s="166">
        <v>95805</v>
      </c>
      <c r="D47" s="168" t="s">
        <v>2377</v>
      </c>
      <c r="E47" s="337" t="s">
        <v>117</v>
      </c>
      <c r="F47" s="687">
        <v>0.13250000000000001</v>
      </c>
      <c r="G47" s="476" t="s">
        <v>2378</v>
      </c>
      <c r="H47" s="183">
        <v>2.5299999999999998</v>
      </c>
    </row>
    <row r="48" spans="1:8" ht="25.5" x14ac:dyDescent="0.25">
      <c r="A48" s="166">
        <v>17</v>
      </c>
      <c r="B48" s="166" t="s">
        <v>55</v>
      </c>
      <c r="C48" s="166">
        <v>93382</v>
      </c>
      <c r="D48" s="168" t="s">
        <v>1784</v>
      </c>
      <c r="E48" s="337" t="s">
        <v>1509</v>
      </c>
      <c r="F48" s="687">
        <v>1.06E-2</v>
      </c>
      <c r="G48" s="476" t="s">
        <v>1786</v>
      </c>
      <c r="H48" s="183">
        <v>0.25</v>
      </c>
    </row>
    <row r="49" spans="1:8" ht="38.25" x14ac:dyDescent="0.25">
      <c r="A49" s="166">
        <v>18</v>
      </c>
      <c r="B49" s="166" t="s">
        <v>55</v>
      </c>
      <c r="C49" s="166">
        <v>97586</v>
      </c>
      <c r="D49" s="168" t="s">
        <v>2379</v>
      </c>
      <c r="E49" s="337" t="s">
        <v>117</v>
      </c>
      <c r="F49" s="687">
        <v>6.6199999999999995E-2</v>
      </c>
      <c r="G49" s="476" t="s">
        <v>2380</v>
      </c>
      <c r="H49" s="183">
        <v>10.34</v>
      </c>
    </row>
    <row r="50" spans="1:8" ht="25.5" x14ac:dyDescent="0.25">
      <c r="A50" s="166">
        <v>19</v>
      </c>
      <c r="B50" s="166" t="s">
        <v>55</v>
      </c>
      <c r="C50" s="166">
        <v>98441</v>
      </c>
      <c r="D50" s="168" t="s">
        <v>2381</v>
      </c>
      <c r="E50" s="337" t="s">
        <v>45</v>
      </c>
      <c r="F50" s="687">
        <v>0.51359999999999995</v>
      </c>
      <c r="G50" s="476" t="s">
        <v>2382</v>
      </c>
      <c r="H50" s="183">
        <v>48.7</v>
      </c>
    </row>
    <row r="51" spans="1:8" ht="38.25" x14ac:dyDescent="0.25">
      <c r="A51" s="166">
        <v>20</v>
      </c>
      <c r="B51" s="166" t="s">
        <v>55</v>
      </c>
      <c r="C51" s="166">
        <v>98452</v>
      </c>
      <c r="D51" s="168" t="s">
        <v>2383</v>
      </c>
      <c r="E51" s="337" t="s">
        <v>45</v>
      </c>
      <c r="F51" s="687">
        <v>0.59109999999999996</v>
      </c>
      <c r="G51" s="476" t="s">
        <v>2384</v>
      </c>
      <c r="H51" s="183">
        <v>110.24</v>
      </c>
    </row>
    <row r="52" spans="1:8" ht="38.25" x14ac:dyDescent="0.25">
      <c r="A52" s="166">
        <v>21</v>
      </c>
      <c r="B52" s="166" t="s">
        <v>55</v>
      </c>
      <c r="C52" s="166">
        <v>98445</v>
      </c>
      <c r="D52" s="168" t="s">
        <v>2385</v>
      </c>
      <c r="E52" s="337" t="s">
        <v>45</v>
      </c>
      <c r="F52" s="687">
        <v>0.80230000000000001</v>
      </c>
      <c r="G52" s="476" t="s">
        <v>2386</v>
      </c>
      <c r="H52" s="183">
        <v>88.02</v>
      </c>
    </row>
    <row r="53" spans="1:8" ht="38.25" x14ac:dyDescent="0.25">
      <c r="A53" s="166">
        <v>22</v>
      </c>
      <c r="B53" s="166" t="s">
        <v>55</v>
      </c>
      <c r="C53" s="166">
        <v>98446</v>
      </c>
      <c r="D53" s="168" t="s">
        <v>2387</v>
      </c>
      <c r="E53" s="337" t="s">
        <v>45</v>
      </c>
      <c r="F53" s="687">
        <v>0.62549999999999994</v>
      </c>
      <c r="G53" s="476" t="s">
        <v>2388</v>
      </c>
      <c r="H53" s="183">
        <v>85.68</v>
      </c>
    </row>
    <row r="54" spans="1:8" ht="38.25" x14ac:dyDescent="0.25">
      <c r="A54" s="166">
        <v>23</v>
      </c>
      <c r="B54" s="166" t="s">
        <v>55</v>
      </c>
      <c r="C54" s="166">
        <v>101165</v>
      </c>
      <c r="D54" s="168" t="s">
        <v>1823</v>
      </c>
      <c r="E54" s="337" t="s">
        <v>1509</v>
      </c>
      <c r="F54" s="687">
        <v>4.1700000000000001E-2</v>
      </c>
      <c r="G54" s="476" t="s">
        <v>1825</v>
      </c>
      <c r="H54" s="183">
        <v>42.05</v>
      </c>
    </row>
    <row r="55" spans="1:8" ht="38.25" x14ac:dyDescent="0.25">
      <c r="A55" s="166">
        <v>24</v>
      </c>
      <c r="B55" s="166" t="s">
        <v>55</v>
      </c>
      <c r="C55" s="166">
        <v>11455</v>
      </c>
      <c r="D55" s="168" t="s">
        <v>2389</v>
      </c>
      <c r="E55" s="337" t="s">
        <v>2347</v>
      </c>
      <c r="F55" s="687">
        <v>6.6199999999999995E-2</v>
      </c>
      <c r="G55" s="476" t="s">
        <v>2390</v>
      </c>
      <c r="H55" s="183">
        <v>1.1000000000000001</v>
      </c>
    </row>
    <row r="57" spans="1:8" x14ac:dyDescent="0.25">
      <c r="A57" s="332" t="s">
        <v>974</v>
      </c>
      <c r="B57" s="1143" t="s">
        <v>970</v>
      </c>
      <c r="C57" s="1146" t="s">
        <v>39</v>
      </c>
      <c r="D57" s="1149" t="s">
        <v>1590</v>
      </c>
      <c r="E57" s="333" t="s">
        <v>971</v>
      </c>
      <c r="F57" s="332" t="s">
        <v>117</v>
      </c>
      <c r="G57" s="334" t="s">
        <v>972</v>
      </c>
      <c r="H57" s="335">
        <v>1032.4000000000001</v>
      </c>
    </row>
    <row r="58" spans="1:8" x14ac:dyDescent="0.25">
      <c r="A58" s="1125" t="s">
        <v>44</v>
      </c>
      <c r="B58" s="1144"/>
      <c r="C58" s="1147"/>
      <c r="D58" s="1150"/>
      <c r="E58" s="1106" t="s">
        <v>40</v>
      </c>
      <c r="F58" s="1106" t="s">
        <v>41</v>
      </c>
      <c r="G58" s="1107" t="s">
        <v>883</v>
      </c>
      <c r="H58" s="1107"/>
    </row>
    <row r="59" spans="1:8" ht="25.5" x14ac:dyDescent="0.25">
      <c r="A59" s="1126"/>
      <c r="B59" s="1145"/>
      <c r="C59" s="1148"/>
      <c r="D59" s="1151"/>
      <c r="E59" s="1106"/>
      <c r="F59" s="1106"/>
      <c r="G59" s="337" t="s">
        <v>42</v>
      </c>
      <c r="H59" s="337" t="s">
        <v>43</v>
      </c>
    </row>
    <row r="60" spans="1:8" ht="38.25" x14ac:dyDescent="0.25">
      <c r="A60" s="688">
        <v>1</v>
      </c>
      <c r="B60" s="689" t="s">
        <v>55</v>
      </c>
      <c r="C60" s="690">
        <v>86931</v>
      </c>
      <c r="D60" s="168" t="s">
        <v>2391</v>
      </c>
      <c r="E60" s="337" t="s">
        <v>117</v>
      </c>
      <c r="F60" s="691" t="s">
        <v>1591</v>
      </c>
      <c r="G60" s="476" t="s">
        <v>2392</v>
      </c>
      <c r="H60" s="183">
        <v>17.690000000000001</v>
      </c>
    </row>
    <row r="61" spans="1:8" ht="51" x14ac:dyDescent="0.25">
      <c r="A61" s="688">
        <v>2</v>
      </c>
      <c r="B61" s="689" t="s">
        <v>55</v>
      </c>
      <c r="C61" s="690">
        <v>86934</v>
      </c>
      <c r="D61" s="168" t="s">
        <v>2393</v>
      </c>
      <c r="E61" s="337" t="s">
        <v>117</v>
      </c>
      <c r="F61" s="691" t="s">
        <v>1592</v>
      </c>
      <c r="G61" s="476" t="s">
        <v>2394</v>
      </c>
      <c r="H61" s="183">
        <v>8.58</v>
      </c>
    </row>
    <row r="62" spans="1:8" ht="51" x14ac:dyDescent="0.25">
      <c r="A62" s="688">
        <v>3</v>
      </c>
      <c r="B62" s="689" t="s">
        <v>55</v>
      </c>
      <c r="C62" s="690">
        <v>86943</v>
      </c>
      <c r="D62" s="168" t="s">
        <v>2395</v>
      </c>
      <c r="E62" s="337" t="s">
        <v>117</v>
      </c>
      <c r="F62" s="691" t="s">
        <v>1591</v>
      </c>
      <c r="G62" s="476" t="s">
        <v>2396</v>
      </c>
      <c r="H62" s="183">
        <v>9.33</v>
      </c>
    </row>
    <row r="63" spans="1:8" ht="38.25" x14ac:dyDescent="0.25">
      <c r="A63" s="688">
        <v>4</v>
      </c>
      <c r="B63" s="689" t="s">
        <v>55</v>
      </c>
      <c r="C63" s="690">
        <v>87267</v>
      </c>
      <c r="D63" s="168" t="s">
        <v>2397</v>
      </c>
      <c r="E63" s="337" t="s">
        <v>45</v>
      </c>
      <c r="F63" s="691" t="s">
        <v>1593</v>
      </c>
      <c r="G63" s="476" t="s">
        <v>2398</v>
      </c>
      <c r="H63" s="183">
        <v>14.63</v>
      </c>
    </row>
    <row r="64" spans="1:8" ht="38.25" x14ac:dyDescent="0.25">
      <c r="A64" s="688">
        <v>5</v>
      </c>
      <c r="B64" s="689" t="s">
        <v>55</v>
      </c>
      <c r="C64" s="690">
        <v>87527</v>
      </c>
      <c r="D64" s="168" t="s">
        <v>1862</v>
      </c>
      <c r="E64" s="337" t="s">
        <v>45</v>
      </c>
      <c r="F64" s="691" t="s">
        <v>1594</v>
      </c>
      <c r="G64" s="476" t="s">
        <v>1864</v>
      </c>
      <c r="H64" s="183">
        <v>4.07</v>
      </c>
    </row>
    <row r="65" spans="1:8" ht="38.25" x14ac:dyDescent="0.25">
      <c r="A65" s="688">
        <v>6</v>
      </c>
      <c r="B65" s="689" t="s">
        <v>55</v>
      </c>
      <c r="C65" s="690">
        <v>87879</v>
      </c>
      <c r="D65" s="168" t="s">
        <v>2399</v>
      </c>
      <c r="E65" s="337" t="s">
        <v>45</v>
      </c>
      <c r="F65" s="691" t="s">
        <v>1594</v>
      </c>
      <c r="G65" s="476" t="s">
        <v>2400</v>
      </c>
      <c r="H65" s="183">
        <v>0.45</v>
      </c>
    </row>
    <row r="66" spans="1:8" ht="25.5" x14ac:dyDescent="0.25">
      <c r="A66" s="688">
        <v>7</v>
      </c>
      <c r="B66" s="689" t="s">
        <v>55</v>
      </c>
      <c r="C66" s="690">
        <v>88485</v>
      </c>
      <c r="D66" s="168" t="s">
        <v>2276</v>
      </c>
      <c r="E66" s="337" t="s">
        <v>45</v>
      </c>
      <c r="F66" s="691" t="s">
        <v>1595</v>
      </c>
      <c r="G66" s="476" t="s">
        <v>2278</v>
      </c>
      <c r="H66" s="183">
        <v>0.43</v>
      </c>
    </row>
    <row r="67" spans="1:8" ht="25.5" x14ac:dyDescent="0.25">
      <c r="A67" s="688">
        <v>8</v>
      </c>
      <c r="B67" s="689" t="s">
        <v>55</v>
      </c>
      <c r="C67" s="690">
        <v>89356</v>
      </c>
      <c r="D67" s="168" t="s">
        <v>2401</v>
      </c>
      <c r="E67" s="337" t="s">
        <v>150</v>
      </c>
      <c r="F67" s="691" t="s">
        <v>1596</v>
      </c>
      <c r="G67" s="476" t="s">
        <v>2402</v>
      </c>
      <c r="H67" s="183">
        <v>4.1900000000000004</v>
      </c>
    </row>
    <row r="68" spans="1:8" ht="25.5" x14ac:dyDescent="0.25">
      <c r="A68" s="688">
        <v>9</v>
      </c>
      <c r="B68" s="689" t="s">
        <v>55</v>
      </c>
      <c r="C68" s="690">
        <v>89357</v>
      </c>
      <c r="D68" s="168" t="s">
        <v>2403</v>
      </c>
      <c r="E68" s="337" t="s">
        <v>150</v>
      </c>
      <c r="F68" s="691" t="s">
        <v>1592</v>
      </c>
      <c r="G68" s="476" t="s">
        <v>2404</v>
      </c>
      <c r="H68" s="183">
        <v>0.51</v>
      </c>
    </row>
    <row r="69" spans="1:8" ht="25.5" x14ac:dyDescent="0.25">
      <c r="A69" s="688">
        <v>10</v>
      </c>
      <c r="B69" s="689" t="s">
        <v>55</v>
      </c>
      <c r="C69" s="690">
        <v>89362</v>
      </c>
      <c r="D69" s="168" t="s">
        <v>2405</v>
      </c>
      <c r="E69" s="337" t="s">
        <v>117</v>
      </c>
      <c r="F69" s="691" t="s">
        <v>1597</v>
      </c>
      <c r="G69" s="476" t="s">
        <v>2406</v>
      </c>
      <c r="H69" s="183">
        <v>1.97</v>
      </c>
    </row>
    <row r="70" spans="1:8" ht="25.5" x14ac:dyDescent="0.25">
      <c r="A70" s="688">
        <v>11</v>
      </c>
      <c r="B70" s="689" t="s">
        <v>55</v>
      </c>
      <c r="C70" s="690">
        <v>89363</v>
      </c>
      <c r="D70" s="168" t="s">
        <v>2407</v>
      </c>
      <c r="E70" s="337" t="s">
        <v>117</v>
      </c>
      <c r="F70" s="691" t="s">
        <v>1592</v>
      </c>
      <c r="G70" s="476" t="s">
        <v>2408</v>
      </c>
      <c r="H70" s="183">
        <v>0.16</v>
      </c>
    </row>
    <row r="71" spans="1:8" ht="25.5" x14ac:dyDescent="0.25">
      <c r="A71" s="688">
        <v>12</v>
      </c>
      <c r="B71" s="689" t="s">
        <v>55</v>
      </c>
      <c r="C71" s="690">
        <v>89395</v>
      </c>
      <c r="D71" s="168" t="s">
        <v>2409</v>
      </c>
      <c r="E71" s="337" t="s">
        <v>117</v>
      </c>
      <c r="F71" s="691" t="s">
        <v>1598</v>
      </c>
      <c r="G71" s="476" t="s">
        <v>2410</v>
      </c>
      <c r="H71" s="183">
        <v>0.83</v>
      </c>
    </row>
    <row r="72" spans="1:8" ht="25.5" x14ac:dyDescent="0.25">
      <c r="A72" s="688">
        <v>13</v>
      </c>
      <c r="B72" s="689" t="s">
        <v>55</v>
      </c>
      <c r="C72" s="690">
        <v>89400</v>
      </c>
      <c r="D72" s="168" t="s">
        <v>2411</v>
      </c>
      <c r="E72" s="337" t="s">
        <v>117</v>
      </c>
      <c r="F72" s="691" t="s">
        <v>1592</v>
      </c>
      <c r="G72" s="476" t="s">
        <v>2412</v>
      </c>
      <c r="H72" s="183">
        <v>0.32</v>
      </c>
    </row>
    <row r="73" spans="1:8" ht="25.5" x14ac:dyDescent="0.25">
      <c r="A73" s="688">
        <v>14</v>
      </c>
      <c r="B73" s="689" t="s">
        <v>55</v>
      </c>
      <c r="C73" s="690">
        <v>89453</v>
      </c>
      <c r="D73" s="168" t="s">
        <v>2413</v>
      </c>
      <c r="E73" s="337" t="s">
        <v>45</v>
      </c>
      <c r="F73" s="691" t="s">
        <v>1599</v>
      </c>
      <c r="G73" s="476" t="s">
        <v>2414</v>
      </c>
      <c r="H73" s="183">
        <v>10.55</v>
      </c>
    </row>
    <row r="74" spans="1:8" ht="38.25" x14ac:dyDescent="0.25">
      <c r="A74" s="688">
        <v>15</v>
      </c>
      <c r="B74" s="689" t="s">
        <v>55</v>
      </c>
      <c r="C74" s="690">
        <v>89707</v>
      </c>
      <c r="D74" s="168" t="s">
        <v>2415</v>
      </c>
      <c r="E74" s="337" t="s">
        <v>117</v>
      </c>
      <c r="F74" s="691" t="s">
        <v>1600</v>
      </c>
      <c r="G74" s="476" t="s">
        <v>2416</v>
      </c>
      <c r="H74" s="183">
        <v>2.44</v>
      </c>
    </row>
    <row r="75" spans="1:8" ht="38.25" x14ac:dyDescent="0.25">
      <c r="A75" s="688">
        <v>16</v>
      </c>
      <c r="B75" s="689" t="s">
        <v>55</v>
      </c>
      <c r="C75" s="690">
        <v>89711</v>
      </c>
      <c r="D75" s="168" t="s">
        <v>1949</v>
      </c>
      <c r="E75" s="337" t="s">
        <v>150</v>
      </c>
      <c r="F75" s="691" t="s">
        <v>1601</v>
      </c>
      <c r="G75" s="476" t="s">
        <v>1951</v>
      </c>
      <c r="H75" s="183">
        <v>0.77</v>
      </c>
    </row>
    <row r="76" spans="1:8" ht="38.25" x14ac:dyDescent="0.25">
      <c r="A76" s="688">
        <v>17</v>
      </c>
      <c r="B76" s="689" t="s">
        <v>55</v>
      </c>
      <c r="C76" s="690">
        <v>89712</v>
      </c>
      <c r="D76" s="168" t="s">
        <v>1961</v>
      </c>
      <c r="E76" s="337" t="s">
        <v>150</v>
      </c>
      <c r="F76" s="691" t="s">
        <v>1602</v>
      </c>
      <c r="G76" s="476" t="s">
        <v>1963</v>
      </c>
      <c r="H76" s="183">
        <v>3.95</v>
      </c>
    </row>
    <row r="77" spans="1:8" ht="38.25" x14ac:dyDescent="0.25">
      <c r="A77" s="688">
        <v>18</v>
      </c>
      <c r="B77" s="689" t="s">
        <v>55</v>
      </c>
      <c r="C77" s="690">
        <v>89714</v>
      </c>
      <c r="D77" s="168" t="s">
        <v>1943</v>
      </c>
      <c r="E77" s="337" t="s">
        <v>150</v>
      </c>
      <c r="F77" s="691" t="s">
        <v>1603</v>
      </c>
      <c r="G77" s="476" t="s">
        <v>1945</v>
      </c>
      <c r="H77" s="183">
        <v>1.1299999999999999</v>
      </c>
    </row>
    <row r="78" spans="1:8" ht="38.25" x14ac:dyDescent="0.25">
      <c r="A78" s="688">
        <v>19</v>
      </c>
      <c r="B78" s="689" t="s">
        <v>55</v>
      </c>
      <c r="C78" s="690">
        <v>89724</v>
      </c>
      <c r="D78" s="168" t="s">
        <v>1930</v>
      </c>
      <c r="E78" s="337" t="s">
        <v>117</v>
      </c>
      <c r="F78" s="691" t="s">
        <v>1598</v>
      </c>
      <c r="G78" s="476" t="s">
        <v>1932</v>
      </c>
      <c r="H78" s="183">
        <v>0.67</v>
      </c>
    </row>
    <row r="79" spans="1:8" ht="38.25" x14ac:dyDescent="0.25">
      <c r="A79" s="688">
        <v>20</v>
      </c>
      <c r="B79" s="689" t="s">
        <v>55</v>
      </c>
      <c r="C79" s="690">
        <v>89726</v>
      </c>
      <c r="D79" s="168" t="s">
        <v>1918</v>
      </c>
      <c r="E79" s="337" t="s">
        <v>117</v>
      </c>
      <c r="F79" s="691" t="s">
        <v>1600</v>
      </c>
      <c r="G79" s="476" t="s">
        <v>1920</v>
      </c>
      <c r="H79" s="183">
        <v>0.51</v>
      </c>
    </row>
    <row r="80" spans="1:8" ht="38.25" x14ac:dyDescent="0.25">
      <c r="A80" s="688">
        <v>21</v>
      </c>
      <c r="B80" s="689" t="s">
        <v>55</v>
      </c>
      <c r="C80" s="690">
        <v>89731</v>
      </c>
      <c r="D80" s="168" t="s">
        <v>1958</v>
      </c>
      <c r="E80" s="337" t="s">
        <v>117</v>
      </c>
      <c r="F80" s="691" t="s">
        <v>1604</v>
      </c>
      <c r="G80" s="476" t="s">
        <v>1960</v>
      </c>
      <c r="H80" s="183">
        <v>1.48</v>
      </c>
    </row>
    <row r="81" spans="1:8" ht="38.25" x14ac:dyDescent="0.25">
      <c r="A81" s="688">
        <v>22</v>
      </c>
      <c r="B81" s="689" t="s">
        <v>55</v>
      </c>
      <c r="C81" s="690">
        <v>89732</v>
      </c>
      <c r="D81" s="168" t="s">
        <v>2417</v>
      </c>
      <c r="E81" s="337" t="s">
        <v>117</v>
      </c>
      <c r="F81" s="691" t="s">
        <v>1600</v>
      </c>
      <c r="G81" s="476" t="s">
        <v>2418</v>
      </c>
      <c r="H81" s="183">
        <v>0.77</v>
      </c>
    </row>
    <row r="82" spans="1:8" ht="38.25" x14ac:dyDescent="0.25">
      <c r="A82" s="688">
        <v>23</v>
      </c>
      <c r="B82" s="689" t="s">
        <v>55</v>
      </c>
      <c r="C82" s="690">
        <v>89742</v>
      </c>
      <c r="D82" s="168" t="s">
        <v>2419</v>
      </c>
      <c r="E82" s="337" t="s">
        <v>117</v>
      </c>
      <c r="F82" s="691" t="s">
        <v>1591</v>
      </c>
      <c r="G82" s="476" t="s">
        <v>2420</v>
      </c>
      <c r="H82" s="183">
        <v>1.33</v>
      </c>
    </row>
    <row r="83" spans="1:8" ht="38.25" x14ac:dyDescent="0.25">
      <c r="A83" s="688">
        <v>24</v>
      </c>
      <c r="B83" s="689" t="s">
        <v>55</v>
      </c>
      <c r="C83" s="690">
        <v>89784</v>
      </c>
      <c r="D83" s="168" t="s">
        <v>1979</v>
      </c>
      <c r="E83" s="337" t="s">
        <v>117</v>
      </c>
      <c r="F83" s="691" t="s">
        <v>1605</v>
      </c>
      <c r="G83" s="476" t="s">
        <v>1981</v>
      </c>
      <c r="H83" s="183">
        <v>2.0099999999999998</v>
      </c>
    </row>
    <row r="84" spans="1:8" ht="38.25" x14ac:dyDescent="0.25">
      <c r="A84" s="688">
        <v>25</v>
      </c>
      <c r="B84" s="689" t="s">
        <v>55</v>
      </c>
      <c r="C84" s="690">
        <v>89785</v>
      </c>
      <c r="D84" s="168" t="s">
        <v>2421</v>
      </c>
      <c r="E84" s="337" t="s">
        <v>117</v>
      </c>
      <c r="F84" s="691" t="s">
        <v>1592</v>
      </c>
      <c r="G84" s="476" t="s">
        <v>2422</v>
      </c>
      <c r="H84" s="183">
        <v>0.44</v>
      </c>
    </row>
    <row r="85" spans="1:8" ht="38.25" x14ac:dyDescent="0.25">
      <c r="A85" s="688">
        <v>26</v>
      </c>
      <c r="B85" s="689" t="s">
        <v>55</v>
      </c>
      <c r="C85" s="690">
        <v>89799</v>
      </c>
      <c r="D85" s="168" t="s">
        <v>2423</v>
      </c>
      <c r="E85" s="337" t="s">
        <v>150</v>
      </c>
      <c r="F85" s="691" t="s">
        <v>1606</v>
      </c>
      <c r="G85" s="476" t="s">
        <v>2424</v>
      </c>
      <c r="H85" s="183">
        <v>1.08</v>
      </c>
    </row>
    <row r="86" spans="1:8" ht="25.5" x14ac:dyDescent="0.25">
      <c r="A86" s="688">
        <v>27</v>
      </c>
      <c r="B86" s="689" t="s">
        <v>55</v>
      </c>
      <c r="C86" s="690">
        <v>89865</v>
      </c>
      <c r="D86" s="168" t="s">
        <v>2079</v>
      </c>
      <c r="E86" s="337" t="s">
        <v>150</v>
      </c>
      <c r="F86" s="691" t="s">
        <v>1607</v>
      </c>
      <c r="G86" s="476" t="s">
        <v>2081</v>
      </c>
      <c r="H86" s="183">
        <v>0.62</v>
      </c>
    </row>
    <row r="87" spans="1:8" ht="25.5" x14ac:dyDescent="0.25">
      <c r="A87" s="688">
        <v>28</v>
      </c>
      <c r="B87" s="689" t="s">
        <v>55</v>
      </c>
      <c r="C87" s="690">
        <v>89866</v>
      </c>
      <c r="D87" s="168" t="s">
        <v>2085</v>
      </c>
      <c r="E87" s="337" t="s">
        <v>117</v>
      </c>
      <c r="F87" s="691" t="s">
        <v>1592</v>
      </c>
      <c r="G87" s="476" t="s">
        <v>2087</v>
      </c>
      <c r="H87" s="183">
        <v>0.11</v>
      </c>
    </row>
    <row r="88" spans="1:8" ht="25.5" x14ac:dyDescent="0.25">
      <c r="A88" s="688">
        <v>29</v>
      </c>
      <c r="B88" s="689" t="s">
        <v>55</v>
      </c>
      <c r="C88" s="690">
        <v>89869</v>
      </c>
      <c r="D88" s="168" t="s">
        <v>2091</v>
      </c>
      <c r="E88" s="337" t="s">
        <v>117</v>
      </c>
      <c r="F88" s="691" t="s">
        <v>1592</v>
      </c>
      <c r="G88" s="476" t="s">
        <v>2093</v>
      </c>
      <c r="H88" s="183">
        <v>0.16</v>
      </c>
    </row>
    <row r="89" spans="1:8" ht="25.5" x14ac:dyDescent="0.25">
      <c r="A89" s="688">
        <v>30</v>
      </c>
      <c r="B89" s="689" t="s">
        <v>55</v>
      </c>
      <c r="C89" s="690">
        <v>89995</v>
      </c>
      <c r="D89" s="168" t="s">
        <v>2425</v>
      </c>
      <c r="E89" s="337" t="s">
        <v>1509</v>
      </c>
      <c r="F89" s="691" t="s">
        <v>1608</v>
      </c>
      <c r="G89" s="476" t="s">
        <v>2426</v>
      </c>
      <c r="H89" s="183">
        <v>0.92</v>
      </c>
    </row>
    <row r="90" spans="1:8" ht="25.5" x14ac:dyDescent="0.25">
      <c r="A90" s="688">
        <v>31</v>
      </c>
      <c r="B90" s="689" t="s">
        <v>55</v>
      </c>
      <c r="C90" s="690">
        <v>89998</v>
      </c>
      <c r="D90" s="168" t="s">
        <v>2427</v>
      </c>
      <c r="E90" s="337" t="s">
        <v>216</v>
      </c>
      <c r="F90" s="691" t="s">
        <v>1609</v>
      </c>
      <c r="G90" s="476" t="s">
        <v>2428</v>
      </c>
      <c r="H90" s="183">
        <v>0.28000000000000003</v>
      </c>
    </row>
    <row r="91" spans="1:8" ht="38.25" x14ac:dyDescent="0.25">
      <c r="A91" s="688">
        <v>32</v>
      </c>
      <c r="B91" s="689" t="s">
        <v>55</v>
      </c>
      <c r="C91" s="690">
        <v>90443</v>
      </c>
      <c r="D91" s="168" t="s">
        <v>2070</v>
      </c>
      <c r="E91" s="337" t="s">
        <v>150</v>
      </c>
      <c r="F91" s="691" t="s">
        <v>1610</v>
      </c>
      <c r="G91" s="476" t="s">
        <v>2072</v>
      </c>
      <c r="H91" s="183">
        <v>0.59</v>
      </c>
    </row>
    <row r="92" spans="1:8" ht="38.25" x14ac:dyDescent="0.25">
      <c r="A92" s="688">
        <v>33</v>
      </c>
      <c r="B92" s="689" t="s">
        <v>55</v>
      </c>
      <c r="C92" s="690">
        <v>90466</v>
      </c>
      <c r="D92" s="168" t="s">
        <v>2429</v>
      </c>
      <c r="E92" s="337" t="s">
        <v>150</v>
      </c>
      <c r="F92" s="691" t="s">
        <v>1610</v>
      </c>
      <c r="G92" s="476" t="s">
        <v>2430</v>
      </c>
      <c r="H92" s="183">
        <v>1.18</v>
      </c>
    </row>
    <row r="93" spans="1:8" ht="38.25" x14ac:dyDescent="0.25">
      <c r="A93" s="688">
        <v>34</v>
      </c>
      <c r="B93" s="689" t="s">
        <v>55</v>
      </c>
      <c r="C93" s="690">
        <v>90467</v>
      </c>
      <c r="D93" s="168" t="s">
        <v>2431</v>
      </c>
      <c r="E93" s="337" t="s">
        <v>150</v>
      </c>
      <c r="F93" s="691" t="s">
        <v>1606</v>
      </c>
      <c r="G93" s="476" t="s">
        <v>2432</v>
      </c>
      <c r="H93" s="183">
        <v>1.05</v>
      </c>
    </row>
    <row r="94" spans="1:8" ht="38.25" x14ac:dyDescent="0.25">
      <c r="A94" s="688">
        <v>35</v>
      </c>
      <c r="B94" s="689" t="s">
        <v>55</v>
      </c>
      <c r="C94" s="690">
        <v>90821</v>
      </c>
      <c r="D94" s="168" t="s">
        <v>2433</v>
      </c>
      <c r="E94" s="337" t="s">
        <v>117</v>
      </c>
      <c r="F94" s="691" t="s">
        <v>1591</v>
      </c>
      <c r="G94" s="476" t="s">
        <v>2434</v>
      </c>
      <c r="H94" s="183">
        <v>13</v>
      </c>
    </row>
    <row r="95" spans="1:8" ht="38.25" x14ac:dyDescent="0.25">
      <c r="A95" s="688">
        <v>36</v>
      </c>
      <c r="B95" s="689" t="s">
        <v>55</v>
      </c>
      <c r="C95" s="690">
        <v>90822</v>
      </c>
      <c r="D95" s="168" t="s">
        <v>2435</v>
      </c>
      <c r="E95" s="337" t="s">
        <v>117</v>
      </c>
      <c r="F95" s="691" t="s">
        <v>1598</v>
      </c>
      <c r="G95" s="476" t="s">
        <v>2436</v>
      </c>
      <c r="H95" s="183">
        <v>27.94</v>
      </c>
    </row>
    <row r="96" spans="1:8" ht="38.25" x14ac:dyDescent="0.25">
      <c r="A96" s="688">
        <v>37</v>
      </c>
      <c r="B96" s="689" t="s">
        <v>55</v>
      </c>
      <c r="C96" s="690">
        <v>91222</v>
      </c>
      <c r="D96" s="168" t="s">
        <v>2073</v>
      </c>
      <c r="E96" s="337" t="s">
        <v>150</v>
      </c>
      <c r="F96" s="691" t="s">
        <v>1606</v>
      </c>
      <c r="G96" s="476" t="s">
        <v>2075</v>
      </c>
      <c r="H96" s="183">
        <v>0.39</v>
      </c>
    </row>
    <row r="97" spans="1:8" ht="38.25" x14ac:dyDescent="0.25">
      <c r="A97" s="688">
        <v>38</v>
      </c>
      <c r="B97" s="689" t="s">
        <v>55</v>
      </c>
      <c r="C97" s="690">
        <v>91304</v>
      </c>
      <c r="D97" s="168" t="s">
        <v>2437</v>
      </c>
      <c r="E97" s="337" t="s">
        <v>117</v>
      </c>
      <c r="F97" s="691" t="s">
        <v>1591</v>
      </c>
      <c r="G97" s="476" t="s">
        <v>2438</v>
      </c>
      <c r="H97" s="183">
        <v>3.79</v>
      </c>
    </row>
    <row r="98" spans="1:8" ht="38.25" x14ac:dyDescent="0.25">
      <c r="A98" s="688">
        <v>39</v>
      </c>
      <c r="B98" s="689" t="s">
        <v>55</v>
      </c>
      <c r="C98" s="690">
        <v>91307</v>
      </c>
      <c r="D98" s="168" t="s">
        <v>2439</v>
      </c>
      <c r="E98" s="337" t="s">
        <v>117</v>
      </c>
      <c r="F98" s="691" t="s">
        <v>1598</v>
      </c>
      <c r="G98" s="476" t="s">
        <v>2440</v>
      </c>
      <c r="H98" s="183">
        <v>6.47</v>
      </c>
    </row>
    <row r="99" spans="1:8" ht="38.25" x14ac:dyDescent="0.25">
      <c r="A99" s="688">
        <v>40</v>
      </c>
      <c r="B99" s="689" t="s">
        <v>55</v>
      </c>
      <c r="C99" s="690">
        <v>91834</v>
      </c>
      <c r="D99" s="168" t="s">
        <v>2441</v>
      </c>
      <c r="E99" s="337" t="s">
        <v>150</v>
      </c>
      <c r="F99" s="691" t="s">
        <v>1611</v>
      </c>
      <c r="G99" s="476" t="s">
        <v>2442</v>
      </c>
      <c r="H99" s="183">
        <v>11.34</v>
      </c>
    </row>
    <row r="100" spans="1:8" ht="38.25" x14ac:dyDescent="0.25">
      <c r="A100" s="688">
        <v>41</v>
      </c>
      <c r="B100" s="689" t="s">
        <v>55</v>
      </c>
      <c r="C100" s="690">
        <v>91845</v>
      </c>
      <c r="D100" s="168" t="s">
        <v>2443</v>
      </c>
      <c r="E100" s="337" t="s">
        <v>150</v>
      </c>
      <c r="F100" s="691" t="s">
        <v>1612</v>
      </c>
      <c r="G100" s="476" t="s">
        <v>2444</v>
      </c>
      <c r="H100" s="183">
        <v>11.35</v>
      </c>
    </row>
    <row r="101" spans="1:8" ht="38.25" x14ac:dyDescent="0.25">
      <c r="A101" s="688">
        <v>42</v>
      </c>
      <c r="B101" s="689" t="s">
        <v>55</v>
      </c>
      <c r="C101" s="690">
        <v>91847</v>
      </c>
      <c r="D101" s="168" t="s">
        <v>2445</v>
      </c>
      <c r="E101" s="337" t="s">
        <v>150</v>
      </c>
      <c r="F101" s="691" t="s">
        <v>1613</v>
      </c>
      <c r="G101" s="476" t="s">
        <v>2281</v>
      </c>
      <c r="H101" s="183">
        <v>1.1599999999999999</v>
      </c>
    </row>
    <row r="102" spans="1:8" ht="25.5" x14ac:dyDescent="0.25">
      <c r="A102" s="688">
        <v>43</v>
      </c>
      <c r="B102" s="689" t="s">
        <v>55</v>
      </c>
      <c r="C102" s="690">
        <v>91925</v>
      </c>
      <c r="D102" s="168" t="s">
        <v>2446</v>
      </c>
      <c r="E102" s="337" t="s">
        <v>150</v>
      </c>
      <c r="F102" s="691" t="s">
        <v>1614</v>
      </c>
      <c r="G102" s="476" t="s">
        <v>2447</v>
      </c>
      <c r="H102" s="183">
        <v>3.84</v>
      </c>
    </row>
    <row r="103" spans="1:8" ht="25.5" x14ac:dyDescent="0.25">
      <c r="A103" s="688">
        <v>44</v>
      </c>
      <c r="B103" s="689" t="s">
        <v>55</v>
      </c>
      <c r="C103" s="690">
        <v>91927</v>
      </c>
      <c r="D103" s="168" t="s">
        <v>2448</v>
      </c>
      <c r="E103" s="337" t="s">
        <v>150</v>
      </c>
      <c r="F103" s="691" t="s">
        <v>1615</v>
      </c>
      <c r="G103" s="476" t="s">
        <v>2449</v>
      </c>
      <c r="H103" s="183">
        <v>28.31</v>
      </c>
    </row>
    <row r="104" spans="1:8" ht="25.5" x14ac:dyDescent="0.25">
      <c r="A104" s="688">
        <v>45</v>
      </c>
      <c r="B104" s="689" t="s">
        <v>55</v>
      </c>
      <c r="C104" s="690">
        <v>91931</v>
      </c>
      <c r="D104" s="168" t="s">
        <v>2450</v>
      </c>
      <c r="E104" s="337" t="s">
        <v>150</v>
      </c>
      <c r="F104" s="691" t="s">
        <v>1616</v>
      </c>
      <c r="G104" s="476" t="s">
        <v>2451</v>
      </c>
      <c r="H104" s="183">
        <v>5.0999999999999996</v>
      </c>
    </row>
    <row r="105" spans="1:8" ht="25.5" x14ac:dyDescent="0.25">
      <c r="A105" s="688">
        <v>46</v>
      </c>
      <c r="B105" s="689" t="s">
        <v>55</v>
      </c>
      <c r="C105" s="690">
        <v>91937</v>
      </c>
      <c r="D105" s="168" t="s">
        <v>2452</v>
      </c>
      <c r="E105" s="337" t="s">
        <v>117</v>
      </c>
      <c r="F105" s="691" t="s">
        <v>1617</v>
      </c>
      <c r="G105" s="476" t="s">
        <v>2453</v>
      </c>
      <c r="H105" s="183">
        <v>3.52</v>
      </c>
    </row>
    <row r="106" spans="1:8" ht="25.5" x14ac:dyDescent="0.25">
      <c r="A106" s="688">
        <v>47</v>
      </c>
      <c r="B106" s="689" t="s">
        <v>55</v>
      </c>
      <c r="C106" s="690">
        <v>91953</v>
      </c>
      <c r="D106" s="168" t="s">
        <v>2454</v>
      </c>
      <c r="E106" s="337" t="s">
        <v>117</v>
      </c>
      <c r="F106" s="691" t="s">
        <v>1600</v>
      </c>
      <c r="G106" s="476" t="s">
        <v>2455</v>
      </c>
      <c r="H106" s="183">
        <v>1.36</v>
      </c>
    </row>
    <row r="107" spans="1:8" ht="25.5" x14ac:dyDescent="0.25">
      <c r="A107" s="688">
        <v>48</v>
      </c>
      <c r="B107" s="689" t="s">
        <v>55</v>
      </c>
      <c r="C107" s="690">
        <v>91955</v>
      </c>
      <c r="D107" s="168" t="s">
        <v>2456</v>
      </c>
      <c r="E107" s="337" t="s">
        <v>117</v>
      </c>
      <c r="F107" s="691" t="s">
        <v>1600</v>
      </c>
      <c r="G107" s="476" t="s">
        <v>2457</v>
      </c>
      <c r="H107" s="183">
        <v>1.66</v>
      </c>
    </row>
    <row r="108" spans="1:8" ht="25.5" x14ac:dyDescent="0.25">
      <c r="A108" s="688">
        <v>49</v>
      </c>
      <c r="B108" s="689" t="s">
        <v>55</v>
      </c>
      <c r="C108" s="690">
        <v>91997</v>
      </c>
      <c r="D108" s="168" t="s">
        <v>2189</v>
      </c>
      <c r="E108" s="337" t="s">
        <v>117</v>
      </c>
      <c r="F108" s="691" t="s">
        <v>1592</v>
      </c>
      <c r="G108" s="476" t="s">
        <v>2191</v>
      </c>
      <c r="H108" s="183">
        <v>0.56999999999999995</v>
      </c>
    </row>
    <row r="109" spans="1:8" ht="25.5" x14ac:dyDescent="0.25">
      <c r="A109" s="688">
        <v>50</v>
      </c>
      <c r="B109" s="689" t="s">
        <v>55</v>
      </c>
      <c r="C109" s="690">
        <v>92000</v>
      </c>
      <c r="D109" s="168" t="s">
        <v>2180</v>
      </c>
      <c r="E109" s="337" t="s">
        <v>117</v>
      </c>
      <c r="F109" s="691" t="s">
        <v>1618</v>
      </c>
      <c r="G109" s="476" t="s">
        <v>2182</v>
      </c>
      <c r="H109" s="183">
        <v>5.26</v>
      </c>
    </row>
    <row r="110" spans="1:8" ht="25.5" x14ac:dyDescent="0.25">
      <c r="A110" s="688">
        <v>51</v>
      </c>
      <c r="B110" s="689" t="s">
        <v>55</v>
      </c>
      <c r="C110" s="690">
        <v>92001</v>
      </c>
      <c r="D110" s="168" t="s">
        <v>2458</v>
      </c>
      <c r="E110" s="337" t="s">
        <v>117</v>
      </c>
      <c r="F110" s="691" t="s">
        <v>1598</v>
      </c>
      <c r="G110" s="476" t="s">
        <v>2459</v>
      </c>
      <c r="H110" s="183">
        <v>2.04</v>
      </c>
    </row>
    <row r="111" spans="1:8" ht="25.5" x14ac:dyDescent="0.25">
      <c r="A111" s="688">
        <v>52</v>
      </c>
      <c r="B111" s="689" t="s">
        <v>55</v>
      </c>
      <c r="C111" s="690">
        <v>92005</v>
      </c>
      <c r="D111" s="168" t="s">
        <v>2460</v>
      </c>
      <c r="E111" s="337" t="s">
        <v>117</v>
      </c>
      <c r="F111" s="691" t="s">
        <v>1592</v>
      </c>
      <c r="G111" s="476" t="s">
        <v>2461</v>
      </c>
      <c r="H111" s="183">
        <v>0.92</v>
      </c>
    </row>
    <row r="112" spans="1:8" ht="25.5" x14ac:dyDescent="0.25">
      <c r="A112" s="688">
        <v>53</v>
      </c>
      <c r="B112" s="689" t="s">
        <v>55</v>
      </c>
      <c r="C112" s="690">
        <v>92023</v>
      </c>
      <c r="D112" s="168" t="s">
        <v>2177</v>
      </c>
      <c r="E112" s="337" t="s">
        <v>117</v>
      </c>
      <c r="F112" s="691" t="s">
        <v>1600</v>
      </c>
      <c r="G112" s="476" t="s">
        <v>2179</v>
      </c>
      <c r="H112" s="183">
        <v>2.3199999999999998</v>
      </c>
    </row>
    <row r="113" spans="1:8" ht="25.5" x14ac:dyDescent="0.25">
      <c r="A113" s="688">
        <v>54</v>
      </c>
      <c r="B113" s="689" t="s">
        <v>55</v>
      </c>
      <c r="C113" s="690">
        <v>92029</v>
      </c>
      <c r="D113" s="168" t="s">
        <v>2462</v>
      </c>
      <c r="E113" s="337" t="s">
        <v>117</v>
      </c>
      <c r="F113" s="691" t="s">
        <v>1592</v>
      </c>
      <c r="G113" s="476" t="s">
        <v>2463</v>
      </c>
      <c r="H113" s="183">
        <v>0.87</v>
      </c>
    </row>
    <row r="114" spans="1:8" ht="38.25" x14ac:dyDescent="0.25">
      <c r="A114" s="688">
        <v>55</v>
      </c>
      <c r="B114" s="689" t="s">
        <v>55</v>
      </c>
      <c r="C114" s="690">
        <v>92543</v>
      </c>
      <c r="D114" s="168" t="s">
        <v>2370</v>
      </c>
      <c r="E114" s="337" t="s">
        <v>45</v>
      </c>
      <c r="F114" s="691" t="s">
        <v>1619</v>
      </c>
      <c r="G114" s="476" t="s">
        <v>2371</v>
      </c>
      <c r="H114" s="183">
        <v>35.53</v>
      </c>
    </row>
    <row r="115" spans="1:8" ht="38.25" x14ac:dyDescent="0.25">
      <c r="A115" s="688">
        <v>56</v>
      </c>
      <c r="B115" s="689" t="s">
        <v>55</v>
      </c>
      <c r="C115" s="690">
        <v>92556</v>
      </c>
      <c r="D115" s="168" t="s">
        <v>2464</v>
      </c>
      <c r="E115" s="337" t="s">
        <v>117</v>
      </c>
      <c r="F115" s="691" t="s">
        <v>1604</v>
      </c>
      <c r="G115" s="476" t="s">
        <v>2465</v>
      </c>
      <c r="H115" s="183">
        <v>131.82</v>
      </c>
    </row>
    <row r="116" spans="1:8" ht="38.25" x14ac:dyDescent="0.25">
      <c r="A116" s="688">
        <v>57</v>
      </c>
      <c r="B116" s="689" t="s">
        <v>55</v>
      </c>
      <c r="C116" s="690">
        <v>93389</v>
      </c>
      <c r="D116" s="168" t="s">
        <v>2466</v>
      </c>
      <c r="E116" s="337" t="s">
        <v>45</v>
      </c>
      <c r="F116" s="691" t="s">
        <v>1620</v>
      </c>
      <c r="G116" s="476" t="s">
        <v>2467</v>
      </c>
      <c r="H116" s="183">
        <v>7.39</v>
      </c>
    </row>
    <row r="117" spans="1:8" ht="25.5" x14ac:dyDescent="0.25">
      <c r="A117" s="688">
        <v>58</v>
      </c>
      <c r="B117" s="689" t="s">
        <v>55</v>
      </c>
      <c r="C117" s="690">
        <v>93654</v>
      </c>
      <c r="D117" s="168" t="s">
        <v>2216</v>
      </c>
      <c r="E117" s="337" t="s">
        <v>117</v>
      </c>
      <c r="F117" s="691" t="s">
        <v>1600</v>
      </c>
      <c r="G117" s="476" t="s">
        <v>2218</v>
      </c>
      <c r="H117" s="183">
        <v>0.65</v>
      </c>
    </row>
    <row r="118" spans="1:8" ht="25.5" x14ac:dyDescent="0.25">
      <c r="A118" s="688">
        <v>59</v>
      </c>
      <c r="B118" s="689" t="s">
        <v>55</v>
      </c>
      <c r="C118" s="690">
        <v>93661</v>
      </c>
      <c r="D118" s="168" t="s">
        <v>2207</v>
      </c>
      <c r="E118" s="337" t="s">
        <v>117</v>
      </c>
      <c r="F118" s="691" t="s">
        <v>1592</v>
      </c>
      <c r="G118" s="476" t="s">
        <v>2209</v>
      </c>
      <c r="H118" s="183">
        <v>1.04</v>
      </c>
    </row>
    <row r="119" spans="1:8" ht="25.5" x14ac:dyDescent="0.25">
      <c r="A119" s="688">
        <v>60</v>
      </c>
      <c r="B119" s="689" t="s">
        <v>55</v>
      </c>
      <c r="C119" s="690">
        <v>93662</v>
      </c>
      <c r="D119" s="168" t="s">
        <v>2468</v>
      </c>
      <c r="E119" s="337" t="s">
        <v>117</v>
      </c>
      <c r="F119" s="691" t="s">
        <v>1592</v>
      </c>
      <c r="G119" s="476" t="s">
        <v>2469</v>
      </c>
      <c r="H119" s="183">
        <v>1.08</v>
      </c>
    </row>
    <row r="120" spans="1:8" ht="25.5" x14ac:dyDescent="0.25">
      <c r="A120" s="688">
        <v>61</v>
      </c>
      <c r="B120" s="689" t="s">
        <v>55</v>
      </c>
      <c r="C120" s="690">
        <v>93671</v>
      </c>
      <c r="D120" s="168" t="s">
        <v>2470</v>
      </c>
      <c r="E120" s="337" t="s">
        <v>117</v>
      </c>
      <c r="F120" s="691" t="s">
        <v>1621</v>
      </c>
      <c r="G120" s="476" t="s">
        <v>2471</v>
      </c>
      <c r="H120" s="183">
        <v>0.72</v>
      </c>
    </row>
    <row r="121" spans="1:8" ht="51" x14ac:dyDescent="0.25">
      <c r="A121" s="688">
        <v>62</v>
      </c>
      <c r="B121" s="689" t="s">
        <v>55</v>
      </c>
      <c r="C121" s="690">
        <v>94210</v>
      </c>
      <c r="D121" s="168" t="s">
        <v>2372</v>
      </c>
      <c r="E121" s="337" t="s">
        <v>45</v>
      </c>
      <c r="F121" s="691" t="s">
        <v>1619</v>
      </c>
      <c r="G121" s="476" t="s">
        <v>2373</v>
      </c>
      <c r="H121" s="183">
        <v>71.040000000000006</v>
      </c>
    </row>
    <row r="122" spans="1:8" ht="38.25" x14ac:dyDescent="0.25">
      <c r="A122" s="688">
        <v>63</v>
      </c>
      <c r="B122" s="689" t="s">
        <v>55</v>
      </c>
      <c r="C122" s="690">
        <v>94569</v>
      </c>
      <c r="D122" s="168" t="s">
        <v>2472</v>
      </c>
      <c r="E122" s="337" t="s">
        <v>45</v>
      </c>
      <c r="F122" s="691" t="s">
        <v>1622</v>
      </c>
      <c r="G122" s="476" t="s">
        <v>2473</v>
      </c>
      <c r="H122" s="183">
        <v>21.42</v>
      </c>
    </row>
    <row r="123" spans="1:8" ht="51" x14ac:dyDescent="0.25">
      <c r="A123" s="688">
        <v>64</v>
      </c>
      <c r="B123" s="689" t="s">
        <v>55</v>
      </c>
      <c r="C123" s="690">
        <v>94570</v>
      </c>
      <c r="D123" s="168" t="s">
        <v>1879</v>
      </c>
      <c r="E123" s="337" t="s">
        <v>45</v>
      </c>
      <c r="F123" s="691" t="s">
        <v>1598</v>
      </c>
      <c r="G123" s="476" t="s">
        <v>1881</v>
      </c>
      <c r="H123" s="183">
        <v>31.18</v>
      </c>
    </row>
    <row r="124" spans="1:8" ht="25.5" x14ac:dyDescent="0.25">
      <c r="A124" s="688">
        <v>65</v>
      </c>
      <c r="B124" s="689" t="s">
        <v>55</v>
      </c>
      <c r="C124" s="690">
        <v>94792</v>
      </c>
      <c r="D124" s="168" t="s">
        <v>2474</v>
      </c>
      <c r="E124" s="337" t="s">
        <v>117</v>
      </c>
      <c r="F124" s="691" t="s">
        <v>1598</v>
      </c>
      <c r="G124" s="476" t="s">
        <v>2475</v>
      </c>
      <c r="H124" s="183">
        <v>7.17</v>
      </c>
    </row>
    <row r="125" spans="1:8" ht="38.25" x14ac:dyDescent="0.25">
      <c r="A125" s="688">
        <v>66</v>
      </c>
      <c r="B125" s="689" t="s">
        <v>55</v>
      </c>
      <c r="C125" s="690">
        <v>94992</v>
      </c>
      <c r="D125" s="168" t="s">
        <v>2476</v>
      </c>
      <c r="E125" s="337" t="s">
        <v>45</v>
      </c>
      <c r="F125" s="691" t="s">
        <v>1623</v>
      </c>
      <c r="G125" s="476" t="s">
        <v>2477</v>
      </c>
      <c r="H125" s="183">
        <v>78.510000000000005</v>
      </c>
    </row>
    <row r="126" spans="1:8" ht="25.5" x14ac:dyDescent="0.25">
      <c r="A126" s="688">
        <v>67</v>
      </c>
      <c r="B126" s="689" t="s">
        <v>55</v>
      </c>
      <c r="C126" s="690">
        <v>95240</v>
      </c>
      <c r="D126" s="168" t="s">
        <v>2376</v>
      </c>
      <c r="E126" s="337" t="s">
        <v>45</v>
      </c>
      <c r="F126" s="691" t="s">
        <v>1623</v>
      </c>
      <c r="G126" s="476" t="s">
        <v>2333</v>
      </c>
      <c r="H126" s="183">
        <v>18.18</v>
      </c>
    </row>
    <row r="127" spans="1:8" ht="25.5" x14ac:dyDescent="0.25">
      <c r="A127" s="688">
        <v>68</v>
      </c>
      <c r="B127" s="689" t="s">
        <v>55</v>
      </c>
      <c r="C127" s="690">
        <v>95727</v>
      </c>
      <c r="D127" s="168" t="s">
        <v>2478</v>
      </c>
      <c r="E127" s="337" t="s">
        <v>150</v>
      </c>
      <c r="F127" s="691" t="s">
        <v>1624</v>
      </c>
      <c r="G127" s="476" t="s">
        <v>2479</v>
      </c>
      <c r="H127" s="183">
        <v>10.1</v>
      </c>
    </row>
    <row r="128" spans="1:8" ht="25.5" x14ac:dyDescent="0.25">
      <c r="A128" s="688">
        <v>69</v>
      </c>
      <c r="B128" s="689" t="s">
        <v>55</v>
      </c>
      <c r="C128" s="690">
        <v>95728</v>
      </c>
      <c r="D128" s="168" t="s">
        <v>2480</v>
      </c>
      <c r="E128" s="337" t="s">
        <v>150</v>
      </c>
      <c r="F128" s="691" t="s">
        <v>1625</v>
      </c>
      <c r="G128" s="476" t="s">
        <v>2481</v>
      </c>
      <c r="H128" s="183">
        <v>0.56000000000000005</v>
      </c>
    </row>
    <row r="129" spans="1:8" ht="25.5" x14ac:dyDescent="0.25">
      <c r="A129" s="688">
        <v>70</v>
      </c>
      <c r="B129" s="689" t="s">
        <v>55</v>
      </c>
      <c r="C129" s="690">
        <v>95811</v>
      </c>
      <c r="D129" s="168" t="s">
        <v>2482</v>
      </c>
      <c r="E129" s="337" t="s">
        <v>117</v>
      </c>
      <c r="F129" s="691" t="s">
        <v>1592</v>
      </c>
      <c r="G129" s="476" t="s">
        <v>2483</v>
      </c>
      <c r="H129" s="183">
        <v>0.27</v>
      </c>
    </row>
    <row r="130" spans="1:8" ht="25.5" x14ac:dyDescent="0.25">
      <c r="A130" s="688">
        <v>71</v>
      </c>
      <c r="B130" s="689" t="s">
        <v>55</v>
      </c>
      <c r="C130" s="690">
        <v>96486</v>
      </c>
      <c r="D130" s="168" t="s">
        <v>2484</v>
      </c>
      <c r="E130" s="337" t="s">
        <v>45</v>
      </c>
      <c r="F130" s="691" t="s">
        <v>1623</v>
      </c>
      <c r="G130" s="476" t="s">
        <v>2485</v>
      </c>
      <c r="H130" s="183">
        <v>78.569999999999993</v>
      </c>
    </row>
    <row r="131" spans="1:8" ht="38.25" x14ac:dyDescent="0.25">
      <c r="A131" s="688">
        <v>72</v>
      </c>
      <c r="B131" s="689" t="s">
        <v>55</v>
      </c>
      <c r="C131" s="690">
        <v>97585</v>
      </c>
      <c r="D131" s="168" t="s">
        <v>2486</v>
      </c>
      <c r="E131" s="337" t="s">
        <v>117</v>
      </c>
      <c r="F131" s="691" t="s">
        <v>1626</v>
      </c>
      <c r="G131" s="476" t="s">
        <v>2487</v>
      </c>
      <c r="H131" s="183">
        <v>17.850000000000001</v>
      </c>
    </row>
    <row r="132" spans="1:8" ht="25.5" x14ac:dyDescent="0.25">
      <c r="A132" s="688">
        <v>73</v>
      </c>
      <c r="B132" s="689" t="s">
        <v>55</v>
      </c>
      <c r="C132" s="690">
        <v>97599</v>
      </c>
      <c r="D132" s="168" t="s">
        <v>2267</v>
      </c>
      <c r="E132" s="337" t="s">
        <v>117</v>
      </c>
      <c r="F132" s="691" t="s">
        <v>1591</v>
      </c>
      <c r="G132" s="476" t="s">
        <v>2269</v>
      </c>
      <c r="H132" s="183">
        <v>0.72</v>
      </c>
    </row>
    <row r="133" spans="1:8" ht="25.5" x14ac:dyDescent="0.25">
      <c r="A133" s="688">
        <v>74</v>
      </c>
      <c r="B133" s="689" t="s">
        <v>55</v>
      </c>
      <c r="C133" s="690">
        <v>98294</v>
      </c>
      <c r="D133" s="168" t="s">
        <v>2488</v>
      </c>
      <c r="E133" s="337" t="s">
        <v>150</v>
      </c>
      <c r="F133" s="691" t="s">
        <v>1627</v>
      </c>
      <c r="G133" s="476" t="s">
        <v>2489</v>
      </c>
      <c r="H133" s="183">
        <v>1.59</v>
      </c>
    </row>
    <row r="134" spans="1:8" x14ac:dyDescent="0.25">
      <c r="A134" s="688">
        <v>75</v>
      </c>
      <c r="B134" s="689" t="s">
        <v>55</v>
      </c>
      <c r="C134" s="690">
        <v>98307</v>
      </c>
      <c r="D134" s="168" t="s">
        <v>2251</v>
      </c>
      <c r="E134" s="337" t="s">
        <v>117</v>
      </c>
      <c r="F134" s="691" t="s">
        <v>1600</v>
      </c>
      <c r="G134" s="476" t="s">
        <v>2253</v>
      </c>
      <c r="H134" s="183">
        <v>2.09</v>
      </c>
    </row>
    <row r="135" spans="1:8" ht="25.5" x14ac:dyDescent="0.25">
      <c r="A135" s="688">
        <v>76</v>
      </c>
      <c r="B135" s="689" t="s">
        <v>55</v>
      </c>
      <c r="C135" s="690">
        <v>98441</v>
      </c>
      <c r="D135" s="168" t="s">
        <v>2381</v>
      </c>
      <c r="E135" s="337" t="s">
        <v>45</v>
      </c>
      <c r="F135" s="691" t="s">
        <v>1628</v>
      </c>
      <c r="G135" s="476" t="s">
        <v>2382</v>
      </c>
      <c r="H135" s="183">
        <v>76.42</v>
      </c>
    </row>
    <row r="136" spans="1:8" ht="25.5" x14ac:dyDescent="0.25">
      <c r="A136" s="688">
        <v>77</v>
      </c>
      <c r="B136" s="689" t="s">
        <v>55</v>
      </c>
      <c r="C136" s="690">
        <v>98443</v>
      </c>
      <c r="D136" s="168" t="s">
        <v>2490</v>
      </c>
      <c r="E136" s="337" t="s">
        <v>45</v>
      </c>
      <c r="F136" s="691" t="s">
        <v>1629</v>
      </c>
      <c r="G136" s="476" t="s">
        <v>2491</v>
      </c>
      <c r="H136" s="183">
        <v>34.97</v>
      </c>
    </row>
    <row r="137" spans="1:8" ht="38.25" x14ac:dyDescent="0.25">
      <c r="A137" s="688">
        <v>78</v>
      </c>
      <c r="B137" s="689" t="s">
        <v>55</v>
      </c>
      <c r="C137" s="690">
        <v>98445</v>
      </c>
      <c r="D137" s="168" t="s">
        <v>2385</v>
      </c>
      <c r="E137" s="337" t="s">
        <v>45</v>
      </c>
      <c r="F137" s="691" t="s">
        <v>1630</v>
      </c>
      <c r="G137" s="476" t="s">
        <v>2386</v>
      </c>
      <c r="H137" s="183">
        <v>70.180000000000007</v>
      </c>
    </row>
    <row r="138" spans="1:8" ht="38.25" x14ac:dyDescent="0.25">
      <c r="A138" s="688">
        <v>79</v>
      </c>
      <c r="B138" s="689" t="s">
        <v>55</v>
      </c>
      <c r="C138" s="690">
        <v>98446</v>
      </c>
      <c r="D138" s="168" t="s">
        <v>2387</v>
      </c>
      <c r="E138" s="337" t="s">
        <v>45</v>
      </c>
      <c r="F138" s="691" t="s">
        <v>1631</v>
      </c>
      <c r="G138" s="476" t="s">
        <v>2388</v>
      </c>
      <c r="H138" s="183">
        <v>1.89</v>
      </c>
    </row>
    <row r="139" spans="1:8" ht="38.25" x14ac:dyDescent="0.25">
      <c r="A139" s="688">
        <v>80</v>
      </c>
      <c r="B139" s="689" t="s">
        <v>55</v>
      </c>
      <c r="C139" s="690">
        <v>98447</v>
      </c>
      <c r="D139" s="168" t="s">
        <v>2492</v>
      </c>
      <c r="E139" s="337" t="s">
        <v>45</v>
      </c>
      <c r="F139" s="691" t="s">
        <v>1632</v>
      </c>
      <c r="G139" s="476" t="s">
        <v>2493</v>
      </c>
      <c r="H139" s="183">
        <v>21.71</v>
      </c>
    </row>
    <row r="140" spans="1:8" ht="38.25" x14ac:dyDescent="0.25">
      <c r="A140" s="688">
        <v>81</v>
      </c>
      <c r="B140" s="689" t="s">
        <v>55</v>
      </c>
      <c r="C140" s="690">
        <v>98448</v>
      </c>
      <c r="D140" s="168" t="s">
        <v>2494</v>
      </c>
      <c r="E140" s="337" t="s">
        <v>45</v>
      </c>
      <c r="F140" s="691" t="s">
        <v>1633</v>
      </c>
      <c r="G140" s="476" t="s">
        <v>2495</v>
      </c>
      <c r="H140" s="183">
        <v>4.2699999999999996</v>
      </c>
    </row>
    <row r="141" spans="1:8" ht="38.25" x14ac:dyDescent="0.25">
      <c r="A141" s="688">
        <v>82</v>
      </c>
      <c r="B141" s="689" t="s">
        <v>55</v>
      </c>
      <c r="C141" s="690">
        <v>101883</v>
      </c>
      <c r="D141" s="168" t="s">
        <v>2496</v>
      </c>
      <c r="E141" s="337" t="s">
        <v>117</v>
      </c>
      <c r="F141" s="691" t="s">
        <v>1621</v>
      </c>
      <c r="G141" s="476" t="s">
        <v>2497</v>
      </c>
      <c r="H141" s="183">
        <v>4.33</v>
      </c>
    </row>
    <row r="142" spans="1:8" ht="25.5" x14ac:dyDescent="0.25">
      <c r="A142" s="688">
        <v>83</v>
      </c>
      <c r="B142" s="689" t="s">
        <v>55</v>
      </c>
      <c r="C142" s="690">
        <v>101908</v>
      </c>
      <c r="D142" s="168" t="s">
        <v>2263</v>
      </c>
      <c r="E142" s="337" t="s">
        <v>117</v>
      </c>
      <c r="F142" s="691" t="s">
        <v>1591</v>
      </c>
      <c r="G142" s="476" t="s">
        <v>2265</v>
      </c>
      <c r="H142" s="183">
        <v>8.89</v>
      </c>
    </row>
    <row r="143" spans="1:8" ht="25.5" x14ac:dyDescent="0.25">
      <c r="A143" s="688">
        <v>84</v>
      </c>
      <c r="B143" s="689" t="s">
        <v>55</v>
      </c>
      <c r="C143" s="690">
        <v>102218</v>
      </c>
      <c r="D143" s="168" t="s">
        <v>2498</v>
      </c>
      <c r="E143" s="337" t="s">
        <v>45</v>
      </c>
      <c r="F143" s="691" t="s">
        <v>1634</v>
      </c>
      <c r="G143" s="476" t="s">
        <v>2499</v>
      </c>
      <c r="H143" s="183">
        <v>62.48</v>
      </c>
    </row>
    <row r="144" spans="1:8" ht="38.25" x14ac:dyDescent="0.25">
      <c r="A144" s="688">
        <v>85</v>
      </c>
      <c r="B144" s="689" t="s">
        <v>55</v>
      </c>
      <c r="C144" s="690">
        <v>104345</v>
      </c>
      <c r="D144" s="168" t="s">
        <v>2500</v>
      </c>
      <c r="E144" s="337" t="s">
        <v>117</v>
      </c>
      <c r="F144" s="691" t="s">
        <v>1591</v>
      </c>
      <c r="G144" s="476" t="s">
        <v>1991</v>
      </c>
      <c r="H144" s="183">
        <v>1.44</v>
      </c>
    </row>
    <row r="145" spans="1:8" ht="38.25" x14ac:dyDescent="0.25">
      <c r="A145" s="688">
        <v>86</v>
      </c>
      <c r="B145" s="689" t="s">
        <v>55</v>
      </c>
      <c r="C145" s="690">
        <v>104350</v>
      </c>
      <c r="D145" s="168" t="s">
        <v>2501</v>
      </c>
      <c r="E145" s="337" t="s">
        <v>117</v>
      </c>
      <c r="F145" s="691" t="s">
        <v>1592</v>
      </c>
      <c r="G145" s="476" t="s">
        <v>2502</v>
      </c>
      <c r="H145" s="183">
        <v>0.5</v>
      </c>
    </row>
    <row r="146" spans="1:8" ht="38.25" x14ac:dyDescent="0.25">
      <c r="A146" s="688">
        <v>87</v>
      </c>
      <c r="B146" s="689" t="s">
        <v>55</v>
      </c>
      <c r="C146" s="690">
        <v>104351</v>
      </c>
      <c r="D146" s="168" t="s">
        <v>2503</v>
      </c>
      <c r="E146" s="337" t="s">
        <v>117</v>
      </c>
      <c r="F146" s="691" t="s">
        <v>1592</v>
      </c>
      <c r="G146" s="476" t="s">
        <v>2504</v>
      </c>
      <c r="H146" s="183">
        <v>0.39</v>
      </c>
    </row>
    <row r="147" spans="1:8" ht="25.5" x14ac:dyDescent="0.25">
      <c r="A147" s="688">
        <v>88</v>
      </c>
      <c r="B147" s="689" t="s">
        <v>55</v>
      </c>
      <c r="C147" s="690">
        <v>104641</v>
      </c>
      <c r="D147" s="168" t="s">
        <v>2505</v>
      </c>
      <c r="E147" s="337" t="s">
        <v>45</v>
      </c>
      <c r="F147" s="691" t="s">
        <v>1595</v>
      </c>
      <c r="G147" s="476" t="s">
        <v>2506</v>
      </c>
      <c r="H147" s="183">
        <v>1.04</v>
      </c>
    </row>
    <row r="149" spans="1:8" x14ac:dyDescent="0.25">
      <c r="A149" s="332" t="s">
        <v>1442</v>
      </c>
      <c r="B149" s="1143" t="s">
        <v>970</v>
      </c>
      <c r="C149" s="1146" t="s">
        <v>39</v>
      </c>
      <c r="D149" s="1149" t="s">
        <v>1635</v>
      </c>
      <c r="E149" s="333" t="s">
        <v>971</v>
      </c>
      <c r="F149" s="332" t="s">
        <v>117</v>
      </c>
      <c r="G149" s="334" t="s">
        <v>972</v>
      </c>
      <c r="H149" s="335">
        <v>665.42</v>
      </c>
    </row>
    <row r="150" spans="1:8" x14ac:dyDescent="0.25">
      <c r="A150" s="1125" t="s">
        <v>44</v>
      </c>
      <c r="B150" s="1144"/>
      <c r="C150" s="1147"/>
      <c r="D150" s="1150"/>
      <c r="E150" s="1106" t="s">
        <v>40</v>
      </c>
      <c r="F150" s="1106" t="s">
        <v>41</v>
      </c>
      <c r="G150" s="1107" t="s">
        <v>883</v>
      </c>
      <c r="H150" s="1107"/>
    </row>
    <row r="151" spans="1:8" ht="25.5" x14ac:dyDescent="0.25">
      <c r="A151" s="1126"/>
      <c r="B151" s="1145"/>
      <c r="C151" s="1148"/>
      <c r="D151" s="1151"/>
      <c r="E151" s="1106"/>
      <c r="F151" s="1106"/>
      <c r="G151" s="337" t="s">
        <v>42</v>
      </c>
      <c r="H151" s="337" t="s">
        <v>43</v>
      </c>
    </row>
    <row r="152" spans="1:8" ht="51" x14ac:dyDescent="0.25">
      <c r="A152" s="688">
        <v>1</v>
      </c>
      <c r="B152" s="689" t="s">
        <v>55</v>
      </c>
      <c r="C152" s="690">
        <v>86934</v>
      </c>
      <c r="D152" s="168" t="s">
        <v>2393</v>
      </c>
      <c r="E152" s="337" t="s">
        <v>117</v>
      </c>
      <c r="F152" s="691" t="s">
        <v>1636</v>
      </c>
      <c r="G152" s="476" t="s">
        <v>2394</v>
      </c>
      <c r="H152" s="183">
        <v>13.29</v>
      </c>
    </row>
    <row r="153" spans="1:8" ht="51" x14ac:dyDescent="0.25">
      <c r="A153" s="688">
        <v>2</v>
      </c>
      <c r="B153" s="689" t="s">
        <v>55</v>
      </c>
      <c r="C153" s="690">
        <v>86943</v>
      </c>
      <c r="D153" s="168" t="s">
        <v>2395</v>
      </c>
      <c r="E153" s="337" t="s">
        <v>117</v>
      </c>
      <c r="F153" s="691" t="s">
        <v>1636</v>
      </c>
      <c r="G153" s="476" t="s">
        <v>2396</v>
      </c>
      <c r="H153" s="183">
        <v>7.23</v>
      </c>
    </row>
    <row r="154" spans="1:8" x14ac:dyDescent="0.25">
      <c r="A154" s="688">
        <v>3</v>
      </c>
      <c r="B154" s="689" t="s">
        <v>55</v>
      </c>
      <c r="C154" s="690">
        <v>88262</v>
      </c>
      <c r="D154" s="168" t="s">
        <v>2324</v>
      </c>
      <c r="E154" s="337" t="s">
        <v>2312</v>
      </c>
      <c r="F154" s="691" t="s">
        <v>1637</v>
      </c>
      <c r="G154" s="476" t="s">
        <v>2325</v>
      </c>
      <c r="H154" s="183">
        <v>27.43</v>
      </c>
    </row>
    <row r="155" spans="1:8" ht="25.5" x14ac:dyDescent="0.25">
      <c r="A155" s="688">
        <v>4</v>
      </c>
      <c r="B155" s="689" t="s">
        <v>55</v>
      </c>
      <c r="C155" s="690">
        <v>88489</v>
      </c>
      <c r="D155" s="168" t="s">
        <v>2279</v>
      </c>
      <c r="E155" s="337" t="s">
        <v>45</v>
      </c>
      <c r="F155" s="691" t="s">
        <v>1638</v>
      </c>
      <c r="G155" s="476" t="s">
        <v>2281</v>
      </c>
      <c r="H155" s="183">
        <v>17.760000000000002</v>
      </c>
    </row>
    <row r="156" spans="1:8" ht="38.25" x14ac:dyDescent="0.25">
      <c r="A156" s="688">
        <v>5</v>
      </c>
      <c r="B156" s="689" t="s">
        <v>55</v>
      </c>
      <c r="C156" s="690">
        <v>89711</v>
      </c>
      <c r="D156" s="168" t="s">
        <v>1949</v>
      </c>
      <c r="E156" s="337" t="s">
        <v>150</v>
      </c>
      <c r="F156" s="691" t="s">
        <v>1639</v>
      </c>
      <c r="G156" s="476" t="s">
        <v>1951</v>
      </c>
      <c r="H156" s="183">
        <v>1.74</v>
      </c>
    </row>
    <row r="157" spans="1:8" ht="38.25" x14ac:dyDescent="0.25">
      <c r="A157" s="688">
        <v>6</v>
      </c>
      <c r="B157" s="689" t="s">
        <v>55</v>
      </c>
      <c r="C157" s="690">
        <v>89714</v>
      </c>
      <c r="D157" s="168" t="s">
        <v>1943</v>
      </c>
      <c r="E157" s="337" t="s">
        <v>150</v>
      </c>
      <c r="F157" s="691" t="s">
        <v>1640</v>
      </c>
      <c r="G157" s="476" t="s">
        <v>1945</v>
      </c>
      <c r="H157" s="183">
        <v>5</v>
      </c>
    </row>
    <row r="158" spans="1:8" ht="38.25" x14ac:dyDescent="0.25">
      <c r="A158" s="688">
        <v>7</v>
      </c>
      <c r="B158" s="689" t="s">
        <v>55</v>
      </c>
      <c r="C158" s="690">
        <v>89724</v>
      </c>
      <c r="D158" s="168" t="s">
        <v>1930</v>
      </c>
      <c r="E158" s="337" t="s">
        <v>117</v>
      </c>
      <c r="F158" s="692" t="s">
        <v>1641</v>
      </c>
      <c r="G158" s="476" t="s">
        <v>1932</v>
      </c>
      <c r="H158" s="183">
        <v>0.52</v>
      </c>
    </row>
    <row r="159" spans="1:8" ht="25.5" x14ac:dyDescent="0.25">
      <c r="A159" s="688">
        <v>8</v>
      </c>
      <c r="B159" s="689" t="s">
        <v>55</v>
      </c>
      <c r="C159" s="690">
        <v>89356</v>
      </c>
      <c r="D159" s="168" t="s">
        <v>2401</v>
      </c>
      <c r="E159" s="337" t="s">
        <v>150</v>
      </c>
      <c r="F159" s="692">
        <v>2.14</v>
      </c>
      <c r="G159" s="476" t="s">
        <v>2402</v>
      </c>
      <c r="H159" s="183">
        <v>45.77</v>
      </c>
    </row>
    <row r="160" spans="1:8" ht="25.5" x14ac:dyDescent="0.25">
      <c r="A160" s="688">
        <v>9</v>
      </c>
      <c r="B160" s="689" t="s">
        <v>55</v>
      </c>
      <c r="C160" s="690">
        <v>89362</v>
      </c>
      <c r="D160" s="168" t="s">
        <v>2405</v>
      </c>
      <c r="E160" s="337" t="s">
        <v>117</v>
      </c>
      <c r="F160" s="692">
        <v>1.18</v>
      </c>
      <c r="G160" s="476" t="s">
        <v>2406</v>
      </c>
      <c r="H160" s="183">
        <v>10.34</v>
      </c>
    </row>
    <row r="161" spans="1:8" ht="38.25" x14ac:dyDescent="0.25">
      <c r="A161" s="688">
        <v>10</v>
      </c>
      <c r="B161" s="689" t="s">
        <v>55</v>
      </c>
      <c r="C161" s="690">
        <v>89366</v>
      </c>
      <c r="D161" s="168" t="s">
        <v>2507</v>
      </c>
      <c r="E161" s="337" t="s">
        <v>117</v>
      </c>
      <c r="F161" s="692" t="s">
        <v>1623</v>
      </c>
      <c r="G161" s="476" t="s">
        <v>2508</v>
      </c>
      <c r="H161" s="183">
        <v>15.44</v>
      </c>
    </row>
    <row r="162" spans="1:8" ht="25.5" x14ac:dyDescent="0.25">
      <c r="A162" s="688">
        <v>11</v>
      </c>
      <c r="B162" s="689" t="s">
        <v>55</v>
      </c>
      <c r="C162" s="690">
        <v>89395</v>
      </c>
      <c r="D162" s="168" t="s">
        <v>2409</v>
      </c>
      <c r="E162" s="337" t="s">
        <v>117</v>
      </c>
      <c r="F162" s="692">
        <v>0.89</v>
      </c>
      <c r="G162" s="476" t="s">
        <v>2410</v>
      </c>
      <c r="H162" s="183">
        <v>10.78</v>
      </c>
    </row>
    <row r="163" spans="1:8" ht="38.25" x14ac:dyDescent="0.25">
      <c r="A163" s="688">
        <v>12</v>
      </c>
      <c r="B163" s="689" t="s">
        <v>55</v>
      </c>
      <c r="C163" s="690">
        <v>90443</v>
      </c>
      <c r="D163" s="168" t="s">
        <v>2070</v>
      </c>
      <c r="E163" s="337" t="s">
        <v>150</v>
      </c>
      <c r="F163" s="692">
        <v>2.14</v>
      </c>
      <c r="G163" s="476" t="s">
        <v>2072</v>
      </c>
      <c r="H163" s="183">
        <v>14.95</v>
      </c>
    </row>
    <row r="164" spans="1:8" ht="38.25" x14ac:dyDescent="0.25">
      <c r="A164" s="688">
        <v>13</v>
      </c>
      <c r="B164" s="689" t="s">
        <v>55</v>
      </c>
      <c r="C164" s="690">
        <v>90466</v>
      </c>
      <c r="D164" s="168" t="s">
        <v>2429</v>
      </c>
      <c r="E164" s="337" t="s">
        <v>150</v>
      </c>
      <c r="F164" s="692" t="s">
        <v>1641</v>
      </c>
      <c r="G164" s="476" t="s">
        <v>2430</v>
      </c>
      <c r="H164" s="183">
        <v>0.74</v>
      </c>
    </row>
    <row r="165" spans="1:8" ht="38.25" x14ac:dyDescent="0.25">
      <c r="A165" s="688">
        <v>14</v>
      </c>
      <c r="B165" s="689" t="s">
        <v>55</v>
      </c>
      <c r="C165" s="690">
        <v>90822</v>
      </c>
      <c r="D165" s="168" t="s">
        <v>2435</v>
      </c>
      <c r="E165" s="337" t="s">
        <v>117</v>
      </c>
      <c r="F165" s="691" t="s">
        <v>1636</v>
      </c>
      <c r="G165" s="476" t="s">
        <v>2436</v>
      </c>
      <c r="H165" s="183">
        <v>10.82</v>
      </c>
    </row>
    <row r="166" spans="1:8" ht="51" x14ac:dyDescent="0.25">
      <c r="A166" s="688">
        <v>15</v>
      </c>
      <c r="B166" s="689" t="s">
        <v>55</v>
      </c>
      <c r="C166" s="690">
        <v>91170</v>
      </c>
      <c r="D166" s="168" t="s">
        <v>2359</v>
      </c>
      <c r="E166" s="337" t="s">
        <v>150</v>
      </c>
      <c r="F166" s="691" t="s">
        <v>1642</v>
      </c>
      <c r="G166" s="476" t="s">
        <v>1977</v>
      </c>
      <c r="H166" s="183">
        <v>3.52</v>
      </c>
    </row>
    <row r="167" spans="1:8" ht="51" x14ac:dyDescent="0.25">
      <c r="A167" s="688">
        <v>16</v>
      </c>
      <c r="B167" s="689" t="s">
        <v>55</v>
      </c>
      <c r="C167" s="690">
        <v>91173</v>
      </c>
      <c r="D167" s="168" t="s">
        <v>2360</v>
      </c>
      <c r="E167" s="337" t="s">
        <v>150</v>
      </c>
      <c r="F167" s="691" t="s">
        <v>1643</v>
      </c>
      <c r="G167" s="476" t="s">
        <v>2361</v>
      </c>
      <c r="H167" s="183">
        <v>2.1800000000000002</v>
      </c>
    </row>
    <row r="168" spans="1:8" ht="38.25" x14ac:dyDescent="0.25">
      <c r="A168" s="688">
        <v>17</v>
      </c>
      <c r="B168" s="689" t="s">
        <v>55</v>
      </c>
      <c r="C168" s="690">
        <v>91862</v>
      </c>
      <c r="D168" s="168" t="s">
        <v>2364</v>
      </c>
      <c r="E168" s="337" t="s">
        <v>150</v>
      </c>
      <c r="F168" s="691" t="s">
        <v>1642</v>
      </c>
      <c r="G168" s="476" t="s">
        <v>2365</v>
      </c>
      <c r="H168" s="183">
        <v>2.86</v>
      </c>
    </row>
    <row r="169" spans="1:8" ht="38.25" x14ac:dyDescent="0.25">
      <c r="A169" s="688">
        <v>18</v>
      </c>
      <c r="B169" s="689" t="s">
        <v>55</v>
      </c>
      <c r="C169" s="690">
        <v>91870</v>
      </c>
      <c r="D169" s="168" t="s">
        <v>2366</v>
      </c>
      <c r="E169" s="337" t="s">
        <v>150</v>
      </c>
      <c r="F169" s="691" t="s">
        <v>1643</v>
      </c>
      <c r="G169" s="476" t="s">
        <v>2367</v>
      </c>
      <c r="H169" s="183">
        <v>6.21</v>
      </c>
    </row>
    <row r="170" spans="1:8" ht="38.25" x14ac:dyDescent="0.25">
      <c r="A170" s="688">
        <v>19</v>
      </c>
      <c r="B170" s="689" t="s">
        <v>55</v>
      </c>
      <c r="C170" s="690">
        <v>91911</v>
      </c>
      <c r="D170" s="168" t="s">
        <v>2509</v>
      </c>
      <c r="E170" s="337" t="s">
        <v>117</v>
      </c>
      <c r="F170" s="691" t="s">
        <v>1644</v>
      </c>
      <c r="G170" s="476" t="s">
        <v>2510</v>
      </c>
      <c r="H170" s="183">
        <v>1.57</v>
      </c>
    </row>
    <row r="171" spans="1:8" ht="25.5" x14ac:dyDescent="0.25">
      <c r="A171" s="688">
        <v>20</v>
      </c>
      <c r="B171" s="689" t="s">
        <v>55</v>
      </c>
      <c r="C171" s="690">
        <v>91924</v>
      </c>
      <c r="D171" s="168" t="s">
        <v>2368</v>
      </c>
      <c r="E171" s="337" t="s">
        <v>150</v>
      </c>
      <c r="F171" s="691" t="s">
        <v>1645</v>
      </c>
      <c r="G171" s="476" t="s">
        <v>2369</v>
      </c>
      <c r="H171" s="183">
        <v>2.25</v>
      </c>
    </row>
    <row r="172" spans="1:8" ht="25.5" x14ac:dyDescent="0.25">
      <c r="A172" s="688">
        <v>21</v>
      </c>
      <c r="B172" s="689" t="s">
        <v>55</v>
      </c>
      <c r="C172" s="690">
        <v>91926</v>
      </c>
      <c r="D172" s="168" t="s">
        <v>2154</v>
      </c>
      <c r="E172" s="337" t="s">
        <v>150</v>
      </c>
      <c r="F172" s="691" t="s">
        <v>1646</v>
      </c>
      <c r="G172" s="476" t="s">
        <v>2156</v>
      </c>
      <c r="H172" s="183">
        <v>9.66</v>
      </c>
    </row>
    <row r="173" spans="1:8" ht="25.5" x14ac:dyDescent="0.25">
      <c r="A173" s="688">
        <v>22</v>
      </c>
      <c r="B173" s="689" t="s">
        <v>55</v>
      </c>
      <c r="C173" s="690">
        <v>91937</v>
      </c>
      <c r="D173" s="168" t="s">
        <v>2452</v>
      </c>
      <c r="E173" s="337" t="s">
        <v>117</v>
      </c>
      <c r="F173" s="691" t="s">
        <v>1647</v>
      </c>
      <c r="G173" s="476" t="s">
        <v>2453</v>
      </c>
      <c r="H173" s="183">
        <v>2.1800000000000002</v>
      </c>
    </row>
    <row r="174" spans="1:8" ht="25.5" x14ac:dyDescent="0.25">
      <c r="A174" s="688">
        <v>23</v>
      </c>
      <c r="B174" s="689" t="s">
        <v>55</v>
      </c>
      <c r="C174" s="690">
        <v>92000</v>
      </c>
      <c r="D174" s="168" t="s">
        <v>2180</v>
      </c>
      <c r="E174" s="337" t="s">
        <v>117</v>
      </c>
      <c r="F174" s="691" t="s">
        <v>1636</v>
      </c>
      <c r="G174" s="476" t="s">
        <v>2182</v>
      </c>
      <c r="H174" s="183">
        <v>0.74</v>
      </c>
    </row>
    <row r="175" spans="1:8" ht="25.5" x14ac:dyDescent="0.25">
      <c r="A175" s="688">
        <v>24</v>
      </c>
      <c r="B175" s="689" t="s">
        <v>55</v>
      </c>
      <c r="C175" s="690">
        <v>92008</v>
      </c>
      <c r="D175" s="168" t="s">
        <v>2195</v>
      </c>
      <c r="E175" s="337" t="s">
        <v>117</v>
      </c>
      <c r="F175" s="691" t="s">
        <v>1648</v>
      </c>
      <c r="G175" s="476" t="s">
        <v>2197</v>
      </c>
      <c r="H175" s="183">
        <v>5.72</v>
      </c>
    </row>
    <row r="176" spans="1:8" ht="25.5" x14ac:dyDescent="0.25">
      <c r="A176" s="688">
        <v>25</v>
      </c>
      <c r="B176" s="689" t="s">
        <v>55</v>
      </c>
      <c r="C176" s="690">
        <v>92023</v>
      </c>
      <c r="D176" s="168" t="s">
        <v>2177</v>
      </c>
      <c r="E176" s="337" t="s">
        <v>117</v>
      </c>
      <c r="F176" s="691" t="s">
        <v>1636</v>
      </c>
      <c r="G176" s="476" t="s">
        <v>2179</v>
      </c>
      <c r="H176" s="183">
        <v>1.2</v>
      </c>
    </row>
    <row r="177" spans="1:8" ht="38.25" x14ac:dyDescent="0.25">
      <c r="A177" s="688">
        <v>26</v>
      </c>
      <c r="B177" s="689" t="s">
        <v>55</v>
      </c>
      <c r="C177" s="690">
        <v>92543</v>
      </c>
      <c r="D177" s="168" t="s">
        <v>2370</v>
      </c>
      <c r="E177" s="337" t="s">
        <v>45</v>
      </c>
      <c r="F177" s="691" t="s">
        <v>1649</v>
      </c>
      <c r="G177" s="476" t="s">
        <v>2371</v>
      </c>
      <c r="H177" s="183">
        <v>36.619999999999997</v>
      </c>
    </row>
    <row r="178" spans="1:8" ht="25.5" x14ac:dyDescent="0.25">
      <c r="A178" s="688">
        <v>27</v>
      </c>
      <c r="B178" s="689" t="s">
        <v>55</v>
      </c>
      <c r="C178" s="690">
        <v>93358</v>
      </c>
      <c r="D178" s="168" t="s">
        <v>2236</v>
      </c>
      <c r="E178" s="337" t="s">
        <v>1509</v>
      </c>
      <c r="F178" s="691" t="s">
        <v>1650</v>
      </c>
      <c r="G178" s="476" t="s">
        <v>2238</v>
      </c>
      <c r="H178" s="183">
        <v>3.1</v>
      </c>
    </row>
    <row r="179" spans="1:8" ht="25.5" x14ac:dyDescent="0.25">
      <c r="A179" s="688">
        <v>28</v>
      </c>
      <c r="B179" s="689" t="s">
        <v>55</v>
      </c>
      <c r="C179" s="690">
        <v>93382</v>
      </c>
      <c r="D179" s="168" t="s">
        <v>1784</v>
      </c>
      <c r="E179" s="337" t="s">
        <v>1509</v>
      </c>
      <c r="F179" s="691" t="s">
        <v>1651</v>
      </c>
      <c r="G179" s="476" t="s">
        <v>1786</v>
      </c>
      <c r="H179" s="183">
        <v>0.24</v>
      </c>
    </row>
    <row r="180" spans="1:8" ht="51" x14ac:dyDescent="0.25">
      <c r="A180" s="688">
        <v>29</v>
      </c>
      <c r="B180" s="689" t="s">
        <v>55</v>
      </c>
      <c r="C180" s="690">
        <v>94210</v>
      </c>
      <c r="D180" s="168" t="s">
        <v>2372</v>
      </c>
      <c r="E180" s="337" t="s">
        <v>45</v>
      </c>
      <c r="F180" s="691" t="s">
        <v>1649</v>
      </c>
      <c r="G180" s="476" t="s">
        <v>2373</v>
      </c>
      <c r="H180" s="183">
        <v>73.209999999999994</v>
      </c>
    </row>
    <row r="181" spans="1:8" ht="25.5" x14ac:dyDescent="0.25">
      <c r="A181" s="688">
        <v>30</v>
      </c>
      <c r="B181" s="689" t="s">
        <v>55</v>
      </c>
      <c r="C181" s="690">
        <v>95240</v>
      </c>
      <c r="D181" s="168" t="s">
        <v>2376</v>
      </c>
      <c r="E181" s="337" t="s">
        <v>45</v>
      </c>
      <c r="F181" s="691" t="s">
        <v>1652</v>
      </c>
      <c r="G181" s="476" t="s">
        <v>2333</v>
      </c>
      <c r="H181" s="183">
        <v>0.16</v>
      </c>
    </row>
    <row r="182" spans="1:8" ht="25.5" x14ac:dyDescent="0.25">
      <c r="A182" s="688">
        <v>31</v>
      </c>
      <c r="B182" s="689" t="s">
        <v>55</v>
      </c>
      <c r="C182" s="690">
        <v>95241</v>
      </c>
      <c r="D182" s="168" t="s">
        <v>1793</v>
      </c>
      <c r="E182" s="337" t="s">
        <v>45</v>
      </c>
      <c r="F182" s="691" t="s">
        <v>1649</v>
      </c>
      <c r="G182" s="476" t="s">
        <v>1795</v>
      </c>
      <c r="H182" s="183">
        <v>50.93</v>
      </c>
    </row>
    <row r="183" spans="1:8" ht="25.5" x14ac:dyDescent="0.25">
      <c r="A183" s="688">
        <v>32</v>
      </c>
      <c r="B183" s="689" t="s">
        <v>55</v>
      </c>
      <c r="C183" s="690">
        <v>95805</v>
      </c>
      <c r="D183" s="168" t="s">
        <v>2377</v>
      </c>
      <c r="E183" s="337" t="s">
        <v>117</v>
      </c>
      <c r="F183" s="691" t="s">
        <v>1653</v>
      </c>
      <c r="G183" s="476" t="s">
        <v>2378</v>
      </c>
      <c r="H183" s="183">
        <v>3.59</v>
      </c>
    </row>
    <row r="184" spans="1:8" ht="25.5" x14ac:dyDescent="0.25">
      <c r="A184" s="688">
        <v>33</v>
      </c>
      <c r="B184" s="689" t="s">
        <v>55</v>
      </c>
      <c r="C184" s="690">
        <v>95811</v>
      </c>
      <c r="D184" s="168" t="s">
        <v>2482</v>
      </c>
      <c r="E184" s="337" t="s">
        <v>117</v>
      </c>
      <c r="F184" s="691" t="s">
        <v>1636</v>
      </c>
      <c r="G184" s="476" t="s">
        <v>2483</v>
      </c>
      <c r="H184" s="183">
        <v>0.42</v>
      </c>
    </row>
    <row r="185" spans="1:8" ht="38.25" x14ac:dyDescent="0.25">
      <c r="A185" s="688">
        <v>34</v>
      </c>
      <c r="B185" s="689" t="s">
        <v>55</v>
      </c>
      <c r="C185" s="690">
        <v>97586</v>
      </c>
      <c r="D185" s="168" t="s">
        <v>2379</v>
      </c>
      <c r="E185" s="337" t="s">
        <v>117</v>
      </c>
      <c r="F185" s="691" t="s">
        <v>1647</v>
      </c>
      <c r="G185" s="476" t="s">
        <v>2380</v>
      </c>
      <c r="H185" s="183">
        <v>25.18</v>
      </c>
    </row>
    <row r="186" spans="1:8" ht="38.25" x14ac:dyDescent="0.25">
      <c r="A186" s="688">
        <v>35</v>
      </c>
      <c r="B186" s="689" t="s">
        <v>55</v>
      </c>
      <c r="C186" s="690">
        <v>97906</v>
      </c>
      <c r="D186" s="168" t="s">
        <v>2511</v>
      </c>
      <c r="E186" s="337" t="s">
        <v>117</v>
      </c>
      <c r="F186" s="691" t="s">
        <v>1636</v>
      </c>
      <c r="G186" s="476" t="s">
        <v>2512</v>
      </c>
      <c r="H186" s="183">
        <v>11.56</v>
      </c>
    </row>
    <row r="187" spans="1:8" ht="25.5" x14ac:dyDescent="0.25">
      <c r="A187" s="688">
        <v>36</v>
      </c>
      <c r="B187" s="689" t="s">
        <v>55</v>
      </c>
      <c r="C187" s="690">
        <v>98102</v>
      </c>
      <c r="D187" s="168" t="s">
        <v>2513</v>
      </c>
      <c r="E187" s="337" t="s">
        <v>117</v>
      </c>
      <c r="F187" s="691" t="s">
        <v>1636</v>
      </c>
      <c r="G187" s="476" t="s">
        <v>2514</v>
      </c>
      <c r="H187" s="183">
        <v>5.21</v>
      </c>
    </row>
    <row r="188" spans="1:8" ht="25.5" x14ac:dyDescent="0.25">
      <c r="A188" s="688">
        <v>37</v>
      </c>
      <c r="B188" s="689" t="s">
        <v>55</v>
      </c>
      <c r="C188" s="690">
        <v>98441</v>
      </c>
      <c r="D188" s="168" t="s">
        <v>2381</v>
      </c>
      <c r="E188" s="337" t="s">
        <v>45</v>
      </c>
      <c r="F188" s="692">
        <v>0.31169999999999998</v>
      </c>
      <c r="G188" s="476" t="s">
        <v>2382</v>
      </c>
      <c r="H188" s="183">
        <v>29.56</v>
      </c>
    </row>
    <row r="189" spans="1:8" ht="38.25" x14ac:dyDescent="0.25">
      <c r="A189" s="688">
        <v>38</v>
      </c>
      <c r="B189" s="689" t="s">
        <v>55</v>
      </c>
      <c r="C189" s="690">
        <v>98445</v>
      </c>
      <c r="D189" s="168" t="s">
        <v>2385</v>
      </c>
      <c r="E189" s="337" t="s">
        <v>45</v>
      </c>
      <c r="F189" s="691" t="s">
        <v>1654</v>
      </c>
      <c r="G189" s="476" t="s">
        <v>2386</v>
      </c>
      <c r="H189" s="183">
        <v>24.83</v>
      </c>
    </row>
    <row r="190" spans="1:8" ht="38.25" x14ac:dyDescent="0.25">
      <c r="A190" s="688">
        <v>39</v>
      </c>
      <c r="B190" s="689" t="s">
        <v>55</v>
      </c>
      <c r="C190" s="690">
        <v>98446</v>
      </c>
      <c r="D190" s="168" t="s">
        <v>2387</v>
      </c>
      <c r="E190" s="337" t="s">
        <v>45</v>
      </c>
      <c r="F190" s="691" t="s">
        <v>1655</v>
      </c>
      <c r="G190" s="476" t="s">
        <v>2388</v>
      </c>
      <c r="H190" s="183">
        <v>24.17</v>
      </c>
    </row>
    <row r="191" spans="1:8" ht="38.25" x14ac:dyDescent="0.25">
      <c r="A191" s="688">
        <v>40</v>
      </c>
      <c r="B191" s="689" t="s">
        <v>55</v>
      </c>
      <c r="C191" s="690">
        <v>101165</v>
      </c>
      <c r="D191" s="168" t="s">
        <v>1823</v>
      </c>
      <c r="E191" s="337" t="s">
        <v>1509</v>
      </c>
      <c r="F191" s="691" t="s">
        <v>1656</v>
      </c>
      <c r="G191" s="476" t="s">
        <v>1825</v>
      </c>
      <c r="H191" s="183">
        <v>40.340000000000003</v>
      </c>
    </row>
    <row r="192" spans="1:8" ht="38.25" x14ac:dyDescent="0.25">
      <c r="A192" s="688">
        <v>41</v>
      </c>
      <c r="B192" s="689" t="s">
        <v>55</v>
      </c>
      <c r="C192" s="690">
        <v>101876</v>
      </c>
      <c r="D192" s="168" t="s">
        <v>2515</v>
      </c>
      <c r="E192" s="337" t="s">
        <v>117</v>
      </c>
      <c r="F192" s="691" t="s">
        <v>1636</v>
      </c>
      <c r="G192" s="476" t="s">
        <v>2516</v>
      </c>
      <c r="H192" s="183">
        <v>2.17</v>
      </c>
    </row>
    <row r="193" spans="1:8" ht="25.5" x14ac:dyDescent="0.25">
      <c r="A193" s="688">
        <v>42</v>
      </c>
      <c r="B193" s="689" t="s">
        <v>55</v>
      </c>
      <c r="C193" s="690">
        <v>101891</v>
      </c>
      <c r="D193" s="168" t="s">
        <v>2517</v>
      </c>
      <c r="E193" s="337" t="s">
        <v>117</v>
      </c>
      <c r="F193" s="691" t="s">
        <v>1644</v>
      </c>
      <c r="G193" s="476" t="s">
        <v>2518</v>
      </c>
      <c r="H193" s="183">
        <v>3.05</v>
      </c>
    </row>
    <row r="194" spans="1:8" ht="51" x14ac:dyDescent="0.25">
      <c r="A194" s="688">
        <v>43</v>
      </c>
      <c r="B194" s="689" t="s">
        <v>55</v>
      </c>
      <c r="C194" s="690">
        <v>3080</v>
      </c>
      <c r="D194" s="168" t="s">
        <v>2519</v>
      </c>
      <c r="E194" s="337" t="s">
        <v>2520</v>
      </c>
      <c r="F194" s="691" t="s">
        <v>1636</v>
      </c>
      <c r="G194" s="476" t="s">
        <v>2521</v>
      </c>
      <c r="H194" s="183">
        <v>2.0299999999999998</v>
      </c>
    </row>
    <row r="195" spans="1:8" ht="25.5" x14ac:dyDescent="0.25">
      <c r="A195" s="688">
        <v>44</v>
      </c>
      <c r="B195" s="689" t="s">
        <v>55</v>
      </c>
      <c r="C195" s="690">
        <v>10886</v>
      </c>
      <c r="D195" s="168" t="s">
        <v>2522</v>
      </c>
      <c r="E195" s="337" t="s">
        <v>2347</v>
      </c>
      <c r="F195" s="691" t="s">
        <v>1636</v>
      </c>
      <c r="G195" s="476" t="s">
        <v>2523</v>
      </c>
      <c r="H195" s="183">
        <v>6.51</v>
      </c>
    </row>
    <row r="196" spans="1:8" ht="25.5" x14ac:dyDescent="0.25">
      <c r="A196" s="688">
        <v>45</v>
      </c>
      <c r="B196" s="689" t="s">
        <v>55</v>
      </c>
      <c r="C196" s="690">
        <v>10891</v>
      </c>
      <c r="D196" s="168" t="s">
        <v>2524</v>
      </c>
      <c r="E196" s="337" t="s">
        <v>2347</v>
      </c>
      <c r="F196" s="691" t="s">
        <v>1636</v>
      </c>
      <c r="G196" s="476" t="s">
        <v>2525</v>
      </c>
      <c r="H196" s="183">
        <v>6.3</v>
      </c>
    </row>
    <row r="197" spans="1:8" ht="25.5" x14ac:dyDescent="0.25">
      <c r="A197" s="688">
        <v>46</v>
      </c>
      <c r="B197" s="689" t="s">
        <v>55</v>
      </c>
      <c r="C197" s="690">
        <v>11587</v>
      </c>
      <c r="D197" s="168" t="s">
        <v>2526</v>
      </c>
      <c r="E197" s="337" t="s">
        <v>2527</v>
      </c>
      <c r="F197" s="691" t="s">
        <v>1623</v>
      </c>
      <c r="G197" s="476" t="s">
        <v>2528</v>
      </c>
      <c r="H197" s="183">
        <v>92.14</v>
      </c>
    </row>
    <row r="198" spans="1:8" ht="25.5" x14ac:dyDescent="0.25">
      <c r="A198" s="688">
        <v>47</v>
      </c>
      <c r="B198" s="689" t="s">
        <v>55</v>
      </c>
      <c r="C198" s="690">
        <v>37525</v>
      </c>
      <c r="D198" s="168" t="s">
        <v>2529</v>
      </c>
      <c r="E198" s="337" t="s">
        <v>2339</v>
      </c>
      <c r="F198" s="691" t="s">
        <v>1657</v>
      </c>
      <c r="G198" s="476" t="s">
        <v>2530</v>
      </c>
      <c r="H198" s="183">
        <v>4.2</v>
      </c>
    </row>
    <row r="200" spans="1:8" x14ac:dyDescent="0.25">
      <c r="A200" s="332" t="s">
        <v>975</v>
      </c>
      <c r="B200" s="1143" t="s">
        <v>970</v>
      </c>
      <c r="C200" s="1146" t="s">
        <v>39</v>
      </c>
      <c r="D200" s="1149" t="s">
        <v>1658</v>
      </c>
      <c r="E200" s="333" t="s">
        <v>971</v>
      </c>
      <c r="F200" s="332" t="s">
        <v>117</v>
      </c>
      <c r="G200" s="334" t="s">
        <v>972</v>
      </c>
      <c r="H200" s="335">
        <v>943.37</v>
      </c>
    </row>
    <row r="201" spans="1:8" x14ac:dyDescent="0.25">
      <c r="A201" s="1125" t="s">
        <v>44</v>
      </c>
      <c r="B201" s="1144"/>
      <c r="C201" s="1147"/>
      <c r="D201" s="1150"/>
      <c r="E201" s="1106" t="s">
        <v>40</v>
      </c>
      <c r="F201" s="1106" t="s">
        <v>41</v>
      </c>
      <c r="G201" s="1107" t="s">
        <v>883</v>
      </c>
      <c r="H201" s="1107"/>
    </row>
    <row r="202" spans="1:8" ht="25.5" x14ac:dyDescent="0.25">
      <c r="A202" s="1126"/>
      <c r="B202" s="1145"/>
      <c r="C202" s="1148"/>
      <c r="D202" s="1151"/>
      <c r="E202" s="1106"/>
      <c r="F202" s="1106"/>
      <c r="G202" s="337" t="s">
        <v>42</v>
      </c>
      <c r="H202" s="337" t="s">
        <v>43</v>
      </c>
    </row>
    <row r="203" spans="1:8" ht="25.5" x14ac:dyDescent="0.25">
      <c r="A203" s="688">
        <v>1</v>
      </c>
      <c r="B203" s="689" t="s">
        <v>55</v>
      </c>
      <c r="C203" s="690">
        <v>86913</v>
      </c>
      <c r="D203" s="168" t="s">
        <v>2531</v>
      </c>
      <c r="E203" s="337" t="s">
        <v>117</v>
      </c>
      <c r="F203" s="691" t="s">
        <v>1659</v>
      </c>
      <c r="G203" s="476" t="s">
        <v>2532</v>
      </c>
      <c r="H203" s="183">
        <v>1.75</v>
      </c>
    </row>
    <row r="204" spans="1:8" ht="38.25" x14ac:dyDescent="0.25">
      <c r="A204" s="688">
        <v>2</v>
      </c>
      <c r="B204" s="689" t="s">
        <v>55</v>
      </c>
      <c r="C204" s="690">
        <v>86931</v>
      </c>
      <c r="D204" s="168" t="s">
        <v>2391</v>
      </c>
      <c r="E204" s="337" t="s">
        <v>117</v>
      </c>
      <c r="F204" s="691" t="s">
        <v>1660</v>
      </c>
      <c r="G204" s="476" t="s">
        <v>2392</v>
      </c>
      <c r="H204" s="183">
        <v>20.51</v>
      </c>
    </row>
    <row r="205" spans="1:8" ht="51" x14ac:dyDescent="0.25">
      <c r="A205" s="688">
        <v>3</v>
      </c>
      <c r="B205" s="689" t="s">
        <v>55</v>
      </c>
      <c r="C205" s="690">
        <v>86943</v>
      </c>
      <c r="D205" s="168" t="s">
        <v>2395</v>
      </c>
      <c r="E205" s="337" t="s">
        <v>117</v>
      </c>
      <c r="F205" s="691" t="s">
        <v>1660</v>
      </c>
      <c r="G205" s="476" t="s">
        <v>2396</v>
      </c>
      <c r="H205" s="183">
        <v>10.82</v>
      </c>
    </row>
    <row r="206" spans="1:8" ht="38.25" x14ac:dyDescent="0.25">
      <c r="A206" s="688">
        <v>4</v>
      </c>
      <c r="B206" s="689" t="s">
        <v>55</v>
      </c>
      <c r="C206" s="690">
        <v>87267</v>
      </c>
      <c r="D206" s="168" t="s">
        <v>2397</v>
      </c>
      <c r="E206" s="337" t="s">
        <v>45</v>
      </c>
      <c r="F206" s="691" t="s">
        <v>1661</v>
      </c>
      <c r="G206" s="476" t="s">
        <v>2398</v>
      </c>
      <c r="H206" s="183">
        <v>18.64</v>
      </c>
    </row>
    <row r="207" spans="1:8" ht="38.25" x14ac:dyDescent="0.25">
      <c r="A207" s="688">
        <v>5</v>
      </c>
      <c r="B207" s="689" t="s">
        <v>55</v>
      </c>
      <c r="C207" s="690">
        <v>87527</v>
      </c>
      <c r="D207" s="168" t="s">
        <v>1862</v>
      </c>
      <c r="E207" s="337" t="s">
        <v>45</v>
      </c>
      <c r="F207" s="691" t="s">
        <v>1661</v>
      </c>
      <c r="G207" s="476" t="s">
        <v>1864</v>
      </c>
      <c r="H207" s="183">
        <v>11.21</v>
      </c>
    </row>
    <row r="208" spans="1:8" ht="38.25" x14ac:dyDescent="0.25">
      <c r="A208" s="688">
        <v>6</v>
      </c>
      <c r="B208" s="689" t="s">
        <v>55</v>
      </c>
      <c r="C208" s="690">
        <v>87879</v>
      </c>
      <c r="D208" s="168" t="s">
        <v>2399</v>
      </c>
      <c r="E208" s="337" t="s">
        <v>45</v>
      </c>
      <c r="F208" s="691" t="s">
        <v>1661</v>
      </c>
      <c r="G208" s="476" t="s">
        <v>2400</v>
      </c>
      <c r="H208" s="183">
        <v>1.25</v>
      </c>
    </row>
    <row r="209" spans="1:8" ht="25.5" x14ac:dyDescent="0.25">
      <c r="A209" s="688">
        <v>7</v>
      </c>
      <c r="B209" s="689" t="s">
        <v>55</v>
      </c>
      <c r="C209" s="690">
        <v>88485</v>
      </c>
      <c r="D209" s="168" t="s">
        <v>2276</v>
      </c>
      <c r="E209" s="337" t="s">
        <v>45</v>
      </c>
      <c r="F209" s="691" t="s">
        <v>1662</v>
      </c>
      <c r="G209" s="476" t="s">
        <v>2278</v>
      </c>
      <c r="H209" s="183">
        <v>1.2</v>
      </c>
    </row>
    <row r="210" spans="1:8" ht="25.5" x14ac:dyDescent="0.25">
      <c r="A210" s="688">
        <v>8</v>
      </c>
      <c r="B210" s="689" t="s">
        <v>55</v>
      </c>
      <c r="C210" s="690">
        <v>89356</v>
      </c>
      <c r="D210" s="168" t="s">
        <v>2401</v>
      </c>
      <c r="E210" s="337" t="s">
        <v>150</v>
      </c>
      <c r="F210" s="691" t="s">
        <v>1663</v>
      </c>
      <c r="G210" s="476" t="s">
        <v>2402</v>
      </c>
      <c r="H210" s="183">
        <v>6.32</v>
      </c>
    </row>
    <row r="211" spans="1:8" ht="25.5" x14ac:dyDescent="0.25">
      <c r="A211" s="688">
        <v>9</v>
      </c>
      <c r="B211" s="689" t="s">
        <v>55</v>
      </c>
      <c r="C211" s="690">
        <v>89357</v>
      </c>
      <c r="D211" s="168" t="s">
        <v>2403</v>
      </c>
      <c r="E211" s="337" t="s">
        <v>150</v>
      </c>
      <c r="F211" s="691" t="s">
        <v>1664</v>
      </c>
      <c r="G211" s="476" t="s">
        <v>2404</v>
      </c>
      <c r="H211" s="183">
        <v>3.14</v>
      </c>
    </row>
    <row r="212" spans="1:8" ht="25.5" x14ac:dyDescent="0.25">
      <c r="A212" s="688">
        <v>10</v>
      </c>
      <c r="B212" s="689" t="s">
        <v>55</v>
      </c>
      <c r="C212" s="690">
        <v>89362</v>
      </c>
      <c r="D212" s="168" t="s">
        <v>2405</v>
      </c>
      <c r="E212" s="337" t="s">
        <v>117</v>
      </c>
      <c r="F212" s="691" t="s">
        <v>1665</v>
      </c>
      <c r="G212" s="476" t="s">
        <v>2406</v>
      </c>
      <c r="H212" s="183">
        <v>3.25</v>
      </c>
    </row>
    <row r="213" spans="1:8" ht="25.5" x14ac:dyDescent="0.25">
      <c r="A213" s="688">
        <v>11</v>
      </c>
      <c r="B213" s="689" t="s">
        <v>55</v>
      </c>
      <c r="C213" s="690">
        <v>89363</v>
      </c>
      <c r="D213" s="168" t="s">
        <v>2407</v>
      </c>
      <c r="E213" s="337" t="s">
        <v>117</v>
      </c>
      <c r="F213" s="691" t="s">
        <v>1666</v>
      </c>
      <c r="G213" s="476" t="s">
        <v>2408</v>
      </c>
      <c r="H213" s="183">
        <v>0.09</v>
      </c>
    </row>
    <row r="214" spans="1:8" ht="25.5" x14ac:dyDescent="0.25">
      <c r="A214" s="688">
        <v>12</v>
      </c>
      <c r="B214" s="689" t="s">
        <v>55</v>
      </c>
      <c r="C214" s="690">
        <v>89367</v>
      </c>
      <c r="D214" s="168" t="s">
        <v>2533</v>
      </c>
      <c r="E214" s="337" t="s">
        <v>117</v>
      </c>
      <c r="F214" s="691" t="s">
        <v>1667</v>
      </c>
      <c r="G214" s="476" t="s">
        <v>2534</v>
      </c>
      <c r="H214" s="183">
        <v>0.73</v>
      </c>
    </row>
    <row r="215" spans="1:8" ht="25.5" x14ac:dyDescent="0.25">
      <c r="A215" s="688">
        <v>13</v>
      </c>
      <c r="B215" s="689" t="s">
        <v>55</v>
      </c>
      <c r="C215" s="690">
        <v>89368</v>
      </c>
      <c r="D215" s="168" t="s">
        <v>2535</v>
      </c>
      <c r="E215" s="337" t="s">
        <v>117</v>
      </c>
      <c r="F215" s="691" t="s">
        <v>1666</v>
      </c>
      <c r="G215" s="476" t="s">
        <v>2536</v>
      </c>
      <c r="H215" s="183">
        <v>0.13</v>
      </c>
    </row>
    <row r="216" spans="1:8" ht="25.5" x14ac:dyDescent="0.25">
      <c r="A216" s="688">
        <v>14</v>
      </c>
      <c r="B216" s="689" t="s">
        <v>55</v>
      </c>
      <c r="C216" s="690">
        <v>89395</v>
      </c>
      <c r="D216" s="168" t="s">
        <v>2409</v>
      </c>
      <c r="E216" s="337" t="s">
        <v>117</v>
      </c>
      <c r="F216" s="691" t="s">
        <v>1668</v>
      </c>
      <c r="G216" s="476" t="s">
        <v>2410</v>
      </c>
      <c r="H216" s="183">
        <v>1.0900000000000001</v>
      </c>
    </row>
    <row r="217" spans="1:8" ht="25.5" x14ac:dyDescent="0.25">
      <c r="A217" s="688">
        <v>15</v>
      </c>
      <c r="B217" s="689" t="s">
        <v>55</v>
      </c>
      <c r="C217" s="690">
        <v>89400</v>
      </c>
      <c r="D217" s="168" t="s">
        <v>2411</v>
      </c>
      <c r="E217" s="337" t="s">
        <v>117</v>
      </c>
      <c r="F217" s="691" t="s">
        <v>1669</v>
      </c>
      <c r="G217" s="476" t="s">
        <v>2412</v>
      </c>
      <c r="H217" s="183">
        <v>1.32</v>
      </c>
    </row>
    <row r="218" spans="1:8" ht="25.5" x14ac:dyDescent="0.25">
      <c r="A218" s="688">
        <v>16</v>
      </c>
      <c r="B218" s="689" t="s">
        <v>55</v>
      </c>
      <c r="C218" s="690">
        <v>89453</v>
      </c>
      <c r="D218" s="168" t="s">
        <v>2413</v>
      </c>
      <c r="E218" s="337" t="s">
        <v>45</v>
      </c>
      <c r="F218" s="691" t="s">
        <v>1670</v>
      </c>
      <c r="G218" s="476" t="s">
        <v>2414</v>
      </c>
      <c r="H218" s="183">
        <v>28.7</v>
      </c>
    </row>
    <row r="219" spans="1:8" ht="38.25" x14ac:dyDescent="0.25">
      <c r="A219" s="688">
        <v>17</v>
      </c>
      <c r="B219" s="689" t="s">
        <v>55</v>
      </c>
      <c r="C219" s="690">
        <v>89707</v>
      </c>
      <c r="D219" s="168" t="s">
        <v>2415</v>
      </c>
      <c r="E219" s="337" t="s">
        <v>117</v>
      </c>
      <c r="F219" s="691" t="s">
        <v>1671</v>
      </c>
      <c r="G219" s="476" t="s">
        <v>2416</v>
      </c>
      <c r="H219" s="183">
        <v>2.36</v>
      </c>
    </row>
    <row r="220" spans="1:8" ht="38.25" x14ac:dyDescent="0.25">
      <c r="A220" s="688">
        <v>18</v>
      </c>
      <c r="B220" s="689" t="s">
        <v>55</v>
      </c>
      <c r="C220" s="690">
        <v>89710</v>
      </c>
      <c r="D220" s="168" t="s">
        <v>2537</v>
      </c>
      <c r="E220" s="337" t="s">
        <v>117</v>
      </c>
      <c r="F220" s="691" t="s">
        <v>1671</v>
      </c>
      <c r="G220" s="476" t="s">
        <v>2538</v>
      </c>
      <c r="H220" s="183">
        <v>0.88</v>
      </c>
    </row>
    <row r="221" spans="1:8" ht="38.25" x14ac:dyDescent="0.25">
      <c r="A221" s="688">
        <v>19</v>
      </c>
      <c r="B221" s="689" t="s">
        <v>55</v>
      </c>
      <c r="C221" s="690">
        <v>89711</v>
      </c>
      <c r="D221" s="168" t="s">
        <v>1949</v>
      </c>
      <c r="E221" s="337" t="s">
        <v>150</v>
      </c>
      <c r="F221" s="691" t="s">
        <v>1672</v>
      </c>
      <c r="G221" s="476" t="s">
        <v>1951</v>
      </c>
      <c r="H221" s="183">
        <v>3.01</v>
      </c>
    </row>
    <row r="222" spans="1:8" ht="38.25" x14ac:dyDescent="0.25">
      <c r="A222" s="688">
        <v>20</v>
      </c>
      <c r="B222" s="689" t="s">
        <v>55</v>
      </c>
      <c r="C222" s="690">
        <v>89712</v>
      </c>
      <c r="D222" s="168" t="s">
        <v>1961</v>
      </c>
      <c r="E222" s="337" t="s">
        <v>150</v>
      </c>
      <c r="F222" s="691" t="s">
        <v>1673</v>
      </c>
      <c r="G222" s="476" t="s">
        <v>1963</v>
      </c>
      <c r="H222" s="183">
        <v>1.39</v>
      </c>
    </row>
    <row r="223" spans="1:8" ht="38.25" x14ac:dyDescent="0.25">
      <c r="A223" s="688">
        <v>21</v>
      </c>
      <c r="B223" s="689" t="s">
        <v>55</v>
      </c>
      <c r="C223" s="690">
        <v>89714</v>
      </c>
      <c r="D223" s="168" t="s">
        <v>1943</v>
      </c>
      <c r="E223" s="337" t="s">
        <v>150</v>
      </c>
      <c r="F223" s="691" t="s">
        <v>1674</v>
      </c>
      <c r="G223" s="476" t="s">
        <v>1945</v>
      </c>
      <c r="H223" s="183">
        <v>6.87</v>
      </c>
    </row>
    <row r="224" spans="1:8" ht="38.25" x14ac:dyDescent="0.25">
      <c r="A224" s="688">
        <v>22</v>
      </c>
      <c r="B224" s="689" t="s">
        <v>55</v>
      </c>
      <c r="C224" s="690">
        <v>89724</v>
      </c>
      <c r="D224" s="168" t="s">
        <v>1930</v>
      </c>
      <c r="E224" s="337" t="s">
        <v>117</v>
      </c>
      <c r="F224" s="691" t="s">
        <v>1675</v>
      </c>
      <c r="G224" s="476" t="s">
        <v>1932</v>
      </c>
      <c r="H224" s="183">
        <v>1.46</v>
      </c>
    </row>
    <row r="225" spans="1:8" ht="38.25" x14ac:dyDescent="0.25">
      <c r="A225" s="688">
        <v>23</v>
      </c>
      <c r="B225" s="689" t="s">
        <v>55</v>
      </c>
      <c r="C225" s="690">
        <v>89726</v>
      </c>
      <c r="D225" s="168" t="s">
        <v>1918</v>
      </c>
      <c r="E225" s="337" t="s">
        <v>117</v>
      </c>
      <c r="F225" s="691" t="s">
        <v>1676</v>
      </c>
      <c r="G225" s="476" t="s">
        <v>1920</v>
      </c>
      <c r="H225" s="183">
        <v>1.3</v>
      </c>
    </row>
    <row r="226" spans="1:8" ht="38.25" x14ac:dyDescent="0.25">
      <c r="A226" s="688">
        <v>24</v>
      </c>
      <c r="B226" s="689" t="s">
        <v>55</v>
      </c>
      <c r="C226" s="690">
        <v>89731</v>
      </c>
      <c r="D226" s="168" t="s">
        <v>1958</v>
      </c>
      <c r="E226" s="337" t="s">
        <v>117</v>
      </c>
      <c r="F226" s="691" t="s">
        <v>1677</v>
      </c>
      <c r="G226" s="476" t="s">
        <v>1960</v>
      </c>
      <c r="H226" s="183">
        <v>0.28000000000000003</v>
      </c>
    </row>
    <row r="227" spans="1:8" ht="38.25" x14ac:dyDescent="0.25">
      <c r="A227" s="688">
        <v>25</v>
      </c>
      <c r="B227" s="689" t="s">
        <v>55</v>
      </c>
      <c r="C227" s="690">
        <v>89732</v>
      </c>
      <c r="D227" s="168" t="s">
        <v>2417</v>
      </c>
      <c r="E227" s="337" t="s">
        <v>117</v>
      </c>
      <c r="F227" s="691" t="s">
        <v>1666</v>
      </c>
      <c r="G227" s="476" t="s">
        <v>2418</v>
      </c>
      <c r="H227" s="183">
        <v>0.15</v>
      </c>
    </row>
    <row r="228" spans="1:8" ht="38.25" x14ac:dyDescent="0.25">
      <c r="A228" s="688">
        <v>26</v>
      </c>
      <c r="B228" s="689" t="s">
        <v>55</v>
      </c>
      <c r="C228" s="690">
        <v>89739</v>
      </c>
      <c r="D228" s="168" t="s">
        <v>1921</v>
      </c>
      <c r="E228" s="337" t="s">
        <v>117</v>
      </c>
      <c r="F228" s="691" t="s">
        <v>1666</v>
      </c>
      <c r="G228" s="476" t="s">
        <v>1923</v>
      </c>
      <c r="H228" s="183">
        <v>0.22</v>
      </c>
    </row>
    <row r="229" spans="1:8" ht="38.25" x14ac:dyDescent="0.25">
      <c r="A229" s="688">
        <v>27</v>
      </c>
      <c r="B229" s="689" t="s">
        <v>55</v>
      </c>
      <c r="C229" s="690">
        <v>89742</v>
      </c>
      <c r="D229" s="168" t="s">
        <v>2419</v>
      </c>
      <c r="E229" s="337" t="s">
        <v>117</v>
      </c>
      <c r="F229" s="691" t="s">
        <v>1669</v>
      </c>
      <c r="G229" s="476" t="s">
        <v>2420</v>
      </c>
      <c r="H229" s="183">
        <v>2.71</v>
      </c>
    </row>
    <row r="230" spans="1:8" ht="38.25" x14ac:dyDescent="0.25">
      <c r="A230" s="688">
        <v>28</v>
      </c>
      <c r="B230" s="689" t="s">
        <v>55</v>
      </c>
      <c r="C230" s="690">
        <v>89783</v>
      </c>
      <c r="D230" s="168" t="s">
        <v>2539</v>
      </c>
      <c r="E230" s="337" t="s">
        <v>117</v>
      </c>
      <c r="F230" s="691" t="s">
        <v>1666</v>
      </c>
      <c r="G230" s="476" t="s">
        <v>2540</v>
      </c>
      <c r="H230" s="183">
        <v>0.14000000000000001</v>
      </c>
    </row>
    <row r="231" spans="1:8" ht="38.25" x14ac:dyDescent="0.25">
      <c r="A231" s="688">
        <v>29</v>
      </c>
      <c r="B231" s="689" t="s">
        <v>55</v>
      </c>
      <c r="C231" s="690">
        <v>89786</v>
      </c>
      <c r="D231" s="168" t="s">
        <v>2541</v>
      </c>
      <c r="E231" s="337" t="s">
        <v>117</v>
      </c>
      <c r="F231" s="691" t="s">
        <v>1677</v>
      </c>
      <c r="G231" s="476" t="s">
        <v>2542</v>
      </c>
      <c r="H231" s="183">
        <v>0.75</v>
      </c>
    </row>
    <row r="232" spans="1:8" ht="38.25" x14ac:dyDescent="0.25">
      <c r="A232" s="688">
        <v>30</v>
      </c>
      <c r="B232" s="689" t="s">
        <v>55</v>
      </c>
      <c r="C232" s="690">
        <v>89799</v>
      </c>
      <c r="D232" s="168" t="s">
        <v>2423</v>
      </c>
      <c r="E232" s="337" t="s">
        <v>150</v>
      </c>
      <c r="F232" s="691" t="s">
        <v>1678</v>
      </c>
      <c r="G232" s="476" t="s">
        <v>2424</v>
      </c>
      <c r="H232" s="183">
        <v>3.6</v>
      </c>
    </row>
    <row r="233" spans="1:8" ht="25.5" x14ac:dyDescent="0.25">
      <c r="A233" s="688">
        <v>31</v>
      </c>
      <c r="B233" s="689" t="s">
        <v>55</v>
      </c>
      <c r="C233" s="690">
        <v>89995</v>
      </c>
      <c r="D233" s="168" t="s">
        <v>2425</v>
      </c>
      <c r="E233" s="337" t="s">
        <v>1509</v>
      </c>
      <c r="F233" s="691" t="s">
        <v>1679</v>
      </c>
      <c r="G233" s="476" t="s">
        <v>2426</v>
      </c>
      <c r="H233" s="183">
        <v>2.5</v>
      </c>
    </row>
    <row r="234" spans="1:8" ht="25.5" x14ac:dyDescent="0.25">
      <c r="A234" s="688">
        <v>32</v>
      </c>
      <c r="B234" s="689" t="s">
        <v>55</v>
      </c>
      <c r="C234" s="690">
        <v>89998</v>
      </c>
      <c r="D234" s="168" t="s">
        <v>2427</v>
      </c>
      <c r="E234" s="337" t="s">
        <v>216</v>
      </c>
      <c r="F234" s="691" t="s">
        <v>1680</v>
      </c>
      <c r="G234" s="476" t="s">
        <v>2428</v>
      </c>
      <c r="H234" s="183">
        <v>0.78</v>
      </c>
    </row>
    <row r="235" spans="1:8" ht="38.25" x14ac:dyDescent="0.25">
      <c r="A235" s="688">
        <v>33</v>
      </c>
      <c r="B235" s="689" t="s">
        <v>55</v>
      </c>
      <c r="C235" s="690">
        <v>90443</v>
      </c>
      <c r="D235" s="168" t="s">
        <v>2070</v>
      </c>
      <c r="E235" s="337" t="s">
        <v>150</v>
      </c>
      <c r="F235" s="691" t="s">
        <v>1681</v>
      </c>
      <c r="G235" s="476" t="s">
        <v>2072</v>
      </c>
      <c r="H235" s="183">
        <v>2.52</v>
      </c>
    </row>
    <row r="236" spans="1:8" ht="38.25" x14ac:dyDescent="0.25">
      <c r="A236" s="688">
        <v>34</v>
      </c>
      <c r="B236" s="689" t="s">
        <v>55</v>
      </c>
      <c r="C236" s="690">
        <v>90466</v>
      </c>
      <c r="D236" s="168" t="s">
        <v>2429</v>
      </c>
      <c r="E236" s="337" t="s">
        <v>150</v>
      </c>
      <c r="F236" s="691" t="s">
        <v>1681</v>
      </c>
      <c r="G236" s="476" t="s">
        <v>2430</v>
      </c>
      <c r="H236" s="183">
        <v>4.9800000000000004</v>
      </c>
    </row>
    <row r="237" spans="1:8" ht="38.25" x14ac:dyDescent="0.25">
      <c r="A237" s="688">
        <v>35</v>
      </c>
      <c r="B237" s="689" t="s">
        <v>55</v>
      </c>
      <c r="C237" s="690">
        <v>90467</v>
      </c>
      <c r="D237" s="168" t="s">
        <v>2431</v>
      </c>
      <c r="E237" s="337" t="s">
        <v>150</v>
      </c>
      <c r="F237" s="691" t="s">
        <v>1682</v>
      </c>
      <c r="G237" s="476" t="s">
        <v>2432</v>
      </c>
      <c r="H237" s="183">
        <v>0.61</v>
      </c>
    </row>
    <row r="238" spans="1:8" ht="38.25" x14ac:dyDescent="0.25">
      <c r="A238" s="688">
        <v>36</v>
      </c>
      <c r="B238" s="689" t="s">
        <v>55</v>
      </c>
      <c r="C238" s="690">
        <v>90821</v>
      </c>
      <c r="D238" s="168" t="s">
        <v>2433</v>
      </c>
      <c r="E238" s="337" t="s">
        <v>117</v>
      </c>
      <c r="F238" s="691" t="s">
        <v>1667</v>
      </c>
      <c r="G238" s="476" t="s">
        <v>2434</v>
      </c>
      <c r="H238" s="183">
        <v>22.62</v>
      </c>
    </row>
    <row r="239" spans="1:8" ht="38.25" x14ac:dyDescent="0.25">
      <c r="A239" s="688">
        <v>37</v>
      </c>
      <c r="B239" s="689" t="s">
        <v>55</v>
      </c>
      <c r="C239" s="690">
        <v>90822</v>
      </c>
      <c r="D239" s="168" t="s">
        <v>2435</v>
      </c>
      <c r="E239" s="337" t="s">
        <v>117</v>
      </c>
      <c r="F239" s="691" t="s">
        <v>1677</v>
      </c>
      <c r="G239" s="476" t="s">
        <v>2436</v>
      </c>
      <c r="H239" s="183">
        <v>8.1</v>
      </c>
    </row>
    <row r="240" spans="1:8" ht="38.25" x14ac:dyDescent="0.25">
      <c r="A240" s="688">
        <v>38</v>
      </c>
      <c r="B240" s="689" t="s">
        <v>55</v>
      </c>
      <c r="C240" s="690">
        <v>91222</v>
      </c>
      <c r="D240" s="168" t="s">
        <v>2073</v>
      </c>
      <c r="E240" s="337" t="s">
        <v>150</v>
      </c>
      <c r="F240" s="691" t="s">
        <v>1682</v>
      </c>
      <c r="G240" s="476" t="s">
        <v>2075</v>
      </c>
      <c r="H240" s="183">
        <v>0.22</v>
      </c>
    </row>
    <row r="241" spans="1:8" ht="38.25" x14ac:dyDescent="0.25">
      <c r="A241" s="688">
        <v>39</v>
      </c>
      <c r="B241" s="689" t="s">
        <v>55</v>
      </c>
      <c r="C241" s="690">
        <v>91304</v>
      </c>
      <c r="D241" s="168" t="s">
        <v>2437</v>
      </c>
      <c r="E241" s="337" t="s">
        <v>117</v>
      </c>
      <c r="F241" s="691" t="s">
        <v>1677</v>
      </c>
      <c r="G241" s="476" t="s">
        <v>2438</v>
      </c>
      <c r="H241" s="183">
        <v>2.2000000000000002</v>
      </c>
    </row>
    <row r="242" spans="1:8" ht="38.25" x14ac:dyDescent="0.25">
      <c r="A242" s="688">
        <v>40</v>
      </c>
      <c r="B242" s="689" t="s">
        <v>55</v>
      </c>
      <c r="C242" s="690">
        <v>91307</v>
      </c>
      <c r="D242" s="168" t="s">
        <v>2439</v>
      </c>
      <c r="E242" s="337" t="s">
        <v>117</v>
      </c>
      <c r="F242" s="691" t="s">
        <v>1667</v>
      </c>
      <c r="G242" s="476" t="s">
        <v>2440</v>
      </c>
      <c r="H242" s="183">
        <v>5.63</v>
      </c>
    </row>
    <row r="243" spans="1:8" ht="38.25" x14ac:dyDescent="0.25">
      <c r="A243" s="688">
        <v>41</v>
      </c>
      <c r="B243" s="689" t="s">
        <v>55</v>
      </c>
      <c r="C243" s="690">
        <v>91845</v>
      </c>
      <c r="D243" s="168" t="s">
        <v>2443</v>
      </c>
      <c r="E243" s="337" t="s">
        <v>150</v>
      </c>
      <c r="F243" s="691" t="s">
        <v>1683</v>
      </c>
      <c r="G243" s="476" t="s">
        <v>2444</v>
      </c>
      <c r="H243" s="183">
        <v>4.08</v>
      </c>
    </row>
    <row r="244" spans="1:8" ht="25.5" x14ac:dyDescent="0.25">
      <c r="A244" s="688">
        <v>42</v>
      </c>
      <c r="B244" s="689" t="s">
        <v>55</v>
      </c>
      <c r="C244" s="690">
        <v>91925</v>
      </c>
      <c r="D244" s="168" t="s">
        <v>2446</v>
      </c>
      <c r="E244" s="337" t="s">
        <v>150</v>
      </c>
      <c r="F244" s="691" t="s">
        <v>1684</v>
      </c>
      <c r="G244" s="476" t="s">
        <v>2447</v>
      </c>
      <c r="H244" s="183">
        <v>1.1200000000000001</v>
      </c>
    </row>
    <row r="245" spans="1:8" ht="25.5" x14ac:dyDescent="0.25">
      <c r="A245" s="688">
        <v>43</v>
      </c>
      <c r="B245" s="689" t="s">
        <v>55</v>
      </c>
      <c r="C245" s="690">
        <v>91927</v>
      </c>
      <c r="D245" s="168" t="s">
        <v>2448</v>
      </c>
      <c r="E245" s="337" t="s">
        <v>150</v>
      </c>
      <c r="F245" s="691" t="s">
        <v>1685</v>
      </c>
      <c r="G245" s="476" t="s">
        <v>2449</v>
      </c>
      <c r="H245" s="183">
        <v>17.28</v>
      </c>
    </row>
    <row r="246" spans="1:8" ht="25.5" x14ac:dyDescent="0.25">
      <c r="A246" s="688">
        <v>44</v>
      </c>
      <c r="B246" s="689" t="s">
        <v>55</v>
      </c>
      <c r="C246" s="690">
        <v>91937</v>
      </c>
      <c r="D246" s="168" t="s">
        <v>2452</v>
      </c>
      <c r="E246" s="337" t="s">
        <v>117</v>
      </c>
      <c r="F246" s="691" t="s">
        <v>1686</v>
      </c>
      <c r="G246" s="476" t="s">
        <v>2453</v>
      </c>
      <c r="H246" s="183">
        <v>1.0900000000000001</v>
      </c>
    </row>
    <row r="247" spans="1:8" ht="25.5" x14ac:dyDescent="0.25">
      <c r="A247" s="688">
        <v>45</v>
      </c>
      <c r="B247" s="689" t="s">
        <v>55</v>
      </c>
      <c r="C247" s="690">
        <v>91939</v>
      </c>
      <c r="D247" s="168" t="s">
        <v>2160</v>
      </c>
      <c r="E247" s="337" t="s">
        <v>117</v>
      </c>
      <c r="F247" s="691" t="s">
        <v>1669</v>
      </c>
      <c r="G247" s="476" t="s">
        <v>2162</v>
      </c>
      <c r="H247" s="183">
        <v>1.95</v>
      </c>
    </row>
    <row r="248" spans="1:8" ht="25.5" x14ac:dyDescent="0.25">
      <c r="A248" s="688">
        <v>46</v>
      </c>
      <c r="B248" s="689" t="s">
        <v>55</v>
      </c>
      <c r="C248" s="690">
        <v>91953</v>
      </c>
      <c r="D248" s="168" t="s">
        <v>2454</v>
      </c>
      <c r="E248" s="337" t="s">
        <v>117</v>
      </c>
      <c r="F248" s="691" t="s">
        <v>1666</v>
      </c>
      <c r="G248" s="476" t="s">
        <v>2455</v>
      </c>
      <c r="H248" s="183">
        <v>0.26</v>
      </c>
    </row>
    <row r="249" spans="1:8" ht="25.5" x14ac:dyDescent="0.25">
      <c r="A249" s="688">
        <v>47</v>
      </c>
      <c r="B249" s="689" t="s">
        <v>55</v>
      </c>
      <c r="C249" s="690">
        <v>91955</v>
      </c>
      <c r="D249" s="168" t="s">
        <v>2456</v>
      </c>
      <c r="E249" s="337" t="s">
        <v>117</v>
      </c>
      <c r="F249" s="691" t="s">
        <v>1660</v>
      </c>
      <c r="G249" s="476" t="s">
        <v>2457</v>
      </c>
      <c r="H249" s="183">
        <v>1.28</v>
      </c>
    </row>
    <row r="250" spans="1:8" ht="25.5" x14ac:dyDescent="0.25">
      <c r="A250" s="688">
        <v>48</v>
      </c>
      <c r="B250" s="689" t="s">
        <v>55</v>
      </c>
      <c r="C250" s="690">
        <v>91996</v>
      </c>
      <c r="D250" s="168" t="s">
        <v>2186</v>
      </c>
      <c r="E250" s="337" t="s">
        <v>117</v>
      </c>
      <c r="F250" s="691" t="s">
        <v>1660</v>
      </c>
      <c r="G250" s="476" t="s">
        <v>2188</v>
      </c>
      <c r="H250" s="183">
        <v>1.24</v>
      </c>
    </row>
    <row r="251" spans="1:8" ht="25.5" x14ac:dyDescent="0.25">
      <c r="A251" s="688">
        <v>49</v>
      </c>
      <c r="B251" s="689" t="s">
        <v>55</v>
      </c>
      <c r="C251" s="690">
        <v>91997</v>
      </c>
      <c r="D251" s="168" t="s">
        <v>2189</v>
      </c>
      <c r="E251" s="337" t="s">
        <v>117</v>
      </c>
      <c r="F251" s="691" t="s">
        <v>1677</v>
      </c>
      <c r="G251" s="476" t="s">
        <v>2191</v>
      </c>
      <c r="H251" s="183">
        <v>0.66</v>
      </c>
    </row>
    <row r="252" spans="1:8" ht="25.5" x14ac:dyDescent="0.25">
      <c r="A252" s="688">
        <v>50</v>
      </c>
      <c r="B252" s="689" t="s">
        <v>55</v>
      </c>
      <c r="C252" s="690">
        <v>92000</v>
      </c>
      <c r="D252" s="168" t="s">
        <v>2180</v>
      </c>
      <c r="E252" s="337" t="s">
        <v>117</v>
      </c>
      <c r="F252" s="691" t="s">
        <v>1677</v>
      </c>
      <c r="G252" s="476" t="s">
        <v>2182</v>
      </c>
      <c r="H252" s="183">
        <v>0.55000000000000004</v>
      </c>
    </row>
    <row r="253" spans="1:8" ht="38.25" x14ac:dyDescent="0.25">
      <c r="A253" s="688">
        <v>51</v>
      </c>
      <c r="B253" s="689" t="s">
        <v>55</v>
      </c>
      <c r="C253" s="690">
        <v>92543</v>
      </c>
      <c r="D253" s="168" t="s">
        <v>2370</v>
      </c>
      <c r="E253" s="337" t="s">
        <v>45</v>
      </c>
      <c r="F253" s="691" t="s">
        <v>1687</v>
      </c>
      <c r="G253" s="476" t="s">
        <v>2371</v>
      </c>
      <c r="H253" s="183">
        <v>32.869999999999997</v>
      </c>
    </row>
    <row r="254" spans="1:8" ht="38.25" x14ac:dyDescent="0.25">
      <c r="A254" s="688">
        <v>52</v>
      </c>
      <c r="B254" s="689" t="s">
        <v>55</v>
      </c>
      <c r="C254" s="690">
        <v>92557</v>
      </c>
      <c r="D254" s="168" t="s">
        <v>2543</v>
      </c>
      <c r="E254" s="337" t="s">
        <v>117</v>
      </c>
      <c r="F254" s="691" t="s">
        <v>1688</v>
      </c>
      <c r="G254" s="476" t="s">
        <v>2544</v>
      </c>
      <c r="H254" s="183">
        <v>56.91</v>
      </c>
    </row>
    <row r="255" spans="1:8" ht="38.25" x14ac:dyDescent="0.25">
      <c r="A255" s="688">
        <v>53</v>
      </c>
      <c r="B255" s="689" t="s">
        <v>55</v>
      </c>
      <c r="C255" s="690">
        <v>92558</v>
      </c>
      <c r="D255" s="168" t="s">
        <v>2545</v>
      </c>
      <c r="E255" s="337" t="s">
        <v>117</v>
      </c>
      <c r="F255" s="691" t="s">
        <v>1689</v>
      </c>
      <c r="G255" s="476" t="s">
        <v>2546</v>
      </c>
      <c r="H255" s="183">
        <v>42.63</v>
      </c>
    </row>
    <row r="256" spans="1:8" ht="38.25" x14ac:dyDescent="0.25">
      <c r="A256" s="688">
        <v>54</v>
      </c>
      <c r="B256" s="689" t="s">
        <v>55</v>
      </c>
      <c r="C256" s="690">
        <v>93389</v>
      </c>
      <c r="D256" s="168" t="s">
        <v>2466</v>
      </c>
      <c r="E256" s="337" t="s">
        <v>45</v>
      </c>
      <c r="F256" s="691" t="s">
        <v>1623</v>
      </c>
      <c r="G256" s="476" t="s">
        <v>2467</v>
      </c>
      <c r="H256" s="183">
        <v>56.22</v>
      </c>
    </row>
    <row r="257" spans="1:8" ht="25.5" x14ac:dyDescent="0.25">
      <c r="A257" s="688">
        <v>55</v>
      </c>
      <c r="B257" s="689" t="s">
        <v>55</v>
      </c>
      <c r="C257" s="690">
        <v>93654</v>
      </c>
      <c r="D257" s="168" t="s">
        <v>2216</v>
      </c>
      <c r="E257" s="337" t="s">
        <v>117</v>
      </c>
      <c r="F257" s="691" t="s">
        <v>1677</v>
      </c>
      <c r="G257" s="476" t="s">
        <v>2218</v>
      </c>
      <c r="H257" s="183">
        <v>0.25</v>
      </c>
    </row>
    <row r="258" spans="1:8" ht="25.5" x14ac:dyDescent="0.25">
      <c r="A258" s="688">
        <v>56</v>
      </c>
      <c r="B258" s="689" t="s">
        <v>55</v>
      </c>
      <c r="C258" s="690">
        <v>93664</v>
      </c>
      <c r="D258" s="168" t="s">
        <v>2547</v>
      </c>
      <c r="E258" s="337" t="s">
        <v>117</v>
      </c>
      <c r="F258" s="691" t="s">
        <v>1669</v>
      </c>
      <c r="G258" s="476" t="s">
        <v>2548</v>
      </c>
      <c r="H258" s="183">
        <v>4.6100000000000003</v>
      </c>
    </row>
    <row r="259" spans="1:8" ht="51" x14ac:dyDescent="0.25">
      <c r="A259" s="688">
        <v>57</v>
      </c>
      <c r="B259" s="689" t="s">
        <v>55</v>
      </c>
      <c r="C259" s="690">
        <v>94210</v>
      </c>
      <c r="D259" s="168" t="s">
        <v>2372</v>
      </c>
      <c r="E259" s="337" t="s">
        <v>45</v>
      </c>
      <c r="F259" s="691" t="s">
        <v>1687</v>
      </c>
      <c r="G259" s="476" t="s">
        <v>2373</v>
      </c>
      <c r="H259" s="183">
        <v>65.709999999999994</v>
      </c>
    </row>
    <row r="260" spans="1:8" ht="38.25" x14ac:dyDescent="0.25">
      <c r="A260" s="688">
        <v>58</v>
      </c>
      <c r="B260" s="689" t="s">
        <v>55</v>
      </c>
      <c r="C260" s="690">
        <v>94569</v>
      </c>
      <c r="D260" s="168" t="s">
        <v>2472</v>
      </c>
      <c r="E260" s="337" t="s">
        <v>45</v>
      </c>
      <c r="F260" s="691" t="s">
        <v>1690</v>
      </c>
      <c r="G260" s="476" t="s">
        <v>2473</v>
      </c>
      <c r="H260" s="183">
        <v>28.98</v>
      </c>
    </row>
    <row r="261" spans="1:8" ht="51" x14ac:dyDescent="0.25">
      <c r="A261" s="688">
        <v>59</v>
      </c>
      <c r="B261" s="689" t="s">
        <v>55</v>
      </c>
      <c r="C261" s="690">
        <v>94570</v>
      </c>
      <c r="D261" s="168" t="s">
        <v>1879</v>
      </c>
      <c r="E261" s="337" t="s">
        <v>45</v>
      </c>
      <c r="F261" s="691" t="s">
        <v>1691</v>
      </c>
      <c r="G261" s="476" t="s">
        <v>1881</v>
      </c>
      <c r="H261" s="183">
        <v>10.84</v>
      </c>
    </row>
    <row r="262" spans="1:8" ht="25.5" x14ac:dyDescent="0.25">
      <c r="A262" s="688">
        <v>60</v>
      </c>
      <c r="B262" s="689" t="s">
        <v>55</v>
      </c>
      <c r="C262" s="690">
        <v>94792</v>
      </c>
      <c r="D262" s="168" t="s">
        <v>2474</v>
      </c>
      <c r="E262" s="337" t="s">
        <v>117</v>
      </c>
      <c r="F262" s="691" t="s">
        <v>1671</v>
      </c>
      <c r="G262" s="476" t="s">
        <v>2475</v>
      </c>
      <c r="H262" s="183">
        <v>5.19</v>
      </c>
    </row>
    <row r="263" spans="1:8" ht="25.5" x14ac:dyDescent="0.25">
      <c r="A263" s="688">
        <v>61</v>
      </c>
      <c r="B263" s="689" t="s">
        <v>55</v>
      </c>
      <c r="C263" s="690">
        <v>94793</v>
      </c>
      <c r="D263" s="168" t="s">
        <v>2549</v>
      </c>
      <c r="E263" s="337" t="s">
        <v>117</v>
      </c>
      <c r="F263" s="691" t="s">
        <v>1677</v>
      </c>
      <c r="G263" s="476" t="s">
        <v>2550</v>
      </c>
      <c r="H263" s="183">
        <v>2.84</v>
      </c>
    </row>
    <row r="264" spans="1:8" ht="38.25" x14ac:dyDescent="0.25">
      <c r="A264" s="688">
        <v>62</v>
      </c>
      <c r="B264" s="689" t="s">
        <v>55</v>
      </c>
      <c r="C264" s="690">
        <v>94992</v>
      </c>
      <c r="D264" s="168" t="s">
        <v>2476</v>
      </c>
      <c r="E264" s="337" t="s">
        <v>45</v>
      </c>
      <c r="F264" s="691" t="s">
        <v>1623</v>
      </c>
      <c r="G264" s="476" t="s">
        <v>2477</v>
      </c>
      <c r="H264" s="183">
        <v>78.510000000000005</v>
      </c>
    </row>
    <row r="265" spans="1:8" ht="25.5" x14ac:dyDescent="0.25">
      <c r="A265" s="688">
        <v>63</v>
      </c>
      <c r="B265" s="689" t="s">
        <v>55</v>
      </c>
      <c r="C265" s="690">
        <v>95240</v>
      </c>
      <c r="D265" s="168" t="s">
        <v>2376</v>
      </c>
      <c r="E265" s="337" t="s">
        <v>45</v>
      </c>
      <c r="F265" s="691" t="s">
        <v>1623</v>
      </c>
      <c r="G265" s="476" t="s">
        <v>2333</v>
      </c>
      <c r="H265" s="183">
        <v>18.18</v>
      </c>
    </row>
    <row r="266" spans="1:8" ht="25.5" x14ac:dyDescent="0.25">
      <c r="A266" s="688">
        <v>64</v>
      </c>
      <c r="B266" s="689" t="s">
        <v>55</v>
      </c>
      <c r="C266" s="690">
        <v>95727</v>
      </c>
      <c r="D266" s="168" t="s">
        <v>2478</v>
      </c>
      <c r="E266" s="337" t="s">
        <v>150</v>
      </c>
      <c r="F266" s="691" t="s">
        <v>1692</v>
      </c>
      <c r="G266" s="476" t="s">
        <v>2479</v>
      </c>
      <c r="H266" s="183">
        <v>14.34</v>
      </c>
    </row>
    <row r="267" spans="1:8" ht="38.25" x14ac:dyDescent="0.25">
      <c r="A267" s="688">
        <v>65</v>
      </c>
      <c r="B267" s="689" t="s">
        <v>55</v>
      </c>
      <c r="C267" s="690">
        <v>97585</v>
      </c>
      <c r="D267" s="168" t="s">
        <v>2486</v>
      </c>
      <c r="E267" s="337" t="s">
        <v>117</v>
      </c>
      <c r="F267" s="691" t="s">
        <v>1693</v>
      </c>
      <c r="G267" s="476" t="s">
        <v>2487</v>
      </c>
      <c r="H267" s="183">
        <v>16.100000000000001</v>
      </c>
    </row>
    <row r="268" spans="1:8" ht="25.5" x14ac:dyDescent="0.25">
      <c r="A268" s="688">
        <v>66</v>
      </c>
      <c r="B268" s="689" t="s">
        <v>55</v>
      </c>
      <c r="C268" s="690">
        <v>97599</v>
      </c>
      <c r="D268" s="168" t="s">
        <v>2267</v>
      </c>
      <c r="E268" s="337" t="s">
        <v>117</v>
      </c>
      <c r="F268" s="691" t="s">
        <v>1677</v>
      </c>
      <c r="G268" s="476" t="s">
        <v>2269</v>
      </c>
      <c r="H268" s="183">
        <v>0.42</v>
      </c>
    </row>
    <row r="269" spans="1:8" ht="25.5" x14ac:dyDescent="0.25">
      <c r="A269" s="688">
        <v>67</v>
      </c>
      <c r="B269" s="689" t="s">
        <v>55</v>
      </c>
      <c r="C269" s="690">
        <v>98441</v>
      </c>
      <c r="D269" s="168" t="s">
        <v>2381</v>
      </c>
      <c r="E269" s="337" t="s">
        <v>45</v>
      </c>
      <c r="F269" s="693" t="s">
        <v>1694</v>
      </c>
      <c r="G269" s="476" t="s">
        <v>2382</v>
      </c>
      <c r="H269" s="183">
        <v>28.46</v>
      </c>
    </row>
    <row r="270" spans="1:8" ht="25.5" x14ac:dyDescent="0.25">
      <c r="A270" s="688">
        <v>68</v>
      </c>
      <c r="B270" s="689" t="s">
        <v>55</v>
      </c>
      <c r="C270" s="690">
        <v>98443</v>
      </c>
      <c r="D270" s="168" t="s">
        <v>2490</v>
      </c>
      <c r="E270" s="337" t="s">
        <v>45</v>
      </c>
      <c r="F270" s="693" t="s">
        <v>1695</v>
      </c>
      <c r="G270" s="476" t="s">
        <v>2491</v>
      </c>
      <c r="H270" s="183">
        <v>45.62</v>
      </c>
    </row>
    <row r="271" spans="1:8" ht="38.25" x14ac:dyDescent="0.25">
      <c r="A271" s="688">
        <v>69</v>
      </c>
      <c r="B271" s="689" t="s">
        <v>55</v>
      </c>
      <c r="C271" s="690">
        <v>98445</v>
      </c>
      <c r="D271" s="168" t="s">
        <v>2385</v>
      </c>
      <c r="E271" s="337" t="s">
        <v>45</v>
      </c>
      <c r="F271" s="693" t="s">
        <v>1696</v>
      </c>
      <c r="G271" s="476" t="s">
        <v>2386</v>
      </c>
      <c r="H271" s="183">
        <v>91.54</v>
      </c>
    </row>
    <row r="272" spans="1:8" ht="38.25" x14ac:dyDescent="0.25">
      <c r="A272" s="688">
        <v>70</v>
      </c>
      <c r="B272" s="689" t="s">
        <v>55</v>
      </c>
      <c r="C272" s="690">
        <v>98448</v>
      </c>
      <c r="D272" s="168" t="s">
        <v>2494</v>
      </c>
      <c r="E272" s="337" t="s">
        <v>45</v>
      </c>
      <c r="F272" s="693" t="s">
        <v>1697</v>
      </c>
      <c r="G272" s="476" t="s">
        <v>2495</v>
      </c>
      <c r="H272" s="183">
        <v>8.6300000000000008</v>
      </c>
    </row>
    <row r="273" spans="1:8" ht="25.5" x14ac:dyDescent="0.25">
      <c r="A273" s="688">
        <v>71</v>
      </c>
      <c r="B273" s="689" t="s">
        <v>55</v>
      </c>
      <c r="C273" s="690">
        <v>100858</v>
      </c>
      <c r="D273" s="168" t="s">
        <v>2127</v>
      </c>
      <c r="E273" s="337" t="s">
        <v>117</v>
      </c>
      <c r="F273" s="693" t="s">
        <v>1659</v>
      </c>
      <c r="G273" s="476" t="s">
        <v>2129</v>
      </c>
      <c r="H273" s="183">
        <v>18.91</v>
      </c>
    </row>
    <row r="274" spans="1:8" ht="25.5" x14ac:dyDescent="0.25">
      <c r="A274" s="688">
        <v>72</v>
      </c>
      <c r="B274" s="689" t="s">
        <v>55</v>
      </c>
      <c r="C274" s="690">
        <v>100860</v>
      </c>
      <c r="D274" s="168" t="s">
        <v>2551</v>
      </c>
      <c r="E274" s="337" t="s">
        <v>117</v>
      </c>
      <c r="F274" s="693" t="s">
        <v>1669</v>
      </c>
      <c r="G274" s="476" t="s">
        <v>2552</v>
      </c>
      <c r="H274" s="183">
        <v>6.75</v>
      </c>
    </row>
    <row r="275" spans="1:8" ht="38.25" x14ac:dyDescent="0.25">
      <c r="A275" s="688">
        <v>73</v>
      </c>
      <c r="B275" s="689" t="s">
        <v>55</v>
      </c>
      <c r="C275" s="690">
        <v>101879</v>
      </c>
      <c r="D275" s="168" t="s">
        <v>2553</v>
      </c>
      <c r="E275" s="337" t="s">
        <v>117</v>
      </c>
      <c r="F275" s="693" t="s">
        <v>1698</v>
      </c>
      <c r="G275" s="476" t="s">
        <v>2554</v>
      </c>
      <c r="H275" s="183">
        <v>2.63</v>
      </c>
    </row>
    <row r="276" spans="1:8" ht="38.25" x14ac:dyDescent="0.25">
      <c r="A276" s="688">
        <v>74</v>
      </c>
      <c r="B276" s="689" t="s">
        <v>55</v>
      </c>
      <c r="C276" s="690">
        <v>101883</v>
      </c>
      <c r="D276" s="168" t="s">
        <v>2496</v>
      </c>
      <c r="E276" s="337" t="s">
        <v>117</v>
      </c>
      <c r="F276" s="693" t="s">
        <v>1698</v>
      </c>
      <c r="G276" s="476" t="s">
        <v>2497</v>
      </c>
      <c r="H276" s="183">
        <v>2.5</v>
      </c>
    </row>
    <row r="277" spans="1:8" ht="25.5" x14ac:dyDescent="0.25">
      <c r="A277" s="688">
        <v>75</v>
      </c>
      <c r="B277" s="689" t="s">
        <v>55</v>
      </c>
      <c r="C277" s="690">
        <v>101908</v>
      </c>
      <c r="D277" s="168" t="s">
        <v>2263</v>
      </c>
      <c r="E277" s="337" t="s">
        <v>117</v>
      </c>
      <c r="F277" s="693" t="s">
        <v>1666</v>
      </c>
      <c r="G277" s="476" t="s">
        <v>2265</v>
      </c>
      <c r="H277" s="183">
        <v>2.57</v>
      </c>
    </row>
    <row r="278" spans="1:8" ht="25.5" x14ac:dyDescent="0.25">
      <c r="A278" s="688">
        <v>76</v>
      </c>
      <c r="B278" s="689" t="s">
        <v>55</v>
      </c>
      <c r="C278" s="690">
        <v>102218</v>
      </c>
      <c r="D278" s="168" t="s">
        <v>2498</v>
      </c>
      <c r="E278" s="337" t="s">
        <v>45</v>
      </c>
      <c r="F278" s="693" t="s">
        <v>1699</v>
      </c>
      <c r="G278" s="476" t="s">
        <v>2499</v>
      </c>
      <c r="H278" s="183">
        <v>48.06</v>
      </c>
    </row>
    <row r="279" spans="1:8" ht="25.5" x14ac:dyDescent="0.25">
      <c r="A279" s="688">
        <v>77</v>
      </c>
      <c r="B279" s="689" t="s">
        <v>55</v>
      </c>
      <c r="C279" s="690">
        <v>102989</v>
      </c>
      <c r="D279" s="168" t="s">
        <v>2555</v>
      </c>
      <c r="E279" s="337" t="s">
        <v>150</v>
      </c>
      <c r="F279" s="693" t="s">
        <v>1700</v>
      </c>
      <c r="G279" s="476" t="s">
        <v>2556</v>
      </c>
      <c r="H279" s="183">
        <v>3.12</v>
      </c>
    </row>
    <row r="280" spans="1:8" ht="38.25" x14ac:dyDescent="0.25">
      <c r="A280" s="688">
        <v>78</v>
      </c>
      <c r="B280" s="689" t="s">
        <v>55</v>
      </c>
      <c r="C280" s="690">
        <v>103002</v>
      </c>
      <c r="D280" s="168" t="s">
        <v>2557</v>
      </c>
      <c r="E280" s="337" t="s">
        <v>117</v>
      </c>
      <c r="F280" s="693" t="s">
        <v>1700</v>
      </c>
      <c r="G280" s="476" t="s">
        <v>2558</v>
      </c>
      <c r="H280" s="183">
        <v>25.16</v>
      </c>
    </row>
    <row r="281" spans="1:8" ht="25.5" x14ac:dyDescent="0.25">
      <c r="A281" s="688">
        <v>79</v>
      </c>
      <c r="B281" s="689" t="s">
        <v>55</v>
      </c>
      <c r="C281" s="690">
        <v>103049</v>
      </c>
      <c r="D281" s="168" t="s">
        <v>2559</v>
      </c>
      <c r="E281" s="337" t="s">
        <v>117</v>
      </c>
      <c r="F281" s="693" t="s">
        <v>1667</v>
      </c>
      <c r="G281" s="476" t="s">
        <v>2560</v>
      </c>
      <c r="H281" s="183">
        <v>1.1399999999999999</v>
      </c>
    </row>
    <row r="282" spans="1:8" ht="25.5" x14ac:dyDescent="0.25">
      <c r="A282" s="688">
        <v>80</v>
      </c>
      <c r="B282" s="689" t="s">
        <v>55</v>
      </c>
      <c r="C282" s="690">
        <v>103978</v>
      </c>
      <c r="D282" s="168" t="s">
        <v>2561</v>
      </c>
      <c r="E282" s="337" t="s">
        <v>150</v>
      </c>
      <c r="F282" s="693" t="s">
        <v>1701</v>
      </c>
      <c r="G282" s="476" t="s">
        <v>2562</v>
      </c>
      <c r="H282" s="183">
        <v>1.1499999999999999</v>
      </c>
    </row>
    <row r="283" spans="1:8" ht="25.5" x14ac:dyDescent="0.25">
      <c r="A283" s="688">
        <v>81</v>
      </c>
      <c r="B283" s="689" t="s">
        <v>55</v>
      </c>
      <c r="C283" s="690">
        <v>104012</v>
      </c>
      <c r="D283" s="168" t="s">
        <v>2563</v>
      </c>
      <c r="E283" s="337" t="s">
        <v>117</v>
      </c>
      <c r="F283" s="693" t="s">
        <v>1677</v>
      </c>
      <c r="G283" s="476" t="s">
        <v>2564</v>
      </c>
      <c r="H283" s="183">
        <v>0.44</v>
      </c>
    </row>
    <row r="284" spans="1:8" ht="38.25" x14ac:dyDescent="0.25">
      <c r="A284" s="688">
        <v>82</v>
      </c>
      <c r="B284" s="689" t="s">
        <v>55</v>
      </c>
      <c r="C284" s="690">
        <v>104344</v>
      </c>
      <c r="D284" s="168" t="s">
        <v>2565</v>
      </c>
      <c r="E284" s="337" t="s">
        <v>117</v>
      </c>
      <c r="F284" s="693" t="s">
        <v>1660</v>
      </c>
      <c r="G284" s="476" t="s">
        <v>2566</v>
      </c>
      <c r="H284" s="183">
        <v>1.59</v>
      </c>
    </row>
    <row r="285" spans="1:8" ht="38.25" x14ac:dyDescent="0.25">
      <c r="A285" s="688">
        <v>83</v>
      </c>
      <c r="B285" s="689" t="s">
        <v>55</v>
      </c>
      <c r="C285" s="690">
        <v>104346</v>
      </c>
      <c r="D285" s="168" t="s">
        <v>2567</v>
      </c>
      <c r="E285" s="337" t="s">
        <v>117</v>
      </c>
      <c r="F285" s="693" t="s">
        <v>1677</v>
      </c>
      <c r="G285" s="476" t="s">
        <v>2568</v>
      </c>
      <c r="H285" s="183">
        <v>0.88</v>
      </c>
    </row>
    <row r="286" spans="1:8" ht="38.25" x14ac:dyDescent="0.25">
      <c r="A286" s="688">
        <v>84</v>
      </c>
      <c r="B286" s="689" t="s">
        <v>55</v>
      </c>
      <c r="C286" s="690">
        <v>104347</v>
      </c>
      <c r="D286" s="168" t="s">
        <v>2569</v>
      </c>
      <c r="E286" s="337" t="s">
        <v>117</v>
      </c>
      <c r="F286" s="693" t="s">
        <v>1677</v>
      </c>
      <c r="G286" s="476" t="s">
        <v>2570</v>
      </c>
      <c r="H286" s="183">
        <v>0.93</v>
      </c>
    </row>
    <row r="287" spans="1:8" ht="38.25" x14ac:dyDescent="0.25">
      <c r="A287" s="688">
        <v>85</v>
      </c>
      <c r="B287" s="689" t="s">
        <v>55</v>
      </c>
      <c r="C287" s="690">
        <v>104350</v>
      </c>
      <c r="D287" s="168" t="s">
        <v>2501</v>
      </c>
      <c r="E287" s="337" t="s">
        <v>117</v>
      </c>
      <c r="F287" s="693" t="s">
        <v>1677</v>
      </c>
      <c r="G287" s="476" t="s">
        <v>2502</v>
      </c>
      <c r="H287" s="183">
        <v>0.57999999999999996</v>
      </c>
    </row>
    <row r="288" spans="1:8" ht="38.25" x14ac:dyDescent="0.25">
      <c r="A288" s="688">
        <v>86</v>
      </c>
      <c r="B288" s="689" t="s">
        <v>55</v>
      </c>
      <c r="C288" s="690">
        <v>104356</v>
      </c>
      <c r="D288" s="168" t="s">
        <v>2571</v>
      </c>
      <c r="E288" s="337" t="s">
        <v>117</v>
      </c>
      <c r="F288" s="693">
        <v>1.0030000000000001E-2</v>
      </c>
      <c r="G288" s="476" t="s">
        <v>2572</v>
      </c>
      <c r="H288" s="183">
        <v>0.3</v>
      </c>
    </row>
    <row r="289" spans="1:8" ht="25.5" x14ac:dyDescent="0.25">
      <c r="A289" s="688">
        <v>87</v>
      </c>
      <c r="B289" s="689" t="s">
        <v>55</v>
      </c>
      <c r="C289" s="690">
        <v>104641</v>
      </c>
      <c r="D289" s="168" t="s">
        <v>2505</v>
      </c>
      <c r="E289" s="337" t="s">
        <v>45</v>
      </c>
      <c r="F289" s="693">
        <v>0.32550000000000001</v>
      </c>
      <c r="G289" s="476" t="s">
        <v>2506</v>
      </c>
      <c r="H289" s="183">
        <v>2.87</v>
      </c>
    </row>
    <row r="290" spans="1:8" x14ac:dyDescent="0.25">
      <c r="A290" s="646"/>
      <c r="B290" s="646"/>
      <c r="C290" s="646"/>
      <c r="D290" s="647"/>
      <c r="E290" s="648"/>
      <c r="F290" s="649"/>
      <c r="G290" s="655"/>
      <c r="H290" s="183"/>
    </row>
    <row r="291" spans="1:8" x14ac:dyDescent="0.25">
      <c r="A291" s="332" t="s">
        <v>976</v>
      </c>
      <c r="B291" s="1104" t="s">
        <v>970</v>
      </c>
      <c r="C291" s="1104" t="s">
        <v>39</v>
      </c>
      <c r="D291" s="1105" t="s">
        <v>1451</v>
      </c>
      <c r="E291" s="333" t="s">
        <v>971</v>
      </c>
      <c r="F291" s="332" t="s">
        <v>117</v>
      </c>
      <c r="G291" s="334" t="s">
        <v>972</v>
      </c>
      <c r="H291" s="335">
        <v>3000.0699999999997</v>
      </c>
    </row>
    <row r="292" spans="1:8" x14ac:dyDescent="0.25">
      <c r="A292" s="1104" t="s">
        <v>5</v>
      </c>
      <c r="B292" s="1104"/>
      <c r="C292" s="1104"/>
      <c r="D292" s="1105"/>
      <c r="E292" s="1106" t="s">
        <v>40</v>
      </c>
      <c r="F292" s="1106" t="s">
        <v>41</v>
      </c>
      <c r="G292" s="1107" t="s">
        <v>883</v>
      </c>
      <c r="H292" s="1107"/>
    </row>
    <row r="293" spans="1:8" ht="25.5" x14ac:dyDescent="0.25">
      <c r="A293" s="1104"/>
      <c r="B293" s="1104"/>
      <c r="C293" s="1104"/>
      <c r="D293" s="1105"/>
      <c r="E293" s="1106"/>
      <c r="F293" s="1106"/>
      <c r="G293" s="337" t="s">
        <v>42</v>
      </c>
      <c r="H293" s="337" t="s">
        <v>43</v>
      </c>
    </row>
    <row r="294" spans="1:8" x14ac:dyDescent="0.25">
      <c r="A294" s="166">
        <v>1</v>
      </c>
      <c r="B294" s="166" t="s">
        <v>55</v>
      </c>
      <c r="C294" s="166">
        <v>88278</v>
      </c>
      <c r="D294" s="168" t="s">
        <v>2573</v>
      </c>
      <c r="E294" s="337" t="s">
        <v>2312</v>
      </c>
      <c r="F294" s="165">
        <v>4.266</v>
      </c>
      <c r="G294" s="476" t="s">
        <v>2574</v>
      </c>
      <c r="H294" s="183">
        <v>116.07</v>
      </c>
    </row>
    <row r="295" spans="1:8" x14ac:dyDescent="0.25">
      <c r="A295" s="166">
        <v>2</v>
      </c>
      <c r="B295" s="166" t="s">
        <v>55</v>
      </c>
      <c r="C295" s="166">
        <v>88316</v>
      </c>
      <c r="D295" s="168" t="s">
        <v>2330</v>
      </c>
      <c r="E295" s="337" t="s">
        <v>2312</v>
      </c>
      <c r="F295" s="165">
        <v>0.98399999999999999</v>
      </c>
      <c r="G295" s="476" t="s">
        <v>2331</v>
      </c>
      <c r="H295" s="183">
        <v>19.8</v>
      </c>
    </row>
    <row r="296" spans="1:8" ht="25.5" x14ac:dyDescent="0.25">
      <c r="A296" s="166">
        <v>3</v>
      </c>
      <c r="B296" s="166" t="s">
        <v>55</v>
      </c>
      <c r="C296" s="166">
        <v>92257</v>
      </c>
      <c r="D296" s="168" t="s">
        <v>2575</v>
      </c>
      <c r="E296" s="337" t="s">
        <v>117</v>
      </c>
      <c r="F296" s="165">
        <v>2</v>
      </c>
      <c r="G296" s="476" t="s">
        <v>2576</v>
      </c>
      <c r="H296" s="183">
        <v>599.98</v>
      </c>
    </row>
    <row r="297" spans="1:8" ht="25.5" x14ac:dyDescent="0.25">
      <c r="A297" s="166">
        <v>4</v>
      </c>
      <c r="B297" s="166" t="s">
        <v>55</v>
      </c>
      <c r="C297" s="166">
        <v>4777</v>
      </c>
      <c r="D297" s="168" t="s">
        <v>2577</v>
      </c>
      <c r="E297" s="337" t="s">
        <v>2342</v>
      </c>
      <c r="F297" s="165">
        <v>62.56</v>
      </c>
      <c r="G297" s="476" t="s">
        <v>2578</v>
      </c>
      <c r="H297" s="183">
        <v>544.27</v>
      </c>
    </row>
    <row r="298" spans="1:8" x14ac:dyDescent="0.25">
      <c r="A298" s="166">
        <v>5</v>
      </c>
      <c r="B298" s="166" t="s">
        <v>55</v>
      </c>
      <c r="C298" s="166">
        <v>10997</v>
      </c>
      <c r="D298" s="168" t="s">
        <v>2579</v>
      </c>
      <c r="E298" s="337" t="s">
        <v>2342</v>
      </c>
      <c r="F298" s="165">
        <v>0.75600000000000001</v>
      </c>
      <c r="G298" s="476" t="s">
        <v>2580</v>
      </c>
      <c r="H298" s="183">
        <v>28.29</v>
      </c>
    </row>
    <row r="299" spans="1:8" ht="25.5" x14ac:dyDescent="0.25">
      <c r="A299" s="166">
        <v>6</v>
      </c>
      <c r="B299" s="166" t="s">
        <v>55</v>
      </c>
      <c r="C299" s="166">
        <v>40598</v>
      </c>
      <c r="D299" s="168" t="s">
        <v>2581</v>
      </c>
      <c r="E299" s="337" t="s">
        <v>2342</v>
      </c>
      <c r="F299" s="165">
        <v>184.68</v>
      </c>
      <c r="G299" s="476" t="s">
        <v>2582</v>
      </c>
      <c r="H299" s="183">
        <v>1691.66</v>
      </c>
    </row>
    <row r="300" spans="1:8" x14ac:dyDescent="0.25">
      <c r="A300" s="646"/>
      <c r="B300" s="646"/>
      <c r="C300" s="646"/>
      <c r="D300" s="647"/>
      <c r="E300" s="648"/>
      <c r="F300" s="649"/>
      <c r="G300" s="650"/>
      <c r="H300" s="650"/>
    </row>
    <row r="301" spans="1:8" x14ac:dyDescent="0.25">
      <c r="A301" s="332" t="s">
        <v>977</v>
      </c>
      <c r="B301" s="1104" t="s">
        <v>970</v>
      </c>
      <c r="C301" s="1104" t="s">
        <v>39</v>
      </c>
      <c r="D301" s="1105" t="s">
        <v>1494</v>
      </c>
      <c r="E301" s="333" t="s">
        <v>971</v>
      </c>
      <c r="F301" s="332" t="s">
        <v>45</v>
      </c>
      <c r="G301" s="334" t="s">
        <v>972</v>
      </c>
      <c r="H301" s="335">
        <v>423.93999999999994</v>
      </c>
    </row>
    <row r="302" spans="1:8" x14ac:dyDescent="0.25">
      <c r="A302" s="1104" t="s">
        <v>5</v>
      </c>
      <c r="B302" s="1104"/>
      <c r="C302" s="1104"/>
      <c r="D302" s="1105"/>
      <c r="E302" s="1106" t="s">
        <v>40</v>
      </c>
      <c r="F302" s="1106" t="s">
        <v>41</v>
      </c>
      <c r="G302" s="1107" t="s">
        <v>883</v>
      </c>
      <c r="H302" s="1107"/>
    </row>
    <row r="303" spans="1:8" ht="25.5" x14ac:dyDescent="0.25">
      <c r="A303" s="1104"/>
      <c r="B303" s="1104"/>
      <c r="C303" s="1104"/>
      <c r="D303" s="1105"/>
      <c r="E303" s="1106"/>
      <c r="F303" s="1106"/>
      <c r="G303" s="337" t="s">
        <v>42</v>
      </c>
      <c r="H303" s="337" t="s">
        <v>43</v>
      </c>
    </row>
    <row r="304" spans="1:8" x14ac:dyDescent="0.25">
      <c r="A304" s="166">
        <v>1</v>
      </c>
      <c r="B304" s="166" t="s">
        <v>55</v>
      </c>
      <c r="C304" s="166">
        <v>88315</v>
      </c>
      <c r="D304" s="168" t="s">
        <v>2583</v>
      </c>
      <c r="E304" s="337" t="s">
        <v>2312</v>
      </c>
      <c r="F304" s="165">
        <v>1.83</v>
      </c>
      <c r="G304" s="476" t="s">
        <v>2584</v>
      </c>
      <c r="H304" s="183">
        <v>46.04</v>
      </c>
    </row>
    <row r="305" spans="1:8" x14ac:dyDescent="0.25">
      <c r="A305" s="166">
        <v>2</v>
      </c>
      <c r="B305" s="166" t="s">
        <v>55</v>
      </c>
      <c r="C305" s="166">
        <v>88325</v>
      </c>
      <c r="D305" s="168" t="s">
        <v>2585</v>
      </c>
      <c r="E305" s="337" t="s">
        <v>2312</v>
      </c>
      <c r="F305" s="165">
        <v>1.07</v>
      </c>
      <c r="G305" s="476" t="s">
        <v>2586</v>
      </c>
      <c r="H305" s="183">
        <v>23.83</v>
      </c>
    </row>
    <row r="306" spans="1:8" x14ac:dyDescent="0.25">
      <c r="A306" s="166">
        <v>3</v>
      </c>
      <c r="B306" s="166" t="s">
        <v>55</v>
      </c>
      <c r="C306" s="166">
        <v>88243</v>
      </c>
      <c r="D306" s="168" t="s">
        <v>2587</v>
      </c>
      <c r="E306" s="337" t="s">
        <v>2312</v>
      </c>
      <c r="F306" s="165">
        <v>1.07</v>
      </c>
      <c r="G306" s="476" t="s">
        <v>2588</v>
      </c>
      <c r="H306" s="183">
        <v>22.39</v>
      </c>
    </row>
    <row r="307" spans="1:8" x14ac:dyDescent="0.25">
      <c r="A307" s="166">
        <v>4</v>
      </c>
      <c r="B307" s="166" t="s">
        <v>55</v>
      </c>
      <c r="C307" s="166">
        <v>88251</v>
      </c>
      <c r="D307" s="168" t="s">
        <v>2589</v>
      </c>
      <c r="E307" s="337" t="s">
        <v>2312</v>
      </c>
      <c r="F307" s="165">
        <v>1.86</v>
      </c>
      <c r="G307" s="476" t="s">
        <v>2590</v>
      </c>
      <c r="H307" s="183">
        <v>38.33</v>
      </c>
    </row>
    <row r="308" spans="1:8" x14ac:dyDescent="0.25">
      <c r="A308" s="166">
        <v>5</v>
      </c>
      <c r="B308" s="166" t="s">
        <v>55</v>
      </c>
      <c r="C308" s="166">
        <v>1379</v>
      </c>
      <c r="D308" s="168" t="s">
        <v>2591</v>
      </c>
      <c r="E308" s="337" t="s">
        <v>2342</v>
      </c>
      <c r="F308" s="165">
        <v>3.64</v>
      </c>
      <c r="G308" s="476" t="s">
        <v>2592</v>
      </c>
      <c r="H308" s="183">
        <v>2.76</v>
      </c>
    </row>
    <row r="309" spans="1:8" ht="25.5" x14ac:dyDescent="0.25">
      <c r="A309" s="166">
        <v>6</v>
      </c>
      <c r="B309" s="166" t="s">
        <v>55</v>
      </c>
      <c r="C309" s="166">
        <v>367</v>
      </c>
      <c r="D309" s="168" t="s">
        <v>2593</v>
      </c>
      <c r="E309" s="337" t="s">
        <v>2336</v>
      </c>
      <c r="F309" s="165">
        <v>0.01</v>
      </c>
      <c r="G309" s="476" t="s">
        <v>2594</v>
      </c>
      <c r="H309" s="183">
        <v>1.06</v>
      </c>
    </row>
    <row r="310" spans="1:8" ht="25.5" x14ac:dyDescent="0.25">
      <c r="A310" s="166">
        <v>7</v>
      </c>
      <c r="B310" s="166" t="s">
        <v>55</v>
      </c>
      <c r="C310" s="166">
        <v>102166</v>
      </c>
      <c r="D310" s="168" t="s">
        <v>2595</v>
      </c>
      <c r="E310" s="337" t="s">
        <v>45</v>
      </c>
      <c r="F310" s="165">
        <v>1</v>
      </c>
      <c r="G310" s="476" t="s">
        <v>2596</v>
      </c>
      <c r="H310" s="183">
        <v>289.52999999999997</v>
      </c>
    </row>
    <row r="311" spans="1:8" x14ac:dyDescent="0.25">
      <c r="A311" s="646"/>
      <c r="B311" s="646"/>
      <c r="C311" s="646"/>
      <c r="D311" s="647"/>
      <c r="E311" s="648"/>
      <c r="F311" s="649"/>
      <c r="G311" s="650"/>
      <c r="H311" s="650"/>
    </row>
    <row r="312" spans="1:8" x14ac:dyDescent="0.25">
      <c r="A312" s="332" t="s">
        <v>978</v>
      </c>
      <c r="B312" s="1104" t="s">
        <v>970</v>
      </c>
      <c r="C312" s="1104" t="s">
        <v>39</v>
      </c>
      <c r="D312" s="1105" t="s">
        <v>1397</v>
      </c>
      <c r="E312" s="333" t="s">
        <v>971</v>
      </c>
      <c r="F312" s="332" t="s">
        <v>45</v>
      </c>
      <c r="G312" s="334" t="s">
        <v>972</v>
      </c>
      <c r="H312" s="335">
        <v>1122.96</v>
      </c>
    </row>
    <row r="313" spans="1:8" x14ac:dyDescent="0.25">
      <c r="A313" s="1104" t="s">
        <v>5</v>
      </c>
      <c r="B313" s="1104"/>
      <c r="C313" s="1104"/>
      <c r="D313" s="1105"/>
      <c r="E313" s="1106" t="s">
        <v>40</v>
      </c>
      <c r="F313" s="1106" t="s">
        <v>41</v>
      </c>
      <c r="G313" s="1107" t="s">
        <v>883</v>
      </c>
      <c r="H313" s="1107"/>
    </row>
    <row r="314" spans="1:8" ht="25.5" x14ac:dyDescent="0.25">
      <c r="A314" s="1104"/>
      <c r="B314" s="1104"/>
      <c r="C314" s="1104"/>
      <c r="D314" s="1105"/>
      <c r="E314" s="1106"/>
      <c r="F314" s="1106"/>
      <c r="G314" s="337" t="s">
        <v>42</v>
      </c>
      <c r="H314" s="337" t="s">
        <v>43</v>
      </c>
    </row>
    <row r="315" spans="1:8" ht="25.5" x14ac:dyDescent="0.25">
      <c r="A315" s="166">
        <v>1</v>
      </c>
      <c r="B315" s="166" t="s">
        <v>55</v>
      </c>
      <c r="C315" s="166">
        <v>5031</v>
      </c>
      <c r="D315" s="168" t="s">
        <v>2597</v>
      </c>
      <c r="E315" s="337" t="s">
        <v>2527</v>
      </c>
      <c r="F315" s="165">
        <v>1.1000000000000001</v>
      </c>
      <c r="G315" s="476" t="s">
        <v>2598</v>
      </c>
      <c r="H315" s="183">
        <v>389.4</v>
      </c>
    </row>
    <row r="316" spans="1:8" ht="51" x14ac:dyDescent="0.25">
      <c r="A316" s="166">
        <v>2</v>
      </c>
      <c r="B316" s="166" t="s">
        <v>55</v>
      </c>
      <c r="C316" s="166">
        <v>3104</v>
      </c>
      <c r="D316" s="168" t="s">
        <v>2599</v>
      </c>
      <c r="E316" s="337" t="s">
        <v>2520</v>
      </c>
      <c r="F316" s="165">
        <v>2</v>
      </c>
      <c r="G316" s="476" t="s">
        <v>2600</v>
      </c>
      <c r="H316" s="183">
        <v>350.28</v>
      </c>
    </row>
    <row r="317" spans="1:8" x14ac:dyDescent="0.25">
      <c r="A317" s="166">
        <v>3</v>
      </c>
      <c r="B317" s="166" t="s">
        <v>55</v>
      </c>
      <c r="C317" s="166">
        <v>88325</v>
      </c>
      <c r="D317" s="168" t="s">
        <v>2585</v>
      </c>
      <c r="E317" s="337" t="s">
        <v>2312</v>
      </c>
      <c r="F317" s="165">
        <v>3</v>
      </c>
      <c r="G317" s="476" t="s">
        <v>2586</v>
      </c>
      <c r="H317" s="183">
        <v>66.84</v>
      </c>
    </row>
    <row r="318" spans="1:8" x14ac:dyDescent="0.25">
      <c r="A318" s="166">
        <v>4</v>
      </c>
      <c r="B318" s="166" t="s">
        <v>55</v>
      </c>
      <c r="C318" s="166">
        <v>88316</v>
      </c>
      <c r="D318" s="168" t="s">
        <v>2330</v>
      </c>
      <c r="E318" s="337" t="s">
        <v>2312</v>
      </c>
      <c r="F318" s="165">
        <v>3</v>
      </c>
      <c r="G318" s="476" t="s">
        <v>2331</v>
      </c>
      <c r="H318" s="183">
        <v>60.39</v>
      </c>
    </row>
    <row r="319" spans="1:8" x14ac:dyDescent="0.25">
      <c r="A319" s="166">
        <v>5</v>
      </c>
      <c r="B319" s="166" t="s">
        <v>55</v>
      </c>
      <c r="C319" s="166">
        <v>88317</v>
      </c>
      <c r="D319" s="168" t="s">
        <v>2601</v>
      </c>
      <c r="E319" s="337" t="s">
        <v>2312</v>
      </c>
      <c r="F319" s="165">
        <v>4</v>
      </c>
      <c r="G319" s="476" t="s">
        <v>2602</v>
      </c>
      <c r="H319" s="183">
        <v>106.4</v>
      </c>
    </row>
    <row r="320" spans="1:8" ht="25.5" x14ac:dyDescent="0.25">
      <c r="A320" s="166">
        <v>6</v>
      </c>
      <c r="B320" s="166" t="s">
        <v>55</v>
      </c>
      <c r="C320" s="166">
        <v>88318</v>
      </c>
      <c r="D320" s="168" t="s">
        <v>2603</v>
      </c>
      <c r="E320" s="337" t="s">
        <v>2312</v>
      </c>
      <c r="F320" s="165">
        <v>5</v>
      </c>
      <c r="G320" s="476" t="s">
        <v>1947</v>
      </c>
      <c r="H320" s="183">
        <v>149.65</v>
      </c>
    </row>
    <row r="321" spans="1:8" x14ac:dyDescent="0.25">
      <c r="A321" s="646"/>
      <c r="B321" s="646"/>
      <c r="C321" s="646"/>
      <c r="D321" s="647"/>
      <c r="E321" s="648"/>
      <c r="F321" s="649"/>
      <c r="G321" s="650"/>
      <c r="H321" s="650"/>
    </row>
    <row r="322" spans="1:8" x14ac:dyDescent="0.25">
      <c r="A322" s="332" t="s">
        <v>1166</v>
      </c>
      <c r="B322" s="1104" t="s">
        <v>970</v>
      </c>
      <c r="C322" s="1104" t="s">
        <v>39</v>
      </c>
      <c r="D322" s="1105" t="s">
        <v>1490</v>
      </c>
      <c r="E322" s="333" t="s">
        <v>971</v>
      </c>
      <c r="F322" s="332" t="s">
        <v>45</v>
      </c>
      <c r="G322" s="334" t="s">
        <v>972</v>
      </c>
      <c r="H322" s="335">
        <v>1030.51</v>
      </c>
    </row>
    <row r="323" spans="1:8" x14ac:dyDescent="0.25">
      <c r="A323" s="1104" t="s">
        <v>5</v>
      </c>
      <c r="B323" s="1104"/>
      <c r="C323" s="1104"/>
      <c r="D323" s="1105"/>
      <c r="E323" s="1106" t="s">
        <v>40</v>
      </c>
      <c r="F323" s="1106" t="s">
        <v>41</v>
      </c>
      <c r="G323" s="1107" t="s">
        <v>883</v>
      </c>
      <c r="H323" s="1107"/>
    </row>
    <row r="324" spans="1:8" ht="25.5" x14ac:dyDescent="0.25">
      <c r="A324" s="1104"/>
      <c r="B324" s="1104"/>
      <c r="C324" s="1104"/>
      <c r="D324" s="1105"/>
      <c r="E324" s="1106"/>
      <c r="F324" s="1106"/>
      <c r="G324" s="337" t="s">
        <v>42</v>
      </c>
      <c r="H324" s="337" t="s">
        <v>43</v>
      </c>
    </row>
    <row r="325" spans="1:8" x14ac:dyDescent="0.25">
      <c r="A325" s="166">
        <v>1</v>
      </c>
      <c r="B325" s="166" t="s">
        <v>55</v>
      </c>
      <c r="C325" s="166">
        <v>88261</v>
      </c>
      <c r="D325" s="168" t="s">
        <v>2604</v>
      </c>
      <c r="E325" s="337" t="s">
        <v>2312</v>
      </c>
      <c r="F325" s="165">
        <v>3.61</v>
      </c>
      <c r="G325" s="476" t="s">
        <v>2605</v>
      </c>
      <c r="H325" s="183">
        <v>85.15</v>
      </c>
    </row>
    <row r="326" spans="1:8" x14ac:dyDescent="0.25">
      <c r="A326" s="166">
        <v>2</v>
      </c>
      <c r="B326" s="166" t="s">
        <v>55</v>
      </c>
      <c r="C326" s="166">
        <v>88239</v>
      </c>
      <c r="D326" s="168" t="s">
        <v>2606</v>
      </c>
      <c r="E326" s="337" t="s">
        <v>2312</v>
      </c>
      <c r="F326" s="165">
        <v>2.8</v>
      </c>
      <c r="G326" s="476" t="s">
        <v>2607</v>
      </c>
      <c r="H326" s="183">
        <v>57.45</v>
      </c>
    </row>
    <row r="327" spans="1:8" ht="25.5" x14ac:dyDescent="0.25">
      <c r="A327" s="166">
        <v>3</v>
      </c>
      <c r="B327" s="166" t="s">
        <v>55</v>
      </c>
      <c r="C327" s="166">
        <v>91338</v>
      </c>
      <c r="D327" s="168" t="s">
        <v>2608</v>
      </c>
      <c r="E327" s="337" t="s">
        <v>45</v>
      </c>
      <c r="F327" s="165">
        <v>1</v>
      </c>
      <c r="G327" s="476" t="s">
        <v>2609</v>
      </c>
      <c r="H327" s="183">
        <v>887.91</v>
      </c>
    </row>
    <row r="329" spans="1:8" x14ac:dyDescent="0.25">
      <c r="A329" s="332" t="s">
        <v>1489</v>
      </c>
      <c r="B329" s="1104" t="s">
        <v>970</v>
      </c>
      <c r="C329" s="1104" t="s">
        <v>39</v>
      </c>
      <c r="D329" s="1105" t="s">
        <v>1132</v>
      </c>
      <c r="E329" s="333" t="s">
        <v>971</v>
      </c>
      <c r="F329" s="332" t="s">
        <v>117</v>
      </c>
      <c r="G329" s="334" t="s">
        <v>972</v>
      </c>
      <c r="H329" s="335">
        <v>177.54</v>
      </c>
    </row>
    <row r="330" spans="1:8" x14ac:dyDescent="0.25">
      <c r="A330" s="1104" t="s">
        <v>5</v>
      </c>
      <c r="B330" s="1104"/>
      <c r="C330" s="1104"/>
      <c r="D330" s="1105"/>
      <c r="E330" s="1106" t="s">
        <v>40</v>
      </c>
      <c r="F330" s="1106" t="s">
        <v>41</v>
      </c>
      <c r="G330" s="1107" t="s">
        <v>883</v>
      </c>
      <c r="H330" s="1107"/>
    </row>
    <row r="331" spans="1:8" ht="25.5" x14ac:dyDescent="0.25">
      <c r="A331" s="1104"/>
      <c r="B331" s="1104"/>
      <c r="C331" s="1104"/>
      <c r="D331" s="1105"/>
      <c r="E331" s="1106"/>
      <c r="F331" s="1106"/>
      <c r="G331" s="337" t="s">
        <v>42</v>
      </c>
      <c r="H331" s="337" t="s">
        <v>43</v>
      </c>
    </row>
    <row r="332" spans="1:8" ht="25.5" x14ac:dyDescent="0.25">
      <c r="A332" s="166">
        <v>1</v>
      </c>
      <c r="B332" s="166" t="s">
        <v>55</v>
      </c>
      <c r="C332" s="166">
        <v>39445</v>
      </c>
      <c r="D332" s="168" t="s">
        <v>2610</v>
      </c>
      <c r="E332" s="337" t="s">
        <v>2347</v>
      </c>
      <c r="F332" s="165">
        <v>1</v>
      </c>
      <c r="G332" s="476" t="s">
        <v>2611</v>
      </c>
      <c r="H332" s="183">
        <v>145.16</v>
      </c>
    </row>
    <row r="333" spans="1:8" x14ac:dyDescent="0.25">
      <c r="A333" s="166">
        <v>2</v>
      </c>
      <c r="B333" s="166" t="s">
        <v>55</v>
      </c>
      <c r="C333" s="166">
        <v>88247</v>
      </c>
      <c r="D333" s="168" t="s">
        <v>2612</v>
      </c>
      <c r="E333" s="337" t="s">
        <v>2312</v>
      </c>
      <c r="F333" s="165">
        <v>0.7</v>
      </c>
      <c r="G333" s="476" t="s">
        <v>2613</v>
      </c>
      <c r="H333" s="183">
        <v>14.7</v>
      </c>
    </row>
    <row r="334" spans="1:8" x14ac:dyDescent="0.25">
      <c r="A334" s="166">
        <v>3</v>
      </c>
      <c r="B334" s="166" t="s">
        <v>55</v>
      </c>
      <c r="C334" s="166">
        <v>88264</v>
      </c>
      <c r="D334" s="168" t="s">
        <v>2614</v>
      </c>
      <c r="E334" s="337" t="s">
        <v>2312</v>
      </c>
      <c r="F334" s="165">
        <v>0.7</v>
      </c>
      <c r="G334" s="476" t="s">
        <v>2615</v>
      </c>
      <c r="H334" s="183">
        <v>17.68</v>
      </c>
    </row>
    <row r="336" spans="1:8" x14ac:dyDescent="0.25">
      <c r="A336" s="332" t="s">
        <v>1491</v>
      </c>
      <c r="B336" s="1104" t="s">
        <v>970</v>
      </c>
      <c r="C336" s="1104" t="s">
        <v>39</v>
      </c>
      <c r="D336" s="1105" t="s">
        <v>1400</v>
      </c>
      <c r="E336" s="333" t="s">
        <v>971</v>
      </c>
      <c r="F336" s="332" t="s">
        <v>117</v>
      </c>
      <c r="G336" s="334" t="s">
        <v>972</v>
      </c>
      <c r="H336" s="335">
        <v>8.75</v>
      </c>
    </row>
    <row r="337" spans="1:8" x14ac:dyDescent="0.25">
      <c r="A337" s="1104" t="s">
        <v>5</v>
      </c>
      <c r="B337" s="1104"/>
      <c r="C337" s="1104"/>
      <c r="D337" s="1105"/>
      <c r="E337" s="1106" t="s">
        <v>40</v>
      </c>
      <c r="F337" s="1106" t="s">
        <v>41</v>
      </c>
      <c r="G337" s="1107" t="s">
        <v>883</v>
      </c>
      <c r="H337" s="1107"/>
    </row>
    <row r="338" spans="1:8" ht="25.5" x14ac:dyDescent="0.25">
      <c r="A338" s="1104"/>
      <c r="B338" s="1104"/>
      <c r="C338" s="1104"/>
      <c r="D338" s="1105"/>
      <c r="E338" s="1106"/>
      <c r="F338" s="1106"/>
      <c r="G338" s="337" t="s">
        <v>42</v>
      </c>
      <c r="H338" s="337" t="s">
        <v>43</v>
      </c>
    </row>
    <row r="339" spans="1:8" x14ac:dyDescent="0.25">
      <c r="A339" s="166">
        <v>1</v>
      </c>
      <c r="B339" s="166" t="s">
        <v>55</v>
      </c>
      <c r="C339" s="166">
        <v>88247</v>
      </c>
      <c r="D339" s="168" t="s">
        <v>2612</v>
      </c>
      <c r="E339" s="337" t="s">
        <v>2312</v>
      </c>
      <c r="F339" s="165">
        <v>0.14499999999999999</v>
      </c>
      <c r="G339" s="476" t="s">
        <v>2613</v>
      </c>
      <c r="H339" s="183">
        <v>3.04</v>
      </c>
    </row>
    <row r="340" spans="1:8" x14ac:dyDescent="0.25">
      <c r="A340" s="166">
        <v>2</v>
      </c>
      <c r="B340" s="166" t="s">
        <v>55</v>
      </c>
      <c r="C340" s="166">
        <v>88264</v>
      </c>
      <c r="D340" s="168" t="s">
        <v>2614</v>
      </c>
      <c r="E340" s="337" t="s">
        <v>2312</v>
      </c>
      <c r="F340" s="165">
        <v>0.14499999999999999</v>
      </c>
      <c r="G340" s="476" t="s">
        <v>2615</v>
      </c>
      <c r="H340" s="183">
        <v>3.66</v>
      </c>
    </row>
    <row r="341" spans="1:8" ht="25.5" x14ac:dyDescent="0.25">
      <c r="A341" s="166">
        <v>3</v>
      </c>
      <c r="B341" s="166"/>
      <c r="C341" s="166">
        <v>88629</v>
      </c>
      <c r="D341" s="168" t="s">
        <v>2616</v>
      </c>
      <c r="E341" s="337" t="s">
        <v>1509</v>
      </c>
      <c r="F341" s="165">
        <v>8.9999999999999998E-4</v>
      </c>
      <c r="G341" s="476" t="s">
        <v>2617</v>
      </c>
      <c r="H341" s="183">
        <v>0.57999999999999996</v>
      </c>
    </row>
    <row r="342" spans="1:8" x14ac:dyDescent="0.25">
      <c r="A342" s="166">
        <v>4</v>
      </c>
      <c r="B342" s="166"/>
      <c r="C342" s="166">
        <v>2556</v>
      </c>
      <c r="D342" s="168" t="s">
        <v>2618</v>
      </c>
      <c r="E342" s="337" t="s">
        <v>2347</v>
      </c>
      <c r="F342" s="165">
        <v>1</v>
      </c>
      <c r="G342" s="476" t="s">
        <v>2619</v>
      </c>
      <c r="H342" s="183">
        <v>1.47</v>
      </c>
    </row>
    <row r="344" spans="1:8" x14ac:dyDescent="0.25">
      <c r="A344" s="332" t="s">
        <v>1568</v>
      </c>
      <c r="B344" s="1104" t="s">
        <v>970</v>
      </c>
      <c r="C344" s="1104" t="s">
        <v>39</v>
      </c>
      <c r="D344" s="1105" t="s">
        <v>759</v>
      </c>
      <c r="E344" s="333" t="s">
        <v>971</v>
      </c>
      <c r="F344" s="332" t="s">
        <v>117</v>
      </c>
      <c r="G344" s="334" t="s">
        <v>972</v>
      </c>
      <c r="H344" s="335">
        <v>20.41</v>
      </c>
    </row>
    <row r="345" spans="1:8" x14ac:dyDescent="0.25">
      <c r="A345" s="1104" t="s">
        <v>5</v>
      </c>
      <c r="B345" s="1104"/>
      <c r="C345" s="1104"/>
      <c r="D345" s="1105"/>
      <c r="E345" s="1106" t="s">
        <v>40</v>
      </c>
      <c r="F345" s="1106" t="s">
        <v>41</v>
      </c>
      <c r="G345" s="1107" t="s">
        <v>883</v>
      </c>
      <c r="H345" s="1107"/>
    </row>
    <row r="346" spans="1:8" ht="25.5" x14ac:dyDescent="0.25">
      <c r="A346" s="1104"/>
      <c r="B346" s="1104"/>
      <c r="C346" s="1104"/>
      <c r="D346" s="1105"/>
      <c r="E346" s="1106"/>
      <c r="F346" s="1106"/>
      <c r="G346" s="337" t="s">
        <v>42</v>
      </c>
      <c r="H346" s="337" t="s">
        <v>43</v>
      </c>
    </row>
    <row r="347" spans="1:8" ht="38.25" x14ac:dyDescent="0.25">
      <c r="A347" s="166">
        <v>1</v>
      </c>
      <c r="B347" s="166" t="s">
        <v>55</v>
      </c>
      <c r="C347" s="166">
        <v>37557</v>
      </c>
      <c r="D347" s="168" t="s">
        <v>2620</v>
      </c>
      <c r="E347" s="337" t="s">
        <v>2347</v>
      </c>
      <c r="F347" s="165">
        <v>1</v>
      </c>
      <c r="G347" s="476" t="s">
        <v>2621</v>
      </c>
      <c r="H347" s="183">
        <v>12.15</v>
      </c>
    </row>
    <row r="348" spans="1:8" x14ac:dyDescent="0.25">
      <c r="A348" s="166">
        <v>2</v>
      </c>
      <c r="B348" s="166" t="s">
        <v>55</v>
      </c>
      <c r="C348" s="166">
        <v>88242</v>
      </c>
      <c r="D348" s="168" t="s">
        <v>2622</v>
      </c>
      <c r="E348" s="337" t="s">
        <v>2312</v>
      </c>
      <c r="F348" s="165">
        <v>0.4</v>
      </c>
      <c r="G348" s="476" t="s">
        <v>2623</v>
      </c>
      <c r="H348" s="183">
        <v>8.26</v>
      </c>
    </row>
    <row r="349" spans="1:8" x14ac:dyDescent="0.25">
      <c r="A349" s="1142"/>
      <c r="B349" s="1142"/>
      <c r="C349" s="1142"/>
      <c r="D349" s="1142"/>
      <c r="E349" s="1142"/>
      <c r="F349" s="1142"/>
      <c r="G349" s="1142"/>
      <c r="H349" s="1142"/>
    </row>
    <row r="350" spans="1:8" x14ac:dyDescent="0.25">
      <c r="A350" s="332" t="s">
        <v>1702</v>
      </c>
      <c r="B350" s="1104" t="s">
        <v>970</v>
      </c>
      <c r="C350" s="1104" t="s">
        <v>39</v>
      </c>
      <c r="D350" s="1105" t="s">
        <v>156</v>
      </c>
      <c r="E350" s="333" t="s">
        <v>971</v>
      </c>
      <c r="F350" s="332" t="s">
        <v>117</v>
      </c>
      <c r="G350" s="334" t="s">
        <v>972</v>
      </c>
      <c r="H350" s="335">
        <v>48.21</v>
      </c>
    </row>
    <row r="351" spans="1:8" x14ac:dyDescent="0.25">
      <c r="A351" s="1104" t="s">
        <v>5</v>
      </c>
      <c r="B351" s="1104"/>
      <c r="C351" s="1104"/>
      <c r="D351" s="1105"/>
      <c r="E351" s="1106" t="s">
        <v>40</v>
      </c>
      <c r="F351" s="1106" t="s">
        <v>41</v>
      </c>
      <c r="G351" s="1107" t="s">
        <v>883</v>
      </c>
      <c r="H351" s="1107"/>
    </row>
    <row r="352" spans="1:8" ht="25.5" x14ac:dyDescent="0.25">
      <c r="A352" s="1104"/>
      <c r="B352" s="1104"/>
      <c r="C352" s="1104"/>
      <c r="D352" s="1105"/>
      <c r="E352" s="1106"/>
      <c r="F352" s="1106"/>
      <c r="G352" s="337" t="s">
        <v>42</v>
      </c>
      <c r="H352" s="337" t="s">
        <v>43</v>
      </c>
    </row>
    <row r="353" spans="1:8" ht="38.25" x14ac:dyDescent="0.25">
      <c r="A353" s="166">
        <v>1</v>
      </c>
      <c r="B353" s="166" t="s">
        <v>55</v>
      </c>
      <c r="C353" s="166">
        <v>37558</v>
      </c>
      <c r="D353" s="168" t="s">
        <v>2624</v>
      </c>
      <c r="E353" s="337" t="s">
        <v>2347</v>
      </c>
      <c r="F353" s="165">
        <v>1</v>
      </c>
      <c r="G353" s="476" t="s">
        <v>2625</v>
      </c>
      <c r="H353" s="183">
        <v>37.880000000000003</v>
      </c>
    </row>
    <row r="354" spans="1:8" x14ac:dyDescent="0.25">
      <c r="A354" s="166">
        <v>2</v>
      </c>
      <c r="B354" s="166" t="s">
        <v>55</v>
      </c>
      <c r="C354" s="166">
        <v>88242</v>
      </c>
      <c r="D354" s="168" t="s">
        <v>2622</v>
      </c>
      <c r="E354" s="337" t="s">
        <v>2312</v>
      </c>
      <c r="F354" s="165">
        <v>0.5</v>
      </c>
      <c r="G354" s="476" t="s">
        <v>2623</v>
      </c>
      <c r="H354" s="183">
        <v>10.33</v>
      </c>
    </row>
    <row r="355" spans="1:8" x14ac:dyDescent="0.25">
      <c r="A355" s="646"/>
      <c r="B355" s="646"/>
      <c r="C355" s="646"/>
      <c r="D355" s="647"/>
      <c r="E355" s="648"/>
      <c r="F355" s="649"/>
      <c r="G355" s="650"/>
      <c r="H355" s="650"/>
    </row>
    <row r="356" spans="1:8" ht="15" customHeight="1" x14ac:dyDescent="0.25">
      <c r="A356" s="332" t="s">
        <v>1703</v>
      </c>
      <c r="B356" s="1104" t="s">
        <v>970</v>
      </c>
      <c r="C356" s="1104" t="s">
        <v>39</v>
      </c>
      <c r="D356" s="1105" t="s">
        <v>169</v>
      </c>
      <c r="E356" s="333" t="s">
        <v>971</v>
      </c>
      <c r="F356" s="332" t="s">
        <v>117</v>
      </c>
      <c r="G356" s="334" t="s">
        <v>972</v>
      </c>
      <c r="H356" s="335">
        <v>764.08</v>
      </c>
    </row>
    <row r="357" spans="1:8" x14ac:dyDescent="0.25">
      <c r="A357" s="1104" t="s">
        <v>5</v>
      </c>
      <c r="B357" s="1104"/>
      <c r="C357" s="1104"/>
      <c r="D357" s="1105"/>
      <c r="E357" s="1106" t="s">
        <v>40</v>
      </c>
      <c r="F357" s="1106" t="s">
        <v>41</v>
      </c>
      <c r="G357" s="1107" t="s">
        <v>883</v>
      </c>
      <c r="H357" s="1107"/>
    </row>
    <row r="358" spans="1:8" ht="25.5" x14ac:dyDescent="0.25">
      <c r="A358" s="1104"/>
      <c r="B358" s="1104"/>
      <c r="C358" s="1104"/>
      <c r="D358" s="1105"/>
      <c r="E358" s="1106"/>
      <c r="F358" s="1106"/>
      <c r="G358" s="337" t="s">
        <v>42</v>
      </c>
      <c r="H358" s="337" t="s">
        <v>43</v>
      </c>
    </row>
    <row r="359" spans="1:8" x14ac:dyDescent="0.25">
      <c r="A359" s="166">
        <v>1</v>
      </c>
      <c r="B359" s="166" t="s">
        <v>55</v>
      </c>
      <c r="C359" s="166">
        <v>10848</v>
      </c>
      <c r="D359" s="168" t="s">
        <v>2626</v>
      </c>
      <c r="E359" s="337" t="s">
        <v>2347</v>
      </c>
      <c r="F359" s="165">
        <v>1</v>
      </c>
      <c r="G359" s="476" t="s">
        <v>2627</v>
      </c>
      <c r="H359" s="183">
        <v>753.75</v>
      </c>
    </row>
    <row r="360" spans="1:8" x14ac:dyDescent="0.25">
      <c r="A360" s="166">
        <v>2</v>
      </c>
      <c r="B360" s="166" t="s">
        <v>55</v>
      </c>
      <c r="C360" s="166">
        <v>88242</v>
      </c>
      <c r="D360" s="168" t="s">
        <v>2622</v>
      </c>
      <c r="E360" s="337" t="s">
        <v>2312</v>
      </c>
      <c r="F360" s="165">
        <v>0.5</v>
      </c>
      <c r="G360" s="476" t="s">
        <v>2623</v>
      </c>
      <c r="H360" s="183">
        <v>10.33</v>
      </c>
    </row>
    <row r="362" spans="1:8" x14ac:dyDescent="0.25">
      <c r="A362" s="332" t="s">
        <v>1704</v>
      </c>
      <c r="B362" s="1104" t="s">
        <v>970</v>
      </c>
      <c r="C362" s="1104" t="s">
        <v>39</v>
      </c>
      <c r="D362" s="1105" t="s">
        <v>458</v>
      </c>
      <c r="E362" s="333" t="s">
        <v>971</v>
      </c>
      <c r="F362" s="332" t="s">
        <v>117</v>
      </c>
      <c r="G362" s="334" t="s">
        <v>972</v>
      </c>
      <c r="H362" s="335">
        <v>1913.35</v>
      </c>
    </row>
    <row r="363" spans="1:8" x14ac:dyDescent="0.25">
      <c r="A363" s="1104" t="s">
        <v>5</v>
      </c>
      <c r="B363" s="1104"/>
      <c r="C363" s="1104"/>
      <c r="D363" s="1105"/>
      <c r="E363" s="1106" t="s">
        <v>40</v>
      </c>
      <c r="F363" s="1106" t="s">
        <v>41</v>
      </c>
      <c r="G363" s="1107" t="s">
        <v>883</v>
      </c>
      <c r="H363" s="1107"/>
    </row>
    <row r="364" spans="1:8" ht="25.5" x14ac:dyDescent="0.25">
      <c r="A364" s="1104"/>
      <c r="B364" s="1104"/>
      <c r="C364" s="1104"/>
      <c r="D364" s="1105"/>
      <c r="E364" s="1106"/>
      <c r="F364" s="1106"/>
      <c r="G364" s="337" t="s">
        <v>42</v>
      </c>
      <c r="H364" s="337" t="s">
        <v>43</v>
      </c>
    </row>
    <row r="365" spans="1:8" ht="38.25" x14ac:dyDescent="0.25">
      <c r="A365" s="166">
        <v>1</v>
      </c>
      <c r="B365" s="166" t="s">
        <v>55</v>
      </c>
      <c r="C365" s="166">
        <v>6189</v>
      </c>
      <c r="D365" s="168" t="s">
        <v>2344</v>
      </c>
      <c r="E365" s="337" t="s">
        <v>2339</v>
      </c>
      <c r="F365" s="165">
        <v>33.599999999999994</v>
      </c>
      <c r="G365" s="476" t="s">
        <v>2345</v>
      </c>
      <c r="H365" s="183">
        <v>1039.24</v>
      </c>
    </row>
    <row r="366" spans="1:8" ht="25.5" x14ac:dyDescent="0.25">
      <c r="A366" s="166">
        <v>2</v>
      </c>
      <c r="B366" s="166" t="s">
        <v>55</v>
      </c>
      <c r="C366" s="166">
        <v>4472</v>
      </c>
      <c r="D366" s="168" t="s">
        <v>2628</v>
      </c>
      <c r="E366" s="337" t="s">
        <v>2339</v>
      </c>
      <c r="F366" s="165">
        <v>20.100000000000001</v>
      </c>
      <c r="G366" s="476" t="s">
        <v>2629</v>
      </c>
      <c r="H366" s="183">
        <v>796.56</v>
      </c>
    </row>
    <row r="367" spans="1:8" x14ac:dyDescent="0.25">
      <c r="A367" s="166">
        <v>3</v>
      </c>
      <c r="B367" s="166" t="s">
        <v>55</v>
      </c>
      <c r="C367" s="166">
        <v>88309</v>
      </c>
      <c r="D367" s="168" t="s">
        <v>2328</v>
      </c>
      <c r="E367" s="337" t="s">
        <v>2312</v>
      </c>
      <c r="F367" s="165">
        <v>1.9</v>
      </c>
      <c r="G367" s="476" t="s">
        <v>2329</v>
      </c>
      <c r="H367" s="183">
        <v>47.36</v>
      </c>
    </row>
    <row r="368" spans="1:8" x14ac:dyDescent="0.25">
      <c r="A368" s="166">
        <v>4</v>
      </c>
      <c r="B368" s="166" t="s">
        <v>55</v>
      </c>
      <c r="C368" s="166">
        <v>88316</v>
      </c>
      <c r="D368" s="168" t="s">
        <v>2330</v>
      </c>
      <c r="E368" s="337" t="s">
        <v>2312</v>
      </c>
      <c r="F368" s="165">
        <v>1.5</v>
      </c>
      <c r="G368" s="476" t="s">
        <v>2331</v>
      </c>
      <c r="H368" s="183">
        <v>30.19</v>
      </c>
    </row>
    <row r="370" spans="1:8" x14ac:dyDescent="0.25">
      <c r="A370" s="332" t="s">
        <v>1705</v>
      </c>
      <c r="B370" s="1104" t="s">
        <v>970</v>
      </c>
      <c r="C370" s="1104" t="s">
        <v>39</v>
      </c>
      <c r="D370" s="1105" t="s">
        <v>1571</v>
      </c>
      <c r="E370" s="333" t="s">
        <v>971</v>
      </c>
      <c r="F370" s="332" t="s">
        <v>117</v>
      </c>
      <c r="G370" s="334" t="s">
        <v>972</v>
      </c>
      <c r="H370" s="335">
        <v>12661.14</v>
      </c>
    </row>
    <row r="371" spans="1:8" x14ac:dyDescent="0.25">
      <c r="A371" s="1104" t="s">
        <v>5</v>
      </c>
      <c r="B371" s="1104"/>
      <c r="C371" s="1104"/>
      <c r="D371" s="1105"/>
      <c r="E371" s="1106" t="s">
        <v>40</v>
      </c>
      <c r="F371" s="1106" t="s">
        <v>41</v>
      </c>
      <c r="G371" s="1107" t="s">
        <v>883</v>
      </c>
      <c r="H371" s="1107"/>
    </row>
    <row r="372" spans="1:8" ht="25.5" x14ac:dyDescent="0.25">
      <c r="A372" s="1104"/>
      <c r="B372" s="1104"/>
      <c r="C372" s="1104"/>
      <c r="D372" s="1105"/>
      <c r="E372" s="1106"/>
      <c r="F372" s="1106"/>
      <c r="G372" s="337" t="s">
        <v>42</v>
      </c>
      <c r="H372" s="337" t="s">
        <v>43</v>
      </c>
    </row>
    <row r="373" spans="1:8" ht="38.25" x14ac:dyDescent="0.25">
      <c r="A373" s="166">
        <v>1</v>
      </c>
      <c r="B373" s="166" t="s">
        <v>55</v>
      </c>
      <c r="C373" s="166">
        <v>101159</v>
      </c>
      <c r="D373" s="168" t="s">
        <v>2630</v>
      </c>
      <c r="E373" s="337" t="s">
        <v>45</v>
      </c>
      <c r="F373" s="165">
        <v>12.36</v>
      </c>
      <c r="G373" s="476" t="s">
        <v>2631</v>
      </c>
      <c r="H373" s="183">
        <v>1707.16</v>
      </c>
    </row>
    <row r="374" spans="1:8" x14ac:dyDescent="0.25">
      <c r="A374" s="166">
        <v>2</v>
      </c>
      <c r="B374" s="166" t="s">
        <v>101</v>
      </c>
      <c r="C374" s="166">
        <v>90151</v>
      </c>
      <c r="D374" s="656" t="s">
        <v>1569</v>
      </c>
      <c r="E374" s="337" t="s">
        <v>45</v>
      </c>
      <c r="F374" s="165">
        <v>3.3</v>
      </c>
      <c r="G374" s="655">
        <v>1039.1199999999999</v>
      </c>
      <c r="H374" s="183">
        <v>3429.09</v>
      </c>
    </row>
    <row r="375" spans="1:8" ht="38.25" x14ac:dyDescent="0.25">
      <c r="A375" s="166">
        <v>3</v>
      </c>
      <c r="B375" s="166" t="s">
        <v>55</v>
      </c>
      <c r="C375" s="166">
        <v>92431</v>
      </c>
      <c r="D375" s="168" t="s">
        <v>1799</v>
      </c>
      <c r="E375" s="337" t="s">
        <v>45</v>
      </c>
      <c r="F375" s="165">
        <v>13.86</v>
      </c>
      <c r="G375" s="476" t="s">
        <v>1801</v>
      </c>
      <c r="H375" s="183">
        <v>887.31</v>
      </c>
    </row>
    <row r="376" spans="1:8" ht="25.5" x14ac:dyDescent="0.25">
      <c r="A376" s="166">
        <v>4</v>
      </c>
      <c r="B376" s="166" t="s">
        <v>55</v>
      </c>
      <c r="C376" s="166">
        <v>92759</v>
      </c>
      <c r="D376" s="168" t="s">
        <v>1802</v>
      </c>
      <c r="E376" s="337" t="s">
        <v>216</v>
      </c>
      <c r="F376" s="165">
        <v>17.032400000000003</v>
      </c>
      <c r="G376" s="476" t="s">
        <v>1804</v>
      </c>
      <c r="H376" s="183">
        <v>238.11</v>
      </c>
    </row>
    <row r="377" spans="1:8" ht="25.5" x14ac:dyDescent="0.25">
      <c r="A377" s="166">
        <v>5</v>
      </c>
      <c r="B377" s="166" t="s">
        <v>55</v>
      </c>
      <c r="C377" s="166">
        <v>92762</v>
      </c>
      <c r="D377" s="168" t="s">
        <v>1805</v>
      </c>
      <c r="E377" s="337" t="s">
        <v>216</v>
      </c>
      <c r="F377" s="165">
        <v>40.721999999999994</v>
      </c>
      <c r="G377" s="476" t="s">
        <v>1807</v>
      </c>
      <c r="H377" s="183">
        <v>462.19</v>
      </c>
    </row>
    <row r="378" spans="1:8" ht="38.25" x14ac:dyDescent="0.25">
      <c r="A378" s="166">
        <v>6</v>
      </c>
      <c r="B378" s="166" t="s">
        <v>55</v>
      </c>
      <c r="C378" s="166">
        <v>94962</v>
      </c>
      <c r="D378" s="168" t="s">
        <v>2632</v>
      </c>
      <c r="E378" s="337" t="s">
        <v>1509</v>
      </c>
      <c r="F378" s="165">
        <v>0.59399999999999997</v>
      </c>
      <c r="G378" s="476" t="s">
        <v>2633</v>
      </c>
      <c r="H378" s="183">
        <v>233.98</v>
      </c>
    </row>
    <row r="379" spans="1:8" ht="38.25" x14ac:dyDescent="0.25">
      <c r="A379" s="166">
        <v>7</v>
      </c>
      <c r="B379" s="166" t="s">
        <v>55</v>
      </c>
      <c r="C379" s="166">
        <v>94965</v>
      </c>
      <c r="D379" s="168" t="s">
        <v>1775</v>
      </c>
      <c r="E379" s="337" t="s">
        <v>1509</v>
      </c>
      <c r="F379" s="165">
        <v>0.59399999999999997</v>
      </c>
      <c r="G379" s="476" t="s">
        <v>1777</v>
      </c>
      <c r="H379" s="183">
        <v>295.8</v>
      </c>
    </row>
    <row r="380" spans="1:8" ht="25.5" x14ac:dyDescent="0.25">
      <c r="A380" s="166">
        <v>8</v>
      </c>
      <c r="B380" s="166" t="s">
        <v>55</v>
      </c>
      <c r="C380" s="166">
        <v>103670</v>
      </c>
      <c r="D380" s="168" t="s">
        <v>1778</v>
      </c>
      <c r="E380" s="337" t="s">
        <v>1509</v>
      </c>
      <c r="F380" s="165">
        <v>2.4335999999999998</v>
      </c>
      <c r="G380" s="476" t="s">
        <v>1780</v>
      </c>
      <c r="H380" s="183">
        <v>662.83</v>
      </c>
    </row>
    <row r="381" spans="1:8" ht="38.25" x14ac:dyDescent="0.25">
      <c r="A381" s="166">
        <v>9</v>
      </c>
      <c r="B381" s="166" t="s">
        <v>55</v>
      </c>
      <c r="C381" s="166">
        <v>92431</v>
      </c>
      <c r="D381" s="168" t="s">
        <v>1799</v>
      </c>
      <c r="E381" s="337" t="s">
        <v>45</v>
      </c>
      <c r="F381" s="165">
        <v>13.285272000000001</v>
      </c>
      <c r="G381" s="476" t="s">
        <v>1801</v>
      </c>
      <c r="H381" s="183">
        <v>850.52</v>
      </c>
    </row>
    <row r="382" spans="1:8" ht="25.5" x14ac:dyDescent="0.25">
      <c r="A382" s="166">
        <v>10</v>
      </c>
      <c r="B382" s="166" t="s">
        <v>55</v>
      </c>
      <c r="C382" s="166">
        <v>92759</v>
      </c>
      <c r="D382" s="168" t="s">
        <v>1802</v>
      </c>
      <c r="E382" s="337" t="s">
        <v>216</v>
      </c>
      <c r="F382" s="165">
        <v>38.500799999999998</v>
      </c>
      <c r="G382" s="476" t="s">
        <v>1804</v>
      </c>
      <c r="H382" s="183">
        <v>538.24</v>
      </c>
    </row>
    <row r="383" spans="1:8" ht="25.5" x14ac:dyDescent="0.25">
      <c r="A383" s="166">
        <v>11</v>
      </c>
      <c r="B383" s="166" t="s">
        <v>55</v>
      </c>
      <c r="C383" s="166">
        <v>92762</v>
      </c>
      <c r="D383" s="168" t="s">
        <v>1805</v>
      </c>
      <c r="E383" s="337" t="s">
        <v>216</v>
      </c>
      <c r="F383" s="165">
        <v>0.56159999999999999</v>
      </c>
      <c r="G383" s="476" t="s">
        <v>1807</v>
      </c>
      <c r="H383" s="183">
        <v>6.37</v>
      </c>
    </row>
    <row r="384" spans="1:8" ht="38.25" x14ac:dyDescent="0.25">
      <c r="A384" s="166">
        <v>12</v>
      </c>
      <c r="B384" s="166" t="s">
        <v>55</v>
      </c>
      <c r="C384" s="166">
        <v>94965</v>
      </c>
      <c r="D384" s="168" t="s">
        <v>1775</v>
      </c>
      <c r="E384" s="337" t="s">
        <v>1509</v>
      </c>
      <c r="F384" s="165">
        <v>0.56159999999999999</v>
      </c>
      <c r="G384" s="476" t="s">
        <v>1777</v>
      </c>
      <c r="H384" s="183">
        <v>279.66000000000003</v>
      </c>
    </row>
    <row r="385" spans="1:8" ht="38.25" x14ac:dyDescent="0.25">
      <c r="A385" s="166">
        <v>13</v>
      </c>
      <c r="B385" s="166" t="s">
        <v>55</v>
      </c>
      <c r="C385" s="166">
        <v>103330</v>
      </c>
      <c r="D385" s="168" t="s">
        <v>2634</v>
      </c>
      <c r="E385" s="337" t="s">
        <v>45</v>
      </c>
      <c r="F385" s="165">
        <v>23.867999999999999</v>
      </c>
      <c r="G385" s="476" t="s">
        <v>2635</v>
      </c>
      <c r="H385" s="183">
        <v>1945.95</v>
      </c>
    </row>
    <row r="386" spans="1:8" ht="25.5" x14ac:dyDescent="0.25">
      <c r="A386" s="166">
        <v>14</v>
      </c>
      <c r="B386" s="166" t="s">
        <v>56</v>
      </c>
      <c r="C386" s="166">
        <v>1501000100</v>
      </c>
      <c r="D386" s="168" t="s">
        <v>1855</v>
      </c>
      <c r="E386" s="337" t="s">
        <v>45</v>
      </c>
      <c r="F386" s="165">
        <v>23.867999999999999</v>
      </c>
      <c r="G386" s="476">
        <v>6.69</v>
      </c>
      <c r="H386" s="183">
        <v>159.66999999999999</v>
      </c>
    </row>
    <row r="387" spans="1:8" ht="38.25" x14ac:dyDescent="0.25">
      <c r="A387" s="166">
        <v>15</v>
      </c>
      <c r="B387" s="166" t="s">
        <v>55</v>
      </c>
      <c r="C387" s="166">
        <v>87528</v>
      </c>
      <c r="D387" s="168" t="s">
        <v>2636</v>
      </c>
      <c r="E387" s="337" t="s">
        <v>45</v>
      </c>
      <c r="F387" s="165">
        <v>23.867999999999999</v>
      </c>
      <c r="G387" s="476" t="s">
        <v>2637</v>
      </c>
      <c r="H387" s="183">
        <v>964.26</v>
      </c>
    </row>
  </sheetData>
  <autoFilter ref="A9:H9" xr:uid="{00000000-0001-0000-0800-000000000000}">
    <filterColumn colId="0" showButton="0"/>
    <filterColumn colId="1" showButton="0"/>
    <filterColumn colId="2" showButton="0"/>
    <filterColumn colId="3" showButton="0"/>
    <filterColumn colId="4" showButton="0"/>
    <filterColumn colId="5" showButton="0"/>
    <filterColumn colId="6" showButton="0"/>
  </autoFilter>
  <mergeCells count="125">
    <mergeCell ref="G30:H30"/>
    <mergeCell ref="B57:B59"/>
    <mergeCell ref="C57:C59"/>
    <mergeCell ref="D57:D59"/>
    <mergeCell ref="A58:A59"/>
    <mergeCell ref="E58:E59"/>
    <mergeCell ref="F58:F59"/>
    <mergeCell ref="G58:H58"/>
    <mergeCell ref="A323:A324"/>
    <mergeCell ref="E323:E324"/>
    <mergeCell ref="E313:E314"/>
    <mergeCell ref="C301:C303"/>
    <mergeCell ref="D301:D303"/>
    <mergeCell ref="B29:B31"/>
    <mergeCell ref="C29:C31"/>
    <mergeCell ref="D29:D31"/>
    <mergeCell ref="A30:A31"/>
    <mergeCell ref="E30:E31"/>
    <mergeCell ref="F30:F31"/>
    <mergeCell ref="B149:B151"/>
    <mergeCell ref="C149:C151"/>
    <mergeCell ref="D149:D151"/>
    <mergeCell ref="A150:A151"/>
    <mergeCell ref="F313:F314"/>
    <mergeCell ref="G313:H313"/>
    <mergeCell ref="B312:B314"/>
    <mergeCell ref="C312:C314"/>
    <mergeCell ref="D312:D314"/>
    <mergeCell ref="A313:A314"/>
    <mergeCell ref="F323:F324"/>
    <mergeCell ref="G323:H323"/>
    <mergeCell ref="B322:B324"/>
    <mergeCell ref="C322:C324"/>
    <mergeCell ref="D322:D324"/>
    <mergeCell ref="A330:A331"/>
    <mergeCell ref="A337:A338"/>
    <mergeCell ref="E337:E338"/>
    <mergeCell ref="F337:F338"/>
    <mergeCell ref="B329:B331"/>
    <mergeCell ref="C329:C331"/>
    <mergeCell ref="D329:D331"/>
    <mergeCell ref="D350:D352"/>
    <mergeCell ref="A351:A352"/>
    <mergeCell ref="E330:E331"/>
    <mergeCell ref="F330:F331"/>
    <mergeCell ref="A345:A346"/>
    <mergeCell ref="E345:E346"/>
    <mergeCell ref="F345:F346"/>
    <mergeCell ref="A349:H349"/>
    <mergeCell ref="B350:B352"/>
    <mergeCell ref="C350:C352"/>
    <mergeCell ref="G337:H337"/>
    <mergeCell ref="G330:H330"/>
    <mergeCell ref="F5:H6"/>
    <mergeCell ref="F7:H8"/>
    <mergeCell ref="F302:F303"/>
    <mergeCell ref="G302:H302"/>
    <mergeCell ref="B7:D7"/>
    <mergeCell ref="B8:D8"/>
    <mergeCell ref="A28:H28"/>
    <mergeCell ref="A9:H9"/>
    <mergeCell ref="F292:F293"/>
    <mergeCell ref="G292:H292"/>
    <mergeCell ref="B291:B293"/>
    <mergeCell ref="C291:C293"/>
    <mergeCell ref="D291:D293"/>
    <mergeCell ref="A292:A293"/>
    <mergeCell ref="E292:E293"/>
    <mergeCell ref="B301:B303"/>
    <mergeCell ref="E150:E151"/>
    <mergeCell ref="F150:F151"/>
    <mergeCell ref="G150:H150"/>
    <mergeCell ref="B200:B202"/>
    <mergeCell ref="C200:C202"/>
    <mergeCell ref="D200:D202"/>
    <mergeCell ref="F201:F202"/>
    <mergeCell ref="G201:H201"/>
    <mergeCell ref="A201:A202"/>
    <mergeCell ref="E201:E202"/>
    <mergeCell ref="G351:H351"/>
    <mergeCell ref="B344:B346"/>
    <mergeCell ref="B336:B338"/>
    <mergeCell ref="C336:C338"/>
    <mergeCell ref="D336:D338"/>
    <mergeCell ref="F363:F364"/>
    <mergeCell ref="G363:H363"/>
    <mergeCell ref="G345:H345"/>
    <mergeCell ref="B362:B364"/>
    <mergeCell ref="C362:C364"/>
    <mergeCell ref="D362:D364"/>
    <mergeCell ref="G357:H357"/>
    <mergeCell ref="F357:F358"/>
    <mergeCell ref="E357:E358"/>
    <mergeCell ref="C344:C346"/>
    <mergeCell ref="D344:D346"/>
    <mergeCell ref="E351:E352"/>
    <mergeCell ref="F351:F352"/>
    <mergeCell ref="A357:A358"/>
    <mergeCell ref="D356:D358"/>
    <mergeCell ref="C356:C358"/>
    <mergeCell ref="B356:B358"/>
    <mergeCell ref="B370:B372"/>
    <mergeCell ref="C370:C372"/>
    <mergeCell ref="D370:D372"/>
    <mergeCell ref="A371:A372"/>
    <mergeCell ref="E371:E372"/>
    <mergeCell ref="F371:F372"/>
    <mergeCell ref="G371:H371"/>
    <mergeCell ref="D1:H1"/>
    <mergeCell ref="D2:H2"/>
    <mergeCell ref="D3:H3"/>
    <mergeCell ref="A4:H4"/>
    <mergeCell ref="B10:B12"/>
    <mergeCell ref="C10:C12"/>
    <mergeCell ref="D10:D12"/>
    <mergeCell ref="A11:A12"/>
    <mergeCell ref="E11:E12"/>
    <mergeCell ref="F11:F12"/>
    <mergeCell ref="G11:H11"/>
    <mergeCell ref="B5:D5"/>
    <mergeCell ref="B6:D6"/>
    <mergeCell ref="A302:A303"/>
    <mergeCell ref="E302:E303"/>
    <mergeCell ref="A363:A364"/>
    <mergeCell ref="E363:E364"/>
  </mergeCells>
  <dataValidations count="3">
    <dataValidation type="list" allowBlank="1" showInputMessage="1" showErrorMessage="1" sqref="F344 F350 F356 F362 F10 F291 F322 F301 F370" xr:uid="{00000000-0002-0000-0800-000000000000}">
      <formula1>" UN,M3,M2,MCJ,TXKM,T,M3XKM"</formula1>
    </dataValidation>
    <dataValidation type="list" allowBlank="1" showInputMessage="1" showErrorMessage="1" sqref="B347:B348 B353:B360 B365:B368 B13:B27 B332:B334 B339:B342 B315:B328 B294:B311 B373:B387 B290 B29:B55" xr:uid="{00000000-0002-0000-0800-000001000000}">
      <formula1>"SINAPI,AGESUL,SBC,COTAÇÃO"</formula1>
    </dataValidation>
    <dataValidation type="list" allowBlank="1" showInputMessage="1" showErrorMessage="1" sqref="F312 F329 F336 F29 F57 F149 F200" xr:uid="{00000000-0002-0000-0800-000003000000}">
      <formula1>" UN,M3,M2,MCJ,TXKM,T,M3XKM,KG"</formula1>
    </dataValidation>
  </dataValidations>
  <printOptions horizontalCentered="1"/>
  <pageMargins left="0.7" right="0.7" top="0.75" bottom="0.75" header="0.3" footer="0.3"/>
  <pageSetup paperSize="9" scale="57" fitToHeight="0" orientation="portrait" horizontalDpi="4294967292" verticalDpi="300" r:id="rId1"/>
  <headerFooter>
    <oddFooter>Página &amp;P de &amp;N</oddFooter>
  </headerFooter>
  <rowBreaks count="2" manualBreakCount="2">
    <brk id="274" max="9" man="1"/>
    <brk id="327" max="9"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M238"/>
  <sheetViews>
    <sheetView workbookViewId="0"/>
  </sheetViews>
  <sheetFormatPr defaultColWidth="9.140625" defaultRowHeight="15" x14ac:dyDescent="0.25"/>
  <cols>
    <col min="1" max="1" width="21.28515625" style="240" customWidth="1"/>
    <col min="2" max="2" width="45.7109375" style="240" customWidth="1"/>
    <col min="3" max="3" width="26.28515625" style="240" customWidth="1"/>
    <col min="4" max="4" width="14.5703125" style="240" customWidth="1"/>
    <col min="5" max="5" width="17.42578125" style="240" customWidth="1"/>
    <col min="6" max="6" width="15.140625" style="240" customWidth="1"/>
    <col min="7" max="16384" width="9.140625" style="240"/>
  </cols>
  <sheetData>
    <row r="1" spans="1:6" x14ac:dyDescent="0.25">
      <c r="A1" s="241"/>
      <c r="B1" s="242" t="str">
        <f>ORÇAMENTO_S_DES!C1</f>
        <v>GOVERNO DO ESTADO DE MATO GROSSO DO SUL</v>
      </c>
      <c r="C1" s="243"/>
      <c r="D1" s="243"/>
      <c r="E1" s="244"/>
    </row>
    <row r="2" spans="1:6" ht="15.75" x14ac:dyDescent="0.25">
      <c r="A2" s="245"/>
      <c r="B2" s="246" t="str">
        <f>ORÇAMENTO_S_DES!C2</f>
        <v>PREFEITURA MUNICIPAL DE RIBAS DO RIO PARDO</v>
      </c>
      <c r="C2" s="247"/>
      <c r="D2" s="247"/>
      <c r="E2" s="248"/>
    </row>
    <row r="3" spans="1:6" x14ac:dyDescent="0.25">
      <c r="A3" s="249"/>
      <c r="B3" s="242" t="str">
        <f>ORÇAMENTO_S_DES!C3</f>
        <v>SECRETARIA DE OBRAS</v>
      </c>
      <c r="C3" s="243"/>
      <c r="D3" s="243"/>
      <c r="E3" s="244"/>
    </row>
    <row r="4" spans="1:6" ht="20.45" customHeight="1" x14ac:dyDescent="0.25">
      <c r="A4" s="1176" t="s">
        <v>220</v>
      </c>
      <c r="B4" s="1177"/>
      <c r="C4" s="1177"/>
      <c r="D4" s="1177"/>
      <c r="E4" s="1178"/>
    </row>
    <row r="5" spans="1:6" ht="14.45" customHeight="1" x14ac:dyDescent="0.25">
      <c r="A5" s="250" t="str">
        <f>[9]ORÇAMENTO_DES!A3</f>
        <v>Objeto:</v>
      </c>
      <c r="B5" s="251" t="str">
        <f>ORÇAMENTO_S_DES!B5</f>
        <v>CONSTRUÇÃO GALPÃO ASSENTAMENTOS</v>
      </c>
      <c r="C5" s="252"/>
      <c r="D5" s="1179" t="s">
        <v>46</v>
      </c>
      <c r="E5" s="1180"/>
    </row>
    <row r="6" spans="1:6" x14ac:dyDescent="0.25">
      <c r="A6" s="250" t="s">
        <v>2</v>
      </c>
      <c r="B6" s="251" t="str">
        <f>ORÇAMENTO_S_DES!B6</f>
        <v>RIBAS DO RIO PARDO - MS</v>
      </c>
      <c r="C6" s="253"/>
      <c r="D6" s="254"/>
      <c r="E6" s="255"/>
      <c r="F6" s="256"/>
    </row>
    <row r="7" spans="1:6" ht="14.45" customHeight="1" x14ac:dyDescent="0.25">
      <c r="A7" s="250" t="s">
        <v>3</v>
      </c>
      <c r="B7" s="251" t="str">
        <f>ORÇAMENTO_S_DES!B7</f>
        <v>ASSENTAMENTO MELODIA</v>
      </c>
      <c r="C7" s="252"/>
      <c r="D7" s="1181" t="str">
        <f>ORÇAMENTO_S_DES!J6</f>
        <v>____________________________________  
Cosme Lisboa
CREA - 63.720 D / MS</v>
      </c>
      <c r="E7" s="1182"/>
    </row>
    <row r="8" spans="1:6" x14ac:dyDescent="0.25">
      <c r="A8" s="257" t="str">
        <f>[8]ORÇAMENTO_DES!A9</f>
        <v>SIST./REF.:</v>
      </c>
      <c r="B8" s="236" t="str">
        <f>ORÇAMENTO_S_DES!B10</f>
        <v>AGESUL(JANEIRO/2024) SINAPI (MARÇO/2024) SBC (MARÇO/2024)</v>
      </c>
      <c r="C8" s="258"/>
      <c r="D8" s="1183"/>
      <c r="E8" s="1184"/>
    </row>
    <row r="9" spans="1:6" ht="20.25" customHeight="1" x14ac:dyDescent="0.25">
      <c r="A9" s="257"/>
      <c r="B9" s="258"/>
      <c r="C9" s="258"/>
      <c r="D9" s="254"/>
      <c r="E9" s="259"/>
      <c r="F9" s="260"/>
    </row>
    <row r="10" spans="1:6" s="263" customFormat="1" ht="14.25" customHeight="1" x14ac:dyDescent="0.2">
      <c r="A10" s="261" t="s">
        <v>221</v>
      </c>
      <c r="B10" s="261" t="s">
        <v>222</v>
      </c>
      <c r="C10" s="261" t="s">
        <v>223</v>
      </c>
      <c r="D10" s="261" t="s">
        <v>224</v>
      </c>
      <c r="E10" s="261" t="s">
        <v>225</v>
      </c>
      <c r="F10" s="262"/>
    </row>
    <row r="11" spans="1:6" s="263" customFormat="1" ht="14.25" customHeight="1" x14ac:dyDescent="0.2">
      <c r="A11" s="264" t="s">
        <v>226</v>
      </c>
      <c r="B11" s="265" t="s">
        <v>1174</v>
      </c>
      <c r="C11" s="265" t="s">
        <v>1173</v>
      </c>
      <c r="D11" s="266" t="s">
        <v>1172</v>
      </c>
      <c r="E11" s="266" t="s">
        <v>1171</v>
      </c>
      <c r="F11" s="262"/>
    </row>
    <row r="12" spans="1:6" s="263" customFormat="1" ht="14.25" customHeight="1" x14ac:dyDescent="0.2">
      <c r="A12" s="267" t="s">
        <v>228</v>
      </c>
      <c r="B12" s="268" t="s">
        <v>596</v>
      </c>
      <c r="C12" s="268" t="s">
        <v>418</v>
      </c>
      <c r="D12" s="269" t="s">
        <v>227</v>
      </c>
      <c r="E12" s="269" t="s">
        <v>227</v>
      </c>
      <c r="F12" s="262"/>
    </row>
    <row r="13" spans="1:6" s="263" customFormat="1" ht="14.25" customHeight="1" x14ac:dyDescent="0.2">
      <c r="A13" s="267" t="s">
        <v>241</v>
      </c>
      <c r="B13" s="268" t="s">
        <v>415</v>
      </c>
      <c r="C13" s="268" t="s">
        <v>416</v>
      </c>
      <c r="D13" s="269" t="s">
        <v>227</v>
      </c>
      <c r="E13" s="269" t="s">
        <v>227</v>
      </c>
      <c r="F13" s="262"/>
    </row>
    <row r="14" spans="1:6" s="263" customFormat="1" ht="14.25" customHeight="1" x14ac:dyDescent="0.2">
      <c r="A14" s="267" t="s">
        <v>242</v>
      </c>
      <c r="B14" s="268" t="s">
        <v>589</v>
      </c>
      <c r="C14" s="268" t="s">
        <v>590</v>
      </c>
      <c r="D14" s="269" t="s">
        <v>227</v>
      </c>
      <c r="E14" s="269" t="s">
        <v>227</v>
      </c>
      <c r="F14" s="262"/>
    </row>
    <row r="15" spans="1:6" s="263" customFormat="1" ht="15" customHeight="1" x14ac:dyDescent="0.2">
      <c r="A15" s="267" t="s">
        <v>243</v>
      </c>
      <c r="B15" s="268" t="s">
        <v>708</v>
      </c>
      <c r="C15" s="268" t="s">
        <v>709</v>
      </c>
      <c r="D15" s="269" t="s">
        <v>710</v>
      </c>
      <c r="E15" s="269" t="s">
        <v>711</v>
      </c>
      <c r="F15" s="262"/>
    </row>
    <row r="16" spans="1:6" s="263" customFormat="1" ht="15" customHeight="1" x14ac:dyDescent="0.2">
      <c r="A16" s="267" t="s">
        <v>244</v>
      </c>
      <c r="B16" s="268" t="s">
        <v>712</v>
      </c>
      <c r="C16" s="268" t="s">
        <v>713</v>
      </c>
      <c r="D16" s="269" t="s">
        <v>714</v>
      </c>
      <c r="E16" s="269" t="s">
        <v>715</v>
      </c>
      <c r="F16" s="262"/>
    </row>
    <row r="17" spans="1:6" s="263" customFormat="1" ht="15" customHeight="1" x14ac:dyDescent="0.2">
      <c r="A17" s="267" t="s">
        <v>366</v>
      </c>
      <c r="B17" s="268" t="s">
        <v>716</v>
      </c>
      <c r="C17" s="268" t="s">
        <v>717</v>
      </c>
      <c r="D17" s="269" t="s">
        <v>718</v>
      </c>
      <c r="E17" s="269" t="s">
        <v>719</v>
      </c>
      <c r="F17" s="262"/>
    </row>
    <row r="18" spans="1:6" s="263" customFormat="1" ht="15" customHeight="1" x14ac:dyDescent="0.2">
      <c r="A18" s="267" t="s">
        <v>411</v>
      </c>
      <c r="B18" s="268" t="s">
        <v>722</v>
      </c>
      <c r="C18" s="268" t="s">
        <v>723</v>
      </c>
      <c r="D18" s="269" t="s">
        <v>724</v>
      </c>
      <c r="E18" s="269" t="s">
        <v>725</v>
      </c>
      <c r="F18" s="262"/>
    </row>
    <row r="19" spans="1:6" s="263" customFormat="1" ht="15" customHeight="1" x14ac:dyDescent="0.2">
      <c r="A19" s="267" t="s">
        <v>412</v>
      </c>
      <c r="B19" s="268" t="s">
        <v>726</v>
      </c>
      <c r="C19" s="268" t="s">
        <v>727</v>
      </c>
      <c r="D19" s="269" t="s">
        <v>728</v>
      </c>
      <c r="E19" s="269" t="s">
        <v>729</v>
      </c>
      <c r="F19" s="262"/>
    </row>
    <row r="20" spans="1:6" s="263" customFormat="1" ht="15" customHeight="1" x14ac:dyDescent="0.2">
      <c r="A20" s="267" t="s">
        <v>413</v>
      </c>
      <c r="B20" s="268" t="s">
        <v>730</v>
      </c>
      <c r="C20" s="268" t="s">
        <v>731</v>
      </c>
      <c r="D20" s="269" t="s">
        <v>732</v>
      </c>
      <c r="E20" s="269" t="s">
        <v>733</v>
      </c>
      <c r="F20" s="262"/>
    </row>
    <row r="21" spans="1:6" s="263" customFormat="1" ht="15" customHeight="1" x14ac:dyDescent="0.2">
      <c r="A21" s="267" t="s">
        <v>427</v>
      </c>
      <c r="B21" s="268" t="s">
        <v>797</v>
      </c>
      <c r="C21" s="268" t="s">
        <v>798</v>
      </c>
      <c r="D21" s="269" t="s">
        <v>227</v>
      </c>
      <c r="E21" s="269" t="s">
        <v>227</v>
      </c>
      <c r="F21" s="262"/>
    </row>
    <row r="22" spans="1:6" s="263" customFormat="1" ht="15" customHeight="1" x14ac:dyDescent="0.2">
      <c r="A22" s="267" t="s">
        <v>428</v>
      </c>
      <c r="B22" s="268" t="s">
        <v>799</v>
      </c>
      <c r="C22" s="268" t="s">
        <v>800</v>
      </c>
      <c r="D22" s="269" t="s">
        <v>227</v>
      </c>
      <c r="E22" s="269" t="s">
        <v>227</v>
      </c>
      <c r="F22" s="262"/>
    </row>
    <row r="23" spans="1:6" s="263" customFormat="1" ht="15" customHeight="1" x14ac:dyDescent="0.2">
      <c r="A23" s="267" t="s">
        <v>742</v>
      </c>
      <c r="B23" s="268" t="s">
        <v>801</v>
      </c>
      <c r="C23" s="268" t="s">
        <v>802</v>
      </c>
      <c r="D23" s="269" t="s">
        <v>227</v>
      </c>
      <c r="E23" s="269" t="s">
        <v>227</v>
      </c>
      <c r="F23" s="262"/>
    </row>
    <row r="24" spans="1:6" s="263" customFormat="1" ht="15" customHeight="1" x14ac:dyDescent="0.2">
      <c r="A24" s="267" t="s">
        <v>747</v>
      </c>
      <c r="B24" s="268" t="s">
        <v>814</v>
      </c>
      <c r="C24" s="268" t="s">
        <v>811</v>
      </c>
      <c r="D24" s="269" t="s">
        <v>812</v>
      </c>
      <c r="E24" s="269" t="s">
        <v>867</v>
      </c>
      <c r="F24" s="262"/>
    </row>
    <row r="25" spans="1:6" s="263" customFormat="1" ht="15" customHeight="1" x14ac:dyDescent="0.2">
      <c r="A25" s="267" t="s">
        <v>748</v>
      </c>
      <c r="B25" s="268" t="s">
        <v>806</v>
      </c>
      <c r="C25" s="268" t="s">
        <v>805</v>
      </c>
      <c r="D25" s="269" t="s">
        <v>227</v>
      </c>
      <c r="E25" s="269" t="s">
        <v>227</v>
      </c>
      <c r="F25" s="262"/>
    </row>
    <row r="26" spans="1:6" s="263" customFormat="1" ht="15" customHeight="1" x14ac:dyDescent="0.2">
      <c r="A26" s="267" t="s">
        <v>436</v>
      </c>
      <c r="B26" s="268" t="s">
        <v>809</v>
      </c>
      <c r="C26" s="268" t="s">
        <v>810</v>
      </c>
      <c r="D26" s="269" t="s">
        <v>227</v>
      </c>
      <c r="E26" s="269" t="s">
        <v>227</v>
      </c>
      <c r="F26" s="262"/>
    </row>
    <row r="27" spans="1:6" s="263" customFormat="1" ht="15" customHeight="1" x14ac:dyDescent="0.2">
      <c r="A27" s="267" t="s">
        <v>437</v>
      </c>
      <c r="B27" s="268" t="s">
        <v>1003</v>
      </c>
      <c r="C27" s="268" t="s">
        <v>1004</v>
      </c>
      <c r="D27" s="269" t="s">
        <v>1006</v>
      </c>
      <c r="E27" s="269" t="s">
        <v>1005</v>
      </c>
      <c r="F27" s="262"/>
    </row>
    <row r="28" spans="1:6" s="263" customFormat="1" ht="15" customHeight="1" x14ac:dyDescent="0.2">
      <c r="A28" s="267" t="s">
        <v>785</v>
      </c>
      <c r="B28" s="268" t="s">
        <v>855</v>
      </c>
      <c r="C28" s="268" t="s">
        <v>856</v>
      </c>
      <c r="D28" s="269" t="s">
        <v>857</v>
      </c>
      <c r="E28" s="269" t="s">
        <v>858</v>
      </c>
      <c r="F28" s="262"/>
    </row>
    <row r="29" spans="1:6" s="263" customFormat="1" ht="15" customHeight="1" x14ac:dyDescent="0.2">
      <c r="A29" s="267" t="s">
        <v>438</v>
      </c>
      <c r="B29" s="268" t="s">
        <v>859</v>
      </c>
      <c r="C29" s="268" t="s">
        <v>860</v>
      </c>
      <c r="D29" s="269" t="s">
        <v>227</v>
      </c>
      <c r="E29" s="269" t="s">
        <v>227</v>
      </c>
      <c r="F29" s="262"/>
    </row>
    <row r="30" spans="1:6" s="263" customFormat="1" ht="15" customHeight="1" x14ac:dyDescent="0.2">
      <c r="A30" s="267" t="s">
        <v>786</v>
      </c>
      <c r="B30" s="268" t="s">
        <v>861</v>
      </c>
      <c r="C30" s="268" t="s">
        <v>862</v>
      </c>
      <c r="D30" s="269" t="s">
        <v>227</v>
      </c>
      <c r="E30" s="269" t="s">
        <v>227</v>
      </c>
      <c r="F30" s="262"/>
    </row>
    <row r="31" spans="1:6" s="263" customFormat="1" ht="15" customHeight="1" x14ac:dyDescent="0.2">
      <c r="A31" s="267" t="s">
        <v>787</v>
      </c>
      <c r="B31" s="268" t="s">
        <v>863</v>
      </c>
      <c r="C31" s="268" t="s">
        <v>864</v>
      </c>
      <c r="D31" s="269" t="s">
        <v>865</v>
      </c>
      <c r="E31" s="269" t="s">
        <v>866</v>
      </c>
      <c r="F31" s="262"/>
    </row>
    <row r="32" spans="1:6" s="263" customFormat="1" ht="15" customHeight="1" x14ac:dyDescent="0.2">
      <c r="A32" s="267" t="s">
        <v>788</v>
      </c>
      <c r="B32" s="268" t="s">
        <v>1073</v>
      </c>
      <c r="C32" s="268" t="s">
        <v>1074</v>
      </c>
      <c r="D32" s="269" t="s">
        <v>1075</v>
      </c>
      <c r="E32" s="269" t="s">
        <v>1076</v>
      </c>
      <c r="F32" s="262"/>
    </row>
    <row r="33" spans="1:6" s="263" customFormat="1" ht="15" customHeight="1" x14ac:dyDescent="0.2">
      <c r="A33" s="267" t="s">
        <v>789</v>
      </c>
      <c r="B33" s="268" t="s">
        <v>868</v>
      </c>
      <c r="C33" s="268" t="s">
        <v>869</v>
      </c>
      <c r="D33" s="269" t="s">
        <v>870</v>
      </c>
      <c r="E33" s="269" t="s">
        <v>871</v>
      </c>
      <c r="F33" s="262"/>
    </row>
    <row r="34" spans="1:6" s="263" customFormat="1" ht="15" customHeight="1" x14ac:dyDescent="0.2">
      <c r="A34" s="267" t="s">
        <v>872</v>
      </c>
      <c r="B34" s="268" t="s">
        <v>873</v>
      </c>
      <c r="C34" s="268" t="s">
        <v>874</v>
      </c>
      <c r="D34" s="269" t="s">
        <v>227</v>
      </c>
      <c r="E34" s="269" t="s">
        <v>227</v>
      </c>
      <c r="F34" s="262"/>
    </row>
    <row r="35" spans="1:6" s="263" customFormat="1" ht="15" customHeight="1" x14ac:dyDescent="0.2">
      <c r="A35" s="267" t="s">
        <v>875</v>
      </c>
      <c r="B35" s="268" t="s">
        <v>876</v>
      </c>
      <c r="C35" s="268" t="s">
        <v>877</v>
      </c>
      <c r="D35" s="269" t="s">
        <v>227</v>
      </c>
      <c r="E35" s="269" t="s">
        <v>227</v>
      </c>
      <c r="F35" s="262"/>
    </row>
    <row r="36" spans="1:6" s="263" customFormat="1" ht="15" customHeight="1" x14ac:dyDescent="0.2">
      <c r="A36" s="267" t="s">
        <v>878</v>
      </c>
      <c r="B36" s="268" t="s">
        <v>879</v>
      </c>
      <c r="C36" s="268" t="s">
        <v>880</v>
      </c>
      <c r="D36" s="269" t="s">
        <v>227</v>
      </c>
      <c r="E36" s="269" t="s">
        <v>227</v>
      </c>
      <c r="F36" s="262"/>
    </row>
    <row r="37" spans="1:6" s="263" customFormat="1" ht="15" customHeight="1" x14ac:dyDescent="0.2">
      <c r="A37" s="267" t="s">
        <v>881</v>
      </c>
      <c r="B37" s="268" t="s">
        <v>814</v>
      </c>
      <c r="C37" s="268" t="s">
        <v>811</v>
      </c>
      <c r="D37" s="269" t="s">
        <v>812</v>
      </c>
      <c r="E37" s="269" t="s">
        <v>813</v>
      </c>
      <c r="F37" s="262"/>
    </row>
    <row r="38" spans="1:6" s="263" customFormat="1" ht="15" customHeight="1" x14ac:dyDescent="0.2">
      <c r="A38" s="267" t="s">
        <v>902</v>
      </c>
      <c r="B38" s="268" t="s">
        <v>1035</v>
      </c>
      <c r="C38" s="268" t="s">
        <v>1036</v>
      </c>
      <c r="D38" s="269" t="s">
        <v>227</v>
      </c>
      <c r="E38" s="269" t="s">
        <v>227</v>
      </c>
      <c r="F38" s="262"/>
    </row>
    <row r="39" spans="1:6" s="263" customFormat="1" ht="15" customHeight="1" x14ac:dyDescent="0.2">
      <c r="A39" s="267" t="s">
        <v>903</v>
      </c>
      <c r="B39" s="268" t="s">
        <v>905</v>
      </c>
      <c r="C39" s="268" t="s">
        <v>904</v>
      </c>
      <c r="D39" s="269" t="s">
        <v>227</v>
      </c>
      <c r="E39" s="269" t="s">
        <v>227</v>
      </c>
      <c r="F39" s="262"/>
    </row>
    <row r="40" spans="1:6" s="263" customFormat="1" ht="15" customHeight="1" x14ac:dyDescent="0.2">
      <c r="A40" s="267" t="s">
        <v>1018</v>
      </c>
      <c r="B40" s="268" t="s">
        <v>1037</v>
      </c>
      <c r="C40" s="268" t="s">
        <v>1038</v>
      </c>
      <c r="D40" s="269" t="s">
        <v>1039</v>
      </c>
      <c r="E40" s="269" t="s">
        <v>1040</v>
      </c>
      <c r="F40" s="262"/>
    </row>
    <row r="41" spans="1:6" s="263" customFormat="1" ht="15" customHeight="1" x14ac:dyDescent="0.2">
      <c r="A41" s="267" t="s">
        <v>1019</v>
      </c>
      <c r="B41" s="268" t="s">
        <v>1041</v>
      </c>
      <c r="C41" s="268" t="s">
        <v>1011</v>
      </c>
      <c r="D41" s="269" t="s">
        <v>227</v>
      </c>
      <c r="E41" s="269" t="s">
        <v>227</v>
      </c>
      <c r="F41" s="262"/>
    </row>
    <row r="42" spans="1:6" s="263" customFormat="1" ht="15" customHeight="1" x14ac:dyDescent="0.2">
      <c r="A42" s="267" t="s">
        <v>1020</v>
      </c>
      <c r="B42" s="268" t="s">
        <v>1042</v>
      </c>
      <c r="C42" s="268" t="s">
        <v>1012</v>
      </c>
      <c r="D42" s="269" t="s">
        <v>227</v>
      </c>
      <c r="E42" s="269" t="s">
        <v>227</v>
      </c>
      <c r="F42" s="262"/>
    </row>
    <row r="43" spans="1:6" s="263" customFormat="1" ht="15" customHeight="1" x14ac:dyDescent="0.2">
      <c r="A43" s="267" t="s">
        <v>1021</v>
      </c>
      <c r="B43" s="268" t="s">
        <v>1043</v>
      </c>
      <c r="C43" s="268" t="s">
        <v>1013</v>
      </c>
      <c r="D43" s="269" t="s">
        <v>227</v>
      </c>
      <c r="E43" s="269" t="s">
        <v>227</v>
      </c>
      <c r="F43" s="262"/>
    </row>
    <row r="44" spans="1:6" s="263" customFormat="1" ht="15" customHeight="1" x14ac:dyDescent="0.2">
      <c r="A44" s="267" t="s">
        <v>1022</v>
      </c>
      <c r="B44" s="268" t="s">
        <v>1044</v>
      </c>
      <c r="C44" s="268" t="s">
        <v>1014</v>
      </c>
      <c r="D44" s="269" t="s">
        <v>227</v>
      </c>
      <c r="E44" s="269" t="s">
        <v>227</v>
      </c>
      <c r="F44" s="262"/>
    </row>
    <row r="45" spans="1:6" s="263" customFormat="1" ht="15" customHeight="1" x14ac:dyDescent="0.2">
      <c r="A45" s="267" t="s">
        <v>1023</v>
      </c>
      <c r="B45" s="268" t="s">
        <v>1045</v>
      </c>
      <c r="C45" s="268" t="s">
        <v>1046</v>
      </c>
      <c r="D45" s="269" t="s">
        <v>1047</v>
      </c>
      <c r="E45" s="269" t="s">
        <v>1048</v>
      </c>
      <c r="F45" s="262"/>
    </row>
    <row r="46" spans="1:6" s="263" customFormat="1" ht="15" customHeight="1" x14ac:dyDescent="0.2">
      <c r="A46" s="267" t="s">
        <v>1024</v>
      </c>
      <c r="B46" s="268" t="s">
        <v>1077</v>
      </c>
      <c r="C46" s="268" t="s">
        <v>1049</v>
      </c>
      <c r="D46" s="269" t="s">
        <v>1078</v>
      </c>
      <c r="E46" s="269" t="s">
        <v>725</v>
      </c>
      <c r="F46" s="262"/>
    </row>
    <row r="47" spans="1:6" s="263" customFormat="1" ht="15" customHeight="1" x14ac:dyDescent="0.2">
      <c r="A47" s="267" t="s">
        <v>1025</v>
      </c>
      <c r="B47" s="268" t="s">
        <v>1079</v>
      </c>
      <c r="C47" s="268" t="s">
        <v>1080</v>
      </c>
      <c r="D47" s="269" t="s">
        <v>1081</v>
      </c>
      <c r="E47" s="269" t="s">
        <v>1082</v>
      </c>
      <c r="F47" s="262"/>
    </row>
    <row r="48" spans="1:6" s="263" customFormat="1" ht="15" customHeight="1" x14ac:dyDescent="0.2">
      <c r="A48" s="267" t="s">
        <v>1026</v>
      </c>
      <c r="B48" s="268" t="s">
        <v>1050</v>
      </c>
      <c r="C48" s="268" t="s">
        <v>1015</v>
      </c>
      <c r="D48" s="269" t="s">
        <v>1051</v>
      </c>
      <c r="E48" s="269" t="s">
        <v>406</v>
      </c>
      <c r="F48" s="262"/>
    </row>
    <row r="49" spans="1:6" s="263" customFormat="1" ht="15" customHeight="1" x14ac:dyDescent="0.2">
      <c r="A49" s="267" t="s">
        <v>1027</v>
      </c>
      <c r="B49" s="268" t="s">
        <v>1052</v>
      </c>
      <c r="C49" s="268" t="s">
        <v>1016</v>
      </c>
      <c r="D49" s="269" t="s">
        <v>1053</v>
      </c>
      <c r="E49" s="269" t="s">
        <v>1054</v>
      </c>
      <c r="F49" s="262"/>
    </row>
    <row r="50" spans="1:6" s="263" customFormat="1" ht="15" customHeight="1" x14ac:dyDescent="0.2">
      <c r="A50" s="267" t="s">
        <v>1028</v>
      </c>
      <c r="B50" s="268" t="s">
        <v>1055</v>
      </c>
      <c r="C50" s="268" t="s">
        <v>1017</v>
      </c>
      <c r="D50" s="269" t="s">
        <v>1056</v>
      </c>
      <c r="E50" s="269" t="s">
        <v>1057</v>
      </c>
      <c r="F50" s="262"/>
    </row>
    <row r="51" spans="1:6" s="263" customFormat="1" ht="15" customHeight="1" x14ac:dyDescent="0.2">
      <c r="A51" s="267" t="s">
        <v>1029</v>
      </c>
      <c r="B51" s="268" t="s">
        <v>1058</v>
      </c>
      <c r="C51" s="268" t="s">
        <v>1059</v>
      </c>
      <c r="D51" s="269" t="s">
        <v>1060</v>
      </c>
      <c r="E51" s="269" t="s">
        <v>1061</v>
      </c>
      <c r="F51" s="262"/>
    </row>
    <row r="52" spans="1:6" s="263" customFormat="1" ht="15" customHeight="1" x14ac:dyDescent="0.2">
      <c r="A52" s="267" t="s">
        <v>1030</v>
      </c>
      <c r="B52" s="268" t="s">
        <v>1062</v>
      </c>
      <c r="C52" s="268" t="s">
        <v>1063</v>
      </c>
      <c r="D52" s="269" t="s">
        <v>1064</v>
      </c>
      <c r="E52" s="269" t="s">
        <v>1065</v>
      </c>
      <c r="F52" s="262"/>
    </row>
    <row r="53" spans="1:6" s="263" customFormat="1" ht="15" customHeight="1" x14ac:dyDescent="0.2">
      <c r="A53" s="267" t="s">
        <v>1031</v>
      </c>
      <c r="B53" s="268" t="s">
        <v>1083</v>
      </c>
      <c r="C53" s="268" t="s">
        <v>1084</v>
      </c>
      <c r="D53" s="269" t="s">
        <v>1085</v>
      </c>
      <c r="E53" s="269" t="s">
        <v>715</v>
      </c>
      <c r="F53" s="262"/>
    </row>
    <row r="54" spans="1:6" s="263" customFormat="1" ht="15" customHeight="1" x14ac:dyDescent="0.2">
      <c r="A54" s="267" t="s">
        <v>1032</v>
      </c>
      <c r="B54" s="268" t="s">
        <v>1066</v>
      </c>
      <c r="C54" s="268" t="s">
        <v>1067</v>
      </c>
      <c r="D54" s="269" t="s">
        <v>1068</v>
      </c>
      <c r="E54" s="269" t="s">
        <v>1069</v>
      </c>
      <c r="F54" s="262"/>
    </row>
    <row r="55" spans="1:6" s="263" customFormat="1" ht="15" customHeight="1" x14ac:dyDescent="0.2">
      <c r="A55" s="267" t="s">
        <v>1033</v>
      </c>
      <c r="B55" s="268" t="s">
        <v>1070</v>
      </c>
      <c r="C55" s="268" t="s">
        <v>1071</v>
      </c>
      <c r="D55" s="269" t="s">
        <v>1072</v>
      </c>
      <c r="E55" s="269" t="s">
        <v>1086</v>
      </c>
      <c r="F55" s="262"/>
    </row>
    <row r="56" spans="1:6" s="263" customFormat="1" ht="15" customHeight="1" x14ac:dyDescent="0.2">
      <c r="A56" s="267" t="s">
        <v>1034</v>
      </c>
      <c r="B56" s="268" t="s">
        <v>1088</v>
      </c>
      <c r="C56" s="268" t="s">
        <v>1087</v>
      </c>
      <c r="D56" s="269" t="s">
        <v>227</v>
      </c>
      <c r="E56" s="269" t="s">
        <v>227</v>
      </c>
      <c r="F56" s="262"/>
    </row>
    <row r="57" spans="1:6" s="263" customFormat="1" ht="15" customHeight="1" x14ac:dyDescent="0.2">
      <c r="A57" s="267" t="s">
        <v>1089</v>
      </c>
      <c r="B57" s="268" t="s">
        <v>1099</v>
      </c>
      <c r="C57" s="268" t="s">
        <v>1098</v>
      </c>
      <c r="D57" s="269" t="s">
        <v>227</v>
      </c>
      <c r="E57" s="269" t="s">
        <v>227</v>
      </c>
      <c r="F57" s="262"/>
    </row>
    <row r="58" spans="1:6" s="263" customFormat="1" ht="15" customHeight="1" x14ac:dyDescent="0.2">
      <c r="A58" s="267" t="s">
        <v>1090</v>
      </c>
      <c r="B58" s="268" t="s">
        <v>1101</v>
      </c>
      <c r="C58" s="268" t="s">
        <v>1100</v>
      </c>
      <c r="D58" s="269" t="s">
        <v>227</v>
      </c>
      <c r="E58" s="269" t="s">
        <v>227</v>
      </c>
      <c r="F58" s="262"/>
    </row>
    <row r="59" spans="1:6" s="263" customFormat="1" ht="15" customHeight="1" x14ac:dyDescent="0.2">
      <c r="A59" s="267" t="s">
        <v>1092</v>
      </c>
      <c r="B59" s="268" t="s">
        <v>1102</v>
      </c>
      <c r="C59" s="268" t="s">
        <v>1095</v>
      </c>
      <c r="D59" s="269" t="s">
        <v>1097</v>
      </c>
      <c r="E59" s="269" t="s">
        <v>1096</v>
      </c>
      <c r="F59" s="262"/>
    </row>
    <row r="60" spans="1:6" s="263" customFormat="1" ht="15" customHeight="1" x14ac:dyDescent="0.2">
      <c r="A60" s="267" t="s">
        <v>1093</v>
      </c>
      <c r="B60" s="270" t="s">
        <v>1103</v>
      </c>
      <c r="C60" s="270" t="s">
        <v>237</v>
      </c>
      <c r="D60" s="271" t="s">
        <v>227</v>
      </c>
      <c r="E60" s="271" t="s">
        <v>227</v>
      </c>
      <c r="F60" s="262"/>
    </row>
    <row r="61" spans="1:6" s="263" customFormat="1" ht="15" customHeight="1" x14ac:dyDescent="0.2">
      <c r="A61" s="267" t="s">
        <v>1094</v>
      </c>
      <c r="B61" s="270" t="s">
        <v>1182</v>
      </c>
      <c r="C61" s="270" t="s">
        <v>424</v>
      </c>
      <c r="D61" s="271" t="s">
        <v>1183</v>
      </c>
      <c r="E61" s="271" t="s">
        <v>784</v>
      </c>
      <c r="F61" s="262"/>
    </row>
    <row r="62" spans="1:6" s="263" customFormat="1" ht="15" customHeight="1" x14ac:dyDescent="0.2">
      <c r="A62" s="267" t="s">
        <v>1180</v>
      </c>
      <c r="B62" s="270" t="s">
        <v>610</v>
      </c>
      <c r="C62" s="270" t="s">
        <v>1184</v>
      </c>
      <c r="D62" s="271" t="s">
        <v>1185</v>
      </c>
      <c r="E62" s="271" t="s">
        <v>613</v>
      </c>
      <c r="F62" s="262"/>
    </row>
    <row r="63" spans="1:6" s="263" customFormat="1" ht="15" customHeight="1" x14ac:dyDescent="0.2">
      <c r="A63" s="267" t="s">
        <v>1181</v>
      </c>
      <c r="B63" s="270" t="s">
        <v>743</v>
      </c>
      <c r="C63" s="270" t="s">
        <v>1186</v>
      </c>
      <c r="D63" s="271" t="s">
        <v>745</v>
      </c>
      <c r="E63" s="271" t="s">
        <v>746</v>
      </c>
      <c r="F63" s="262"/>
    </row>
    <row r="64" spans="1:6" s="263" customFormat="1" ht="15" customHeight="1" x14ac:dyDescent="0.2">
      <c r="A64" s="267" t="s">
        <v>1211</v>
      </c>
      <c r="B64" s="270" t="s">
        <v>1215</v>
      </c>
      <c r="C64" s="270" t="s">
        <v>1216</v>
      </c>
      <c r="D64" s="271" t="s">
        <v>1217</v>
      </c>
      <c r="E64" s="271" t="s">
        <v>1218</v>
      </c>
      <c r="F64" s="262"/>
    </row>
    <row r="65" spans="1:6" s="263" customFormat="1" ht="15" customHeight="1" x14ac:dyDescent="0.2">
      <c r="A65" s="267" t="s">
        <v>1212</v>
      </c>
      <c r="B65" s="270" t="s">
        <v>1220</v>
      </c>
      <c r="C65" s="270" t="s">
        <v>1222</v>
      </c>
      <c r="D65" s="271" t="s">
        <v>1224</v>
      </c>
      <c r="E65" s="271" t="s">
        <v>733</v>
      </c>
      <c r="F65" s="262"/>
    </row>
    <row r="66" spans="1:6" s="263" customFormat="1" ht="15" customHeight="1" x14ac:dyDescent="0.2">
      <c r="A66" s="267" t="s">
        <v>1213</v>
      </c>
      <c r="B66" s="270" t="s">
        <v>1221</v>
      </c>
      <c r="C66" s="270" t="s">
        <v>1223</v>
      </c>
      <c r="D66" s="271" t="s">
        <v>1225</v>
      </c>
      <c r="E66" s="271" t="s">
        <v>1219</v>
      </c>
      <c r="F66" s="262"/>
    </row>
    <row r="67" spans="1:6" s="263" customFormat="1" ht="15" customHeight="1" x14ac:dyDescent="0.2">
      <c r="A67" s="267" t="s">
        <v>1214</v>
      </c>
      <c r="B67" s="270" t="s">
        <v>1304</v>
      </c>
      <c r="C67" s="270" t="s">
        <v>1297</v>
      </c>
      <c r="D67" s="271" t="s">
        <v>1298</v>
      </c>
      <c r="E67" s="271" t="s">
        <v>1299</v>
      </c>
      <c r="F67" s="262"/>
    </row>
    <row r="68" spans="1:6" s="263" customFormat="1" ht="18" customHeight="1" x14ac:dyDescent="0.2">
      <c r="A68" s="267" t="s">
        <v>1295</v>
      </c>
      <c r="B68" s="270" t="s">
        <v>1303</v>
      </c>
      <c r="C68" s="270" t="s">
        <v>1300</v>
      </c>
      <c r="D68" s="271" t="s">
        <v>1301</v>
      </c>
      <c r="E68" s="271" t="s">
        <v>1302</v>
      </c>
      <c r="F68" s="262"/>
    </row>
    <row r="69" spans="1:6" s="263" customFormat="1" ht="21" customHeight="1" x14ac:dyDescent="0.2">
      <c r="A69" s="272" t="s">
        <v>1296</v>
      </c>
      <c r="B69" s="273" t="s">
        <v>1307</v>
      </c>
      <c r="C69" s="273" t="s">
        <v>1305</v>
      </c>
      <c r="D69" s="274" t="s">
        <v>1306</v>
      </c>
      <c r="E69" s="274" t="s">
        <v>1308</v>
      </c>
      <c r="F69" s="262"/>
    </row>
    <row r="70" spans="1:6" s="263" customFormat="1" ht="15" hidden="1" customHeight="1" x14ac:dyDescent="0.2">
      <c r="A70" s="275" t="s">
        <v>1214</v>
      </c>
      <c r="B70" s="276"/>
      <c r="C70" s="276"/>
      <c r="D70" s="277"/>
      <c r="E70" s="277"/>
      <c r="F70" s="262"/>
    </row>
    <row r="71" spans="1:6" s="263" customFormat="1" ht="12.75" x14ac:dyDescent="0.2">
      <c r="A71" s="261" t="s">
        <v>39</v>
      </c>
      <c r="B71" s="278" t="s">
        <v>53</v>
      </c>
      <c r="C71" s="278" t="s">
        <v>40</v>
      </c>
      <c r="D71" s="278" t="s">
        <v>230</v>
      </c>
      <c r="E71" s="278" t="s">
        <v>231</v>
      </c>
      <c r="F71" s="189"/>
    </row>
    <row r="72" spans="1:6" s="263" customFormat="1" ht="12.75" x14ac:dyDescent="0.2">
      <c r="A72" s="148" t="s">
        <v>980</v>
      </c>
      <c r="B72" s="147" t="s">
        <v>400</v>
      </c>
      <c r="C72" s="148" t="s">
        <v>117</v>
      </c>
      <c r="D72" s="149">
        <v>44827</v>
      </c>
      <c r="E72" s="150">
        <f>IF(SUM(D74:E76)&lt;&gt;0,MEDIAN(D74:E76),"")</f>
        <v>47.36</v>
      </c>
      <c r="F72" s="189" t="s">
        <v>967</v>
      </c>
    </row>
    <row r="73" spans="1:6" s="263" customFormat="1" ht="12.75" x14ac:dyDescent="0.2">
      <c r="A73" s="278" t="s">
        <v>234</v>
      </c>
      <c r="B73" s="1187" t="s">
        <v>235</v>
      </c>
      <c r="C73" s="1188"/>
      <c r="D73" s="1185" t="s">
        <v>220</v>
      </c>
      <c r="E73" s="1186"/>
      <c r="F73" s="189"/>
    </row>
    <row r="74" spans="1:6" s="263" customFormat="1" ht="12.75" x14ac:dyDescent="0.2">
      <c r="A74" s="267" t="s">
        <v>241</v>
      </c>
      <c r="B74" s="1166" t="str">
        <f>VLOOKUP(A74,$A$11:$E$21,3,0)</f>
        <v>AMERICANAS</v>
      </c>
      <c r="C74" s="1167"/>
      <c r="D74" s="1168">
        <v>47.36</v>
      </c>
      <c r="E74" s="1169"/>
      <c r="F74" s="189"/>
    </row>
    <row r="75" spans="1:6" s="263" customFormat="1" ht="12.75" x14ac:dyDescent="0.2">
      <c r="A75" s="267" t="s">
        <v>242</v>
      </c>
      <c r="B75" s="1170" t="str">
        <f>VLOOKUP(A75,$A$11:$E$21,3,0)</f>
        <v>MAGAZINE LUIZA</v>
      </c>
      <c r="C75" s="1171"/>
      <c r="D75" s="1172">
        <v>48.11</v>
      </c>
      <c r="E75" s="1173"/>
      <c r="F75" s="189"/>
    </row>
    <row r="76" spans="1:6" s="263" customFormat="1" ht="12.75" x14ac:dyDescent="0.2">
      <c r="A76" s="267" t="s">
        <v>228</v>
      </c>
      <c r="B76" s="1189" t="str">
        <f>VLOOKUP(A76,$A$11:$E$21,3,0)</f>
        <v>LEROY MERLIN</v>
      </c>
      <c r="C76" s="1190"/>
      <c r="D76" s="1174">
        <v>12.99</v>
      </c>
      <c r="E76" s="1175"/>
      <c r="F76" s="189"/>
    </row>
    <row r="77" spans="1:6" s="263" customFormat="1" ht="12.75" x14ac:dyDescent="0.2">
      <c r="A77" s="261" t="s">
        <v>39</v>
      </c>
      <c r="B77" s="278" t="s">
        <v>53</v>
      </c>
      <c r="C77" s="278" t="s">
        <v>40</v>
      </c>
      <c r="D77" s="278" t="s">
        <v>230</v>
      </c>
      <c r="E77" s="278" t="s">
        <v>231</v>
      </c>
      <c r="F77" s="189"/>
    </row>
    <row r="78" spans="1:6" s="263" customFormat="1" ht="12.75" x14ac:dyDescent="0.2">
      <c r="A78" s="148" t="s">
        <v>1227</v>
      </c>
      <c r="B78" s="147" t="s">
        <v>765</v>
      </c>
      <c r="C78" s="148" t="s">
        <v>117</v>
      </c>
      <c r="D78" s="149">
        <v>44827</v>
      </c>
      <c r="E78" s="150">
        <f>IF(SUM(D80:E82)&lt;&gt;0,MEDIAN(D80:E82),"")</f>
        <v>3.3</v>
      </c>
      <c r="F78" s="189" t="s">
        <v>967</v>
      </c>
    </row>
    <row r="79" spans="1:6" s="263" customFormat="1" ht="12.75" x14ac:dyDescent="0.2">
      <c r="A79" s="278" t="s">
        <v>234</v>
      </c>
      <c r="B79" s="1152" t="s">
        <v>235</v>
      </c>
      <c r="C79" s="1152"/>
      <c r="D79" s="1153" t="s">
        <v>220</v>
      </c>
      <c r="E79" s="1153"/>
      <c r="F79" s="189"/>
    </row>
    <row r="80" spans="1:6" s="263" customFormat="1" ht="12.75" x14ac:dyDescent="0.2">
      <c r="A80" s="264" t="s">
        <v>742</v>
      </c>
      <c r="B80" s="1164" t="str">
        <f>VLOOKUP(A80,$A$11:$E$37,3,0)</f>
        <v>LOJA ELETRICA LTDA</v>
      </c>
      <c r="C80" s="1164"/>
      <c r="D80" s="1165">
        <v>3.3</v>
      </c>
      <c r="E80" s="1165"/>
      <c r="F80" s="189"/>
    </row>
    <row r="81" spans="1:6" s="263" customFormat="1" ht="12.75" x14ac:dyDescent="0.2">
      <c r="A81" s="267" t="s">
        <v>747</v>
      </c>
      <c r="B81" s="1160" t="str">
        <f>VLOOKUP(A81,$A$11:$E$37,3,0)</f>
        <v>ELETRICA POLO</v>
      </c>
      <c r="C81" s="1160"/>
      <c r="D81" s="1161">
        <v>3.45</v>
      </c>
      <c r="E81" s="1161"/>
      <c r="F81" s="189"/>
    </row>
    <row r="82" spans="1:6" s="263" customFormat="1" ht="12.75" x14ac:dyDescent="0.2">
      <c r="A82" s="272" t="s">
        <v>748</v>
      </c>
      <c r="B82" s="1162" t="str">
        <f>VLOOKUP(A82,$A$11:$E$37,3,0)</f>
        <v>CASA DOS PARAFUSOS</v>
      </c>
      <c r="C82" s="1162"/>
      <c r="D82" s="1163">
        <v>2.93</v>
      </c>
      <c r="E82" s="1163"/>
      <c r="F82" s="189"/>
    </row>
    <row r="83" spans="1:6" s="263" customFormat="1" ht="12.75" x14ac:dyDescent="0.2">
      <c r="A83" s="261" t="s">
        <v>39</v>
      </c>
      <c r="B83" s="278" t="s">
        <v>53</v>
      </c>
      <c r="C83" s="278" t="s">
        <v>40</v>
      </c>
      <c r="D83" s="278" t="s">
        <v>230</v>
      </c>
      <c r="E83" s="278" t="s">
        <v>231</v>
      </c>
      <c r="F83" s="189"/>
    </row>
    <row r="84" spans="1:6" s="263" customFormat="1" ht="12.75" x14ac:dyDescent="0.2">
      <c r="A84" s="148" t="s">
        <v>981</v>
      </c>
      <c r="B84" s="147" t="s">
        <v>767</v>
      </c>
      <c r="C84" s="148" t="s">
        <v>117</v>
      </c>
      <c r="D84" s="149">
        <v>44827</v>
      </c>
      <c r="E84" s="150">
        <f>IF(SUM(D86:E88)&lt;&gt;0,MEDIAN(D86:E88),"")</f>
        <v>74.569999999999993</v>
      </c>
      <c r="F84" s="189" t="s">
        <v>967</v>
      </c>
    </row>
    <row r="85" spans="1:6" s="263" customFormat="1" ht="12.75" x14ac:dyDescent="0.2">
      <c r="A85" s="278" t="s">
        <v>234</v>
      </c>
      <c r="B85" s="1152" t="s">
        <v>235</v>
      </c>
      <c r="C85" s="1152"/>
      <c r="D85" s="1153" t="s">
        <v>220</v>
      </c>
      <c r="E85" s="1153"/>
      <c r="F85" s="189"/>
    </row>
    <row r="86" spans="1:6" s="263" customFormat="1" ht="12.75" x14ac:dyDescent="0.2">
      <c r="A86" s="264" t="s">
        <v>747</v>
      </c>
      <c r="B86" s="1160" t="str">
        <f>VLOOKUP(A86,$A$11:$E$37,3,0)</f>
        <v>ELETRICA POLO</v>
      </c>
      <c r="C86" s="1160"/>
      <c r="D86" s="1165">
        <v>89.74</v>
      </c>
      <c r="E86" s="1165"/>
      <c r="F86" s="189"/>
    </row>
    <row r="87" spans="1:6" s="263" customFormat="1" ht="12.75" x14ac:dyDescent="0.2">
      <c r="A87" s="267" t="s">
        <v>436</v>
      </c>
      <c r="B87" s="1160" t="str">
        <f>VLOOKUP(A87,$A$11:$E$37,3,0)</f>
        <v>ELETRO CENTER</v>
      </c>
      <c r="C87" s="1160"/>
      <c r="D87" s="1161">
        <v>50.23</v>
      </c>
      <c r="E87" s="1161"/>
      <c r="F87" s="189"/>
    </row>
    <row r="88" spans="1:6" s="263" customFormat="1" ht="12.75" x14ac:dyDescent="0.2">
      <c r="A88" s="272" t="s">
        <v>437</v>
      </c>
      <c r="B88" s="1162" t="str">
        <f>VLOOKUP(A88,$A$11:$E$37,3,0)</f>
        <v>CONSTRUA TUDO</v>
      </c>
      <c r="C88" s="1162"/>
      <c r="D88" s="1163">
        <v>74.569999999999993</v>
      </c>
      <c r="E88" s="1163"/>
      <c r="F88" s="189"/>
    </row>
    <row r="89" spans="1:6" s="263" customFormat="1" ht="12.75" x14ac:dyDescent="0.2">
      <c r="A89" s="261" t="s">
        <v>39</v>
      </c>
      <c r="B89" s="278" t="s">
        <v>53</v>
      </c>
      <c r="C89" s="278" t="s">
        <v>40</v>
      </c>
      <c r="D89" s="278" t="s">
        <v>230</v>
      </c>
      <c r="E89" s="278" t="s">
        <v>231</v>
      </c>
      <c r="F89" s="189"/>
    </row>
    <row r="90" spans="1:6" s="263" customFormat="1" ht="23.25" customHeight="1" x14ac:dyDescent="0.2">
      <c r="A90" s="148" t="s">
        <v>982</v>
      </c>
      <c r="B90" s="147" t="s">
        <v>768</v>
      </c>
      <c r="C90" s="148" t="s">
        <v>117</v>
      </c>
      <c r="D90" s="279">
        <v>44826</v>
      </c>
      <c r="E90" s="150">
        <f>IF(SUM(D92:E94)&lt;&gt;0,MEDIAN(D92:E94),"")</f>
        <v>66.739999999999995</v>
      </c>
      <c r="F90" s="189" t="s">
        <v>967</v>
      </c>
    </row>
    <row r="91" spans="1:6" s="263" customFormat="1" ht="12.75" x14ac:dyDescent="0.2">
      <c r="A91" s="278" t="s">
        <v>234</v>
      </c>
      <c r="B91" s="1152" t="s">
        <v>235</v>
      </c>
      <c r="C91" s="1152"/>
      <c r="D91" s="1153" t="s">
        <v>220</v>
      </c>
      <c r="E91" s="1153"/>
      <c r="F91" s="189"/>
    </row>
    <row r="92" spans="1:6" s="263" customFormat="1" ht="12.75" x14ac:dyDescent="0.2">
      <c r="A92" s="264" t="s">
        <v>742</v>
      </c>
      <c r="B92" s="1160" t="str">
        <f>VLOOKUP(A92,$A$11:$E$37,3,0)</f>
        <v>LOJA ELETRICA LTDA</v>
      </c>
      <c r="C92" s="1160"/>
      <c r="D92" s="1165">
        <v>66.739999999999995</v>
      </c>
      <c r="E92" s="1165"/>
      <c r="F92" s="189"/>
    </row>
    <row r="93" spans="1:6" s="263" customFormat="1" ht="12.75" x14ac:dyDescent="0.2">
      <c r="A93" s="267" t="s">
        <v>437</v>
      </c>
      <c r="B93" s="1160" t="str">
        <f>VLOOKUP(A93,$A$11:$E$37,3,0)</f>
        <v>CONSTRUA TUDO</v>
      </c>
      <c r="C93" s="1160"/>
      <c r="D93" s="1161">
        <v>23.5</v>
      </c>
      <c r="E93" s="1161"/>
      <c r="F93" s="189"/>
    </row>
    <row r="94" spans="1:6" s="263" customFormat="1" ht="12.75" x14ac:dyDescent="0.2">
      <c r="A94" s="272" t="s">
        <v>785</v>
      </c>
      <c r="B94" s="1162" t="str">
        <f>VLOOKUP(A94,$A$11:$E$37,3,0)</f>
        <v>ELETRICA ZAN</v>
      </c>
      <c r="C94" s="1162"/>
      <c r="D94" s="1163">
        <v>69.900000000000006</v>
      </c>
      <c r="E94" s="1163"/>
      <c r="F94" s="189"/>
    </row>
    <row r="95" spans="1:6" s="263" customFormat="1" ht="12.75" x14ac:dyDescent="0.2">
      <c r="A95" s="261" t="s">
        <v>39</v>
      </c>
      <c r="B95" s="278" t="s">
        <v>53</v>
      </c>
      <c r="C95" s="278" t="s">
        <v>40</v>
      </c>
      <c r="D95" s="278" t="s">
        <v>230</v>
      </c>
      <c r="E95" s="278" t="s">
        <v>231</v>
      </c>
      <c r="F95" s="189"/>
    </row>
    <row r="96" spans="1:6" s="263" customFormat="1" ht="21" x14ac:dyDescent="0.2">
      <c r="A96" s="148" t="s">
        <v>983</v>
      </c>
      <c r="B96" s="147" t="s">
        <v>766</v>
      </c>
      <c r="C96" s="148" t="s">
        <v>117</v>
      </c>
      <c r="D96" s="279">
        <v>44826</v>
      </c>
      <c r="E96" s="150">
        <f>IF(SUM(D98:E100)&lt;&gt;0,MEDIAN(D98:E100),"")</f>
        <v>19.04</v>
      </c>
      <c r="F96" s="189" t="s">
        <v>967</v>
      </c>
    </row>
    <row r="97" spans="1:6" s="263" customFormat="1" ht="12.75" x14ac:dyDescent="0.2">
      <c r="A97" s="278" t="s">
        <v>234</v>
      </c>
      <c r="B97" s="1152" t="s">
        <v>235</v>
      </c>
      <c r="C97" s="1152"/>
      <c r="D97" s="1153" t="s">
        <v>220</v>
      </c>
      <c r="E97" s="1153"/>
      <c r="F97" s="189"/>
    </row>
    <row r="98" spans="1:6" s="263" customFormat="1" ht="12.75" x14ac:dyDescent="0.2">
      <c r="A98" s="264" t="s">
        <v>742</v>
      </c>
      <c r="B98" s="1160" t="str">
        <f>VLOOKUP(A98,$A$11:$E$37,3,0)</f>
        <v>LOJA ELETRICA LTDA</v>
      </c>
      <c r="C98" s="1160"/>
      <c r="D98" s="1165">
        <v>21.24</v>
      </c>
      <c r="E98" s="1165"/>
      <c r="F98" s="189"/>
    </row>
    <row r="99" spans="1:6" s="263" customFormat="1" ht="12.75" x14ac:dyDescent="0.2">
      <c r="A99" s="267" t="s">
        <v>437</v>
      </c>
      <c r="B99" s="1160" t="str">
        <f>VLOOKUP(A99,$A$11:$E$37,3,0)</f>
        <v>CONSTRUA TUDO</v>
      </c>
      <c r="C99" s="1160"/>
      <c r="D99" s="1161">
        <v>16.22</v>
      </c>
      <c r="E99" s="1161"/>
      <c r="F99" s="189"/>
    </row>
    <row r="100" spans="1:6" s="263" customFormat="1" ht="12.75" x14ac:dyDescent="0.2">
      <c r="A100" s="272" t="s">
        <v>785</v>
      </c>
      <c r="B100" s="1162" t="str">
        <f>VLOOKUP(A100,$A$11:$E$37,3,0)</f>
        <v>ELETRICA ZAN</v>
      </c>
      <c r="C100" s="1162"/>
      <c r="D100" s="1163">
        <v>19.04</v>
      </c>
      <c r="E100" s="1163"/>
      <c r="F100" s="189"/>
    </row>
    <row r="101" spans="1:6" s="263" customFormat="1" ht="12.75" x14ac:dyDescent="0.2">
      <c r="A101" s="261" t="s">
        <v>39</v>
      </c>
      <c r="B101" s="278" t="s">
        <v>53</v>
      </c>
      <c r="C101" s="278" t="s">
        <v>40</v>
      </c>
      <c r="D101" s="278" t="s">
        <v>230</v>
      </c>
      <c r="E101" s="278" t="s">
        <v>231</v>
      </c>
      <c r="F101" s="189"/>
    </row>
    <row r="102" spans="1:6" s="263" customFormat="1" ht="12.75" x14ac:dyDescent="0.2">
      <c r="A102" s="148" t="s">
        <v>984</v>
      </c>
      <c r="B102" s="147" t="s">
        <v>756</v>
      </c>
      <c r="C102" s="148" t="s">
        <v>150</v>
      </c>
      <c r="D102" s="149">
        <v>44504</v>
      </c>
      <c r="E102" s="150">
        <f>IF(SUM(D104:E106)&lt;&gt;0,MEDIAN(D104:E106),"")</f>
        <v>28.1</v>
      </c>
      <c r="F102" s="189" t="s">
        <v>967</v>
      </c>
    </row>
    <row r="103" spans="1:6" s="263" customFormat="1" ht="12.75" x14ac:dyDescent="0.2">
      <c r="A103" s="278" t="s">
        <v>234</v>
      </c>
      <c r="B103" s="1152" t="s">
        <v>235</v>
      </c>
      <c r="C103" s="1152"/>
      <c r="D103" s="1153" t="s">
        <v>220</v>
      </c>
      <c r="E103" s="1153"/>
      <c r="F103" s="189"/>
    </row>
    <row r="104" spans="1:6" s="263" customFormat="1" ht="12.75" x14ac:dyDescent="0.2">
      <c r="A104" s="264" t="s">
        <v>902</v>
      </c>
      <c r="B104" s="1160" t="str">
        <f>VLOOKUP(A104,$A$11:$E$38,3,0)</f>
        <v>ZEUS DO BRASIL</v>
      </c>
      <c r="C104" s="1160"/>
      <c r="D104" s="1165">
        <v>17.3</v>
      </c>
      <c r="E104" s="1165"/>
      <c r="F104" s="189"/>
    </row>
    <row r="105" spans="1:6" s="263" customFormat="1" ht="12.75" x14ac:dyDescent="0.2">
      <c r="A105" s="267" t="s">
        <v>438</v>
      </c>
      <c r="B105" s="1160" t="str">
        <f>VLOOKUP(A105,$A$11:$E$37,3,0)</f>
        <v>PLENOBRAS</v>
      </c>
      <c r="C105" s="1160"/>
      <c r="D105" s="1172">
        <v>28.1</v>
      </c>
      <c r="E105" s="1173"/>
      <c r="F105" s="189"/>
    </row>
    <row r="106" spans="1:6" s="263" customFormat="1" ht="12.75" x14ac:dyDescent="0.2">
      <c r="A106" s="272" t="s">
        <v>786</v>
      </c>
      <c r="B106" s="1162" t="str">
        <f>VLOOKUP(A106,$A$11:$E$37,3,0)</f>
        <v>TEKY</v>
      </c>
      <c r="C106" s="1162"/>
      <c r="D106" s="1174">
        <v>28.51</v>
      </c>
      <c r="E106" s="1175"/>
      <c r="F106" s="189"/>
    </row>
    <row r="107" spans="1:6" s="263" customFormat="1" ht="12.75" x14ac:dyDescent="0.2">
      <c r="A107" s="261" t="s">
        <v>39</v>
      </c>
      <c r="B107" s="278" t="s">
        <v>53</v>
      </c>
      <c r="C107" s="278" t="s">
        <v>40</v>
      </c>
      <c r="D107" s="278" t="s">
        <v>230</v>
      </c>
      <c r="E107" s="278" t="s">
        <v>231</v>
      </c>
      <c r="F107" s="280"/>
    </row>
    <row r="108" spans="1:6" s="263" customFormat="1" ht="39.75" customHeight="1" x14ac:dyDescent="0.2">
      <c r="A108" s="148" t="s">
        <v>985</v>
      </c>
      <c r="B108" s="147" t="s">
        <v>1175</v>
      </c>
      <c r="C108" s="148" t="s">
        <v>117</v>
      </c>
      <c r="D108" s="149">
        <v>44504</v>
      </c>
      <c r="E108" s="150">
        <f>IF(SUM(D110:E112)&lt;&gt;0,MEDIAN(D110:E112),"")</f>
        <v>5984</v>
      </c>
      <c r="F108" s="280" t="s">
        <v>967</v>
      </c>
    </row>
    <row r="109" spans="1:6" s="263" customFormat="1" ht="12.75" x14ac:dyDescent="0.2">
      <c r="A109" s="278" t="s">
        <v>234</v>
      </c>
      <c r="B109" s="1152" t="s">
        <v>235</v>
      </c>
      <c r="C109" s="1152"/>
      <c r="D109" s="1153" t="s">
        <v>220</v>
      </c>
      <c r="E109" s="1153"/>
      <c r="F109" s="280"/>
    </row>
    <row r="110" spans="1:6" s="263" customFormat="1" ht="12.75" x14ac:dyDescent="0.2">
      <c r="A110" s="264" t="s">
        <v>226</v>
      </c>
      <c r="B110" s="1164" t="str">
        <f>VLOOKUP(A110,$A$11:$E$21,3,0)</f>
        <v>D&amp;E ESQUADRIAS DE ALUMÍNIO</v>
      </c>
      <c r="C110" s="1164"/>
      <c r="D110" s="1165">
        <v>5849</v>
      </c>
      <c r="E110" s="1165"/>
      <c r="F110" s="280"/>
    </row>
    <row r="111" spans="1:6" s="263" customFormat="1" ht="12.75" x14ac:dyDescent="0.2">
      <c r="A111" s="267" t="s">
        <v>412</v>
      </c>
      <c r="B111" s="1170" t="str">
        <f>VLOOKUP(A111,$A$11:$E$21,3,0)</f>
        <v>ESQUADRIAS GUAÇU</v>
      </c>
      <c r="C111" s="1171"/>
      <c r="D111" s="1161">
        <v>5984</v>
      </c>
      <c r="E111" s="1161"/>
      <c r="F111" s="280"/>
    </row>
    <row r="112" spans="1:6" s="263" customFormat="1" ht="12.75" x14ac:dyDescent="0.2">
      <c r="A112" s="272" t="s">
        <v>413</v>
      </c>
      <c r="B112" s="1189" t="str">
        <f>VLOOKUP(A112,$A$11:$E$21,3,0)</f>
        <v>KS ESQUADRIAS</v>
      </c>
      <c r="C112" s="1190"/>
      <c r="D112" s="1163">
        <v>6500</v>
      </c>
      <c r="E112" s="1163"/>
      <c r="F112" s="280"/>
    </row>
    <row r="113" spans="1:6" s="263" customFormat="1" ht="12.75" x14ac:dyDescent="0.2">
      <c r="A113" s="261" t="s">
        <v>39</v>
      </c>
      <c r="B113" s="278" t="s">
        <v>53</v>
      </c>
      <c r="C113" s="278" t="s">
        <v>40</v>
      </c>
      <c r="D113" s="278" t="s">
        <v>230</v>
      </c>
      <c r="E113" s="278" t="s">
        <v>231</v>
      </c>
      <c r="F113" s="280"/>
    </row>
    <row r="114" spans="1:6" s="263" customFormat="1" ht="31.5" x14ac:dyDescent="0.2">
      <c r="A114" s="148" t="s">
        <v>986</v>
      </c>
      <c r="B114" s="147" t="s">
        <v>1176</v>
      </c>
      <c r="C114" s="148" t="s">
        <v>117</v>
      </c>
      <c r="D114" s="279">
        <v>44826</v>
      </c>
      <c r="E114" s="150">
        <f>IF(SUM(D116:E118)&lt;&gt;0,MEDIAN(D116:E118),"")</f>
        <v>2687.37</v>
      </c>
      <c r="F114" s="280" t="s">
        <v>967</v>
      </c>
    </row>
    <row r="115" spans="1:6" s="263" customFormat="1" ht="12.75" x14ac:dyDescent="0.2">
      <c r="A115" s="278" t="s">
        <v>234</v>
      </c>
      <c r="B115" s="1152" t="s">
        <v>235</v>
      </c>
      <c r="C115" s="1152"/>
      <c r="D115" s="1153" t="s">
        <v>220</v>
      </c>
      <c r="E115" s="1153"/>
      <c r="F115" s="280"/>
    </row>
    <row r="116" spans="1:6" s="263" customFormat="1" ht="12.75" x14ac:dyDescent="0.2">
      <c r="A116" s="264" t="s">
        <v>411</v>
      </c>
      <c r="B116" s="1164" t="str">
        <f>VLOOKUP(A116,$A$11:$E$21,3,0)</f>
        <v>ESQUADRIAS SÃO CHINE</v>
      </c>
      <c r="C116" s="1164"/>
      <c r="D116" s="1165">
        <v>2687.37</v>
      </c>
      <c r="E116" s="1165"/>
      <c r="F116" s="280"/>
    </row>
    <row r="117" spans="1:6" s="263" customFormat="1" ht="12.75" x14ac:dyDescent="0.2">
      <c r="A117" s="267" t="s">
        <v>412</v>
      </c>
      <c r="B117" s="1170" t="str">
        <f>VLOOKUP(A117,$A$11:$E$21,3,0)</f>
        <v>ESQUADRIAS GUAÇU</v>
      </c>
      <c r="C117" s="1171"/>
      <c r="D117" s="1161">
        <v>2811.91</v>
      </c>
      <c r="E117" s="1161"/>
      <c r="F117" s="280"/>
    </row>
    <row r="118" spans="1:6" s="263" customFormat="1" ht="12.75" x14ac:dyDescent="0.2">
      <c r="A118" s="272" t="s">
        <v>413</v>
      </c>
      <c r="B118" s="1189" t="str">
        <f>VLOOKUP(A118,$A$11:$E$21,3,0)</f>
        <v>KS ESQUADRIAS</v>
      </c>
      <c r="C118" s="1190"/>
      <c r="D118" s="1163">
        <v>2435.65</v>
      </c>
      <c r="E118" s="1163"/>
      <c r="F118" s="280"/>
    </row>
    <row r="119" spans="1:6" s="263" customFormat="1" ht="12.75" x14ac:dyDescent="0.2">
      <c r="A119" s="261" t="s">
        <v>39</v>
      </c>
      <c r="B119" s="278" t="s">
        <v>53</v>
      </c>
      <c r="C119" s="278" t="s">
        <v>40</v>
      </c>
      <c r="D119" s="278" t="s">
        <v>230</v>
      </c>
      <c r="E119" s="278" t="s">
        <v>231</v>
      </c>
      <c r="F119" s="189"/>
    </row>
    <row r="120" spans="1:6" s="263" customFormat="1" ht="21" x14ac:dyDescent="0.2">
      <c r="A120" s="148" t="s">
        <v>1228</v>
      </c>
      <c r="B120" s="147" t="s">
        <v>755</v>
      </c>
      <c r="C120" s="148" t="s">
        <v>150</v>
      </c>
      <c r="D120" s="149">
        <v>44657</v>
      </c>
      <c r="E120" s="150">
        <f>IF(SUM(D122:E124)&lt;&gt;0,MEDIAN(D122:E124),"")</f>
        <v>18.77</v>
      </c>
      <c r="F120" s="189" t="s">
        <v>967</v>
      </c>
    </row>
    <row r="121" spans="1:6" s="263" customFormat="1" ht="12.75" x14ac:dyDescent="0.2">
      <c r="A121" s="278" t="s">
        <v>234</v>
      </c>
      <c r="B121" s="1152" t="s">
        <v>235</v>
      </c>
      <c r="C121" s="1152"/>
      <c r="D121" s="1153" t="s">
        <v>220</v>
      </c>
      <c r="E121" s="1153"/>
      <c r="F121" s="189"/>
    </row>
    <row r="122" spans="1:6" s="263" customFormat="1" ht="12.75" x14ac:dyDescent="0.2">
      <c r="A122" s="264" t="s">
        <v>437</v>
      </c>
      <c r="B122" s="1164" t="str">
        <f>VLOOKUP(A122,$A$11:$E$37,3,0)</f>
        <v>CONSTRUA TUDO</v>
      </c>
      <c r="C122" s="1164"/>
      <c r="D122" s="1165">
        <v>11.92</v>
      </c>
      <c r="E122" s="1165"/>
      <c r="F122" s="189"/>
    </row>
    <row r="123" spans="1:6" s="263" customFormat="1" ht="12.75" x14ac:dyDescent="0.2">
      <c r="A123" s="267" t="s">
        <v>785</v>
      </c>
      <c r="B123" s="1170" t="str">
        <f>VLOOKUP(A123,$A$11:$E$37,3,0)</f>
        <v>ELETRICA ZAN</v>
      </c>
      <c r="C123" s="1171"/>
      <c r="D123" s="1161">
        <v>19.899999999999999</v>
      </c>
      <c r="E123" s="1161"/>
      <c r="F123" s="189"/>
    </row>
    <row r="124" spans="1:6" s="263" customFormat="1" ht="12.75" x14ac:dyDescent="0.2">
      <c r="A124" s="272" t="s">
        <v>881</v>
      </c>
      <c r="B124" s="1189" t="str">
        <f>VLOOKUP(A124,$A$11:$E$37,3,0)</f>
        <v>ELETRICA POLO</v>
      </c>
      <c r="C124" s="1190"/>
      <c r="D124" s="1163">
        <v>18.77</v>
      </c>
      <c r="E124" s="1163"/>
      <c r="F124" s="189"/>
    </row>
    <row r="125" spans="1:6" x14ac:dyDescent="0.25">
      <c r="A125" s="261" t="s">
        <v>39</v>
      </c>
      <c r="B125" s="278" t="s">
        <v>53</v>
      </c>
      <c r="C125" s="278" t="s">
        <v>40</v>
      </c>
      <c r="D125" s="278" t="s">
        <v>230</v>
      </c>
      <c r="E125" s="278" t="s">
        <v>231</v>
      </c>
      <c r="F125" s="189"/>
    </row>
    <row r="126" spans="1:6" x14ac:dyDescent="0.25">
      <c r="A126" s="148" t="s">
        <v>987</v>
      </c>
      <c r="B126" s="147" t="s">
        <v>882</v>
      </c>
      <c r="C126" s="148" t="s">
        <v>150</v>
      </c>
      <c r="D126" s="149">
        <v>44827</v>
      </c>
      <c r="E126" s="150">
        <f>IF(SUM(D128:E130)&lt;&gt;0,MEDIAN(D128:E130),"")</f>
        <v>8.19</v>
      </c>
      <c r="F126" s="189" t="s">
        <v>1007</v>
      </c>
    </row>
    <row r="127" spans="1:6" x14ac:dyDescent="0.25">
      <c r="A127" s="278" t="s">
        <v>234</v>
      </c>
      <c r="B127" s="1152" t="s">
        <v>235</v>
      </c>
      <c r="C127" s="1152"/>
      <c r="D127" s="1153" t="s">
        <v>220</v>
      </c>
      <c r="E127" s="1153"/>
      <c r="F127" s="189"/>
    </row>
    <row r="128" spans="1:6" x14ac:dyDescent="0.25">
      <c r="A128" s="264" t="s">
        <v>872</v>
      </c>
      <c r="B128" s="1164" t="str">
        <f>VLOOKUP(A128,$A$11:$E$37,3,0)</f>
        <v>CASA DO ELETRICISTA</v>
      </c>
      <c r="C128" s="1164"/>
      <c r="D128" s="1165">
        <v>9.7100000000000009</v>
      </c>
      <c r="E128" s="1165"/>
      <c r="F128" s="189"/>
    </row>
    <row r="129" spans="1:13" x14ac:dyDescent="0.25">
      <c r="A129" s="267" t="s">
        <v>875</v>
      </c>
      <c r="B129" s="1160" t="str">
        <f>VLOOKUP(A129,$A$11:$E$37,3,0)</f>
        <v>FOGEMAQ</v>
      </c>
      <c r="C129" s="1160"/>
      <c r="D129" s="1161">
        <v>5.96</v>
      </c>
      <c r="E129" s="1161"/>
      <c r="F129" s="189"/>
    </row>
    <row r="130" spans="1:13" x14ac:dyDescent="0.25">
      <c r="A130" s="272" t="s">
        <v>878</v>
      </c>
      <c r="B130" s="1162" t="str">
        <f>VLOOKUP(A130,$A$11:$E$37,3,0)</f>
        <v>FRIGELAR</v>
      </c>
      <c r="C130" s="1162"/>
      <c r="D130" s="1163">
        <v>8.19</v>
      </c>
      <c r="E130" s="1163"/>
      <c r="F130" s="189"/>
    </row>
    <row r="131" spans="1:13" x14ac:dyDescent="0.25">
      <c r="A131" s="261" t="s">
        <v>39</v>
      </c>
      <c r="B131" s="278" t="s">
        <v>53</v>
      </c>
      <c r="C131" s="278" t="s">
        <v>40</v>
      </c>
      <c r="D131" s="278" t="s">
        <v>230</v>
      </c>
      <c r="E131" s="278" t="s">
        <v>231</v>
      </c>
      <c r="F131" s="189"/>
      <c r="M131" s="240" t="s">
        <v>440</v>
      </c>
    </row>
    <row r="132" spans="1:13" ht="21" x14ac:dyDescent="0.25">
      <c r="A132" s="148" t="s">
        <v>988</v>
      </c>
      <c r="B132" s="147" t="s">
        <v>906</v>
      </c>
      <c r="C132" s="148" t="s">
        <v>150</v>
      </c>
      <c r="D132" s="149">
        <v>44508</v>
      </c>
      <c r="E132" s="150">
        <f>IF(SUM(D134:E136)&lt;&gt;0,MEDIAN(D134:E136),"")</f>
        <v>9.74</v>
      </c>
      <c r="F132" s="189"/>
    </row>
    <row r="133" spans="1:13" x14ac:dyDescent="0.25">
      <c r="A133" s="278" t="s">
        <v>234</v>
      </c>
      <c r="B133" s="1152" t="s">
        <v>235</v>
      </c>
      <c r="C133" s="1152"/>
      <c r="D133" s="1153" t="s">
        <v>220</v>
      </c>
      <c r="E133" s="1153"/>
      <c r="F133" s="189"/>
    </row>
    <row r="134" spans="1:13" x14ac:dyDescent="0.25">
      <c r="A134" s="264" t="s">
        <v>241</v>
      </c>
      <c r="B134" s="1164" t="str">
        <f>VLOOKUP(A134,$A$11:$E$37,3,0)</f>
        <v>AMERICANAS</v>
      </c>
      <c r="C134" s="1164"/>
      <c r="D134" s="1165">
        <v>9.74</v>
      </c>
      <c r="E134" s="1165"/>
      <c r="F134" s="189"/>
    </row>
    <row r="135" spans="1:13" x14ac:dyDescent="0.25">
      <c r="A135" s="267" t="s">
        <v>242</v>
      </c>
      <c r="B135" s="1160" t="str">
        <f>VLOOKUP(A135,$A$11:$E$37,3,0)</f>
        <v>MAGAZINE LUIZA</v>
      </c>
      <c r="C135" s="1160"/>
      <c r="D135" s="1161">
        <v>10.98</v>
      </c>
      <c r="E135" s="1161"/>
      <c r="F135" s="189"/>
    </row>
    <row r="136" spans="1:13" x14ac:dyDescent="0.25">
      <c r="A136" s="272" t="s">
        <v>903</v>
      </c>
      <c r="B136" s="1162" t="str">
        <f>VLOOKUP(A136,$A$11:$E$39,3,0)</f>
        <v>DKW STORE</v>
      </c>
      <c r="C136" s="1162"/>
      <c r="D136" s="1163">
        <v>9.15</v>
      </c>
      <c r="E136" s="1163"/>
      <c r="F136" s="189"/>
    </row>
    <row r="137" spans="1:13" x14ac:dyDescent="0.25">
      <c r="A137" s="261" t="s">
        <v>39</v>
      </c>
      <c r="B137" s="278" t="s">
        <v>53</v>
      </c>
      <c r="C137" s="278" t="s">
        <v>40</v>
      </c>
      <c r="D137" s="278" t="s">
        <v>230</v>
      </c>
      <c r="E137" s="278" t="s">
        <v>231</v>
      </c>
      <c r="F137" s="189"/>
    </row>
    <row r="138" spans="1:13" ht="21" x14ac:dyDescent="0.25">
      <c r="A138" s="148" t="s">
        <v>1229</v>
      </c>
      <c r="B138" s="147" t="s">
        <v>961</v>
      </c>
      <c r="C138" s="148" t="s">
        <v>117</v>
      </c>
      <c r="D138" s="149">
        <v>44671</v>
      </c>
      <c r="E138" s="150">
        <f>IF(SUM(D140:E142)&lt;&gt;0,MEDIAN(D140:E142),"")</f>
        <v>2100</v>
      </c>
      <c r="F138" s="189" t="s">
        <v>967</v>
      </c>
    </row>
    <row r="139" spans="1:13" x14ac:dyDescent="0.25">
      <c r="A139" s="278" t="s">
        <v>234</v>
      </c>
      <c r="B139" s="1152" t="s">
        <v>235</v>
      </c>
      <c r="C139" s="1152"/>
      <c r="D139" s="1153" t="s">
        <v>220</v>
      </c>
      <c r="E139" s="1153"/>
      <c r="F139" s="189"/>
    </row>
    <row r="140" spans="1:13" x14ac:dyDescent="0.25">
      <c r="A140" s="264" t="s">
        <v>1018</v>
      </c>
      <c r="B140" s="1164" t="str">
        <f>VLOOKUP(A140,$A$11:$E$55,3,0)</f>
        <v>MUSSO INOX</v>
      </c>
      <c r="C140" s="1164"/>
      <c r="D140" s="1165">
        <v>2100</v>
      </c>
      <c r="E140" s="1165"/>
      <c r="F140" s="189"/>
    </row>
    <row r="141" spans="1:13" x14ac:dyDescent="0.25">
      <c r="A141" s="267" t="s">
        <v>1032</v>
      </c>
      <c r="B141" s="1160" t="str">
        <f>VLOOKUP(A141,$A$11:$E$55,3,0)</f>
        <v>HCB</v>
      </c>
      <c r="C141" s="1160"/>
      <c r="D141" s="1161">
        <v>2171.89</v>
      </c>
      <c r="E141" s="1161"/>
      <c r="F141" s="189"/>
    </row>
    <row r="142" spans="1:13" x14ac:dyDescent="0.25">
      <c r="A142" s="272" t="s">
        <v>1033</v>
      </c>
      <c r="B142" s="1162" t="str">
        <f>VLOOKUP(A142,$A$11:$E$55,3,0)</f>
        <v>POLINOX</v>
      </c>
      <c r="C142" s="1162"/>
      <c r="D142" s="1163">
        <v>1120</v>
      </c>
      <c r="E142" s="1163"/>
      <c r="F142" s="189"/>
    </row>
    <row r="143" spans="1:13" x14ac:dyDescent="0.25">
      <c r="A143" s="261" t="s">
        <v>39</v>
      </c>
      <c r="B143" s="278" t="s">
        <v>53</v>
      </c>
      <c r="C143" s="278" t="s">
        <v>40</v>
      </c>
      <c r="D143" s="278" t="s">
        <v>230</v>
      </c>
      <c r="E143" s="278" t="s">
        <v>231</v>
      </c>
      <c r="F143" s="189"/>
    </row>
    <row r="144" spans="1:13" ht="21" x14ac:dyDescent="0.25">
      <c r="A144" s="148" t="s">
        <v>1230</v>
      </c>
      <c r="B144" s="147" t="s">
        <v>955</v>
      </c>
      <c r="C144" s="148" t="s">
        <v>117</v>
      </c>
      <c r="D144" s="279">
        <v>44827</v>
      </c>
      <c r="E144" s="150">
        <f>IF(SUM(D146:E148)&lt;&gt;0,MEDIAN(D146:E148),"")</f>
        <v>174.9</v>
      </c>
      <c r="F144" s="189" t="s">
        <v>967</v>
      </c>
    </row>
    <row r="145" spans="1:6" x14ac:dyDescent="0.25">
      <c r="A145" s="278" t="s">
        <v>234</v>
      </c>
      <c r="B145" s="1152"/>
      <c r="C145" s="1152"/>
      <c r="D145" s="1153" t="s">
        <v>220</v>
      </c>
      <c r="E145" s="1153"/>
      <c r="F145" s="189"/>
    </row>
    <row r="146" spans="1:6" x14ac:dyDescent="0.25">
      <c r="A146" s="264" t="s">
        <v>228</v>
      </c>
      <c r="B146" s="1166" t="str">
        <f>VLOOKUP(A146,$A$11:$E$37,3,0)</f>
        <v>LEROY MERLIN</v>
      </c>
      <c r="C146" s="1167"/>
      <c r="D146" s="1168">
        <v>206.01</v>
      </c>
      <c r="E146" s="1169"/>
      <c r="F146" s="189"/>
    </row>
    <row r="147" spans="1:6" x14ac:dyDescent="0.25">
      <c r="A147" s="267" t="s">
        <v>241</v>
      </c>
      <c r="B147" s="1170" t="str">
        <f>VLOOKUP(A147,$A$11:$E$37,3,0)</f>
        <v>AMERICANAS</v>
      </c>
      <c r="C147" s="1171"/>
      <c r="D147" s="1172">
        <v>157.41</v>
      </c>
      <c r="E147" s="1173"/>
      <c r="F147" s="189"/>
    </row>
    <row r="148" spans="1:6" x14ac:dyDescent="0.25">
      <c r="A148" s="272" t="s">
        <v>1019</v>
      </c>
      <c r="B148" s="1162" t="str">
        <f>VLOOKUP(A148,$A$11:$E$55,3,0)</f>
        <v>AMAZON</v>
      </c>
      <c r="C148" s="1162"/>
      <c r="D148" s="1174">
        <v>174.9</v>
      </c>
      <c r="E148" s="1175"/>
      <c r="F148" s="189"/>
    </row>
    <row r="149" spans="1:6" x14ac:dyDescent="0.25">
      <c r="A149" s="261" t="s">
        <v>39</v>
      </c>
      <c r="B149" s="278" t="s">
        <v>53</v>
      </c>
      <c r="C149" s="278" t="s">
        <v>40</v>
      </c>
      <c r="D149" s="278" t="s">
        <v>230</v>
      </c>
      <c r="E149" s="278" t="s">
        <v>231</v>
      </c>
      <c r="F149" s="189"/>
    </row>
    <row r="150" spans="1:6" ht="36" customHeight="1" x14ac:dyDescent="0.25">
      <c r="A150" s="148" t="s">
        <v>989</v>
      </c>
      <c r="B150" s="147" t="s">
        <v>998</v>
      </c>
      <c r="C150" s="148" t="s">
        <v>117</v>
      </c>
      <c r="D150" s="279">
        <v>44826</v>
      </c>
      <c r="E150" s="150">
        <f>IF(SUM(D152:E154)&lt;&gt;0,MEDIAN(D152:E154),"")</f>
        <v>356.83</v>
      </c>
      <c r="F150" s="189" t="s">
        <v>967</v>
      </c>
    </row>
    <row r="151" spans="1:6" x14ac:dyDescent="0.25">
      <c r="A151" s="278" t="s">
        <v>234</v>
      </c>
      <c r="B151" s="1152"/>
      <c r="C151" s="1152"/>
      <c r="D151" s="1153" t="s">
        <v>220</v>
      </c>
      <c r="E151" s="1153"/>
      <c r="F151" s="189"/>
    </row>
    <row r="152" spans="1:6" x14ac:dyDescent="0.25">
      <c r="A152" s="264" t="s">
        <v>1020</v>
      </c>
      <c r="B152" s="1164" t="str">
        <f>VLOOKUP(A152,$A$11:$E$70,3,0)</f>
        <v>CENTER COR</v>
      </c>
      <c r="C152" s="1164"/>
      <c r="D152" s="1165">
        <v>349.21</v>
      </c>
      <c r="E152" s="1165"/>
      <c r="F152" s="189"/>
    </row>
    <row r="153" spans="1:6" x14ac:dyDescent="0.25">
      <c r="A153" s="267" t="s">
        <v>1021</v>
      </c>
      <c r="B153" s="1160" t="str">
        <f>VLOOKUP(A153,$A$11:$E$70,3,0)</f>
        <v>FIBRA CIRURGICA</v>
      </c>
      <c r="C153" s="1160"/>
      <c r="D153" s="1161">
        <v>432.89</v>
      </c>
      <c r="E153" s="1161"/>
      <c r="F153" s="189"/>
    </row>
    <row r="154" spans="1:6" x14ac:dyDescent="0.25">
      <c r="A154" s="272" t="s">
        <v>1022</v>
      </c>
      <c r="B154" s="1162" t="str">
        <f>VLOOKUP(A154,$A$11:$E$70,3,0)</f>
        <v>HOSPINET</v>
      </c>
      <c r="C154" s="1162"/>
      <c r="D154" s="1163">
        <v>356.83</v>
      </c>
      <c r="E154" s="1163"/>
      <c r="F154" s="189"/>
    </row>
    <row r="155" spans="1:6" x14ac:dyDescent="0.25">
      <c r="A155" s="261" t="s">
        <v>39</v>
      </c>
      <c r="B155" s="278" t="s">
        <v>53</v>
      </c>
      <c r="C155" s="278" t="s">
        <v>40</v>
      </c>
      <c r="D155" s="278" t="s">
        <v>230</v>
      </c>
      <c r="E155" s="278" t="s">
        <v>231</v>
      </c>
      <c r="F155" s="189"/>
    </row>
    <row r="156" spans="1:6" ht="31.5" x14ac:dyDescent="0.25">
      <c r="A156" s="148" t="s">
        <v>990</v>
      </c>
      <c r="B156" s="147" t="s">
        <v>979</v>
      </c>
      <c r="C156" s="148" t="s">
        <v>117</v>
      </c>
      <c r="D156" s="279">
        <v>44649</v>
      </c>
      <c r="E156" s="150">
        <f>IF(SUM(D158:E160)&lt;&gt;0,MEDIAN(D158:E160),"")</f>
        <v>700</v>
      </c>
      <c r="F156" s="189"/>
    </row>
    <row r="157" spans="1:6" x14ac:dyDescent="0.25">
      <c r="A157" s="278" t="s">
        <v>234</v>
      </c>
      <c r="B157" s="1152"/>
      <c r="C157" s="1152"/>
      <c r="D157" s="1153" t="s">
        <v>220</v>
      </c>
      <c r="E157" s="1153"/>
      <c r="F157" s="189"/>
    </row>
    <row r="158" spans="1:6" x14ac:dyDescent="0.25">
      <c r="A158" s="264" t="s">
        <v>1026</v>
      </c>
      <c r="B158" s="1164" t="str">
        <f>VLOOKUP(A158,$A$11:$E$70,3,0)</f>
        <v>RVM MEDICAL</v>
      </c>
      <c r="C158" s="1164"/>
      <c r="D158" s="1165">
        <v>650</v>
      </c>
      <c r="E158" s="1165"/>
      <c r="F158" s="189"/>
    </row>
    <row r="159" spans="1:6" x14ac:dyDescent="0.25">
      <c r="A159" s="267" t="s">
        <v>1027</v>
      </c>
      <c r="B159" s="1160" t="str">
        <f>VLOOKUP(A159,$A$11:$E$70,3,0)</f>
        <v>OXIGÁS</v>
      </c>
      <c r="C159" s="1160"/>
      <c r="D159" s="1161">
        <v>980</v>
      </c>
      <c r="E159" s="1161"/>
      <c r="F159" s="189"/>
    </row>
    <row r="160" spans="1:6" x14ac:dyDescent="0.25">
      <c r="A160" s="272" t="s">
        <v>1028</v>
      </c>
      <c r="B160" s="1162" t="str">
        <f>VLOOKUP(A160,$A$11:$E$70,3,0)</f>
        <v>ATHENAS</v>
      </c>
      <c r="C160" s="1162"/>
      <c r="D160" s="1163">
        <v>700</v>
      </c>
      <c r="E160" s="1163"/>
      <c r="F160" s="189"/>
    </row>
    <row r="161" spans="1:6" x14ac:dyDescent="0.25">
      <c r="A161" s="261" t="s">
        <v>39</v>
      </c>
      <c r="B161" s="278" t="s">
        <v>53</v>
      </c>
      <c r="C161" s="278" t="s">
        <v>40</v>
      </c>
      <c r="D161" s="278" t="s">
        <v>230</v>
      </c>
      <c r="E161" s="278" t="s">
        <v>231</v>
      </c>
      <c r="F161" s="189"/>
    </row>
    <row r="162" spans="1:6" ht="52.5" customHeight="1" x14ac:dyDescent="0.25">
      <c r="A162" s="148" t="s">
        <v>991</v>
      </c>
      <c r="B162" s="147" t="s">
        <v>965</v>
      </c>
      <c r="C162" s="148" t="s">
        <v>117</v>
      </c>
      <c r="D162" s="279">
        <v>44649</v>
      </c>
      <c r="E162" s="150">
        <f>IF(SUM(D164:E166)&lt;&gt;0,MEDIAN(D164:E166),"")</f>
        <v>1980</v>
      </c>
      <c r="F162" s="189" t="s">
        <v>967</v>
      </c>
    </row>
    <row r="163" spans="1:6" x14ac:dyDescent="0.25">
      <c r="A163" s="278" t="s">
        <v>234</v>
      </c>
      <c r="B163" s="1152"/>
      <c r="C163" s="1152"/>
      <c r="D163" s="1153" t="s">
        <v>220</v>
      </c>
      <c r="E163" s="1153"/>
      <c r="F163" s="189"/>
    </row>
    <row r="164" spans="1:6" x14ac:dyDescent="0.25">
      <c r="A164" s="264" t="s">
        <v>1026</v>
      </c>
      <c r="B164" s="1164" t="str">
        <f>VLOOKUP(A164,$A$11:$E$70,3,0)</f>
        <v>RVM MEDICAL</v>
      </c>
      <c r="C164" s="1164"/>
      <c r="D164" s="1165">
        <v>1989</v>
      </c>
      <c r="E164" s="1165"/>
      <c r="F164" s="189"/>
    </row>
    <row r="165" spans="1:6" x14ac:dyDescent="0.25">
      <c r="A165" s="267" t="s">
        <v>1027</v>
      </c>
      <c r="B165" s="1160" t="str">
        <f>VLOOKUP(A165,$A$11:$E$70,3,0)</f>
        <v>OXIGÁS</v>
      </c>
      <c r="C165" s="1160"/>
      <c r="D165" s="1161">
        <v>1980</v>
      </c>
      <c r="E165" s="1161"/>
      <c r="F165" s="189"/>
    </row>
    <row r="166" spans="1:6" x14ac:dyDescent="0.25">
      <c r="A166" s="272" t="s">
        <v>1028</v>
      </c>
      <c r="B166" s="1162" t="str">
        <f>VLOOKUP(A166,$A$11:$E$70,3,0)</f>
        <v>ATHENAS</v>
      </c>
      <c r="C166" s="1162"/>
      <c r="D166" s="1163">
        <v>1750</v>
      </c>
      <c r="E166" s="1163"/>
      <c r="F166" s="189"/>
    </row>
    <row r="167" spans="1:6" x14ac:dyDescent="0.25">
      <c r="A167" s="261" t="s">
        <v>39</v>
      </c>
      <c r="B167" s="278" t="s">
        <v>53</v>
      </c>
      <c r="C167" s="278" t="s">
        <v>40</v>
      </c>
      <c r="D167" s="278" t="s">
        <v>230</v>
      </c>
      <c r="E167" s="278" t="s">
        <v>231</v>
      </c>
      <c r="F167" s="189"/>
    </row>
    <row r="168" spans="1:6" ht="21" x14ac:dyDescent="0.25">
      <c r="A168" s="148" t="s">
        <v>992</v>
      </c>
      <c r="B168" s="147" t="s">
        <v>966</v>
      </c>
      <c r="C168" s="148" t="s">
        <v>117</v>
      </c>
      <c r="D168" s="149">
        <v>44649</v>
      </c>
      <c r="E168" s="150">
        <f>IF(SUM(D170:E172)&lt;&gt;0,MEDIAN(D170:E172),"")</f>
        <v>1150</v>
      </c>
      <c r="F168" s="189" t="s">
        <v>967</v>
      </c>
    </row>
    <row r="169" spans="1:6" x14ac:dyDescent="0.25">
      <c r="A169" s="278" t="s">
        <v>234</v>
      </c>
      <c r="B169" s="1152"/>
      <c r="C169" s="1152"/>
      <c r="D169" s="1153" t="s">
        <v>220</v>
      </c>
      <c r="E169" s="1153"/>
      <c r="F169" s="189"/>
    </row>
    <row r="170" spans="1:6" x14ac:dyDescent="0.25">
      <c r="A170" s="264" t="s">
        <v>1026</v>
      </c>
      <c r="B170" s="1164" t="str">
        <f>VLOOKUP(A170,$A$11:$E$70,3,0)</f>
        <v>RVM MEDICAL</v>
      </c>
      <c r="C170" s="1164"/>
      <c r="D170" s="1165">
        <v>1150</v>
      </c>
      <c r="E170" s="1165"/>
      <c r="F170" s="189"/>
    </row>
    <row r="171" spans="1:6" x14ac:dyDescent="0.25">
      <c r="A171" s="267" t="s">
        <v>1027</v>
      </c>
      <c r="B171" s="1160" t="str">
        <f>VLOOKUP(A171,$A$11:$E$70,3,0)</f>
        <v>OXIGÁS</v>
      </c>
      <c r="C171" s="1160"/>
      <c r="D171" s="1161">
        <v>1100</v>
      </c>
      <c r="E171" s="1161"/>
      <c r="F171" s="189"/>
    </row>
    <row r="172" spans="1:6" x14ac:dyDescent="0.25">
      <c r="A172" s="272" t="s">
        <v>1028</v>
      </c>
      <c r="B172" s="1162" t="str">
        <f>VLOOKUP(A172,$A$11:$E$70,3,0)</f>
        <v>ATHENAS</v>
      </c>
      <c r="C172" s="1162"/>
      <c r="D172" s="1163">
        <v>1250</v>
      </c>
      <c r="E172" s="1163"/>
      <c r="F172" s="189"/>
    </row>
    <row r="173" spans="1:6" x14ac:dyDescent="0.25">
      <c r="A173" s="261" t="s">
        <v>39</v>
      </c>
      <c r="B173" s="278" t="s">
        <v>53</v>
      </c>
      <c r="C173" s="278" t="s">
        <v>40</v>
      </c>
      <c r="D173" s="278" t="s">
        <v>230</v>
      </c>
      <c r="E173" s="278" t="s">
        <v>231</v>
      </c>
      <c r="F173" s="189"/>
    </row>
    <row r="174" spans="1:6" ht="42" x14ac:dyDescent="0.25">
      <c r="A174" s="148" t="s">
        <v>1231</v>
      </c>
      <c r="B174" s="147" t="s">
        <v>850</v>
      </c>
      <c r="C174" s="148" t="s">
        <v>117</v>
      </c>
      <c r="D174" s="279">
        <v>44826</v>
      </c>
      <c r="E174" s="150">
        <f>IF(SUM(D176:E178)&lt;&gt;0,MEDIAN(D176:E178),"")</f>
        <v>14000</v>
      </c>
      <c r="F174" s="189"/>
    </row>
    <row r="175" spans="1:6" x14ac:dyDescent="0.25">
      <c r="A175" s="278" t="s">
        <v>234</v>
      </c>
      <c r="B175" s="1152"/>
      <c r="C175" s="1152"/>
      <c r="D175" s="1153" t="s">
        <v>220</v>
      </c>
      <c r="E175" s="1153"/>
      <c r="F175" s="189"/>
    </row>
    <row r="176" spans="1:6" x14ac:dyDescent="0.25">
      <c r="A176" s="264" t="s">
        <v>787</v>
      </c>
      <c r="B176" s="1164" t="str">
        <f>VLOOKUP(A176,$A$11:$E$55,3,0)</f>
        <v>SONAR</v>
      </c>
      <c r="C176" s="1164"/>
      <c r="D176" s="1165">
        <v>13500</v>
      </c>
      <c r="E176" s="1165"/>
      <c r="F176" s="189"/>
    </row>
    <row r="177" spans="1:6" x14ac:dyDescent="0.25">
      <c r="A177" s="267" t="s">
        <v>788</v>
      </c>
      <c r="B177" s="1160" t="str">
        <f>VLOOKUP(A177,$A$11:$E$55,3,0)</f>
        <v>IDEAL OXIGENIO</v>
      </c>
      <c r="C177" s="1160"/>
      <c r="D177" s="1161">
        <v>14000</v>
      </c>
      <c r="E177" s="1161"/>
      <c r="F177" s="189"/>
    </row>
    <row r="178" spans="1:6" x14ac:dyDescent="0.25">
      <c r="A178" s="272" t="s">
        <v>789</v>
      </c>
      <c r="B178" s="1162" t="str">
        <f>VLOOKUP(A178,$A$11:$E$55,3,0)</f>
        <v>GAZTECH</v>
      </c>
      <c r="C178" s="1162"/>
      <c r="D178" s="1163">
        <v>17000</v>
      </c>
      <c r="E178" s="1163"/>
      <c r="F178" s="189"/>
    </row>
    <row r="179" spans="1:6" x14ac:dyDescent="0.25">
      <c r="A179" s="261" t="s">
        <v>39</v>
      </c>
      <c r="B179" s="278" t="s">
        <v>53</v>
      </c>
      <c r="C179" s="278" t="s">
        <v>40</v>
      </c>
      <c r="D179" s="278" t="s">
        <v>230</v>
      </c>
      <c r="E179" s="278" t="s">
        <v>231</v>
      </c>
      <c r="F179" s="189"/>
    </row>
    <row r="180" spans="1:6" ht="31.5" x14ac:dyDescent="0.25">
      <c r="A180" s="148" t="s">
        <v>1167</v>
      </c>
      <c r="B180" s="147" t="s">
        <v>1000</v>
      </c>
      <c r="C180" s="148" t="s">
        <v>117</v>
      </c>
      <c r="D180" s="279">
        <v>44826</v>
      </c>
      <c r="E180" s="150">
        <f>IF(SUM(D182:E184)&lt;&gt;0,MEDIAN(D182:E184),"")</f>
        <v>87550</v>
      </c>
      <c r="F180" s="189"/>
    </row>
    <row r="181" spans="1:6" x14ac:dyDescent="0.25">
      <c r="A181" s="278" t="s">
        <v>234</v>
      </c>
      <c r="B181" s="1152"/>
      <c r="C181" s="1152"/>
      <c r="D181" s="1153" t="s">
        <v>220</v>
      </c>
      <c r="E181" s="1153"/>
      <c r="F181" s="189"/>
    </row>
    <row r="182" spans="1:6" x14ac:dyDescent="0.25">
      <c r="A182" s="264" t="s">
        <v>787</v>
      </c>
      <c r="B182" s="1164" t="str">
        <f>VLOOKUP(A182,$A$11:$E$70,3,0)</f>
        <v>SONAR</v>
      </c>
      <c r="C182" s="1164"/>
      <c r="D182" s="1165">
        <v>83640</v>
      </c>
      <c r="E182" s="1165"/>
      <c r="F182" s="189"/>
    </row>
    <row r="183" spans="1:6" x14ac:dyDescent="0.25">
      <c r="A183" s="267" t="s">
        <v>788</v>
      </c>
      <c r="B183" s="1160" t="str">
        <f>VLOOKUP(A183,$A$11:$E$70,3,0)</f>
        <v>IDEAL OXIGENIO</v>
      </c>
      <c r="C183" s="1160"/>
      <c r="D183" s="1161">
        <v>87550</v>
      </c>
      <c r="E183" s="1161"/>
      <c r="F183" s="189"/>
    </row>
    <row r="184" spans="1:6" x14ac:dyDescent="0.25">
      <c r="A184" s="272" t="s">
        <v>789</v>
      </c>
      <c r="B184" s="1162" t="str">
        <f>VLOOKUP(A184,$A$11:$E$70,3,0)</f>
        <v>GAZTECH</v>
      </c>
      <c r="C184" s="1162"/>
      <c r="D184" s="1163">
        <v>92130</v>
      </c>
      <c r="E184" s="1163"/>
      <c r="F184" s="189"/>
    </row>
    <row r="185" spans="1:6" x14ac:dyDescent="0.25">
      <c r="A185" s="261" t="s">
        <v>39</v>
      </c>
      <c r="B185" s="278" t="s">
        <v>53</v>
      </c>
      <c r="C185" s="278" t="s">
        <v>40</v>
      </c>
      <c r="D185" s="278" t="s">
        <v>230</v>
      </c>
      <c r="E185" s="278" t="s">
        <v>231</v>
      </c>
      <c r="F185" s="189"/>
    </row>
    <row r="186" spans="1:6" ht="31.5" x14ac:dyDescent="0.25">
      <c r="A186" s="148" t="s">
        <v>1168</v>
      </c>
      <c r="B186" s="147" t="s">
        <v>1312</v>
      </c>
      <c r="C186" s="148" t="s">
        <v>117</v>
      </c>
      <c r="D186" s="279">
        <v>44826</v>
      </c>
      <c r="E186" s="150">
        <f>IF(SUM(D188:E190)&lt;&gt;0,MEDIAN(D188:E190),"")</f>
        <v>57132</v>
      </c>
      <c r="F186" s="189"/>
    </row>
    <row r="187" spans="1:6" x14ac:dyDescent="0.25">
      <c r="A187" s="278" t="s">
        <v>234</v>
      </c>
      <c r="B187" s="1152"/>
      <c r="C187" s="1152"/>
      <c r="D187" s="1153" t="s">
        <v>220</v>
      </c>
      <c r="E187" s="1153"/>
      <c r="F187" s="189"/>
    </row>
    <row r="188" spans="1:6" x14ac:dyDescent="0.25">
      <c r="A188" s="264" t="s">
        <v>787</v>
      </c>
      <c r="B188" s="1164" t="str">
        <f>VLOOKUP(A188,$A$11:$E$70,3,0)</f>
        <v>SONAR</v>
      </c>
      <c r="C188" s="1164"/>
      <c r="D188" s="1165">
        <v>56550</v>
      </c>
      <c r="E188" s="1165"/>
      <c r="F188" s="189"/>
    </row>
    <row r="189" spans="1:6" x14ac:dyDescent="0.25">
      <c r="A189" s="267" t="s">
        <v>788</v>
      </c>
      <c r="B189" s="1160" t="str">
        <f>VLOOKUP(A189,$A$11:$E$70,3,0)</f>
        <v>IDEAL OXIGENIO</v>
      </c>
      <c r="C189" s="1160"/>
      <c r="D189" s="1161">
        <v>57132</v>
      </c>
      <c r="E189" s="1161"/>
      <c r="F189" s="189"/>
    </row>
    <row r="190" spans="1:6" x14ac:dyDescent="0.25">
      <c r="A190" s="272" t="s">
        <v>789</v>
      </c>
      <c r="B190" s="1162" t="str">
        <f>VLOOKUP(A190,$A$11:$E$70,3,0)</f>
        <v>GAZTECH</v>
      </c>
      <c r="C190" s="1162"/>
      <c r="D190" s="1163">
        <v>59500</v>
      </c>
      <c r="E190" s="1163"/>
      <c r="F190" s="189"/>
    </row>
    <row r="191" spans="1:6" x14ac:dyDescent="0.25">
      <c r="A191" s="261" t="s">
        <v>39</v>
      </c>
      <c r="B191" s="278" t="s">
        <v>53</v>
      </c>
      <c r="C191" s="278" t="s">
        <v>40</v>
      </c>
      <c r="D191" s="278" t="s">
        <v>230</v>
      </c>
      <c r="E191" s="278" t="s">
        <v>231</v>
      </c>
      <c r="F191" s="189"/>
    </row>
    <row r="192" spans="1:6" ht="31.5" x14ac:dyDescent="0.25">
      <c r="A192" s="148" t="s">
        <v>1169</v>
      </c>
      <c r="B192" s="147" t="s">
        <v>1001</v>
      </c>
      <c r="C192" s="148" t="s">
        <v>117</v>
      </c>
      <c r="D192" s="279">
        <v>44826</v>
      </c>
      <c r="E192" s="150">
        <f>IF(SUM(D194:E196)&lt;&gt;0,MEDIAN(D194:E196),"")</f>
        <v>6636.8</v>
      </c>
      <c r="F192" s="189"/>
    </row>
    <row r="193" spans="1:6" x14ac:dyDescent="0.25">
      <c r="A193" s="278" t="s">
        <v>234</v>
      </c>
      <c r="B193" s="1152"/>
      <c r="C193" s="1152"/>
      <c r="D193" s="1153" t="s">
        <v>220</v>
      </c>
      <c r="E193" s="1153"/>
      <c r="F193" s="189"/>
    </row>
    <row r="194" spans="1:6" x14ac:dyDescent="0.25">
      <c r="A194" s="264" t="s">
        <v>787</v>
      </c>
      <c r="B194" s="1164" t="str">
        <f>VLOOKUP(A194,$A$11:$E$70,3,0)</f>
        <v>SONAR</v>
      </c>
      <c r="C194" s="1164"/>
      <c r="D194" s="1165">
        <v>6320</v>
      </c>
      <c r="E194" s="1165"/>
      <c r="F194" s="189"/>
    </row>
    <row r="195" spans="1:6" x14ac:dyDescent="0.25">
      <c r="A195" s="267" t="s">
        <v>788</v>
      </c>
      <c r="B195" s="1160" t="str">
        <f>VLOOKUP(A195,$A$11:$E$70,3,0)</f>
        <v>IDEAL OXIGENIO</v>
      </c>
      <c r="C195" s="1160"/>
      <c r="D195" s="1161">
        <v>6636.8</v>
      </c>
      <c r="E195" s="1161"/>
      <c r="F195" s="189"/>
    </row>
    <row r="196" spans="1:6" x14ac:dyDescent="0.25">
      <c r="A196" s="272" t="s">
        <v>789</v>
      </c>
      <c r="B196" s="1162" t="str">
        <f>VLOOKUP(A196,$A$11:$E$70,3,0)</f>
        <v>GAZTECH</v>
      </c>
      <c r="C196" s="1162"/>
      <c r="D196" s="1163">
        <v>7850</v>
      </c>
      <c r="E196" s="1163"/>
      <c r="F196" s="189"/>
    </row>
    <row r="197" spans="1:6" x14ac:dyDescent="0.25">
      <c r="A197" s="261" t="s">
        <v>39</v>
      </c>
      <c r="B197" s="278" t="s">
        <v>53</v>
      </c>
      <c r="C197" s="278" t="s">
        <v>40</v>
      </c>
      <c r="D197" s="278" t="s">
        <v>230</v>
      </c>
      <c r="E197" s="278" t="s">
        <v>231</v>
      </c>
      <c r="F197" s="189"/>
    </row>
    <row r="198" spans="1:6" ht="25.5" customHeight="1" x14ac:dyDescent="0.25">
      <c r="A198" s="148" t="s">
        <v>993</v>
      </c>
      <c r="B198" s="147" t="s">
        <v>999</v>
      </c>
      <c r="C198" s="148" t="s">
        <v>117</v>
      </c>
      <c r="D198" s="279">
        <v>44826</v>
      </c>
      <c r="E198" s="150">
        <f>IF(SUM(D200:E202)&lt;&gt;0,MEDIAN(D200:E202),"")</f>
        <v>42</v>
      </c>
      <c r="F198" s="189"/>
    </row>
    <row r="199" spans="1:6" x14ac:dyDescent="0.25">
      <c r="A199" s="278" t="s">
        <v>234</v>
      </c>
      <c r="B199" s="1152"/>
      <c r="C199" s="1152"/>
      <c r="D199" s="1153" t="s">
        <v>220</v>
      </c>
      <c r="E199" s="1153"/>
      <c r="F199" s="189"/>
    </row>
    <row r="200" spans="1:6" x14ac:dyDescent="0.25">
      <c r="A200" s="264" t="s">
        <v>1026</v>
      </c>
      <c r="B200" s="1164" t="str">
        <f>VLOOKUP(A200,$A$11:$E$70,3,0)</f>
        <v>RVM MEDICAL</v>
      </c>
      <c r="C200" s="1164"/>
      <c r="D200" s="1165">
        <v>42</v>
      </c>
      <c r="E200" s="1165"/>
      <c r="F200" s="189"/>
    </row>
    <row r="201" spans="1:6" x14ac:dyDescent="0.25">
      <c r="A201" s="267" t="s">
        <v>1027</v>
      </c>
      <c r="B201" s="1160" t="str">
        <f>VLOOKUP(A201,$A$11:$E$70,3,0)</f>
        <v>OXIGÁS</v>
      </c>
      <c r="C201" s="1160"/>
      <c r="D201" s="1161">
        <v>34.200000000000003</v>
      </c>
      <c r="E201" s="1161"/>
      <c r="F201" s="189"/>
    </row>
    <row r="202" spans="1:6" x14ac:dyDescent="0.25">
      <c r="A202" s="272" t="s">
        <v>1028</v>
      </c>
      <c r="B202" s="1162" t="str">
        <f>VLOOKUP(A202,$A$11:$E$70,3,0)</f>
        <v>ATHENAS</v>
      </c>
      <c r="C202" s="1162"/>
      <c r="D202" s="1163">
        <v>48</v>
      </c>
      <c r="E202" s="1163"/>
      <c r="F202" s="189"/>
    </row>
    <row r="203" spans="1:6" x14ac:dyDescent="0.25">
      <c r="A203" s="261" t="s">
        <v>39</v>
      </c>
      <c r="B203" s="278" t="s">
        <v>53</v>
      </c>
      <c r="C203" s="278" t="s">
        <v>40</v>
      </c>
      <c r="D203" s="278" t="s">
        <v>230</v>
      </c>
      <c r="E203" s="278" t="s">
        <v>231</v>
      </c>
      <c r="F203" s="189"/>
    </row>
    <row r="204" spans="1:6" ht="52.5" x14ac:dyDescent="0.25">
      <c r="A204" s="281" t="s">
        <v>994</v>
      </c>
      <c r="B204" s="282" t="s">
        <v>1008</v>
      </c>
      <c r="C204" s="281" t="s">
        <v>117</v>
      </c>
      <c r="D204" s="279">
        <v>44671</v>
      </c>
      <c r="E204" s="283">
        <f>IF(SUM(D206:E208)&lt;&gt;0,MEDIAN(D206:E208),"")</f>
        <v>233486.96</v>
      </c>
      <c r="F204" s="189"/>
    </row>
    <row r="205" spans="1:6" x14ac:dyDescent="0.25">
      <c r="A205" s="278" t="s">
        <v>234</v>
      </c>
      <c r="B205" s="1152"/>
      <c r="C205" s="1152"/>
      <c r="D205" s="1153" t="s">
        <v>220</v>
      </c>
      <c r="E205" s="1153"/>
      <c r="F205" s="189"/>
    </row>
    <row r="206" spans="1:6" x14ac:dyDescent="0.25">
      <c r="A206" s="284" t="s">
        <v>1029</v>
      </c>
      <c r="B206" s="1154" t="str">
        <f>VLOOKUP(A206,$A$11:$E$70,3,0)</f>
        <v>PROTÓNS BRASIL</v>
      </c>
      <c r="C206" s="1154"/>
      <c r="D206" s="1155">
        <v>184200</v>
      </c>
      <c r="E206" s="1155"/>
      <c r="F206" s="189"/>
    </row>
    <row r="207" spans="1:6" x14ac:dyDescent="0.25">
      <c r="A207" s="285" t="s">
        <v>1030</v>
      </c>
      <c r="B207" s="1156" t="str">
        <f>VLOOKUP(A207,$A$11:$E$70,3,0)</f>
        <v xml:space="preserve">VEXER </v>
      </c>
      <c r="C207" s="1156"/>
      <c r="D207" s="1157">
        <v>233486.96</v>
      </c>
      <c r="E207" s="1157"/>
      <c r="F207" s="189"/>
    </row>
    <row r="208" spans="1:6" x14ac:dyDescent="0.25">
      <c r="A208" s="286" t="s">
        <v>1031</v>
      </c>
      <c r="B208" s="1158" t="str">
        <f>VLOOKUP(A208,$A$11:$E$70,3,0)</f>
        <v>ALPHENZ</v>
      </c>
      <c r="C208" s="1158"/>
      <c r="D208" s="1159">
        <v>255390</v>
      </c>
      <c r="E208" s="1159"/>
      <c r="F208" s="189"/>
    </row>
    <row r="209" spans="1:6" x14ac:dyDescent="0.25">
      <c r="A209" s="261" t="s">
        <v>39</v>
      </c>
      <c r="B209" s="278" t="s">
        <v>53</v>
      </c>
      <c r="C209" s="278" t="s">
        <v>40</v>
      </c>
      <c r="D209" s="278" t="s">
        <v>230</v>
      </c>
      <c r="E209" s="278" t="s">
        <v>231</v>
      </c>
    </row>
    <row r="210" spans="1:6" x14ac:dyDescent="0.25">
      <c r="A210" s="281" t="s">
        <v>1170</v>
      </c>
      <c r="B210" s="282" t="s">
        <v>1002</v>
      </c>
      <c r="C210" s="281" t="s">
        <v>45</v>
      </c>
      <c r="D210" s="279">
        <v>44827</v>
      </c>
      <c r="E210" s="283">
        <f>IF(SUM(D212:E214)&lt;&gt;0,MEDIAN(D212:E214),"")</f>
        <v>418.64</v>
      </c>
      <c r="F210" s="240" t="s">
        <v>967</v>
      </c>
    </row>
    <row r="211" spans="1:6" x14ac:dyDescent="0.25">
      <c r="A211" s="278" t="s">
        <v>234</v>
      </c>
      <c r="B211" s="1152"/>
      <c r="C211" s="1152"/>
      <c r="D211" s="1153" t="s">
        <v>220</v>
      </c>
      <c r="E211" s="1153"/>
    </row>
    <row r="212" spans="1:6" x14ac:dyDescent="0.25">
      <c r="A212" s="284" t="s">
        <v>1034</v>
      </c>
      <c r="B212" s="1154" t="str">
        <f>VLOOKUP(A212,$A$11:$E$70,3,0)</f>
        <v>LEVEROS</v>
      </c>
      <c r="C212" s="1154"/>
      <c r="D212" s="1155">
        <v>184.44</v>
      </c>
      <c r="E212" s="1155"/>
    </row>
    <row r="213" spans="1:6" x14ac:dyDescent="0.25">
      <c r="A213" s="285" t="s">
        <v>1089</v>
      </c>
      <c r="B213" s="1156" t="str">
        <f>VLOOKUP(A213,$A$11:$E$70,3,0)</f>
        <v>NOVA EXAUSTORES</v>
      </c>
      <c r="C213" s="1156"/>
      <c r="D213" s="1157">
        <v>418.64</v>
      </c>
      <c r="E213" s="1157"/>
    </row>
    <row r="214" spans="1:6" x14ac:dyDescent="0.25">
      <c r="A214" s="286" t="s">
        <v>1090</v>
      </c>
      <c r="B214" s="1158" t="str">
        <f>VLOOKUP(A214,$A$11:$E$70,3,0)</f>
        <v>CIBREL</v>
      </c>
      <c r="C214" s="1158"/>
      <c r="D214" s="1159">
        <v>454.9</v>
      </c>
      <c r="E214" s="1159"/>
    </row>
    <row r="215" spans="1:6" x14ac:dyDescent="0.25">
      <c r="A215" s="261" t="s">
        <v>39</v>
      </c>
      <c r="B215" s="278" t="s">
        <v>53</v>
      </c>
      <c r="C215" s="278" t="s">
        <v>40</v>
      </c>
      <c r="D215" s="278" t="s">
        <v>230</v>
      </c>
      <c r="E215" s="278" t="s">
        <v>231</v>
      </c>
    </row>
    <row r="216" spans="1:6" ht="31.5" x14ac:dyDescent="0.25">
      <c r="A216" s="281" t="s">
        <v>995</v>
      </c>
      <c r="B216" s="282" t="s">
        <v>1091</v>
      </c>
      <c r="C216" s="281" t="s">
        <v>1311</v>
      </c>
      <c r="D216" s="279">
        <v>44826</v>
      </c>
      <c r="E216" s="283">
        <f>IF(SUM(D218:E220)&lt;&gt;0,MEDIAN(D218:E220),"")</f>
        <v>16287.37</v>
      </c>
      <c r="F216" s="240" t="s">
        <v>967</v>
      </c>
    </row>
    <row r="217" spans="1:6" x14ac:dyDescent="0.25">
      <c r="A217" s="278" t="s">
        <v>234</v>
      </c>
      <c r="B217" s="1152"/>
      <c r="C217" s="1152"/>
      <c r="D217" s="1153" t="s">
        <v>220</v>
      </c>
      <c r="E217" s="1153"/>
    </row>
    <row r="218" spans="1:6" x14ac:dyDescent="0.25">
      <c r="A218" s="284" t="s">
        <v>1092</v>
      </c>
      <c r="B218" s="1154" t="str">
        <f>VLOOKUP(A218,$A$11:$E$70,3,0)</f>
        <v xml:space="preserve">CIA DO VENTO </v>
      </c>
      <c r="C218" s="1154"/>
      <c r="D218" s="1155">
        <v>15700</v>
      </c>
      <c r="E218" s="1155"/>
    </row>
    <row r="219" spans="1:6" x14ac:dyDescent="0.25">
      <c r="A219" s="285" t="s">
        <v>1089</v>
      </c>
      <c r="B219" s="1156" t="str">
        <f>VLOOKUP(A219,$A$11:$E$70,3,0)</f>
        <v>NOVA EXAUSTORES</v>
      </c>
      <c r="C219" s="1156"/>
      <c r="D219" s="1157">
        <f>16287.37</f>
        <v>16287.37</v>
      </c>
      <c r="E219" s="1157"/>
    </row>
    <row r="220" spans="1:6" x14ac:dyDescent="0.25">
      <c r="A220" s="286" t="s">
        <v>1093</v>
      </c>
      <c r="B220" s="1158" t="str">
        <f>VLOOKUP(A220,$A$11:$E$70,3,0)</f>
        <v>SHOPTIME</v>
      </c>
      <c r="C220" s="1158"/>
      <c r="D220" s="1159">
        <v>18398.849999999999</v>
      </c>
      <c r="E220" s="1159"/>
    </row>
    <row r="221" spans="1:6" x14ac:dyDescent="0.25">
      <c r="A221" s="261" t="s">
        <v>39</v>
      </c>
      <c r="B221" s="278" t="s">
        <v>53</v>
      </c>
      <c r="C221" s="278" t="s">
        <v>40</v>
      </c>
      <c r="D221" s="278" t="s">
        <v>230</v>
      </c>
      <c r="E221" s="278" t="s">
        <v>231</v>
      </c>
    </row>
    <row r="222" spans="1:6" ht="42" x14ac:dyDescent="0.25">
      <c r="A222" s="281" t="s">
        <v>996</v>
      </c>
      <c r="B222" s="282" t="s">
        <v>1179</v>
      </c>
      <c r="C222" s="281" t="s">
        <v>215</v>
      </c>
      <c r="D222" s="279">
        <v>44826</v>
      </c>
      <c r="E222" s="283">
        <f>IF(SUM(D224:E226)&lt;&gt;0,MEDIAN(D224:E226),"")</f>
        <v>92500</v>
      </c>
    </row>
    <row r="223" spans="1:6" x14ac:dyDescent="0.25">
      <c r="A223" s="278" t="s">
        <v>234</v>
      </c>
      <c r="B223" s="1152"/>
      <c r="C223" s="1152"/>
      <c r="D223" s="1153" t="s">
        <v>220</v>
      </c>
      <c r="E223" s="1153"/>
    </row>
    <row r="224" spans="1:6" x14ac:dyDescent="0.25">
      <c r="A224" s="284" t="s">
        <v>1094</v>
      </c>
      <c r="B224" s="1154" t="str">
        <f>VLOOKUP(A224,$A$11:$E$70,3,0)</f>
        <v>CONTRAFO</v>
      </c>
      <c r="C224" s="1154"/>
      <c r="D224" s="1155">
        <v>92500</v>
      </c>
      <c r="E224" s="1155"/>
    </row>
    <row r="225" spans="1:5" x14ac:dyDescent="0.25">
      <c r="A225" s="285" t="s">
        <v>1180</v>
      </c>
      <c r="B225" s="1156" t="str">
        <f>VLOOKUP(A225,$A$11:$E$70,3,0)</f>
        <v xml:space="preserve">GAÚCHA CONSTRUÇÕES ELÉTRICAS </v>
      </c>
      <c r="C225" s="1156"/>
      <c r="D225" s="1157">
        <v>108490</v>
      </c>
      <c r="E225" s="1157"/>
    </row>
    <row r="226" spans="1:5" x14ac:dyDescent="0.25">
      <c r="A226" s="286" t="s">
        <v>1181</v>
      </c>
      <c r="B226" s="1158" t="str">
        <f>VLOOKUP(A226,$A$11:$E$70,3,0)</f>
        <v>KIMARI</v>
      </c>
      <c r="C226" s="1158"/>
      <c r="D226" s="1159">
        <v>90453</v>
      </c>
      <c r="E226" s="1159"/>
    </row>
    <row r="227" spans="1:5" x14ac:dyDescent="0.25">
      <c r="A227" s="261" t="s">
        <v>39</v>
      </c>
      <c r="B227" s="278" t="s">
        <v>53</v>
      </c>
      <c r="C227" s="278" t="s">
        <v>40</v>
      </c>
      <c r="D227" s="278" t="s">
        <v>230</v>
      </c>
      <c r="E227" s="278" t="s">
        <v>231</v>
      </c>
    </row>
    <row r="228" spans="1:5" ht="31.5" x14ac:dyDescent="0.25">
      <c r="A228" s="281" t="s">
        <v>997</v>
      </c>
      <c r="B228" s="282" t="s">
        <v>1226</v>
      </c>
      <c r="C228" s="281" t="s">
        <v>45</v>
      </c>
      <c r="D228" s="279">
        <v>44827</v>
      </c>
      <c r="E228" s="283">
        <f>IF(SUM(D230:E232)&lt;&gt;0,MEDIAN(D230:E232),"")</f>
        <v>87.23</v>
      </c>
    </row>
    <row r="229" spans="1:5" x14ac:dyDescent="0.25">
      <c r="A229" s="278" t="s">
        <v>234</v>
      </c>
      <c r="B229" s="1152"/>
      <c r="C229" s="1152"/>
      <c r="D229" s="1153" t="s">
        <v>220</v>
      </c>
      <c r="E229" s="1153"/>
    </row>
    <row r="230" spans="1:5" x14ac:dyDescent="0.25">
      <c r="A230" s="284" t="s">
        <v>1211</v>
      </c>
      <c r="B230" s="1154" t="str">
        <f>VLOOKUP(A230,$A$11:$E$70,3,0)</f>
        <v>PROTENPAR</v>
      </c>
      <c r="C230" s="1154"/>
      <c r="D230" s="1155">
        <v>87.23</v>
      </c>
      <c r="E230" s="1155"/>
    </row>
    <row r="231" spans="1:5" x14ac:dyDescent="0.25">
      <c r="A231" s="285" t="s">
        <v>1212</v>
      </c>
      <c r="B231" s="1156" t="str">
        <f>VLOOKUP(A231,$A$11:$E$70,3,0)</f>
        <v>LAJES TAMOYO</v>
      </c>
      <c r="C231" s="1156"/>
      <c r="D231" s="1157">
        <v>92.44</v>
      </c>
      <c r="E231" s="1157"/>
    </row>
    <row r="232" spans="1:5" x14ac:dyDescent="0.25">
      <c r="A232" s="286" t="s">
        <v>1213</v>
      </c>
      <c r="B232" s="1158" t="str">
        <f>VLOOKUP(A232,$A$11:$E$70,3,0)</f>
        <v>SOLAR ARQUITETURA E ENGENHARIA</v>
      </c>
      <c r="C232" s="1158"/>
      <c r="D232" s="1159">
        <v>83.2</v>
      </c>
      <c r="E232" s="1159"/>
    </row>
    <row r="233" spans="1:5" x14ac:dyDescent="0.25">
      <c r="A233" s="261" t="s">
        <v>39</v>
      </c>
      <c r="B233" s="278" t="s">
        <v>53</v>
      </c>
      <c r="C233" s="278" t="s">
        <v>40</v>
      </c>
      <c r="D233" s="278" t="s">
        <v>230</v>
      </c>
      <c r="E233" s="278" t="s">
        <v>231</v>
      </c>
    </row>
    <row r="234" spans="1:5" ht="31.5" x14ac:dyDescent="0.25">
      <c r="A234" s="281" t="s">
        <v>1294</v>
      </c>
      <c r="B234" s="282" t="s">
        <v>1309</v>
      </c>
      <c r="C234" s="281" t="s">
        <v>215</v>
      </c>
      <c r="D234" s="279">
        <v>44830</v>
      </c>
      <c r="E234" s="283">
        <f>IF(SUM(D236:E238)&lt;&gt;0,MEDIAN(D236:E238),"")</f>
        <v>480708.8</v>
      </c>
    </row>
    <row r="235" spans="1:5" x14ac:dyDescent="0.25">
      <c r="A235" s="278" t="s">
        <v>234</v>
      </c>
      <c r="B235" s="1152"/>
      <c r="C235" s="1152"/>
      <c r="D235" s="1153" t="s">
        <v>220</v>
      </c>
      <c r="E235" s="1153"/>
    </row>
    <row r="236" spans="1:5" x14ac:dyDescent="0.25">
      <c r="A236" s="284" t="s">
        <v>1214</v>
      </c>
      <c r="B236" s="1154" t="str">
        <f>VLOOKUP(A236,$A$11:$E$70,3,0)</f>
        <v>TENDA ENERGIA SOLAR</v>
      </c>
      <c r="C236" s="1154"/>
      <c r="D236" s="1155">
        <v>475500</v>
      </c>
      <c r="E236" s="1155"/>
    </row>
    <row r="237" spans="1:5" x14ac:dyDescent="0.25">
      <c r="A237" s="284" t="s">
        <v>1295</v>
      </c>
      <c r="B237" s="1156" t="str">
        <f>VLOOKUP(A237,$A$11:$E$70,3,0)</f>
        <v>INOVA ENERGIA SOLAR</v>
      </c>
      <c r="C237" s="1156"/>
      <c r="D237" s="1157">
        <v>480708.8</v>
      </c>
      <c r="E237" s="1157"/>
    </row>
    <row r="238" spans="1:5" x14ac:dyDescent="0.25">
      <c r="A238" s="287" t="s">
        <v>1296</v>
      </c>
      <c r="B238" s="1158" t="str">
        <f>VLOOKUP(A238,$A$11:$E$70,3,0)</f>
        <v>REPLANDEÇA ENERGIA SOLAR</v>
      </c>
      <c r="C238" s="1158"/>
      <c r="D238" s="1159">
        <v>619700</v>
      </c>
      <c r="E238" s="1159"/>
    </row>
  </sheetData>
  <autoFilter ref="A1:A202" xr:uid="{00000000-0009-0000-0000-000009000000}"/>
  <dataConsolidate/>
  <mergeCells count="227">
    <mergeCell ref="B226:C226"/>
    <mergeCell ref="D226:E226"/>
    <mergeCell ref="D76:E76"/>
    <mergeCell ref="B76:C76"/>
    <mergeCell ref="B207:C207"/>
    <mergeCell ref="D207:E207"/>
    <mergeCell ref="B208:C208"/>
    <mergeCell ref="D208:E208"/>
    <mergeCell ref="B175:C175"/>
    <mergeCell ref="D175:E175"/>
    <mergeCell ref="B176:C176"/>
    <mergeCell ref="D176:E176"/>
    <mergeCell ref="B177:C177"/>
    <mergeCell ref="D177:E177"/>
    <mergeCell ref="B178:C178"/>
    <mergeCell ref="D178:E178"/>
    <mergeCell ref="B181:C181"/>
    <mergeCell ref="D181:E181"/>
    <mergeCell ref="B205:C205"/>
    <mergeCell ref="D205:E205"/>
    <mergeCell ref="B206:C206"/>
    <mergeCell ref="D206:E206"/>
    <mergeCell ref="B223:C223"/>
    <mergeCell ref="D223:E223"/>
    <mergeCell ref="B224:C224"/>
    <mergeCell ref="D224:E224"/>
    <mergeCell ref="B225:C225"/>
    <mergeCell ref="D225:E225"/>
    <mergeCell ref="B211:C211"/>
    <mergeCell ref="D211:E211"/>
    <mergeCell ref="B219:C219"/>
    <mergeCell ref="D219:E219"/>
    <mergeCell ref="B220:C220"/>
    <mergeCell ref="D220:E220"/>
    <mergeCell ref="B212:C212"/>
    <mergeCell ref="D212:E212"/>
    <mergeCell ref="B213:C213"/>
    <mergeCell ref="D213:E213"/>
    <mergeCell ref="B214:C214"/>
    <mergeCell ref="D214:E214"/>
    <mergeCell ref="B217:C217"/>
    <mergeCell ref="D217:E217"/>
    <mergeCell ref="B218:C218"/>
    <mergeCell ref="D218:E218"/>
    <mergeCell ref="B139:C139"/>
    <mergeCell ref="D139:E139"/>
    <mergeCell ref="B163:C163"/>
    <mergeCell ref="D163:E163"/>
    <mergeCell ref="B151:C151"/>
    <mergeCell ref="D151:E151"/>
    <mergeCell ref="B152:C152"/>
    <mergeCell ref="D152:E152"/>
    <mergeCell ref="B153:C153"/>
    <mergeCell ref="D153:E153"/>
    <mergeCell ref="B154:C154"/>
    <mergeCell ref="D154:E154"/>
    <mergeCell ref="B157:C157"/>
    <mergeCell ref="D157:E157"/>
    <mergeCell ref="B158:C158"/>
    <mergeCell ref="D158:E158"/>
    <mergeCell ref="B140:C140"/>
    <mergeCell ref="D140:E140"/>
    <mergeCell ref="B141:C141"/>
    <mergeCell ref="D141:E141"/>
    <mergeCell ref="B160:C160"/>
    <mergeCell ref="D160:E160"/>
    <mergeCell ref="B130:C130"/>
    <mergeCell ref="D130:E130"/>
    <mergeCell ref="B133:C133"/>
    <mergeCell ref="D133:E133"/>
    <mergeCell ref="B134:C134"/>
    <mergeCell ref="D134:E134"/>
    <mergeCell ref="B135:C135"/>
    <mergeCell ref="D135:E135"/>
    <mergeCell ref="B136:C136"/>
    <mergeCell ref="D136:E136"/>
    <mergeCell ref="B121:C121"/>
    <mergeCell ref="D121:E121"/>
    <mergeCell ref="B128:C128"/>
    <mergeCell ref="D128:E128"/>
    <mergeCell ref="B129:C129"/>
    <mergeCell ref="D129:E129"/>
    <mergeCell ref="B122:C122"/>
    <mergeCell ref="D122:E122"/>
    <mergeCell ref="B123:C123"/>
    <mergeCell ref="D123:E123"/>
    <mergeCell ref="B124:C124"/>
    <mergeCell ref="D124:E124"/>
    <mergeCell ref="B127:C127"/>
    <mergeCell ref="D127:E127"/>
    <mergeCell ref="B117:C117"/>
    <mergeCell ref="D117:E117"/>
    <mergeCell ref="B118:C118"/>
    <mergeCell ref="D118:E118"/>
    <mergeCell ref="B112:C112"/>
    <mergeCell ref="D112:E112"/>
    <mergeCell ref="B115:C115"/>
    <mergeCell ref="D115:E115"/>
    <mergeCell ref="B116:C116"/>
    <mergeCell ref="D116:E116"/>
    <mergeCell ref="B109:C109"/>
    <mergeCell ref="D109:E109"/>
    <mergeCell ref="B110:C110"/>
    <mergeCell ref="D110:E110"/>
    <mergeCell ref="B111:C111"/>
    <mergeCell ref="D111:E111"/>
    <mergeCell ref="B105:C105"/>
    <mergeCell ref="D105:E105"/>
    <mergeCell ref="B106:C106"/>
    <mergeCell ref="D106:E106"/>
    <mergeCell ref="B100:C100"/>
    <mergeCell ref="D100:E100"/>
    <mergeCell ref="B103:C103"/>
    <mergeCell ref="D103:E103"/>
    <mergeCell ref="B104:C104"/>
    <mergeCell ref="D104:E104"/>
    <mergeCell ref="B97:C97"/>
    <mergeCell ref="D97:E97"/>
    <mergeCell ref="B98:C98"/>
    <mergeCell ref="D98:E98"/>
    <mergeCell ref="B99:C99"/>
    <mergeCell ref="D99:E99"/>
    <mergeCell ref="D93:E93"/>
    <mergeCell ref="B94:C94"/>
    <mergeCell ref="D94:E94"/>
    <mergeCell ref="B87:C87"/>
    <mergeCell ref="D87:E87"/>
    <mergeCell ref="B88:C88"/>
    <mergeCell ref="D88:E88"/>
    <mergeCell ref="B91:C91"/>
    <mergeCell ref="D91:E91"/>
    <mergeCell ref="B184:C184"/>
    <mergeCell ref="D184:E184"/>
    <mergeCell ref="B170:C170"/>
    <mergeCell ref="D170:E170"/>
    <mergeCell ref="A4:E4"/>
    <mergeCell ref="D5:E5"/>
    <mergeCell ref="D7:E8"/>
    <mergeCell ref="B75:C75"/>
    <mergeCell ref="D75:E75"/>
    <mergeCell ref="D74:E74"/>
    <mergeCell ref="B74:C74"/>
    <mergeCell ref="D73:E73"/>
    <mergeCell ref="B73:C73"/>
    <mergeCell ref="B86:C86"/>
    <mergeCell ref="D86:E86"/>
    <mergeCell ref="B79:C79"/>
    <mergeCell ref="D79:E79"/>
    <mergeCell ref="B80:C80"/>
    <mergeCell ref="D80:E80"/>
    <mergeCell ref="B81:C81"/>
    <mergeCell ref="D81:E81"/>
    <mergeCell ref="B92:C92"/>
    <mergeCell ref="D92:E92"/>
    <mergeCell ref="B93:C93"/>
    <mergeCell ref="B169:C169"/>
    <mergeCell ref="D169:E169"/>
    <mergeCell ref="B142:C142"/>
    <mergeCell ref="D142:E142"/>
    <mergeCell ref="B182:C182"/>
    <mergeCell ref="D182:E182"/>
    <mergeCell ref="B183:C183"/>
    <mergeCell ref="D183:E183"/>
    <mergeCell ref="B171:C171"/>
    <mergeCell ref="D171:E171"/>
    <mergeCell ref="B172:C172"/>
    <mergeCell ref="D172:E172"/>
    <mergeCell ref="B82:C82"/>
    <mergeCell ref="D82:E82"/>
    <mergeCell ref="B85:C85"/>
    <mergeCell ref="D85:E85"/>
    <mergeCell ref="B188:C188"/>
    <mergeCell ref="D188:E188"/>
    <mergeCell ref="B164:C164"/>
    <mergeCell ref="D164:E164"/>
    <mergeCell ref="B165:C165"/>
    <mergeCell ref="D165:E165"/>
    <mergeCell ref="B145:C145"/>
    <mergeCell ref="D145:E145"/>
    <mergeCell ref="B146:C146"/>
    <mergeCell ref="D146:E146"/>
    <mergeCell ref="B147:C147"/>
    <mergeCell ref="D147:E147"/>
    <mergeCell ref="B148:C148"/>
    <mergeCell ref="D148:E148"/>
    <mergeCell ref="B166:C166"/>
    <mergeCell ref="D166:E166"/>
    <mergeCell ref="B187:C187"/>
    <mergeCell ref="D187:E187"/>
    <mergeCell ref="B159:C159"/>
    <mergeCell ref="D159:E159"/>
    <mergeCell ref="B189:C189"/>
    <mergeCell ref="D189:E189"/>
    <mergeCell ref="B190:C190"/>
    <mergeCell ref="D190:E190"/>
    <mergeCell ref="B193:C193"/>
    <mergeCell ref="D193:E193"/>
    <mergeCell ref="B194:C194"/>
    <mergeCell ref="D194:E194"/>
    <mergeCell ref="B202:C202"/>
    <mergeCell ref="D202:E202"/>
    <mergeCell ref="B199:C199"/>
    <mergeCell ref="D199:E199"/>
    <mergeCell ref="B200:C200"/>
    <mergeCell ref="D200:E200"/>
    <mergeCell ref="B201:C201"/>
    <mergeCell ref="D201:E201"/>
    <mergeCell ref="B195:C195"/>
    <mergeCell ref="D195:E195"/>
    <mergeCell ref="B196:C196"/>
    <mergeCell ref="D196:E196"/>
    <mergeCell ref="B235:C235"/>
    <mergeCell ref="D235:E235"/>
    <mergeCell ref="B236:C236"/>
    <mergeCell ref="D236:E236"/>
    <mergeCell ref="B237:C237"/>
    <mergeCell ref="D237:E237"/>
    <mergeCell ref="B238:C238"/>
    <mergeCell ref="D238:E238"/>
    <mergeCell ref="B229:C229"/>
    <mergeCell ref="D229:E229"/>
    <mergeCell ref="B230:C230"/>
    <mergeCell ref="D230:E230"/>
    <mergeCell ref="B231:C231"/>
    <mergeCell ref="D231:E231"/>
    <mergeCell ref="B232:C232"/>
    <mergeCell ref="D232:E232"/>
  </mergeCells>
  <phoneticPr fontId="2" type="noConversion"/>
  <dataValidations count="6">
    <dataValidation type="list" allowBlank="1" showInputMessage="1" showErrorMessage="1" sqref="A74:A76 A110:A112 A116:A118" xr:uid="{00000000-0002-0000-0900-000000000000}">
      <formula1>$A$11:$A$21</formula1>
    </dataValidation>
    <dataValidation type="list" allowBlank="1" showInputMessage="1" showErrorMessage="1" sqref="A136" xr:uid="{00000000-0002-0000-0900-000001000000}">
      <formula1>$A$11:$A$39</formula1>
    </dataValidation>
    <dataValidation type="list" allowBlank="1" showInputMessage="1" showErrorMessage="1" sqref="A128:A130 A146:A147 A122:A124 A98:A100 A92:A94 A86:A88 A80:A82 A105:A106 A134:A135" xr:uid="{00000000-0002-0000-0900-000002000000}">
      <formula1>$A$11:$A$37</formula1>
    </dataValidation>
    <dataValidation type="list" allowBlank="1" showInputMessage="1" showErrorMessage="1" sqref="A104" xr:uid="{00000000-0002-0000-0900-000003000000}">
      <formula1>$A$11:$A$38</formula1>
    </dataValidation>
    <dataValidation type="list" allowBlank="1" showInputMessage="1" showErrorMessage="1" sqref="A176:A178" xr:uid="{00000000-0002-0000-0900-000004000000}">
      <formula1>$A$11:$A$55</formula1>
    </dataValidation>
    <dataValidation type="list" allowBlank="1" showInputMessage="1" showErrorMessage="1" sqref="A218:A220 A230:A232 A212:A214 A140:A142 A148 A152:A154 A158:A160 A164:A166 A170:A172 A206:A208 A182:A184 A188:A190 A194:A196 A200:A202 A224:A226 A236:A238" xr:uid="{00000000-0002-0000-0900-000005000000}">
      <formula1>$A$11:$A$70</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theme="4" tint="0.79998168889431442"/>
    <pageSetUpPr fitToPage="1"/>
  </sheetPr>
  <dimension ref="A1:AB36"/>
  <sheetViews>
    <sheetView workbookViewId="0"/>
  </sheetViews>
  <sheetFormatPr defaultColWidth="9.140625" defaultRowHeight="15" x14ac:dyDescent="0.25"/>
  <cols>
    <col min="1" max="1" width="9.85546875" style="240" bestFit="1" customWidth="1"/>
    <col min="2" max="2" width="18.7109375" style="240" customWidth="1"/>
    <col min="3" max="3" width="32.5703125" style="240" customWidth="1"/>
    <col min="4" max="4" width="9.42578125" style="240" bestFit="1" customWidth="1"/>
    <col min="5" max="5" width="16.5703125" style="240" bestFit="1" customWidth="1"/>
    <col min="6" max="6" width="15" style="240" bestFit="1" customWidth="1"/>
    <col min="7" max="7" width="8.140625" style="240" bestFit="1" customWidth="1"/>
    <col min="8" max="8" width="16" style="240" bestFit="1" customWidth="1"/>
    <col min="9" max="9" width="15" style="240" bestFit="1" customWidth="1"/>
    <col min="10" max="10" width="8.140625" style="240" bestFit="1" customWidth="1"/>
    <col min="11" max="11" width="16" style="240" bestFit="1" customWidth="1"/>
    <col min="12" max="12" width="15" style="240" bestFit="1" customWidth="1"/>
    <col min="13" max="13" width="8.42578125" style="240" bestFit="1" customWidth="1"/>
    <col min="14" max="14" width="16" style="240" bestFit="1" customWidth="1"/>
    <col min="15" max="15" width="15" style="240" bestFit="1" customWidth="1"/>
    <col min="16" max="16" width="8.42578125" style="240" bestFit="1" customWidth="1"/>
    <col min="17" max="17" width="16" style="240" bestFit="1" customWidth="1"/>
    <col min="18" max="18" width="15" style="240" bestFit="1" customWidth="1"/>
    <col min="19" max="19" width="8.42578125" style="240" bestFit="1" customWidth="1"/>
    <col min="20" max="20" width="16" style="240" bestFit="1" customWidth="1"/>
    <col min="21" max="21" width="15.5703125" style="240" customWidth="1"/>
    <col min="22" max="22" width="9.28515625" style="240" bestFit="1" customWidth="1"/>
    <col min="23" max="23" width="16" style="240" bestFit="1" customWidth="1"/>
    <col min="24" max="24" width="9.28515625" style="240" customWidth="1"/>
    <col min="25" max="25" width="13.85546875" style="240" customWidth="1"/>
    <col min="26" max="26" width="6" style="240" bestFit="1" customWidth="1"/>
    <col min="27" max="27" width="13.85546875" style="240" customWidth="1"/>
    <col min="28" max="28" width="6" style="240" bestFit="1" customWidth="1"/>
    <col min="29" max="16384" width="9.140625" style="240"/>
  </cols>
  <sheetData>
    <row r="1" spans="1:28" ht="14.45" customHeight="1" x14ac:dyDescent="0.25">
      <c r="A1" s="288"/>
      <c r="B1" s="289"/>
      <c r="C1" s="1191" t="str">
        <f>ORÇAMENTO_S_DES!C1</f>
        <v>GOVERNO DO ESTADO DE MATO GROSSO DO SUL</v>
      </c>
      <c r="D1" s="1192"/>
      <c r="E1" s="1192"/>
      <c r="F1" s="1192"/>
      <c r="G1" s="1192"/>
      <c r="H1" s="1192"/>
      <c r="I1" s="1192"/>
      <c r="J1" s="1192"/>
      <c r="K1" s="1192"/>
      <c r="L1" s="1192"/>
      <c r="M1" s="1192"/>
      <c r="N1" s="1192"/>
      <c r="O1" s="1192"/>
      <c r="P1" s="1192"/>
      <c r="Q1" s="1192"/>
      <c r="R1" s="1192"/>
      <c r="S1" s="1192"/>
      <c r="T1" s="1192"/>
      <c r="U1" s="1192"/>
      <c r="V1" s="1192"/>
      <c r="W1" s="1192"/>
      <c r="X1" s="1193"/>
    </row>
    <row r="2" spans="1:28" ht="14.45" customHeight="1" x14ac:dyDescent="0.25">
      <c r="A2" s="290"/>
      <c r="B2" s="291"/>
      <c r="C2" s="1194" t="str">
        <f>ORÇAMENTO_S_DES!C2</f>
        <v>PREFEITURA MUNICIPAL DE RIBAS DO RIO PARDO</v>
      </c>
      <c r="D2" s="1195"/>
      <c r="E2" s="1195"/>
      <c r="F2" s="1195"/>
      <c r="G2" s="1195"/>
      <c r="H2" s="1195"/>
      <c r="I2" s="1195"/>
      <c r="J2" s="1195"/>
      <c r="K2" s="1195"/>
      <c r="L2" s="1195"/>
      <c r="M2" s="1195"/>
      <c r="N2" s="1195"/>
      <c r="O2" s="1195"/>
      <c r="P2" s="1195"/>
      <c r="Q2" s="1195"/>
      <c r="R2" s="1195"/>
      <c r="S2" s="1195"/>
      <c r="T2" s="1195"/>
      <c r="U2" s="1195"/>
      <c r="V2" s="1195"/>
      <c r="W2" s="1195"/>
      <c r="X2" s="1196"/>
    </row>
    <row r="3" spans="1:28" ht="14.45" customHeight="1" x14ac:dyDescent="0.25">
      <c r="A3" s="292"/>
      <c r="B3" s="293"/>
      <c r="C3" s="1191" t="str">
        <f>ORÇAMENTO_S_DES!C3</f>
        <v>SECRETARIA DE OBRAS</v>
      </c>
      <c r="D3" s="1192"/>
      <c r="E3" s="1192"/>
      <c r="F3" s="1192"/>
      <c r="G3" s="1192"/>
      <c r="H3" s="1192"/>
      <c r="I3" s="1192"/>
      <c r="J3" s="1192"/>
      <c r="K3" s="1192"/>
      <c r="L3" s="1192"/>
      <c r="M3" s="1192"/>
      <c r="N3" s="1192"/>
      <c r="O3" s="1192"/>
      <c r="P3" s="1192"/>
      <c r="Q3" s="1192"/>
      <c r="R3" s="1192"/>
      <c r="S3" s="1192"/>
      <c r="T3" s="1192"/>
      <c r="U3" s="1192"/>
      <c r="V3" s="1192"/>
      <c r="W3" s="1192"/>
      <c r="X3" s="1193"/>
    </row>
    <row r="4" spans="1:28" ht="20.45" customHeight="1" x14ac:dyDescent="0.25">
      <c r="A4" s="1176" t="s">
        <v>21</v>
      </c>
      <c r="B4" s="1177"/>
      <c r="C4" s="1177"/>
      <c r="D4" s="1177"/>
      <c r="E4" s="1177"/>
      <c r="F4" s="1177"/>
      <c r="G4" s="1177"/>
      <c r="H4" s="1177"/>
      <c r="I4" s="1177"/>
      <c r="J4" s="1177"/>
      <c r="K4" s="1177"/>
      <c r="L4" s="1177"/>
      <c r="M4" s="1177"/>
      <c r="N4" s="1177"/>
      <c r="O4" s="1177"/>
      <c r="P4" s="1177"/>
      <c r="Q4" s="1177"/>
      <c r="R4" s="1177"/>
      <c r="S4" s="1177"/>
      <c r="T4" s="1177"/>
      <c r="U4" s="1177"/>
      <c r="V4" s="1177"/>
      <c r="W4" s="1177"/>
      <c r="X4" s="1178"/>
    </row>
    <row r="5" spans="1:28" ht="14.45" customHeight="1" x14ac:dyDescent="0.25">
      <c r="A5" s="294" t="str">
        <f>ORÇAMENTO_S_DES!A5</f>
        <v>OBJETO:</v>
      </c>
      <c r="B5" s="1207" t="str">
        <f>ORÇAMENTO_S_DES!B5</f>
        <v>CONSTRUÇÃO GALPÃO ASSENTAMENTOS</v>
      </c>
      <c r="C5" s="1208"/>
      <c r="D5" s="1208"/>
      <c r="E5" s="1208"/>
      <c r="F5" s="1208"/>
      <c r="G5" s="1208"/>
      <c r="H5" s="1208"/>
      <c r="I5" s="1208"/>
      <c r="J5" s="1208"/>
      <c r="K5" s="1208"/>
      <c r="L5" s="1208"/>
      <c r="M5" s="1208"/>
      <c r="N5" s="1208"/>
      <c r="O5" s="1208"/>
      <c r="P5" s="1208"/>
      <c r="Q5" s="1208"/>
      <c r="R5" s="1208"/>
      <c r="S5" s="1208"/>
      <c r="T5" s="1209"/>
      <c r="U5" s="295" t="s">
        <v>46</v>
      </c>
      <c r="V5" s="296"/>
      <c r="W5" s="296"/>
      <c r="X5" s="297"/>
    </row>
    <row r="6" spans="1:28" ht="14.45" customHeight="1" x14ac:dyDescent="0.25">
      <c r="A6" s="294" t="str">
        <f>ORÇAMENTO_S_DES!A6</f>
        <v>MUNÍCIPIO:</v>
      </c>
      <c r="B6" s="1207" t="str">
        <f>ORÇAMENTO_S_DES!B6</f>
        <v>RIBAS DO RIO PARDO - MS</v>
      </c>
      <c r="C6" s="1208"/>
      <c r="D6" s="1208"/>
      <c r="E6" s="1208"/>
      <c r="F6" s="1208"/>
      <c r="G6" s="1208"/>
      <c r="H6" s="1208"/>
      <c r="I6" s="1208"/>
      <c r="J6" s="1208"/>
      <c r="K6" s="1208"/>
      <c r="L6" s="1208"/>
      <c r="M6" s="1208"/>
      <c r="N6" s="1208"/>
      <c r="O6" s="1208"/>
      <c r="P6" s="1208"/>
      <c r="Q6" s="1208"/>
      <c r="R6" s="1208"/>
      <c r="S6" s="1208"/>
      <c r="T6" s="1209"/>
      <c r="U6" s="298"/>
      <c r="V6" s="256"/>
      <c r="W6" s="256"/>
      <c r="X6" s="299"/>
    </row>
    <row r="7" spans="1:28" ht="14.45" customHeight="1" x14ac:dyDescent="0.25">
      <c r="A7" s="294" t="str">
        <f>ORÇAMENTO_S_DES!A7</f>
        <v>LOCAL:</v>
      </c>
      <c r="B7" s="1207" t="str">
        <f>ORÇAMENTO_S_DES!B7</f>
        <v>ASSENTAMENTO MELODIA</v>
      </c>
      <c r="C7" s="1208"/>
      <c r="D7" s="1208"/>
      <c r="E7" s="1208"/>
      <c r="F7" s="1208"/>
      <c r="G7" s="1208"/>
      <c r="H7" s="1208"/>
      <c r="I7" s="1208"/>
      <c r="J7" s="1208"/>
      <c r="K7" s="1208"/>
      <c r="L7" s="1208"/>
      <c r="M7" s="1208"/>
      <c r="N7" s="1208"/>
      <c r="O7" s="1208"/>
      <c r="P7" s="1208"/>
      <c r="Q7" s="1208"/>
      <c r="R7" s="1208"/>
      <c r="S7" s="1208"/>
      <c r="T7" s="1209"/>
      <c r="U7" s="1201" t="str">
        <f>ORÇAMENTO_S_DES!J6</f>
        <v>____________________________________  
Cosme Lisboa
CREA - 63.720 D / MS</v>
      </c>
      <c r="V7" s="1202"/>
      <c r="W7" s="1202"/>
      <c r="X7" s="1203"/>
    </row>
    <row r="8" spans="1:28" ht="14.45" customHeight="1" x14ac:dyDescent="0.25">
      <c r="A8" s="294" t="str">
        <f>ORÇAMENTO_S_DES!A10</f>
        <v>SIST./REF.:</v>
      </c>
      <c r="B8" s="1207" t="str">
        <f>ORÇAMENTO_S_DES!B10</f>
        <v>AGESUL(JANEIRO/2024) SINAPI (MARÇO/2024) SBC (MARÇO/2024)</v>
      </c>
      <c r="C8" s="1208"/>
      <c r="D8" s="1208"/>
      <c r="E8" s="1208"/>
      <c r="F8" s="1208"/>
      <c r="G8" s="1208"/>
      <c r="H8" s="1208"/>
      <c r="I8" s="1208"/>
      <c r="J8" s="1208"/>
      <c r="K8" s="1208"/>
      <c r="L8" s="1208"/>
      <c r="M8" s="1208"/>
      <c r="N8" s="1208"/>
      <c r="O8" s="1208"/>
      <c r="P8" s="1208"/>
      <c r="Q8" s="1208"/>
      <c r="R8" s="1208"/>
      <c r="S8" s="1208"/>
      <c r="T8" s="1209"/>
      <c r="U8" s="1204"/>
      <c r="V8" s="1205"/>
      <c r="W8" s="1205"/>
      <c r="X8" s="1206"/>
    </row>
    <row r="9" spans="1:28" ht="15" customHeight="1" x14ac:dyDescent="0.25">
      <c r="A9" s="670" t="s">
        <v>5</v>
      </c>
      <c r="B9" s="1197" t="s">
        <v>6</v>
      </c>
      <c r="C9" s="1198"/>
      <c r="D9" s="1215" t="s">
        <v>0</v>
      </c>
      <c r="E9" s="1217" t="s">
        <v>22</v>
      </c>
      <c r="F9" s="1210" t="s">
        <v>7</v>
      </c>
      <c r="G9" s="1211"/>
      <c r="H9" s="1214"/>
      <c r="I9" s="1210" t="s">
        <v>47</v>
      </c>
      <c r="J9" s="1211"/>
      <c r="K9" s="1212"/>
      <c r="L9" s="1213" t="s">
        <v>48</v>
      </c>
      <c r="M9" s="1211"/>
      <c r="N9" s="1212"/>
      <c r="O9" s="1213" t="s">
        <v>67</v>
      </c>
      <c r="P9" s="1211"/>
      <c r="Q9" s="1214"/>
      <c r="R9" s="1210" t="s">
        <v>401</v>
      </c>
      <c r="S9" s="1211"/>
      <c r="T9" s="1214"/>
      <c r="U9" s="1210" t="s">
        <v>402</v>
      </c>
      <c r="V9" s="1211"/>
      <c r="W9" s="1212"/>
      <c r="X9" s="300" t="s">
        <v>253</v>
      </c>
    </row>
    <row r="10" spans="1:28" x14ac:dyDescent="0.25">
      <c r="A10" s="671" t="s">
        <v>5</v>
      </c>
      <c r="B10" s="1199"/>
      <c r="C10" s="1200"/>
      <c r="D10" s="1216"/>
      <c r="E10" s="1218"/>
      <c r="F10" s="301" t="s">
        <v>23</v>
      </c>
      <c r="G10" s="301" t="s">
        <v>0</v>
      </c>
      <c r="H10" s="302" t="s">
        <v>33</v>
      </c>
      <c r="I10" s="301" t="s">
        <v>23</v>
      </c>
      <c r="J10" s="301" t="s">
        <v>0</v>
      </c>
      <c r="K10" s="302" t="s">
        <v>33</v>
      </c>
      <c r="L10" s="301" t="s">
        <v>23</v>
      </c>
      <c r="M10" s="301" t="s">
        <v>0</v>
      </c>
      <c r="N10" s="302" t="s">
        <v>33</v>
      </c>
      <c r="O10" s="301" t="s">
        <v>23</v>
      </c>
      <c r="P10" s="301" t="s">
        <v>0</v>
      </c>
      <c r="Q10" s="302" t="s">
        <v>33</v>
      </c>
      <c r="R10" s="301" t="s">
        <v>23</v>
      </c>
      <c r="S10" s="301" t="s">
        <v>0</v>
      </c>
      <c r="T10" s="302" t="s">
        <v>33</v>
      </c>
      <c r="U10" s="301" t="s">
        <v>23</v>
      </c>
      <c r="V10" s="301" t="s">
        <v>0</v>
      </c>
      <c r="W10" s="302" t="s">
        <v>33</v>
      </c>
      <c r="X10" s="303"/>
    </row>
    <row r="11" spans="1:28" x14ac:dyDescent="0.25">
      <c r="A11" s="304" t="s">
        <v>11</v>
      </c>
      <c r="B11" s="305" t="str">
        <f>VLOOKUP(A11,Tabela3[[ITEM]:[DESCRIÇÃO]],6,FALSE)</f>
        <v>SERVIÇOS PRELIMINARES</v>
      </c>
      <c r="C11" s="306"/>
      <c r="D11" s="307">
        <f t="shared" ref="D11:D31" si="0">E11/E$32</f>
        <v>3.6029819910197859E-2</v>
      </c>
      <c r="E11" s="308">
        <f>VLOOKUP(A11,ORÇAMENTO_S_DES!$A:$N,13,0)</f>
        <v>38552.990000000005</v>
      </c>
      <c r="F11" s="309">
        <f t="shared" ref="F11:F18" si="1">G11*E11</f>
        <v>38552.990000000005</v>
      </c>
      <c r="G11" s="310">
        <v>1</v>
      </c>
      <c r="H11" s="311">
        <f t="shared" ref="H11:H18" si="2">G11</f>
        <v>1</v>
      </c>
      <c r="I11" s="309">
        <f t="shared" ref="I11:I18" si="3">J11*E11</f>
        <v>0</v>
      </c>
      <c r="J11" s="310"/>
      <c r="K11" s="311">
        <f t="shared" ref="K11:K18" si="4">J11+H11</f>
        <v>1</v>
      </c>
      <c r="L11" s="309">
        <f>M11*E11</f>
        <v>0</v>
      </c>
      <c r="M11" s="310"/>
      <c r="N11" s="311">
        <f t="shared" ref="N11:N30" si="5">M11+K11</f>
        <v>1</v>
      </c>
      <c r="O11" s="309">
        <f>P11*K11</f>
        <v>0</v>
      </c>
      <c r="P11" s="310"/>
      <c r="Q11" s="311">
        <f t="shared" ref="Q11:Q30" si="6">P11+N11</f>
        <v>1</v>
      </c>
      <c r="R11" s="309">
        <f>S11*N11</f>
        <v>0</v>
      </c>
      <c r="S11" s="310"/>
      <c r="T11" s="311">
        <f t="shared" ref="T11:T30" si="7">S11+Q11</f>
        <v>1</v>
      </c>
      <c r="U11" s="309">
        <f>V11*Q11</f>
        <v>0</v>
      </c>
      <c r="V11" s="310"/>
      <c r="W11" s="311">
        <f t="shared" ref="W11:W30" si="8">V11+T11</f>
        <v>1</v>
      </c>
      <c r="X11" s="312">
        <f>G11+J11+M11+P11+S11+V11</f>
        <v>1</v>
      </c>
      <c r="Z11" s="313"/>
      <c r="AB11" s="313"/>
    </row>
    <row r="12" spans="1:28" x14ac:dyDescent="0.25">
      <c r="A12" s="304" t="s">
        <v>10</v>
      </c>
      <c r="B12" s="305" t="str">
        <f>VLOOKUP(A12,Tabela3[[ITEM]:[DESCRIÇÃO]],6,FALSE)</f>
        <v>CANTEIRO DE OBRAS</v>
      </c>
      <c r="C12" s="306"/>
      <c r="D12" s="307">
        <f t="shared" si="0"/>
        <v>2.6047352595378052E-2</v>
      </c>
      <c r="E12" s="308">
        <f>VLOOKUP(A12,ORÇAMENTO_S_DES!$A:$N,13,0)</f>
        <v>27871.45</v>
      </c>
      <c r="F12" s="309">
        <f t="shared" si="1"/>
        <v>27871.45</v>
      </c>
      <c r="G12" s="310">
        <v>1</v>
      </c>
      <c r="H12" s="311">
        <f t="shared" si="2"/>
        <v>1</v>
      </c>
      <c r="I12" s="309">
        <f t="shared" si="3"/>
        <v>0</v>
      </c>
      <c r="J12" s="310"/>
      <c r="K12" s="311">
        <f t="shared" si="4"/>
        <v>1</v>
      </c>
      <c r="L12" s="309">
        <f t="shared" ref="L12:L30" si="9">M12*E12</f>
        <v>0</v>
      </c>
      <c r="M12" s="310"/>
      <c r="N12" s="311">
        <f t="shared" si="5"/>
        <v>1</v>
      </c>
      <c r="O12" s="309">
        <f>P12*K12</f>
        <v>0</v>
      </c>
      <c r="P12" s="310"/>
      <c r="Q12" s="311">
        <f t="shared" si="6"/>
        <v>1</v>
      </c>
      <c r="R12" s="309">
        <f>S12*N12</f>
        <v>0</v>
      </c>
      <c r="S12" s="310"/>
      <c r="T12" s="311">
        <f t="shared" si="7"/>
        <v>1</v>
      </c>
      <c r="U12" s="309">
        <f>V12*Q12</f>
        <v>0</v>
      </c>
      <c r="V12" s="310"/>
      <c r="W12" s="311">
        <f t="shared" si="8"/>
        <v>1</v>
      </c>
      <c r="X12" s="312">
        <f>G12+J12+M12+P12+S12+V12</f>
        <v>1</v>
      </c>
      <c r="Z12" s="313"/>
      <c r="AB12" s="313"/>
    </row>
    <row r="13" spans="1:28" x14ac:dyDescent="0.25">
      <c r="A13" s="304" t="s">
        <v>17</v>
      </c>
      <c r="B13" s="305" t="str">
        <f>VLOOKUP(A13,Tabela3[[ITEM]:[DESCRIÇÃO]],6,FALSE)</f>
        <v>MOVIMENTO DE TERRA</v>
      </c>
      <c r="C13" s="314"/>
      <c r="D13" s="307">
        <f t="shared" si="0"/>
        <v>1.0469640548879913E-2</v>
      </c>
      <c r="E13" s="308">
        <f>VLOOKUP(A13,ORÇAMENTO_S_DES!$A:$N,13,0)</f>
        <v>11202.829999999998</v>
      </c>
      <c r="F13" s="309">
        <f t="shared" si="1"/>
        <v>11202.829999999998</v>
      </c>
      <c r="G13" s="310">
        <v>1</v>
      </c>
      <c r="H13" s="311">
        <f t="shared" si="2"/>
        <v>1</v>
      </c>
      <c r="I13" s="309">
        <f t="shared" si="3"/>
        <v>0</v>
      </c>
      <c r="J13" s="310"/>
      <c r="K13" s="311">
        <f t="shared" si="4"/>
        <v>1</v>
      </c>
      <c r="L13" s="309">
        <f t="shared" si="9"/>
        <v>0</v>
      </c>
      <c r="M13" s="310"/>
      <c r="N13" s="311">
        <f t="shared" si="5"/>
        <v>1</v>
      </c>
      <c r="O13" s="309">
        <f>P13*E13</f>
        <v>0</v>
      </c>
      <c r="P13" s="310"/>
      <c r="Q13" s="311">
        <f t="shared" si="6"/>
        <v>1</v>
      </c>
      <c r="R13" s="309">
        <f>S13*E13</f>
        <v>0</v>
      </c>
      <c r="S13" s="310"/>
      <c r="T13" s="311">
        <f t="shared" si="7"/>
        <v>1</v>
      </c>
      <c r="U13" s="309">
        <f>V13*E13</f>
        <v>0</v>
      </c>
      <c r="V13" s="310"/>
      <c r="W13" s="311">
        <f t="shared" si="8"/>
        <v>1</v>
      </c>
      <c r="X13" s="312">
        <f>G13+J13+M13+P13+S13+V13</f>
        <v>1</v>
      </c>
      <c r="Z13" s="313"/>
      <c r="AB13" s="313"/>
    </row>
    <row r="14" spans="1:28" x14ac:dyDescent="0.25">
      <c r="A14" s="304" t="s">
        <v>34</v>
      </c>
      <c r="B14" s="305" t="str">
        <f>VLOOKUP(A14,Tabela3[[ITEM]:[DESCRIÇÃO]],6,FALSE)</f>
        <v>ESTRUTURA DE CONCRETO ARMADO</v>
      </c>
      <c r="C14" s="314"/>
      <c r="D14" s="307">
        <f t="shared" si="0"/>
        <v>0.18711840849703246</v>
      </c>
      <c r="E14" s="308">
        <f>VLOOKUP(A14,ORÇAMENTO_S_DES!$A:$N,13,0)</f>
        <v>200222.32000000004</v>
      </c>
      <c r="F14" s="309">
        <f t="shared" si="1"/>
        <v>50055.580000000009</v>
      </c>
      <c r="G14" s="310">
        <v>0.25</v>
      </c>
      <c r="H14" s="311">
        <f t="shared" si="2"/>
        <v>0.25</v>
      </c>
      <c r="I14" s="309">
        <f t="shared" si="3"/>
        <v>70077.812000000005</v>
      </c>
      <c r="J14" s="310">
        <v>0.35</v>
      </c>
      <c r="K14" s="311">
        <f t="shared" si="4"/>
        <v>0.6</v>
      </c>
      <c r="L14" s="309">
        <f t="shared" si="9"/>
        <v>80088.928000000014</v>
      </c>
      <c r="M14" s="310">
        <v>0.4</v>
      </c>
      <c r="N14" s="311">
        <f t="shared" si="5"/>
        <v>1</v>
      </c>
      <c r="O14" s="309">
        <f t="shared" ref="O14:O30" si="10">P14*E14</f>
        <v>0</v>
      </c>
      <c r="P14" s="310"/>
      <c r="Q14" s="311">
        <f t="shared" si="6"/>
        <v>1</v>
      </c>
      <c r="R14" s="309">
        <f t="shared" ref="R14:R30" si="11">S14*E14</f>
        <v>0</v>
      </c>
      <c r="S14" s="310"/>
      <c r="T14" s="311">
        <f>S14+Q14</f>
        <v>1</v>
      </c>
      <c r="U14" s="309">
        <f t="shared" ref="U14:U30" si="12">V14*E14</f>
        <v>0</v>
      </c>
      <c r="V14" s="310"/>
      <c r="W14" s="311">
        <f>V14+T14</f>
        <v>1</v>
      </c>
      <c r="X14" s="312">
        <f>G14+J14+M14+P14+S14+V14</f>
        <v>1</v>
      </c>
      <c r="Z14" s="313"/>
      <c r="AB14" s="313"/>
    </row>
    <row r="15" spans="1:28" x14ac:dyDescent="0.25">
      <c r="A15" s="304" t="s">
        <v>58</v>
      </c>
      <c r="B15" s="305" t="str">
        <f>VLOOKUP(A15,Tabela3[[ITEM]:[DESCRIÇÃO]],6,FALSE)</f>
        <v>VEDAÇÃO</v>
      </c>
      <c r="C15" s="314"/>
      <c r="D15" s="307">
        <f t="shared" si="0"/>
        <v>9.037359277900657E-2</v>
      </c>
      <c r="E15" s="308">
        <f>VLOOKUP(A15,ORÇAMENTO_S_DES!$A:$N,13,0)</f>
        <v>96702.460000000021</v>
      </c>
      <c r="F15" s="309">
        <f t="shared" si="1"/>
        <v>0</v>
      </c>
      <c r="G15" s="310"/>
      <c r="H15" s="311">
        <f t="shared" si="2"/>
        <v>0</v>
      </c>
      <c r="I15" s="309">
        <f t="shared" si="3"/>
        <v>38680.984000000011</v>
      </c>
      <c r="J15" s="310">
        <v>0.4</v>
      </c>
      <c r="K15" s="311">
        <f t="shared" si="4"/>
        <v>0.4</v>
      </c>
      <c r="L15" s="309">
        <f t="shared" si="9"/>
        <v>33845.861000000004</v>
      </c>
      <c r="M15" s="310">
        <v>0.35</v>
      </c>
      <c r="N15" s="311">
        <f t="shared" si="5"/>
        <v>0.75</v>
      </c>
      <c r="O15" s="309">
        <f t="shared" si="10"/>
        <v>24175.615000000005</v>
      </c>
      <c r="P15" s="310">
        <v>0.25</v>
      </c>
      <c r="Q15" s="311">
        <f t="shared" si="6"/>
        <v>1</v>
      </c>
      <c r="R15" s="309">
        <f t="shared" si="11"/>
        <v>0</v>
      </c>
      <c r="S15" s="310"/>
      <c r="T15" s="311">
        <f t="shared" si="7"/>
        <v>1</v>
      </c>
      <c r="U15" s="309">
        <f t="shared" si="12"/>
        <v>0</v>
      </c>
      <c r="V15" s="310"/>
      <c r="W15" s="311">
        <f t="shared" si="8"/>
        <v>1</v>
      </c>
      <c r="X15" s="312">
        <f t="shared" ref="X15:X31" si="13">G15+J15+M15+P15+S15+V15</f>
        <v>1</v>
      </c>
      <c r="Z15" s="313"/>
      <c r="AB15" s="313"/>
    </row>
    <row r="16" spans="1:28" x14ac:dyDescent="0.25">
      <c r="A16" s="304" t="s">
        <v>128</v>
      </c>
      <c r="B16" s="305" t="str">
        <f>VLOOKUP(A16,Tabela3[[ITEM]:[DESCRIÇÃO]],6,FALSE)</f>
        <v>COBERTURA</v>
      </c>
      <c r="C16" s="314"/>
      <c r="D16" s="307">
        <f t="shared" si="0"/>
        <v>0.12208019765426216</v>
      </c>
      <c r="E16" s="308">
        <f>VLOOKUP(A16,ORÇAMENTO_S_DES!$A:$N,13,0)</f>
        <v>130629.48</v>
      </c>
      <c r="F16" s="309">
        <f t="shared" si="1"/>
        <v>0</v>
      </c>
      <c r="G16" s="310"/>
      <c r="H16" s="311">
        <f t="shared" si="2"/>
        <v>0</v>
      </c>
      <c r="I16" s="309">
        <f t="shared" si="3"/>
        <v>13062.948</v>
      </c>
      <c r="J16" s="310">
        <v>0.1</v>
      </c>
      <c r="K16" s="311">
        <f t="shared" si="4"/>
        <v>0.1</v>
      </c>
      <c r="L16" s="309">
        <f t="shared" si="9"/>
        <v>32657.37</v>
      </c>
      <c r="M16" s="310">
        <v>0.25</v>
      </c>
      <c r="N16" s="311">
        <f t="shared" si="5"/>
        <v>0.35</v>
      </c>
      <c r="O16" s="309">
        <f t="shared" si="10"/>
        <v>19594.421999999999</v>
      </c>
      <c r="P16" s="310">
        <v>0.15</v>
      </c>
      <c r="Q16" s="311">
        <f t="shared" si="6"/>
        <v>0.5</v>
      </c>
      <c r="R16" s="309">
        <f t="shared" si="11"/>
        <v>45720.317999999999</v>
      </c>
      <c r="S16" s="310">
        <v>0.35</v>
      </c>
      <c r="T16" s="311">
        <f t="shared" si="7"/>
        <v>0.85</v>
      </c>
      <c r="U16" s="309">
        <f t="shared" si="12"/>
        <v>19594.421999999999</v>
      </c>
      <c r="V16" s="310">
        <v>0.15</v>
      </c>
      <c r="W16" s="311">
        <f t="shared" si="8"/>
        <v>1</v>
      </c>
      <c r="X16" s="312">
        <f t="shared" si="13"/>
        <v>1</v>
      </c>
      <c r="Z16" s="313"/>
      <c r="AB16" s="313"/>
    </row>
    <row r="17" spans="1:28" x14ac:dyDescent="0.25">
      <c r="A17" s="304" t="s">
        <v>61</v>
      </c>
      <c r="B17" s="305" t="str">
        <f>VLOOKUP(A17,Tabela3[[ITEM]:[DESCRIÇÃO]],6,FALSE)</f>
        <v>REVESTIMENTO DE PAREDES E TETOS</v>
      </c>
      <c r="C17" s="314"/>
      <c r="D17" s="307">
        <f t="shared" si="0"/>
        <v>0.10821607299720229</v>
      </c>
      <c r="E17" s="308">
        <f>VLOOKUP(A17,ORÇAMENTO_S_DES!$A:$N,13,0)</f>
        <v>115794.45</v>
      </c>
      <c r="F17" s="309">
        <f t="shared" si="1"/>
        <v>0</v>
      </c>
      <c r="G17" s="310"/>
      <c r="H17" s="311">
        <f t="shared" si="2"/>
        <v>0</v>
      </c>
      <c r="I17" s="309">
        <f t="shared" si="3"/>
        <v>0</v>
      </c>
      <c r="J17" s="310"/>
      <c r="K17" s="311">
        <f t="shared" si="4"/>
        <v>0</v>
      </c>
      <c r="L17" s="309">
        <f t="shared" si="9"/>
        <v>0</v>
      </c>
      <c r="M17" s="310"/>
      <c r="N17" s="311">
        <f t="shared" si="5"/>
        <v>0</v>
      </c>
      <c r="O17" s="309">
        <f t="shared" si="10"/>
        <v>28948.612499999999</v>
      </c>
      <c r="P17" s="310">
        <v>0.25</v>
      </c>
      <c r="Q17" s="311">
        <f t="shared" si="6"/>
        <v>0.25</v>
      </c>
      <c r="R17" s="309">
        <f t="shared" si="11"/>
        <v>57897.224999999999</v>
      </c>
      <c r="S17" s="310">
        <v>0.5</v>
      </c>
      <c r="T17" s="311">
        <f t="shared" si="7"/>
        <v>0.75</v>
      </c>
      <c r="U17" s="309">
        <f t="shared" si="12"/>
        <v>28948.612499999999</v>
      </c>
      <c r="V17" s="310">
        <v>0.25</v>
      </c>
      <c r="W17" s="311">
        <f t="shared" si="8"/>
        <v>1</v>
      </c>
      <c r="X17" s="312">
        <f t="shared" si="13"/>
        <v>1</v>
      </c>
      <c r="Z17" s="313"/>
      <c r="AB17" s="313"/>
    </row>
    <row r="18" spans="1:28" x14ac:dyDescent="0.25">
      <c r="A18" s="304" t="s">
        <v>64</v>
      </c>
      <c r="B18" s="305" t="str">
        <f>VLOOKUP(A18,Tabela3[[ITEM]:[DESCRIÇÃO]],6,FALSE)</f>
        <v>ESQUADRIAS, FERRAGENS E VIDROS</v>
      </c>
      <c r="C18" s="306"/>
      <c r="D18" s="307">
        <f t="shared" si="0"/>
        <v>6.2099891493701535E-2</v>
      </c>
      <c r="E18" s="308">
        <f>VLOOKUP(A18,ORÇAMENTO_S_DES!$A:$N,13,0)</f>
        <v>66448.750000000015</v>
      </c>
      <c r="F18" s="309">
        <f t="shared" si="1"/>
        <v>0</v>
      </c>
      <c r="G18" s="310"/>
      <c r="H18" s="311">
        <f t="shared" si="2"/>
        <v>0</v>
      </c>
      <c r="I18" s="309">
        <f t="shared" si="3"/>
        <v>0</v>
      </c>
      <c r="J18" s="310"/>
      <c r="K18" s="311">
        <f t="shared" si="4"/>
        <v>0</v>
      </c>
      <c r="L18" s="309">
        <f t="shared" si="9"/>
        <v>0</v>
      </c>
      <c r="M18" s="310"/>
      <c r="N18" s="311">
        <f t="shared" si="5"/>
        <v>0</v>
      </c>
      <c r="O18" s="309">
        <f t="shared" si="10"/>
        <v>33224.375000000007</v>
      </c>
      <c r="P18" s="310">
        <v>0.5</v>
      </c>
      <c r="Q18" s="311">
        <f t="shared" si="6"/>
        <v>0.5</v>
      </c>
      <c r="R18" s="309">
        <f t="shared" si="11"/>
        <v>16612.187500000004</v>
      </c>
      <c r="S18" s="310">
        <v>0.25</v>
      </c>
      <c r="T18" s="311">
        <f t="shared" si="7"/>
        <v>0.75</v>
      </c>
      <c r="U18" s="309">
        <f t="shared" si="12"/>
        <v>16612.187500000004</v>
      </c>
      <c r="V18" s="310">
        <v>0.25</v>
      </c>
      <c r="W18" s="311">
        <f t="shared" si="8"/>
        <v>1</v>
      </c>
      <c r="X18" s="312">
        <f t="shared" si="13"/>
        <v>1</v>
      </c>
      <c r="Z18" s="313"/>
      <c r="AB18" s="313"/>
    </row>
    <row r="19" spans="1:28" x14ac:dyDescent="0.25">
      <c r="A19" s="304" t="s">
        <v>143</v>
      </c>
      <c r="B19" s="305" t="str">
        <f>VLOOKUP(A19,Tabela3[[ITEM]:[DESCRIÇÃO]],6,FALSE)</f>
        <v>PISO</v>
      </c>
      <c r="C19" s="306"/>
      <c r="D19" s="307">
        <f t="shared" si="0"/>
        <v>7.2736919865007549E-2</v>
      </c>
      <c r="E19" s="308">
        <f>VLOOKUP(A19,ORÇAMENTO_S_DES!$A:$N,13,0)</f>
        <v>77830.69</v>
      </c>
      <c r="F19" s="309">
        <f t="shared" ref="F19:F24" si="14">G19*E19</f>
        <v>0</v>
      </c>
      <c r="G19" s="310"/>
      <c r="H19" s="311">
        <f t="shared" ref="H19:H24" si="15">G19</f>
        <v>0</v>
      </c>
      <c r="I19" s="309">
        <f t="shared" ref="I19:I24" si="16">J19*E19</f>
        <v>0</v>
      </c>
      <c r="J19" s="310"/>
      <c r="K19" s="311">
        <f t="shared" ref="K19:K24" si="17">J19+H19</f>
        <v>0</v>
      </c>
      <c r="L19" s="309">
        <f t="shared" si="9"/>
        <v>0</v>
      </c>
      <c r="M19" s="310"/>
      <c r="N19" s="311">
        <f t="shared" si="5"/>
        <v>0</v>
      </c>
      <c r="O19" s="309">
        <f t="shared" si="10"/>
        <v>15566.138000000001</v>
      </c>
      <c r="P19" s="310">
        <v>0.2</v>
      </c>
      <c r="Q19" s="311">
        <f t="shared" si="6"/>
        <v>0.2</v>
      </c>
      <c r="R19" s="309">
        <f t="shared" si="11"/>
        <v>15566.138000000001</v>
      </c>
      <c r="S19" s="310">
        <v>0.2</v>
      </c>
      <c r="T19" s="311">
        <f t="shared" si="7"/>
        <v>0.4</v>
      </c>
      <c r="U19" s="309">
        <f t="shared" si="12"/>
        <v>46698.413999999997</v>
      </c>
      <c r="V19" s="310">
        <v>0.6</v>
      </c>
      <c r="W19" s="311">
        <f t="shared" si="8"/>
        <v>1</v>
      </c>
      <c r="X19" s="312">
        <f t="shared" si="13"/>
        <v>1</v>
      </c>
      <c r="Z19" s="313"/>
      <c r="AB19" s="313"/>
    </row>
    <row r="20" spans="1:28" x14ac:dyDescent="0.25">
      <c r="A20" s="304" t="s">
        <v>147</v>
      </c>
      <c r="B20" s="305" t="str">
        <f>VLOOKUP(A20,Tabela3[[ITEM]:[DESCRIÇÃO]],6,FALSE)</f>
        <v>INSTALAÇÕES HIDRÁULICAS/SANITÁRIAS/ÁGUAS PLUVIAIS</v>
      </c>
      <c r="C20" s="314"/>
      <c r="D20" s="307">
        <f t="shared" si="0"/>
        <v>3.6544992357924903E-2</v>
      </c>
      <c r="E20" s="308">
        <f>VLOOKUP(A20,ORÇAMENTO_S_DES!$A:$N,13,0)</f>
        <v>39104.239999999998</v>
      </c>
      <c r="F20" s="309">
        <f t="shared" si="14"/>
        <v>7820.848</v>
      </c>
      <c r="G20" s="310">
        <v>0.2</v>
      </c>
      <c r="H20" s="311">
        <f t="shared" si="15"/>
        <v>0.2</v>
      </c>
      <c r="I20" s="309">
        <f t="shared" si="16"/>
        <v>0</v>
      </c>
      <c r="J20" s="310"/>
      <c r="K20" s="311">
        <f t="shared" si="17"/>
        <v>0.2</v>
      </c>
      <c r="L20" s="309">
        <f t="shared" si="9"/>
        <v>7820.848</v>
      </c>
      <c r="M20" s="310">
        <v>0.2</v>
      </c>
      <c r="N20" s="311">
        <f t="shared" si="5"/>
        <v>0.4</v>
      </c>
      <c r="O20" s="309">
        <f t="shared" si="10"/>
        <v>7820.848</v>
      </c>
      <c r="P20" s="310">
        <v>0.2</v>
      </c>
      <c r="Q20" s="311">
        <f t="shared" si="6"/>
        <v>0.60000000000000009</v>
      </c>
      <c r="R20" s="309">
        <f t="shared" si="11"/>
        <v>11731.271999999999</v>
      </c>
      <c r="S20" s="310">
        <v>0.3</v>
      </c>
      <c r="T20" s="311">
        <f t="shared" si="7"/>
        <v>0.90000000000000013</v>
      </c>
      <c r="U20" s="309">
        <f t="shared" si="12"/>
        <v>3910.424</v>
      </c>
      <c r="V20" s="310">
        <v>0.1</v>
      </c>
      <c r="W20" s="311">
        <f t="shared" si="8"/>
        <v>1.0000000000000002</v>
      </c>
      <c r="X20" s="312">
        <f t="shared" si="13"/>
        <v>1.0000000000000002</v>
      </c>
      <c r="Z20" s="313"/>
      <c r="AB20" s="313"/>
    </row>
    <row r="21" spans="1:28" x14ac:dyDescent="0.25">
      <c r="A21" s="304" t="s">
        <v>148</v>
      </c>
      <c r="B21" s="305" t="str">
        <f>VLOOKUP(A21,Tabela3[[ITEM]:[DESCRIÇÃO]],6,FALSE)</f>
        <v>LOUÇAS, METAIS E ACESSÓRIOS</v>
      </c>
      <c r="C21" s="314"/>
      <c r="D21" s="307">
        <f t="shared" si="0"/>
        <v>8.8751058907177438E-3</v>
      </c>
      <c r="E21" s="308">
        <f>VLOOKUP(A21,ORÇAMENTO_S_DES!$A:$N,13,0)</f>
        <v>9496.630000000001</v>
      </c>
      <c r="F21" s="309">
        <f t="shared" si="14"/>
        <v>0</v>
      </c>
      <c r="G21" s="310"/>
      <c r="H21" s="311">
        <f t="shared" si="15"/>
        <v>0</v>
      </c>
      <c r="I21" s="309">
        <f t="shared" si="16"/>
        <v>0</v>
      </c>
      <c r="J21" s="310"/>
      <c r="K21" s="311">
        <f t="shared" si="17"/>
        <v>0</v>
      </c>
      <c r="L21" s="309">
        <f t="shared" si="9"/>
        <v>0</v>
      </c>
      <c r="M21" s="310"/>
      <c r="N21" s="311">
        <f t="shared" si="5"/>
        <v>0</v>
      </c>
      <c r="O21" s="309">
        <f t="shared" si="10"/>
        <v>0</v>
      </c>
      <c r="P21" s="310"/>
      <c r="Q21" s="311">
        <f t="shared" si="6"/>
        <v>0</v>
      </c>
      <c r="R21" s="309">
        <f t="shared" si="11"/>
        <v>4748.3150000000005</v>
      </c>
      <c r="S21" s="310">
        <v>0.5</v>
      </c>
      <c r="T21" s="311">
        <f t="shared" si="7"/>
        <v>0.5</v>
      </c>
      <c r="U21" s="309">
        <f t="shared" si="12"/>
        <v>4748.3150000000005</v>
      </c>
      <c r="V21" s="310">
        <v>0.5</v>
      </c>
      <c r="W21" s="311">
        <f t="shared" si="8"/>
        <v>1</v>
      </c>
      <c r="X21" s="312">
        <f t="shared" si="13"/>
        <v>1</v>
      </c>
      <c r="Z21" s="313"/>
      <c r="AB21" s="313"/>
    </row>
    <row r="22" spans="1:28" x14ac:dyDescent="0.25">
      <c r="A22" s="304" t="s">
        <v>151</v>
      </c>
      <c r="B22" s="305" t="str">
        <f>VLOOKUP(A22,Tabela3[[ITEM]:[DESCRIÇÃO]],6,FALSE)</f>
        <v>ACESSIBILIDADE</v>
      </c>
      <c r="C22" s="314"/>
      <c r="D22" s="307">
        <f t="shared" si="0"/>
        <v>6.2924494503682413E-3</v>
      </c>
      <c r="E22" s="308">
        <f>VLOOKUP(A22,ORÇAMENTO_S_DES!$A:$N,13,0)</f>
        <v>6733.1100000000006</v>
      </c>
      <c r="F22" s="309">
        <f t="shared" si="14"/>
        <v>0</v>
      </c>
      <c r="G22" s="310"/>
      <c r="H22" s="311">
        <f t="shared" si="15"/>
        <v>0</v>
      </c>
      <c r="I22" s="309">
        <f t="shared" si="16"/>
        <v>0</v>
      </c>
      <c r="J22" s="310"/>
      <c r="K22" s="311">
        <f t="shared" si="17"/>
        <v>0</v>
      </c>
      <c r="L22" s="309">
        <f t="shared" si="9"/>
        <v>0</v>
      </c>
      <c r="M22" s="310"/>
      <c r="N22" s="311">
        <f t="shared" si="5"/>
        <v>0</v>
      </c>
      <c r="O22" s="309">
        <f t="shared" si="10"/>
        <v>1683.2775000000001</v>
      </c>
      <c r="P22" s="310">
        <v>0.25</v>
      </c>
      <c r="Q22" s="311">
        <f t="shared" si="6"/>
        <v>0.25</v>
      </c>
      <c r="R22" s="309">
        <f t="shared" si="11"/>
        <v>3366.5550000000003</v>
      </c>
      <c r="S22" s="310">
        <v>0.5</v>
      </c>
      <c r="T22" s="311">
        <f t="shared" si="7"/>
        <v>0.75</v>
      </c>
      <c r="U22" s="309">
        <f t="shared" si="12"/>
        <v>1683.2775000000001</v>
      </c>
      <c r="V22" s="310">
        <v>0.25</v>
      </c>
      <c r="W22" s="311">
        <f t="shared" si="8"/>
        <v>1</v>
      </c>
      <c r="X22" s="312">
        <f t="shared" si="13"/>
        <v>1</v>
      </c>
      <c r="Z22" s="313"/>
      <c r="AB22" s="313"/>
    </row>
    <row r="23" spans="1:28" x14ac:dyDescent="0.25">
      <c r="A23" s="672" t="str">
        <f>ORÇAMENTO_S_DES!A281</f>
        <v>13.</v>
      </c>
      <c r="B23" s="305" t="str">
        <f>VLOOKUP(A23,Tabela3[[ITEM]:[DESCRIÇÃO]],6,FALSE)</f>
        <v>INSTALAÇÕES ELETRICAS E AR CONDICIONADO</v>
      </c>
      <c r="C23" s="314"/>
      <c r="D23" s="307">
        <f t="shared" si="0"/>
        <v>3.5655297718040734E-2</v>
      </c>
      <c r="E23" s="308">
        <f>VLOOKUP(A23,ORÇAMENTO_S_DES!$A:$N,13,0)</f>
        <v>38152.240000000005</v>
      </c>
      <c r="F23" s="309">
        <f t="shared" si="14"/>
        <v>7630.4480000000012</v>
      </c>
      <c r="G23" s="310">
        <v>0.2</v>
      </c>
      <c r="H23" s="311">
        <f t="shared" si="15"/>
        <v>0.2</v>
      </c>
      <c r="I23" s="309">
        <f t="shared" si="16"/>
        <v>0</v>
      </c>
      <c r="J23" s="310"/>
      <c r="K23" s="311">
        <f t="shared" si="17"/>
        <v>0.2</v>
      </c>
      <c r="L23" s="309">
        <f t="shared" si="9"/>
        <v>7630.4480000000012</v>
      </c>
      <c r="M23" s="310">
        <v>0.2</v>
      </c>
      <c r="N23" s="311">
        <f t="shared" si="5"/>
        <v>0.4</v>
      </c>
      <c r="O23" s="309">
        <f t="shared" si="10"/>
        <v>7630.4480000000012</v>
      </c>
      <c r="P23" s="310">
        <v>0.2</v>
      </c>
      <c r="Q23" s="311">
        <f t="shared" si="6"/>
        <v>0.60000000000000009</v>
      </c>
      <c r="R23" s="309">
        <f t="shared" si="11"/>
        <v>5722.8360000000002</v>
      </c>
      <c r="S23" s="310">
        <v>0.15</v>
      </c>
      <c r="T23" s="311">
        <f t="shared" si="7"/>
        <v>0.75000000000000011</v>
      </c>
      <c r="U23" s="309">
        <f t="shared" si="12"/>
        <v>9538.0600000000013</v>
      </c>
      <c r="V23" s="310">
        <v>0.25</v>
      </c>
      <c r="W23" s="311">
        <f t="shared" si="8"/>
        <v>1</v>
      </c>
      <c r="X23" s="312">
        <f t="shared" si="13"/>
        <v>1</v>
      </c>
      <c r="Z23" s="313"/>
      <c r="AB23" s="313"/>
    </row>
    <row r="24" spans="1:28" x14ac:dyDescent="0.25">
      <c r="A24" s="304" t="s">
        <v>155</v>
      </c>
      <c r="B24" s="305" t="str">
        <f>VLOOKUP(A24,Tabela3[[ITEM]:[DESCRIÇÃO]],6,FALSE)</f>
        <v>TELEFONIA E LÓGICA</v>
      </c>
      <c r="C24" s="314"/>
      <c r="D24" s="307">
        <f t="shared" si="0"/>
        <v>7.9360294601072186E-3</v>
      </c>
      <c r="E24" s="308">
        <f>VLOOKUP(A24,ORÇAMENTO_S_DES!$A:$N,13,0)</f>
        <v>8491.7899999999991</v>
      </c>
      <c r="F24" s="309">
        <f t="shared" si="14"/>
        <v>1273.7684999999999</v>
      </c>
      <c r="G24" s="310">
        <v>0.15</v>
      </c>
      <c r="H24" s="311">
        <f t="shared" si="15"/>
        <v>0.15</v>
      </c>
      <c r="I24" s="309">
        <f t="shared" si="16"/>
        <v>849.17899999999997</v>
      </c>
      <c r="J24" s="310">
        <v>0.1</v>
      </c>
      <c r="K24" s="311">
        <f t="shared" si="17"/>
        <v>0.25</v>
      </c>
      <c r="L24" s="309">
        <f t="shared" si="9"/>
        <v>2122.9474999999998</v>
      </c>
      <c r="M24" s="310">
        <v>0.25</v>
      </c>
      <c r="N24" s="311">
        <f t="shared" si="5"/>
        <v>0.5</v>
      </c>
      <c r="O24" s="309">
        <f t="shared" si="10"/>
        <v>0</v>
      </c>
      <c r="P24" s="310"/>
      <c r="Q24" s="311">
        <f t="shared" si="6"/>
        <v>0.5</v>
      </c>
      <c r="R24" s="309">
        <f t="shared" si="11"/>
        <v>2122.9474999999998</v>
      </c>
      <c r="S24" s="310">
        <v>0.25</v>
      </c>
      <c r="T24" s="311">
        <f t="shared" si="7"/>
        <v>0.75</v>
      </c>
      <c r="U24" s="309">
        <f t="shared" si="12"/>
        <v>2122.9474999999998</v>
      </c>
      <c r="V24" s="310">
        <v>0.25</v>
      </c>
      <c r="W24" s="311">
        <f t="shared" si="8"/>
        <v>1</v>
      </c>
      <c r="X24" s="312">
        <f t="shared" si="13"/>
        <v>1</v>
      </c>
      <c r="Z24" s="313"/>
      <c r="AB24" s="313"/>
    </row>
    <row r="25" spans="1:28" x14ac:dyDescent="0.25">
      <c r="A25" s="304" t="s">
        <v>187</v>
      </c>
      <c r="B25" s="305" t="str">
        <f>VLOOKUP(A25,Tabela3[[ITEM]:[DESCRIÇÃO]],6,FALSE)</f>
        <v>PREVENÇÃO DE COMBATE A INCÊNDIO E PÂNICO</v>
      </c>
      <c r="C25" s="314"/>
      <c r="D25" s="307">
        <f t="shared" si="0"/>
        <v>1.2811135537735602E-3</v>
      </c>
      <c r="E25" s="308">
        <f>VLOOKUP(A25,ORÇAMENTO_S_DES!$A:$N,13,0)</f>
        <v>1370.83</v>
      </c>
      <c r="F25" s="309">
        <f t="shared" ref="F25:F30" si="18">G25*E25</f>
        <v>0</v>
      </c>
      <c r="G25" s="310"/>
      <c r="H25" s="311">
        <f t="shared" ref="H25:H30" si="19">G25</f>
        <v>0</v>
      </c>
      <c r="I25" s="309">
        <f t="shared" ref="I25:I30" si="20">J25*E25</f>
        <v>0</v>
      </c>
      <c r="J25" s="310"/>
      <c r="K25" s="311">
        <f t="shared" ref="K25:K30" si="21">J25+H25</f>
        <v>0</v>
      </c>
      <c r="L25" s="309">
        <f t="shared" si="9"/>
        <v>0</v>
      </c>
      <c r="M25" s="310"/>
      <c r="N25" s="311">
        <f t="shared" si="5"/>
        <v>0</v>
      </c>
      <c r="O25" s="309">
        <f t="shared" si="10"/>
        <v>0</v>
      </c>
      <c r="P25" s="310"/>
      <c r="Q25" s="311">
        <f t="shared" si="6"/>
        <v>0</v>
      </c>
      <c r="R25" s="309">
        <f t="shared" si="11"/>
        <v>0</v>
      </c>
      <c r="S25" s="310"/>
      <c r="T25" s="311">
        <f t="shared" si="7"/>
        <v>0</v>
      </c>
      <c r="U25" s="309">
        <f t="shared" si="12"/>
        <v>1370.83</v>
      </c>
      <c r="V25" s="310">
        <v>1</v>
      </c>
      <c r="W25" s="311">
        <f t="shared" si="8"/>
        <v>1</v>
      </c>
      <c r="X25" s="312">
        <f t="shared" si="13"/>
        <v>1</v>
      </c>
      <c r="Z25" s="313"/>
      <c r="AB25" s="313"/>
    </row>
    <row r="26" spans="1:28" x14ac:dyDescent="0.25">
      <c r="A26" s="304" t="s">
        <v>193</v>
      </c>
      <c r="B26" s="305" t="str">
        <f>VLOOKUP(A26,Tabela3[[ITEM]:[DESCRIÇÃO]],6,FALSE)</f>
        <v>URBANIZAÇÃO</v>
      </c>
      <c r="C26" s="314"/>
      <c r="D26" s="307">
        <f t="shared" si="0"/>
        <v>6.9953549435363997E-3</v>
      </c>
      <c r="E26" s="308">
        <f>VLOOKUP(A26,ORÇAMENTO_S_DES!$A:$N,13,0)</f>
        <v>7485.24</v>
      </c>
      <c r="F26" s="309">
        <f t="shared" si="18"/>
        <v>0</v>
      </c>
      <c r="G26" s="310"/>
      <c r="H26" s="311">
        <f t="shared" si="19"/>
        <v>0</v>
      </c>
      <c r="I26" s="309">
        <f t="shared" si="20"/>
        <v>0</v>
      </c>
      <c r="J26" s="310"/>
      <c r="K26" s="311">
        <f t="shared" si="21"/>
        <v>0</v>
      </c>
      <c r="L26" s="309">
        <f t="shared" si="9"/>
        <v>2245.5719999999997</v>
      </c>
      <c r="M26" s="310">
        <v>0.3</v>
      </c>
      <c r="N26" s="311">
        <f t="shared" si="5"/>
        <v>0.3</v>
      </c>
      <c r="O26" s="309">
        <f t="shared" si="10"/>
        <v>1497.048</v>
      </c>
      <c r="P26" s="310">
        <v>0.2</v>
      </c>
      <c r="Q26" s="311">
        <f t="shared" si="6"/>
        <v>0.5</v>
      </c>
      <c r="R26" s="309">
        <f t="shared" si="11"/>
        <v>1871.31</v>
      </c>
      <c r="S26" s="310">
        <v>0.25</v>
      </c>
      <c r="T26" s="311">
        <f t="shared" si="7"/>
        <v>0.75</v>
      </c>
      <c r="U26" s="309">
        <f t="shared" si="12"/>
        <v>1871.31</v>
      </c>
      <c r="V26" s="310">
        <v>0.25</v>
      </c>
      <c r="W26" s="311">
        <f t="shared" si="8"/>
        <v>1</v>
      </c>
      <c r="X26" s="312">
        <f t="shared" si="13"/>
        <v>1</v>
      </c>
      <c r="Z26" s="313"/>
      <c r="AB26" s="313"/>
    </row>
    <row r="27" spans="1:28" x14ac:dyDescent="0.25">
      <c r="A27" s="304" t="s">
        <v>195</v>
      </c>
      <c r="B27" s="305" t="str">
        <f>VLOOKUP(A27,Tabela3[[ITEM]:[DESCRIÇÃO]],6,FALSE)</f>
        <v>PINTURA</v>
      </c>
      <c r="C27" s="314"/>
      <c r="D27" s="307">
        <f t="shared" si="0"/>
        <v>8.9507822700867171E-2</v>
      </c>
      <c r="E27" s="308">
        <f>VLOOKUP(A27,ORÇAMENTO_S_DES!$A:$N,13,0)</f>
        <v>95776.060000000012</v>
      </c>
      <c r="F27" s="309">
        <f t="shared" si="18"/>
        <v>0</v>
      </c>
      <c r="G27" s="310"/>
      <c r="H27" s="311">
        <f t="shared" si="19"/>
        <v>0</v>
      </c>
      <c r="I27" s="309">
        <f t="shared" si="20"/>
        <v>0</v>
      </c>
      <c r="J27" s="310"/>
      <c r="K27" s="311">
        <f t="shared" si="21"/>
        <v>0</v>
      </c>
      <c r="L27" s="309">
        <f t="shared" si="9"/>
        <v>0</v>
      </c>
      <c r="M27" s="310"/>
      <c r="N27" s="311">
        <f t="shared" si="5"/>
        <v>0</v>
      </c>
      <c r="O27" s="309">
        <f t="shared" si="10"/>
        <v>23944.015000000003</v>
      </c>
      <c r="P27" s="310">
        <v>0.25</v>
      </c>
      <c r="Q27" s="311">
        <f t="shared" si="6"/>
        <v>0.25</v>
      </c>
      <c r="R27" s="309">
        <f t="shared" si="11"/>
        <v>23944.015000000003</v>
      </c>
      <c r="S27" s="310">
        <v>0.25</v>
      </c>
      <c r="T27" s="311">
        <f t="shared" si="7"/>
        <v>0.5</v>
      </c>
      <c r="U27" s="309">
        <f t="shared" si="12"/>
        <v>47888.030000000006</v>
      </c>
      <c r="V27" s="310">
        <v>0.5</v>
      </c>
      <c r="W27" s="311">
        <f t="shared" si="8"/>
        <v>1</v>
      </c>
      <c r="X27" s="312">
        <f t="shared" si="13"/>
        <v>1</v>
      </c>
      <c r="Z27" s="313"/>
      <c r="AB27" s="313"/>
    </row>
    <row r="28" spans="1:28" x14ac:dyDescent="0.25">
      <c r="A28" s="304" t="s">
        <v>205</v>
      </c>
      <c r="B28" s="305" t="str">
        <f>VLOOKUP(A28,Tabela3[[ITEM]:[DESCRIÇÃO]],6,FALSE)</f>
        <v>PEDRAS, BANCADAS E DIVISÓRIAS</v>
      </c>
      <c r="C28" s="314"/>
      <c r="D28" s="307">
        <f t="shared" si="0"/>
        <v>2.5620401969084893E-2</v>
      </c>
      <c r="E28" s="308">
        <f>VLOOKUP(A28,ORÇAMENTO_S_DES!$A:$N,13,0)</f>
        <v>27414.600000000002</v>
      </c>
      <c r="F28" s="309">
        <f t="shared" si="18"/>
        <v>0</v>
      </c>
      <c r="G28" s="310"/>
      <c r="H28" s="311">
        <f t="shared" si="19"/>
        <v>0</v>
      </c>
      <c r="I28" s="309">
        <f t="shared" si="20"/>
        <v>0</v>
      </c>
      <c r="J28" s="310"/>
      <c r="K28" s="311">
        <f t="shared" si="21"/>
        <v>0</v>
      </c>
      <c r="L28" s="309">
        <f t="shared" si="9"/>
        <v>0</v>
      </c>
      <c r="M28" s="310"/>
      <c r="N28" s="311">
        <f t="shared" si="5"/>
        <v>0</v>
      </c>
      <c r="O28" s="309">
        <f t="shared" si="10"/>
        <v>5482.920000000001</v>
      </c>
      <c r="P28" s="310">
        <v>0.2</v>
      </c>
      <c r="Q28" s="311">
        <f t="shared" si="6"/>
        <v>0.2</v>
      </c>
      <c r="R28" s="309">
        <f t="shared" si="11"/>
        <v>8224.380000000001</v>
      </c>
      <c r="S28" s="310">
        <v>0.3</v>
      </c>
      <c r="T28" s="311">
        <f t="shared" si="7"/>
        <v>0.5</v>
      </c>
      <c r="U28" s="309">
        <f t="shared" si="12"/>
        <v>13707.300000000001</v>
      </c>
      <c r="V28" s="310">
        <v>0.5</v>
      </c>
      <c r="W28" s="311">
        <f t="shared" si="8"/>
        <v>1</v>
      </c>
      <c r="X28" s="312">
        <f t="shared" si="13"/>
        <v>1</v>
      </c>
      <c r="Z28" s="313"/>
      <c r="AB28" s="313"/>
    </row>
    <row r="29" spans="1:28" x14ac:dyDescent="0.25">
      <c r="A29" s="304" t="s">
        <v>390</v>
      </c>
      <c r="B29" s="305" t="str">
        <f>VLOOKUP(A29,Tabela3[[ITEM]:[DESCRIÇÃO]],6,FALSE)</f>
        <v>SERVIÇOS COMPLEMENTARES</v>
      </c>
      <c r="C29" s="314"/>
      <c r="D29" s="307">
        <f t="shared" si="0"/>
        <v>2.1376689374284399E-2</v>
      </c>
      <c r="E29" s="308">
        <f>VLOOKUP(A29,ORÇAMENTO_S_DES!$A:$N,13,0)</f>
        <v>22873.7</v>
      </c>
      <c r="F29" s="309">
        <f t="shared" si="18"/>
        <v>0</v>
      </c>
      <c r="G29" s="310"/>
      <c r="H29" s="311">
        <f t="shared" si="19"/>
        <v>0</v>
      </c>
      <c r="I29" s="309">
        <f t="shared" si="20"/>
        <v>0</v>
      </c>
      <c r="J29" s="310"/>
      <c r="K29" s="311">
        <f t="shared" si="21"/>
        <v>0</v>
      </c>
      <c r="L29" s="309">
        <f t="shared" si="9"/>
        <v>0</v>
      </c>
      <c r="M29" s="310"/>
      <c r="N29" s="311">
        <f t="shared" si="5"/>
        <v>0</v>
      </c>
      <c r="O29" s="309">
        <f t="shared" si="10"/>
        <v>0</v>
      </c>
      <c r="P29" s="310"/>
      <c r="Q29" s="311">
        <f t="shared" si="6"/>
        <v>0</v>
      </c>
      <c r="R29" s="309">
        <f t="shared" si="11"/>
        <v>0</v>
      </c>
      <c r="S29" s="310"/>
      <c r="T29" s="311">
        <f t="shared" si="7"/>
        <v>0</v>
      </c>
      <c r="U29" s="309">
        <f t="shared" si="12"/>
        <v>22873.7</v>
      </c>
      <c r="V29" s="310">
        <v>1</v>
      </c>
      <c r="W29" s="311">
        <f t="shared" si="8"/>
        <v>1</v>
      </c>
      <c r="X29" s="312">
        <f t="shared" si="13"/>
        <v>1</v>
      </c>
      <c r="Z29" s="313"/>
      <c r="AB29" s="313"/>
    </row>
    <row r="30" spans="1:28" x14ac:dyDescent="0.25">
      <c r="A30" s="304" t="s">
        <v>213</v>
      </c>
      <c r="B30" s="305" t="str">
        <f>VLOOKUP(A30,Tabela3[[ITEM]:[DESCRIÇÃO]],6,FALSE)</f>
        <v xml:space="preserve">ADMINISTRAÇÃO LOCAL </v>
      </c>
      <c r="C30" s="314"/>
      <c r="D30" s="307">
        <f t="shared" si="0"/>
        <v>4.0074725004218346E-2</v>
      </c>
      <c r="E30" s="308">
        <f>VLOOKUP(A30,ORÇAMENTO_S_DES!$A:$N,13,0)</f>
        <v>42881.16</v>
      </c>
      <c r="F30" s="309">
        <f t="shared" si="18"/>
        <v>6029.091096000001</v>
      </c>
      <c r="G30" s="310">
        <v>0.1406</v>
      </c>
      <c r="H30" s="311">
        <f t="shared" si="19"/>
        <v>0.1406</v>
      </c>
      <c r="I30" s="309">
        <f t="shared" si="20"/>
        <v>5120.0105040000008</v>
      </c>
      <c r="J30" s="310">
        <v>0.11940000000000001</v>
      </c>
      <c r="K30" s="311">
        <f t="shared" si="21"/>
        <v>0.26</v>
      </c>
      <c r="L30" s="309">
        <f t="shared" si="9"/>
        <v>6946.7479200000007</v>
      </c>
      <c r="M30" s="310">
        <v>0.16200000000000001</v>
      </c>
      <c r="N30" s="311">
        <f t="shared" si="5"/>
        <v>0.42200000000000004</v>
      </c>
      <c r="O30" s="309">
        <f t="shared" si="10"/>
        <v>7079.6795160000001</v>
      </c>
      <c r="P30" s="310">
        <v>0.1651</v>
      </c>
      <c r="Q30" s="311">
        <f t="shared" si="6"/>
        <v>0.58710000000000007</v>
      </c>
      <c r="R30" s="309">
        <f t="shared" si="11"/>
        <v>8246.0470679999999</v>
      </c>
      <c r="S30" s="310">
        <v>0.1923</v>
      </c>
      <c r="T30" s="311">
        <f t="shared" si="7"/>
        <v>0.77940000000000009</v>
      </c>
      <c r="U30" s="309">
        <f t="shared" si="12"/>
        <v>9459.5838960000001</v>
      </c>
      <c r="V30" s="310">
        <v>0.22059999999999999</v>
      </c>
      <c r="W30" s="311">
        <f t="shared" si="8"/>
        <v>1</v>
      </c>
      <c r="X30" s="312">
        <f t="shared" si="13"/>
        <v>1</v>
      </c>
      <c r="Z30" s="313"/>
      <c r="AB30" s="313"/>
    </row>
    <row r="31" spans="1:28" x14ac:dyDescent="0.25">
      <c r="A31" s="304" t="s">
        <v>214</v>
      </c>
      <c r="B31" s="305" t="str">
        <f>VLOOKUP(A31,Tabela3[[ITEM]:[DESCRIÇÃO]],6,FALSE)</f>
        <v xml:space="preserve">LIMPEZA FINAL </v>
      </c>
      <c r="C31" s="314"/>
      <c r="D31" s="307">
        <f t="shared" si="0"/>
        <v>4.6681212364082679E-3</v>
      </c>
      <c r="E31" s="308">
        <f>VLOOKUP(A31,ORÇAMENTO_S_DES!$A:$N,13,0)</f>
        <v>4995.03</v>
      </c>
      <c r="F31" s="309">
        <f>G31*E31</f>
        <v>0</v>
      </c>
      <c r="G31" s="310"/>
      <c r="H31" s="311">
        <f>G31</f>
        <v>0</v>
      </c>
      <c r="I31" s="309">
        <f>J31*E31</f>
        <v>0</v>
      </c>
      <c r="J31" s="310"/>
      <c r="K31" s="311">
        <f>J31+H31</f>
        <v>0</v>
      </c>
      <c r="L31" s="309">
        <f>M31*E31</f>
        <v>0</v>
      </c>
      <c r="M31" s="310"/>
      <c r="N31" s="311">
        <f>M31+K31</f>
        <v>0</v>
      </c>
      <c r="O31" s="309">
        <f>P31*E31</f>
        <v>0</v>
      </c>
      <c r="P31" s="310"/>
      <c r="Q31" s="311">
        <f>P31+N31</f>
        <v>0</v>
      </c>
      <c r="R31" s="309">
        <f>S31*E31</f>
        <v>0</v>
      </c>
      <c r="S31" s="310"/>
      <c r="T31" s="311">
        <f>S31+Q31</f>
        <v>0</v>
      </c>
      <c r="U31" s="309">
        <f>V31*E31</f>
        <v>4995.03</v>
      </c>
      <c r="V31" s="310">
        <v>1</v>
      </c>
      <c r="W31" s="311">
        <f>V31+T31</f>
        <v>1</v>
      </c>
      <c r="X31" s="312">
        <f t="shared" si="13"/>
        <v>1</v>
      </c>
      <c r="Z31" s="313"/>
      <c r="AB31" s="313"/>
    </row>
    <row r="32" spans="1:28" x14ac:dyDescent="0.25">
      <c r="A32" s="673"/>
      <c r="B32" s="674"/>
      <c r="C32" s="674"/>
      <c r="D32" s="675">
        <f>SUM(D11:D31)</f>
        <v>1.0000000000000002</v>
      </c>
      <c r="E32" s="676">
        <f>SUM(E11:E31)</f>
        <v>1070030.0499999998</v>
      </c>
      <c r="F32" s="677"/>
      <c r="G32" s="678"/>
      <c r="H32" s="679"/>
      <c r="I32" s="677"/>
      <c r="J32" s="678"/>
      <c r="K32" s="680"/>
      <c r="L32" s="681"/>
      <c r="M32" s="682"/>
      <c r="N32" s="683"/>
      <c r="O32" s="681"/>
      <c r="P32" s="682"/>
      <c r="Q32" s="683"/>
      <c r="R32" s="684"/>
      <c r="S32" s="685"/>
      <c r="T32" s="686"/>
      <c r="U32" s="684"/>
      <c r="V32" s="310"/>
      <c r="W32" s="685"/>
      <c r="X32" s="315"/>
      <c r="Z32" s="313"/>
      <c r="AB32" s="313"/>
    </row>
    <row r="33" spans="1:24" x14ac:dyDescent="0.25">
      <c r="A33" s="316"/>
      <c r="B33" s="1219" t="s">
        <v>8</v>
      </c>
      <c r="C33" s="1219"/>
      <c r="D33" s="1219"/>
      <c r="E33" s="1220"/>
      <c r="F33" s="317">
        <f>SUM(F11:F31)</f>
        <v>150437.005596</v>
      </c>
      <c r="G33" s="318"/>
      <c r="H33" s="319"/>
      <c r="I33" s="317">
        <f>SUM(I11:I31)</f>
        <v>127790.93350400003</v>
      </c>
      <c r="J33" s="318"/>
      <c r="K33" s="319"/>
      <c r="L33" s="317">
        <f>SUM(L11:L31)</f>
        <v>173358.72242000001</v>
      </c>
      <c r="M33" s="318"/>
      <c r="N33" s="319"/>
      <c r="O33" s="317">
        <f>SUM(O11:O31)</f>
        <v>176647.39851600004</v>
      </c>
      <c r="P33" s="318"/>
      <c r="Q33" s="319"/>
      <c r="R33" s="317">
        <f>SUM(R11:R31)</f>
        <v>205773.54606800003</v>
      </c>
      <c r="S33" s="318"/>
      <c r="T33" s="319"/>
      <c r="U33" s="317">
        <f>SUM(U11:U31)</f>
        <v>236022.44389599998</v>
      </c>
      <c r="V33" s="318"/>
      <c r="W33" s="319"/>
      <c r="X33" s="315"/>
    </row>
    <row r="34" spans="1:24" x14ac:dyDescent="0.25">
      <c r="A34" s="320"/>
      <c r="B34" s="1219" t="s">
        <v>9</v>
      </c>
      <c r="C34" s="1219"/>
      <c r="D34" s="1219"/>
      <c r="E34" s="1220"/>
      <c r="F34" s="321">
        <f>F33</f>
        <v>150437.005596</v>
      </c>
      <c r="G34" s="322">
        <f>F33/$E$32</f>
        <v>0.14059138394851625</v>
      </c>
      <c r="H34" s="323">
        <f>G34</f>
        <v>0.14059138394851625</v>
      </c>
      <c r="I34" s="321">
        <f>I33+F34</f>
        <v>278227.93910000002</v>
      </c>
      <c r="J34" s="322">
        <f>I33/$E$32</f>
        <v>0.11942742496250461</v>
      </c>
      <c r="K34" s="323">
        <f>J34+H34</f>
        <v>0.26001880891102086</v>
      </c>
      <c r="L34" s="321">
        <f>I34+L33</f>
        <v>451586.66152000002</v>
      </c>
      <c r="M34" s="322">
        <f>L33/$E$32</f>
        <v>0.16201294759899504</v>
      </c>
      <c r="N34" s="323">
        <f>M34+K34</f>
        <v>0.4220317565100159</v>
      </c>
      <c r="O34" s="321">
        <f>O33+L34</f>
        <v>628234.0600360001</v>
      </c>
      <c r="P34" s="322">
        <f>O33/$E$32</f>
        <v>0.16508639034576653</v>
      </c>
      <c r="Q34" s="323">
        <f>P34+N34</f>
        <v>0.58711814685578245</v>
      </c>
      <c r="R34" s="321">
        <f>R33+O34</f>
        <v>834007.60610400012</v>
      </c>
      <c r="S34" s="322">
        <f>R33/$E$32</f>
        <v>0.19230632454481073</v>
      </c>
      <c r="T34" s="323">
        <f>S34+Q34</f>
        <v>0.77942447140059312</v>
      </c>
      <c r="U34" s="321">
        <f>U33+R34</f>
        <v>1070030.05</v>
      </c>
      <c r="V34" s="322">
        <f>U33/$E$32</f>
        <v>0.2205755285994071</v>
      </c>
      <c r="W34" s="323">
        <f>V34+T34</f>
        <v>1.0000000000000002</v>
      </c>
      <c r="X34" s="315"/>
    </row>
    <row r="35" spans="1:24" ht="4.1500000000000004" customHeight="1" x14ac:dyDescent="0.25">
      <c r="A35" s="324"/>
      <c r="B35" s="325"/>
      <c r="C35" s="325"/>
      <c r="D35" s="326"/>
      <c r="E35" s="327"/>
      <c r="F35" s="328"/>
      <c r="G35" s="328"/>
      <c r="H35" s="329"/>
      <c r="I35" s="330"/>
      <c r="J35" s="330"/>
      <c r="K35" s="330"/>
      <c r="L35" s="330"/>
      <c r="M35" s="330"/>
      <c r="N35" s="330"/>
      <c r="O35" s="330"/>
      <c r="P35" s="330"/>
      <c r="Q35" s="330"/>
      <c r="R35" s="330"/>
      <c r="S35" s="330"/>
      <c r="T35" s="330"/>
      <c r="U35" s="330"/>
      <c r="V35" s="330"/>
      <c r="W35" s="330"/>
      <c r="X35" s="331"/>
    </row>
    <row r="36" spans="1:24" x14ac:dyDescent="0.25">
      <c r="E36" s="240" t="s">
        <v>440</v>
      </c>
    </row>
  </sheetData>
  <mergeCells count="20">
    <mergeCell ref="D9:D10"/>
    <mergeCell ref="E9:E10"/>
    <mergeCell ref="B34:E34"/>
    <mergeCell ref="B33:E33"/>
    <mergeCell ref="C1:X1"/>
    <mergeCell ref="C2:X2"/>
    <mergeCell ref="C3:X3"/>
    <mergeCell ref="A4:X4"/>
    <mergeCell ref="B9:C10"/>
    <mergeCell ref="U7:X8"/>
    <mergeCell ref="B5:T5"/>
    <mergeCell ref="B6:T6"/>
    <mergeCell ref="B7:T7"/>
    <mergeCell ref="B8:T8"/>
    <mergeCell ref="I9:K9"/>
    <mergeCell ref="L9:N9"/>
    <mergeCell ref="U9:W9"/>
    <mergeCell ref="F9:H9"/>
    <mergeCell ref="R9:T9"/>
    <mergeCell ref="O9:Q9"/>
  </mergeCells>
  <phoneticPr fontId="2" type="noConversion"/>
  <conditionalFormatting sqref="G11:G31 V11:V32">
    <cfRule type="cellIs" dxfId="6" priority="12" operator="greaterThan">
      <formula>0</formula>
    </cfRule>
  </conditionalFormatting>
  <conditionalFormatting sqref="J11:J31">
    <cfRule type="cellIs" dxfId="5" priority="11" operator="greaterThan">
      <formula>0</formula>
    </cfRule>
  </conditionalFormatting>
  <conditionalFormatting sqref="M11:M31">
    <cfRule type="cellIs" dxfId="4" priority="10" operator="greaterThan">
      <formula>0</formula>
    </cfRule>
  </conditionalFormatting>
  <conditionalFormatting sqref="P11:P31">
    <cfRule type="cellIs" dxfId="3" priority="9" operator="greaterThan">
      <formula>0</formula>
    </cfRule>
  </conditionalFormatting>
  <conditionalFormatting sqref="S11:S31">
    <cfRule type="cellIs" dxfId="2" priority="8" operator="greaterThan">
      <formula>0</formula>
    </cfRule>
  </conditionalFormatting>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L169"/>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15"/>
      <c r="B1" s="107" t="s">
        <v>1</v>
      </c>
      <c r="C1" s="137"/>
      <c r="D1" s="137"/>
      <c r="E1" s="138"/>
    </row>
    <row r="2" spans="1:7" ht="15.75" x14ac:dyDescent="0.25">
      <c r="A2" s="16"/>
      <c r="B2" s="108" t="str">
        <f>[6]COMPOSIÇÃO!C2</f>
        <v>PREFEITURA MUNICIPAL DE BANDEIRANTES</v>
      </c>
      <c r="C2" s="109"/>
      <c r="D2" s="109"/>
      <c r="E2" s="110"/>
    </row>
    <row r="3" spans="1:7" x14ac:dyDescent="0.25">
      <c r="A3" s="17"/>
      <c r="B3" s="107" t="str">
        <f>[8]ORÇAMENTO_DES!C3</f>
        <v>SECRETARIA DE OBRAS</v>
      </c>
      <c r="C3" s="137"/>
      <c r="D3" s="137"/>
      <c r="E3" s="138"/>
    </row>
    <row r="4" spans="1:7" ht="20.45" customHeight="1" x14ac:dyDescent="0.25">
      <c r="A4" s="819" t="s">
        <v>220</v>
      </c>
      <c r="B4" s="820"/>
      <c r="C4" s="820"/>
      <c r="D4" s="820"/>
      <c r="E4" s="821"/>
    </row>
    <row r="5" spans="1:7" ht="14.45" customHeight="1" x14ac:dyDescent="0.25">
      <c r="A5" s="22" t="str">
        <f>[9]ORÇAMENTO_DES!A3</f>
        <v>Objeto:</v>
      </c>
      <c r="B5" s="121" t="e">
        <f>#REF!</f>
        <v>#REF!</v>
      </c>
      <c r="C5" s="23"/>
      <c r="D5" s="1082" t="s">
        <v>46</v>
      </c>
      <c r="E5" s="1083"/>
    </row>
    <row r="6" spans="1:7" x14ac:dyDescent="0.25">
      <c r="A6" s="22" t="s">
        <v>2</v>
      </c>
      <c r="B6" s="121" t="e">
        <f>#REF!</f>
        <v>#REF!</v>
      </c>
      <c r="C6" s="140"/>
      <c r="D6" s="141"/>
      <c r="E6" s="50"/>
      <c r="F6" s="21"/>
      <c r="G6" s="111"/>
    </row>
    <row r="7" spans="1:7" ht="14.45" customHeight="1" x14ac:dyDescent="0.25">
      <c r="A7" s="22" t="s">
        <v>3</v>
      </c>
      <c r="B7" s="121" t="str">
        <f>ORÇAMENTO_S_DES!B7</f>
        <v>ASSENTAMENTO MELODIA</v>
      </c>
      <c r="C7" s="23"/>
      <c r="D7" s="798" t="s">
        <v>115</v>
      </c>
      <c r="E7" s="800"/>
    </row>
    <row r="8" spans="1:7" x14ac:dyDescent="0.25">
      <c r="A8" s="19" t="str">
        <f>[8]ORÇAMENTO_DES!A9</f>
        <v>SIST./REF.:</v>
      </c>
      <c r="B8" s="99" t="e">
        <f>#REF!</f>
        <v>#REF!</v>
      </c>
      <c r="C8" s="139"/>
      <c r="D8" s="801"/>
      <c r="E8" s="803"/>
    </row>
    <row r="9" spans="1:7" x14ac:dyDescent="0.25">
      <c r="A9" s="19"/>
      <c r="B9" s="139"/>
      <c r="C9" s="139"/>
      <c r="D9" s="141"/>
      <c r="E9" s="51"/>
      <c r="F9" s="112"/>
      <c r="G9" s="112"/>
    </row>
    <row r="10" spans="1:7" s="24" customFormat="1" ht="14.25" customHeight="1" x14ac:dyDescent="0.2">
      <c r="A10" s="135" t="s">
        <v>221</v>
      </c>
      <c r="B10" s="135" t="s">
        <v>222</v>
      </c>
      <c r="C10" s="135" t="s">
        <v>223</v>
      </c>
      <c r="D10" s="135" t="s">
        <v>224</v>
      </c>
      <c r="E10" s="135" t="s">
        <v>225</v>
      </c>
      <c r="F10" s="53"/>
    </row>
    <row r="11" spans="1:7" s="24" customFormat="1" ht="14.25" customHeight="1" x14ac:dyDescent="0.2">
      <c r="A11" s="52" t="s">
        <v>226</v>
      </c>
      <c r="B11" s="102" t="s">
        <v>577</v>
      </c>
      <c r="C11" s="102" t="s">
        <v>578</v>
      </c>
      <c r="D11" s="136" t="s">
        <v>579</v>
      </c>
      <c r="E11" s="136" t="s">
        <v>580</v>
      </c>
      <c r="F11" s="53"/>
    </row>
    <row r="12" spans="1:7" s="24" customFormat="1" ht="14.25" customHeight="1" x14ac:dyDescent="0.2">
      <c r="A12" s="52" t="s">
        <v>228</v>
      </c>
      <c r="B12" s="102" t="s">
        <v>581</v>
      </c>
      <c r="C12" s="102" t="s">
        <v>582</v>
      </c>
      <c r="D12" s="136" t="s">
        <v>583</v>
      </c>
      <c r="E12" s="136" t="s">
        <v>584</v>
      </c>
      <c r="F12" s="53"/>
    </row>
    <row r="13" spans="1:7" s="24" customFormat="1" ht="12.75" x14ac:dyDescent="0.2">
      <c r="A13" s="52" t="s">
        <v>229</v>
      </c>
      <c r="B13" s="102" t="s">
        <v>585</v>
      </c>
      <c r="C13" s="103" t="s">
        <v>586</v>
      </c>
      <c r="D13" s="136" t="s">
        <v>587</v>
      </c>
      <c r="E13" s="136" t="s">
        <v>588</v>
      </c>
      <c r="F13" s="53"/>
    </row>
    <row r="14" spans="1:7" s="24" customFormat="1" ht="14.25" customHeight="1" x14ac:dyDescent="0.2">
      <c r="A14" s="52" t="s">
        <v>241</v>
      </c>
      <c r="B14" s="102" t="s">
        <v>415</v>
      </c>
      <c r="C14" s="102" t="s">
        <v>416</v>
      </c>
      <c r="D14" s="136" t="s">
        <v>227</v>
      </c>
      <c r="E14" s="136" t="s">
        <v>227</v>
      </c>
      <c r="F14" s="53"/>
    </row>
    <row r="15" spans="1:7" s="24" customFormat="1" ht="14.25" customHeight="1" x14ac:dyDescent="0.2">
      <c r="A15" s="52" t="s">
        <v>242</v>
      </c>
      <c r="B15" s="102" t="s">
        <v>589</v>
      </c>
      <c r="C15" s="102" t="s">
        <v>590</v>
      </c>
      <c r="D15" s="136" t="s">
        <v>227</v>
      </c>
      <c r="E15" s="136" t="s">
        <v>227</v>
      </c>
      <c r="F15" s="53"/>
    </row>
    <row r="16" spans="1:7" s="24" customFormat="1" ht="15" customHeight="1" x14ac:dyDescent="0.2">
      <c r="A16" s="52" t="s">
        <v>243</v>
      </c>
      <c r="B16" s="102" t="s">
        <v>591</v>
      </c>
      <c r="C16" s="102" t="s">
        <v>592</v>
      </c>
      <c r="D16" s="136" t="s">
        <v>593</v>
      </c>
      <c r="E16" s="136" t="s">
        <v>435</v>
      </c>
      <c r="F16" s="53"/>
    </row>
    <row r="17" spans="1:6" s="24" customFormat="1" ht="15" customHeight="1" x14ac:dyDescent="0.2">
      <c r="A17" s="52" t="s">
        <v>244</v>
      </c>
      <c r="B17" s="102" t="s">
        <v>594</v>
      </c>
      <c r="C17" s="102" t="s">
        <v>595</v>
      </c>
      <c r="D17" s="136" t="s">
        <v>227</v>
      </c>
      <c r="E17" s="136" t="s">
        <v>227</v>
      </c>
      <c r="F17" s="53"/>
    </row>
    <row r="18" spans="1:6" s="24" customFormat="1" ht="15" customHeight="1" x14ac:dyDescent="0.2">
      <c r="A18" s="52" t="s">
        <v>366</v>
      </c>
      <c r="B18" s="102" t="s">
        <v>596</v>
      </c>
      <c r="C18" s="102" t="s">
        <v>418</v>
      </c>
      <c r="D18" s="136" t="s">
        <v>227</v>
      </c>
      <c r="E18" s="136" t="s">
        <v>227</v>
      </c>
      <c r="F18" s="53"/>
    </row>
    <row r="19" spans="1:6" s="24" customFormat="1" ht="15" customHeight="1" x14ac:dyDescent="0.2">
      <c r="A19" s="52" t="s">
        <v>367</v>
      </c>
      <c r="B19" s="102" t="s">
        <v>597</v>
      </c>
      <c r="C19" s="102" t="s">
        <v>598</v>
      </c>
      <c r="D19" s="136" t="s">
        <v>227</v>
      </c>
      <c r="E19" s="136" t="s">
        <v>227</v>
      </c>
      <c r="F19" s="53"/>
    </row>
    <row r="20" spans="1:6" s="24" customFormat="1" ht="15" customHeight="1" x14ac:dyDescent="0.2">
      <c r="A20" s="52" t="s">
        <v>368</v>
      </c>
      <c r="B20" s="102" t="s">
        <v>433</v>
      </c>
      <c r="C20" s="102" t="s">
        <v>599</v>
      </c>
      <c r="D20" s="136" t="s">
        <v>434</v>
      </c>
      <c r="E20" s="136" t="s">
        <v>435</v>
      </c>
      <c r="F20" s="53"/>
    </row>
    <row r="21" spans="1:6" s="24" customFormat="1" ht="15" customHeight="1" x14ac:dyDescent="0.2">
      <c r="A21" s="52" t="s">
        <v>369</v>
      </c>
      <c r="B21" s="102" t="s">
        <v>429</v>
      </c>
      <c r="C21" s="102" t="s">
        <v>430</v>
      </c>
      <c r="D21" s="136" t="s">
        <v>431</v>
      </c>
      <c r="E21" s="136" t="s">
        <v>432</v>
      </c>
      <c r="F21" s="53"/>
    </row>
    <row r="22" spans="1:6" s="24" customFormat="1" ht="15" customHeight="1" x14ac:dyDescent="0.2">
      <c r="A22" s="52" t="s">
        <v>370</v>
      </c>
      <c r="B22" s="102" t="s">
        <v>423</v>
      </c>
      <c r="C22" s="102" t="s">
        <v>424</v>
      </c>
      <c r="D22" s="136" t="s">
        <v>425</v>
      </c>
      <c r="E22" s="136" t="s">
        <v>426</v>
      </c>
      <c r="F22" s="53"/>
    </row>
    <row r="23" spans="1:6" s="24" customFormat="1" ht="15" customHeight="1" x14ac:dyDescent="0.2">
      <c r="A23" s="52" t="s">
        <v>408</v>
      </c>
      <c r="B23" s="102" t="s">
        <v>600</v>
      </c>
      <c r="C23" s="102" t="s">
        <v>601</v>
      </c>
      <c r="D23" s="136" t="s">
        <v>602</v>
      </c>
      <c r="E23" s="136" t="s">
        <v>227</v>
      </c>
      <c r="F23" s="53"/>
    </row>
    <row r="24" spans="1:6" s="24" customFormat="1" ht="15" customHeight="1" x14ac:dyDescent="0.2">
      <c r="A24" s="52" t="s">
        <v>409</v>
      </c>
      <c r="B24" s="102" t="s">
        <v>603</v>
      </c>
      <c r="C24" s="102" t="s">
        <v>604</v>
      </c>
      <c r="D24" s="136" t="s">
        <v>605</v>
      </c>
      <c r="E24" s="136" t="s">
        <v>407</v>
      </c>
      <c r="F24" s="53"/>
    </row>
    <row r="25" spans="1:6" s="24" customFormat="1" ht="15" customHeight="1" x14ac:dyDescent="0.2">
      <c r="A25" s="52" t="s">
        <v>410</v>
      </c>
      <c r="B25" s="102" t="s">
        <v>373</v>
      </c>
      <c r="C25" s="102" t="s">
        <v>371</v>
      </c>
      <c r="D25" s="136" t="s">
        <v>372</v>
      </c>
      <c r="E25" s="136" t="s">
        <v>371</v>
      </c>
      <c r="F25" s="53"/>
    </row>
    <row r="26" spans="1:6" s="24" customFormat="1" ht="15" customHeight="1" x14ac:dyDescent="0.2">
      <c r="A26" s="52" t="s">
        <v>411</v>
      </c>
      <c r="B26" s="102" t="s">
        <v>606</v>
      </c>
      <c r="C26" s="102" t="s">
        <v>607</v>
      </c>
      <c r="D26" s="136" t="s">
        <v>608</v>
      </c>
      <c r="E26" s="136" t="s">
        <v>609</v>
      </c>
      <c r="F26" s="53"/>
    </row>
    <row r="27" spans="1:6" s="24" customFormat="1" ht="15" customHeight="1" x14ac:dyDescent="0.2">
      <c r="A27" s="52" t="s">
        <v>412</v>
      </c>
      <c r="B27" s="102" t="s">
        <v>610</v>
      </c>
      <c r="C27" s="102" t="s">
        <v>611</v>
      </c>
      <c r="D27" s="136" t="s">
        <v>612</v>
      </c>
      <c r="E27" s="136" t="s">
        <v>613</v>
      </c>
      <c r="F27" s="53"/>
    </row>
    <row r="28" spans="1:6" s="24" customFormat="1" ht="15" customHeight="1" x14ac:dyDescent="0.2">
      <c r="A28" s="52" t="s">
        <v>413</v>
      </c>
      <c r="B28" s="102" t="s">
        <v>404</v>
      </c>
      <c r="C28" s="102" t="s">
        <v>405</v>
      </c>
      <c r="D28" s="136" t="s">
        <v>614</v>
      </c>
      <c r="E28" s="136" t="s">
        <v>406</v>
      </c>
      <c r="F28" s="53"/>
    </row>
    <row r="29" spans="1:6" s="24" customFormat="1" ht="15" customHeight="1" x14ac:dyDescent="0.2">
      <c r="A29" s="52" t="s">
        <v>414</v>
      </c>
      <c r="B29" s="102" t="s">
        <v>615</v>
      </c>
      <c r="C29" s="102" t="s">
        <v>616</v>
      </c>
      <c r="D29" s="136" t="s">
        <v>617</v>
      </c>
      <c r="E29" s="136" t="s">
        <v>618</v>
      </c>
      <c r="F29" s="53"/>
    </row>
    <row r="30" spans="1:6" s="24" customFormat="1" ht="15" customHeight="1" x14ac:dyDescent="0.2">
      <c r="A30" s="52" t="s">
        <v>417</v>
      </c>
      <c r="B30" s="102" t="s">
        <v>619</v>
      </c>
      <c r="C30" s="102" t="s">
        <v>620</v>
      </c>
      <c r="D30" s="136" t="s">
        <v>621</v>
      </c>
      <c r="E30" s="136" t="s">
        <v>622</v>
      </c>
      <c r="F30" s="53"/>
    </row>
    <row r="31" spans="1:6" s="24" customFormat="1" ht="15" customHeight="1" x14ac:dyDescent="0.2">
      <c r="A31" s="52" t="s">
        <v>419</v>
      </c>
      <c r="B31" s="102" t="s">
        <v>623</v>
      </c>
      <c r="C31" s="102" t="s">
        <v>624</v>
      </c>
      <c r="D31" s="136" t="s">
        <v>625</v>
      </c>
      <c r="E31" s="136" t="s">
        <v>626</v>
      </c>
      <c r="F31" s="53"/>
    </row>
    <row r="32" spans="1:6" s="24" customFormat="1" ht="15" customHeight="1" x14ac:dyDescent="0.2">
      <c r="A32" s="52" t="s">
        <v>420</v>
      </c>
      <c r="B32" s="102" t="s">
        <v>627</v>
      </c>
      <c r="C32" s="102" t="s">
        <v>628</v>
      </c>
      <c r="D32" s="136" t="s">
        <v>629</v>
      </c>
      <c r="E32" s="136" t="s">
        <v>630</v>
      </c>
      <c r="F32" s="53"/>
    </row>
    <row r="33" spans="1:12" s="24" customFormat="1" ht="15" customHeight="1" x14ac:dyDescent="0.2">
      <c r="A33" s="52" t="s">
        <v>421</v>
      </c>
      <c r="B33" s="102" t="s">
        <v>631</v>
      </c>
      <c r="C33" s="102" t="s">
        <v>632</v>
      </c>
      <c r="D33" s="101" t="s">
        <v>633</v>
      </c>
      <c r="E33" s="136" t="s">
        <v>634</v>
      </c>
      <c r="F33" s="53"/>
    </row>
    <row r="34" spans="1:12" s="24" customFormat="1" ht="15" customHeight="1" x14ac:dyDescent="0.2">
      <c r="A34" s="52" t="s">
        <v>422</v>
      </c>
      <c r="B34" s="102" t="s">
        <v>439</v>
      </c>
      <c r="C34" s="102" t="s">
        <v>237</v>
      </c>
      <c r="D34" s="136" t="s">
        <v>227</v>
      </c>
      <c r="E34" s="136" t="s">
        <v>227</v>
      </c>
      <c r="F34" s="53"/>
    </row>
    <row r="35" spans="1:12" s="24" customFormat="1" ht="15" customHeight="1" x14ac:dyDescent="0.2">
      <c r="A35" s="52" t="s">
        <v>427</v>
      </c>
      <c r="B35" s="102" t="s">
        <v>460</v>
      </c>
      <c r="C35" s="102" t="s">
        <v>461</v>
      </c>
      <c r="D35" s="136" t="s">
        <v>462</v>
      </c>
      <c r="E35" s="136" t="s">
        <v>407</v>
      </c>
      <c r="F35" s="53"/>
    </row>
    <row r="36" spans="1:12" s="24" customFormat="1" ht="15" customHeight="1" x14ac:dyDescent="0.2">
      <c r="A36" s="52" t="s">
        <v>428</v>
      </c>
      <c r="B36" s="102" t="s">
        <v>640</v>
      </c>
      <c r="C36" s="102" t="s">
        <v>641</v>
      </c>
      <c r="D36" s="136" t="s">
        <v>227</v>
      </c>
      <c r="E36" s="136" t="s">
        <v>227</v>
      </c>
      <c r="F36" s="53"/>
    </row>
    <row r="37" spans="1:12" s="24" customFormat="1" ht="12.75" x14ac:dyDescent="0.2">
      <c r="A37" s="1084"/>
      <c r="B37" s="1085"/>
      <c r="C37" s="1085"/>
      <c r="D37" s="1085"/>
      <c r="E37" s="1086"/>
      <c r="F37" s="53"/>
    </row>
    <row r="38" spans="1:12" s="24" customFormat="1" ht="15.75" customHeight="1" x14ac:dyDescent="0.2">
      <c r="A38" s="54" t="s">
        <v>39</v>
      </c>
      <c r="B38" s="55" t="s">
        <v>53</v>
      </c>
      <c r="C38" s="56" t="s">
        <v>40</v>
      </c>
      <c r="D38" s="56" t="s">
        <v>230</v>
      </c>
      <c r="E38" s="56" t="s">
        <v>231</v>
      </c>
      <c r="L38" s="24">
        <f>6300/7</f>
        <v>900</v>
      </c>
    </row>
    <row r="39" spans="1:12" s="24" customFormat="1" ht="31.5" x14ac:dyDescent="0.2">
      <c r="A39" s="57" t="s">
        <v>232</v>
      </c>
      <c r="B39" s="58" t="s">
        <v>569</v>
      </c>
      <c r="C39" s="59" t="s">
        <v>216</v>
      </c>
      <c r="D39" s="60">
        <v>44462</v>
      </c>
      <c r="E39" s="61">
        <f>IF(SUM(D41:E43)&lt;&gt;0,MEDIAN(D41:E43),"")</f>
        <v>0.98</v>
      </c>
    </row>
    <row r="40" spans="1:12" s="24" customFormat="1" ht="12.75" x14ac:dyDescent="0.2">
      <c r="A40" s="62" t="s">
        <v>234</v>
      </c>
      <c r="B40" s="1087" t="s">
        <v>235</v>
      </c>
      <c r="C40" s="1087"/>
      <c r="D40" s="1088" t="s">
        <v>220</v>
      </c>
      <c r="E40" s="1088"/>
    </row>
    <row r="41" spans="1:12" s="24" customFormat="1" ht="12.75" x14ac:dyDescent="0.2">
      <c r="A41" s="52" t="s">
        <v>226</v>
      </c>
      <c r="B41" s="1089" t="str">
        <f>VLOOKUP(A41,$A$11:$E$36,3,0)</f>
        <v>PROJETO X</v>
      </c>
      <c r="C41" s="1089"/>
      <c r="D41" s="1090">
        <v>0.98</v>
      </c>
      <c r="E41" s="1090"/>
      <c r="H41" s="24" t="e">
        <f>D43/#REF!</f>
        <v>#REF!</v>
      </c>
    </row>
    <row r="42" spans="1:12" s="24" customFormat="1" ht="12.75" x14ac:dyDescent="0.2">
      <c r="A42" s="52" t="s">
        <v>228</v>
      </c>
      <c r="B42" s="1091" t="str">
        <f>VLOOKUP(A42,$A$11:$E$36,3,0)</f>
        <v>SP BLINDAGEM RADIOLÓGICA</v>
      </c>
      <c r="C42" s="1092"/>
      <c r="D42" s="1093">
        <v>0.9</v>
      </c>
      <c r="E42" s="1093"/>
    </row>
    <row r="43" spans="1:12" s="24" customFormat="1" ht="12.75" x14ac:dyDescent="0.2">
      <c r="A43" s="52" t="s">
        <v>229</v>
      </c>
      <c r="B43" s="1094" t="str">
        <f>VLOOKUP(A43,$A$11:$E$36,3,0)</f>
        <v>ION INDUSTRIAL</v>
      </c>
      <c r="C43" s="1095"/>
      <c r="D43" s="1096">
        <v>1</v>
      </c>
      <c r="E43" s="1096"/>
    </row>
    <row r="44" spans="1:12" s="24" customFormat="1" ht="12.75" x14ac:dyDescent="0.2">
      <c r="A44" s="63"/>
      <c r="B44" s="64"/>
      <c r="C44" s="64"/>
      <c r="D44" s="65"/>
      <c r="E44" s="66"/>
    </row>
    <row r="45" spans="1:12" s="24" customFormat="1" ht="12.75" x14ac:dyDescent="0.2">
      <c r="A45" s="54" t="s">
        <v>39</v>
      </c>
      <c r="B45" s="55" t="s">
        <v>53</v>
      </c>
      <c r="C45" s="56" t="s">
        <v>40</v>
      </c>
      <c r="D45" s="56" t="s">
        <v>230</v>
      </c>
      <c r="E45" s="56" t="s">
        <v>231</v>
      </c>
    </row>
    <row r="46" spans="1:12" s="24" customFormat="1" ht="31.5" x14ac:dyDescent="0.2">
      <c r="A46" s="57" t="s">
        <v>236</v>
      </c>
      <c r="B46" s="58" t="s">
        <v>570</v>
      </c>
      <c r="C46" s="59" t="s">
        <v>117</v>
      </c>
      <c r="D46" s="60">
        <v>44462</v>
      </c>
      <c r="E46" s="61">
        <f>IF(SUM(D48:E50)&lt;&gt;0,MEDIAN(D48:E50),"")</f>
        <v>3665.47</v>
      </c>
    </row>
    <row r="47" spans="1:12" s="24" customFormat="1" ht="12.75" x14ac:dyDescent="0.2">
      <c r="A47" s="62" t="s">
        <v>234</v>
      </c>
      <c r="B47" s="1087" t="s">
        <v>235</v>
      </c>
      <c r="C47" s="1087"/>
      <c r="D47" s="1088" t="s">
        <v>220</v>
      </c>
      <c r="E47" s="1088"/>
    </row>
    <row r="48" spans="1:12" s="24" customFormat="1" ht="12.75" x14ac:dyDescent="0.2">
      <c r="A48" s="52" t="s">
        <v>226</v>
      </c>
      <c r="B48" s="1089" t="str">
        <f>VLOOKUP(A48,$A$11:$E$36,3,0)</f>
        <v>PROJETO X</v>
      </c>
      <c r="C48" s="1089"/>
      <c r="D48" s="1090">
        <v>3475</v>
      </c>
      <c r="E48" s="1090"/>
    </row>
    <row r="49" spans="1:7" s="24" customFormat="1" ht="12.75" x14ac:dyDescent="0.2">
      <c r="A49" s="52" t="s">
        <v>241</v>
      </c>
      <c r="B49" s="1091" t="str">
        <f>VLOOKUP(A49,$A$11:$E$36,3,0)</f>
        <v>AMERICANAS</v>
      </c>
      <c r="C49" s="1092"/>
      <c r="D49" s="1093">
        <v>3846.91</v>
      </c>
      <c r="E49" s="1093"/>
    </row>
    <row r="50" spans="1:7" s="24" customFormat="1" ht="12.75" x14ac:dyDescent="0.2">
      <c r="A50" s="52" t="s">
        <v>242</v>
      </c>
      <c r="B50" s="1094" t="str">
        <f>VLOOKUP(A50,$A$11:$E$36,3,0)</f>
        <v>MAGAZINE LUIZA</v>
      </c>
      <c r="C50" s="1095"/>
      <c r="D50" s="1096">
        <v>3665.47</v>
      </c>
      <c r="E50" s="1096"/>
    </row>
    <row r="51" spans="1:7" s="24" customFormat="1" ht="12.75" x14ac:dyDescent="0.2">
      <c r="A51" s="142"/>
      <c r="B51" s="143"/>
      <c r="C51" s="144"/>
      <c r="D51" s="145"/>
      <c r="E51" s="145"/>
    </row>
    <row r="52" spans="1:7" s="24" customFormat="1" ht="12.75" x14ac:dyDescent="0.2">
      <c r="A52" s="54" t="s">
        <v>39</v>
      </c>
      <c r="B52" s="55" t="s">
        <v>53</v>
      </c>
      <c r="C52" s="56" t="s">
        <v>40</v>
      </c>
      <c r="D52" s="56" t="s">
        <v>230</v>
      </c>
      <c r="E52" s="56" t="s">
        <v>231</v>
      </c>
    </row>
    <row r="53" spans="1:7" s="24" customFormat="1" ht="31.5" x14ac:dyDescent="0.2">
      <c r="A53" s="57" t="s">
        <v>238</v>
      </c>
      <c r="B53" s="58" t="s">
        <v>575</v>
      </c>
      <c r="C53" s="59" t="s">
        <v>117</v>
      </c>
      <c r="D53" s="60">
        <v>44462</v>
      </c>
      <c r="E53" s="61">
        <f>IF(SUM(D55:E57)&lt;&gt;0,MEDIAN(D55:E57),"")</f>
        <v>3665.47</v>
      </c>
    </row>
    <row r="54" spans="1:7" s="24" customFormat="1" ht="12.75" x14ac:dyDescent="0.2">
      <c r="A54" s="62" t="s">
        <v>234</v>
      </c>
      <c r="B54" s="1087" t="s">
        <v>235</v>
      </c>
      <c r="C54" s="1087"/>
      <c r="D54" s="1088" t="s">
        <v>220</v>
      </c>
      <c r="E54" s="1088"/>
    </row>
    <row r="55" spans="1:7" s="24" customFormat="1" ht="12.75" x14ac:dyDescent="0.2">
      <c r="A55" s="52" t="s">
        <v>226</v>
      </c>
      <c r="B55" s="1089" t="str">
        <f>VLOOKUP(A55,$A$11:$E$36,3,0)</f>
        <v>PROJETO X</v>
      </c>
      <c r="C55" s="1089"/>
      <c r="D55" s="1090">
        <v>3475</v>
      </c>
      <c r="E55" s="1090"/>
    </row>
    <row r="56" spans="1:7" s="24" customFormat="1" ht="12.75" x14ac:dyDescent="0.2">
      <c r="A56" s="52" t="s">
        <v>241</v>
      </c>
      <c r="B56" s="1091" t="str">
        <f>VLOOKUP(A56,$A$11:$E$36,3,0)</f>
        <v>AMERICANAS</v>
      </c>
      <c r="C56" s="1092"/>
      <c r="D56" s="1093">
        <v>3846.91</v>
      </c>
      <c r="E56" s="1093"/>
    </row>
    <row r="57" spans="1:7" s="24" customFormat="1" ht="12.75" x14ac:dyDescent="0.2">
      <c r="A57" s="52" t="s">
        <v>242</v>
      </c>
      <c r="B57" s="1094" t="str">
        <f>VLOOKUP(A57,$A$11:$E$36,3,0)</f>
        <v>MAGAZINE LUIZA</v>
      </c>
      <c r="C57" s="1095"/>
      <c r="D57" s="1096">
        <v>3665.47</v>
      </c>
      <c r="E57" s="1096"/>
    </row>
    <row r="58" spans="1:7" s="24" customFormat="1" ht="12.75" x14ac:dyDescent="0.2">
      <c r="A58" s="63"/>
      <c r="B58" s="64"/>
      <c r="C58" s="64"/>
      <c r="D58" s="65"/>
      <c r="E58" s="66"/>
    </row>
    <row r="59" spans="1:7" s="24" customFormat="1" ht="12.75" x14ac:dyDescent="0.2">
      <c r="A59" s="54" t="s">
        <v>39</v>
      </c>
      <c r="B59" s="55" t="s">
        <v>53</v>
      </c>
      <c r="C59" s="56" t="s">
        <v>40</v>
      </c>
      <c r="D59" s="56" t="s">
        <v>230</v>
      </c>
      <c r="E59" s="56" t="s">
        <v>231</v>
      </c>
    </row>
    <row r="60" spans="1:7" s="24" customFormat="1" ht="56.25" customHeight="1" x14ac:dyDescent="0.2">
      <c r="A60" s="57" t="s">
        <v>239</v>
      </c>
      <c r="B60" s="58" t="s">
        <v>571</v>
      </c>
      <c r="C60" s="59" t="s">
        <v>215</v>
      </c>
      <c r="D60" s="60">
        <v>44462</v>
      </c>
      <c r="E60" s="61">
        <f>IF(SUM(D62:E64)&lt;&gt;0,MEDIAN(D62:E64),"")</f>
        <v>4064</v>
      </c>
      <c r="G60" s="24" t="s">
        <v>440</v>
      </c>
    </row>
    <row r="61" spans="1:7" s="24" customFormat="1" ht="12.75" x14ac:dyDescent="0.2">
      <c r="A61" s="62" t="s">
        <v>234</v>
      </c>
      <c r="B61" s="1087" t="s">
        <v>235</v>
      </c>
      <c r="C61" s="1087"/>
      <c r="D61" s="1088" t="s">
        <v>220</v>
      </c>
      <c r="E61" s="1088"/>
    </row>
    <row r="62" spans="1:7" s="24" customFormat="1" ht="12.75" x14ac:dyDescent="0.2">
      <c r="A62" s="52" t="s">
        <v>226</v>
      </c>
      <c r="B62" s="1089" t="str">
        <f>VLOOKUP(A62,$A$11:$E$36,3,0)</f>
        <v>PROJETO X</v>
      </c>
      <c r="C62" s="1089"/>
      <c r="D62" s="1090">
        <v>4064</v>
      </c>
      <c r="E62" s="1090"/>
    </row>
    <row r="63" spans="1:7" s="24" customFormat="1" ht="12.75" x14ac:dyDescent="0.2">
      <c r="A63" s="52" t="s">
        <v>228</v>
      </c>
      <c r="B63" s="1091" t="str">
        <f>VLOOKUP(A63,$A$11:$E$36,3,0)</f>
        <v>SP BLINDAGEM RADIOLÓGICA</v>
      </c>
      <c r="C63" s="1092"/>
      <c r="D63" s="1093">
        <v>3477</v>
      </c>
      <c r="E63" s="1093"/>
    </row>
    <row r="64" spans="1:7" s="24" customFormat="1" ht="12.75" x14ac:dyDescent="0.2">
      <c r="A64" s="114" t="s">
        <v>243</v>
      </c>
      <c r="B64" s="1094" t="str">
        <f>VLOOKUP(A64,$A$11:$E$36,3,0)</f>
        <v>ENGEBLIND</v>
      </c>
      <c r="C64" s="1095"/>
      <c r="D64" s="1096">
        <v>6490</v>
      </c>
      <c r="E64" s="1096"/>
    </row>
    <row r="65" spans="1:10" s="24" customFormat="1" ht="12.75" x14ac:dyDescent="0.2">
      <c r="A65" s="63"/>
      <c r="B65" s="64"/>
      <c r="C65" s="64"/>
      <c r="D65" s="65"/>
      <c r="E65" s="66"/>
    </row>
    <row r="66" spans="1:10" s="24" customFormat="1" ht="12.75" x14ac:dyDescent="0.2">
      <c r="A66" s="54" t="s">
        <v>39</v>
      </c>
      <c r="B66" s="55" t="s">
        <v>53</v>
      </c>
      <c r="C66" s="56" t="s">
        <v>40</v>
      </c>
      <c r="D66" s="56" t="s">
        <v>230</v>
      </c>
      <c r="E66" s="56" t="s">
        <v>231</v>
      </c>
    </row>
    <row r="67" spans="1:10" s="24" customFormat="1" ht="52.5" x14ac:dyDescent="0.2">
      <c r="A67" s="57" t="s">
        <v>240</v>
      </c>
      <c r="B67" s="116" t="s">
        <v>572</v>
      </c>
      <c r="C67" s="59" t="s">
        <v>215</v>
      </c>
      <c r="D67" s="60">
        <v>44462</v>
      </c>
      <c r="E67" s="61">
        <f>IF(SUM(D69:E71)&lt;&gt;0,MEDIAN(D69:E71),"")</f>
        <v>5400</v>
      </c>
    </row>
    <row r="68" spans="1:10" s="24" customFormat="1" ht="12.75" x14ac:dyDescent="0.2">
      <c r="A68" s="62" t="s">
        <v>234</v>
      </c>
      <c r="B68" s="1087" t="s">
        <v>235</v>
      </c>
      <c r="C68" s="1087"/>
      <c r="D68" s="1088" t="s">
        <v>220</v>
      </c>
      <c r="E68" s="1088"/>
    </row>
    <row r="69" spans="1:10" s="24" customFormat="1" ht="12.75" x14ac:dyDescent="0.2">
      <c r="A69" s="52" t="s">
        <v>226</v>
      </c>
      <c r="B69" s="1089" t="str">
        <f>VLOOKUP(A69,$A$11:$E$36,3,0)</f>
        <v>PROJETO X</v>
      </c>
      <c r="C69" s="1089"/>
      <c r="D69" s="1090">
        <v>5400</v>
      </c>
      <c r="E69" s="1090"/>
    </row>
    <row r="70" spans="1:10" s="24" customFormat="1" ht="12.75" x14ac:dyDescent="0.2">
      <c r="A70" s="52" t="s">
        <v>228</v>
      </c>
      <c r="B70" s="1091" t="str">
        <f>VLOOKUP(A70,$A$11:$E$36,3,0)</f>
        <v>SP BLINDAGEM RADIOLÓGICA</v>
      </c>
      <c r="C70" s="1092"/>
      <c r="D70" s="1093">
        <v>3697</v>
      </c>
      <c r="E70" s="1093"/>
    </row>
    <row r="71" spans="1:10" s="24" customFormat="1" ht="12.75" x14ac:dyDescent="0.2">
      <c r="A71" s="52" t="s">
        <v>243</v>
      </c>
      <c r="B71" s="1094" t="str">
        <f>VLOOKUP(A71,$A$11:$E$36,3,0)</f>
        <v>ENGEBLIND</v>
      </c>
      <c r="C71" s="1095"/>
      <c r="D71" s="1096">
        <v>6690</v>
      </c>
      <c r="E71" s="1096"/>
      <c r="J71" s="24">
        <f>2</f>
        <v>2</v>
      </c>
    </row>
    <row r="72" spans="1:10" s="24" customFormat="1" ht="12.75" x14ac:dyDescent="0.2">
      <c r="A72" s="63"/>
      <c r="B72" s="64"/>
      <c r="C72" s="64"/>
      <c r="D72" s="65"/>
      <c r="E72" s="66"/>
    </row>
    <row r="73" spans="1:10" s="24" customFormat="1" ht="12.75" x14ac:dyDescent="0.2">
      <c r="A73" s="54" t="s">
        <v>39</v>
      </c>
      <c r="B73" s="55" t="s">
        <v>53</v>
      </c>
      <c r="C73" s="56" t="s">
        <v>40</v>
      </c>
      <c r="D73" s="56" t="s">
        <v>230</v>
      </c>
      <c r="E73" s="56" t="s">
        <v>231</v>
      </c>
    </row>
    <row r="74" spans="1:10" s="24" customFormat="1" ht="32.25" customHeight="1" x14ac:dyDescent="0.2">
      <c r="A74" s="57" t="s">
        <v>441</v>
      </c>
      <c r="B74" s="58" t="s">
        <v>535</v>
      </c>
      <c r="C74" s="59" t="s">
        <v>117</v>
      </c>
      <c r="D74" s="60">
        <v>44463</v>
      </c>
      <c r="E74" s="61">
        <f>IF(SUM(D76:E78)&lt;&gt;0,MEDIAN(D76:E78),"")</f>
        <v>2209.16</v>
      </c>
    </row>
    <row r="75" spans="1:10" s="24" customFormat="1" ht="12.75" x14ac:dyDescent="0.2">
      <c r="A75" s="62" t="s">
        <v>234</v>
      </c>
      <c r="B75" s="1087" t="s">
        <v>235</v>
      </c>
      <c r="C75" s="1087"/>
      <c r="D75" s="1088" t="s">
        <v>220</v>
      </c>
      <c r="E75" s="1088"/>
    </row>
    <row r="76" spans="1:10" s="24" customFormat="1" ht="12.75" x14ac:dyDescent="0.2">
      <c r="A76" s="113" t="s">
        <v>244</v>
      </c>
      <c r="B76" s="1089" t="str">
        <f>VLOOKUP(A76,$A$11:$E$36,3,0)</f>
        <v>SERTÃO</v>
      </c>
      <c r="C76" s="1089"/>
      <c r="D76" s="1090">
        <v>2209.16</v>
      </c>
      <c r="E76" s="1090"/>
    </row>
    <row r="77" spans="1:10" s="24" customFormat="1" ht="12.75" x14ac:dyDescent="0.2">
      <c r="A77" s="52" t="s">
        <v>366</v>
      </c>
      <c r="B77" s="1091" t="str">
        <f>VLOOKUP(A77,$A$11:$E$36,3,0)</f>
        <v>LEROY MERLIN</v>
      </c>
      <c r="C77" s="1092"/>
      <c r="D77" s="1093">
        <v>2739.9</v>
      </c>
      <c r="E77" s="1093"/>
    </row>
    <row r="78" spans="1:10" s="24" customFormat="1" ht="12.75" x14ac:dyDescent="0.2">
      <c r="A78" s="114" t="s">
        <v>367</v>
      </c>
      <c r="B78" s="1094" t="str">
        <f>VLOOKUP(A78,$A$11:$E$36,3,0)</f>
        <v>ACQUAFORT</v>
      </c>
      <c r="C78" s="1095"/>
      <c r="D78" s="1096">
        <v>1979.9</v>
      </c>
      <c r="E78" s="1096"/>
    </row>
    <row r="79" spans="1:10" s="24" customFormat="1" ht="12.75" x14ac:dyDescent="0.2">
      <c r="A79" s="119"/>
      <c r="D79" s="67"/>
      <c r="E79" s="120"/>
    </row>
    <row r="80" spans="1:10" s="24" customFormat="1" ht="12.75" x14ac:dyDescent="0.2">
      <c r="A80" s="54" t="s">
        <v>39</v>
      </c>
      <c r="B80" s="55" t="s">
        <v>53</v>
      </c>
      <c r="C80" s="56" t="s">
        <v>40</v>
      </c>
      <c r="D80" s="56" t="s">
        <v>230</v>
      </c>
      <c r="E80" s="56" t="s">
        <v>231</v>
      </c>
    </row>
    <row r="81" spans="1:5" s="24" customFormat="1" ht="12.75" x14ac:dyDescent="0.2">
      <c r="A81" s="57" t="s">
        <v>442</v>
      </c>
      <c r="B81" s="58" t="s">
        <v>400</v>
      </c>
      <c r="C81" s="59" t="s">
        <v>117</v>
      </c>
      <c r="D81" s="60">
        <v>44463</v>
      </c>
      <c r="E81" s="61">
        <f>IF(SUM(D83:E85)&lt;&gt;0,MEDIAN(D83:E85),"")</f>
        <v>38.130000000000003</v>
      </c>
    </row>
    <row r="82" spans="1:5" s="24" customFormat="1" ht="12.75" x14ac:dyDescent="0.2">
      <c r="A82" s="62" t="s">
        <v>234</v>
      </c>
      <c r="B82" s="1087" t="s">
        <v>235</v>
      </c>
      <c r="C82" s="1087"/>
      <c r="D82" s="1088" t="s">
        <v>220</v>
      </c>
      <c r="E82" s="1088"/>
    </row>
    <row r="83" spans="1:5" s="24" customFormat="1" ht="12.75" x14ac:dyDescent="0.2">
      <c r="A83" s="113" t="s">
        <v>241</v>
      </c>
      <c r="B83" s="1089" t="str">
        <f>VLOOKUP(A83,$A$11:$E$36,3,0)</f>
        <v>AMERICANAS</v>
      </c>
      <c r="C83" s="1089"/>
      <c r="D83" s="1090">
        <v>44.85</v>
      </c>
      <c r="E83" s="1090"/>
    </row>
    <row r="84" spans="1:5" s="24" customFormat="1" ht="12.75" x14ac:dyDescent="0.2">
      <c r="A84" s="52" t="s">
        <v>242</v>
      </c>
      <c r="B84" s="1091" t="str">
        <f>VLOOKUP(A84,$A$11:$E$36,3,0)</f>
        <v>MAGAZINE LUIZA</v>
      </c>
      <c r="C84" s="1092"/>
      <c r="D84" s="1093">
        <v>38.130000000000003</v>
      </c>
      <c r="E84" s="1093"/>
    </row>
    <row r="85" spans="1:5" s="24" customFormat="1" ht="12.75" x14ac:dyDescent="0.2">
      <c r="A85" s="114" t="s">
        <v>366</v>
      </c>
      <c r="B85" s="1094" t="str">
        <f>VLOOKUP(A85,$A$11:$E$36,3,0)</f>
        <v>LEROY MERLIN</v>
      </c>
      <c r="C85" s="1095"/>
      <c r="D85" s="1096">
        <v>35.840000000000003</v>
      </c>
      <c r="E85" s="1096"/>
    </row>
    <row r="86" spans="1:5" s="24" customFormat="1" ht="12.75" x14ac:dyDescent="0.2">
      <c r="A86" s="119"/>
      <c r="D86" s="67"/>
      <c r="E86" s="120"/>
    </row>
    <row r="87" spans="1:5" s="24" customFormat="1" ht="12.75" x14ac:dyDescent="0.2">
      <c r="A87" s="54" t="s">
        <v>39</v>
      </c>
      <c r="B87" s="55" t="s">
        <v>53</v>
      </c>
      <c r="C87" s="56" t="s">
        <v>40</v>
      </c>
      <c r="D87" s="56" t="s">
        <v>230</v>
      </c>
      <c r="E87" s="56" t="s">
        <v>231</v>
      </c>
    </row>
    <row r="88" spans="1:5" s="24" customFormat="1" ht="12.75" x14ac:dyDescent="0.2">
      <c r="A88" s="57" t="s">
        <v>443</v>
      </c>
      <c r="B88" s="58" t="s">
        <v>635</v>
      </c>
      <c r="C88" s="59" t="s">
        <v>117</v>
      </c>
      <c r="D88" s="60">
        <v>44418</v>
      </c>
      <c r="E88" s="61">
        <f>IF(SUM(D90:E92)&lt;&gt;0,MEDIAN(D90:E92),"")</f>
        <v>139.9</v>
      </c>
    </row>
    <row r="89" spans="1:5" s="24" customFormat="1" ht="12.75" x14ac:dyDescent="0.2">
      <c r="A89" s="62" t="s">
        <v>234</v>
      </c>
      <c r="B89" s="1087" t="s">
        <v>235</v>
      </c>
      <c r="C89" s="1087"/>
      <c r="D89" s="1088" t="s">
        <v>220</v>
      </c>
      <c r="E89" s="1088"/>
    </row>
    <row r="90" spans="1:5" s="24" customFormat="1" ht="12.75" x14ac:dyDescent="0.2">
      <c r="A90" s="113" t="s">
        <v>368</v>
      </c>
      <c r="B90" s="1089" t="str">
        <f>VLOOKUP(A90,$A$11:$E$36,3,0)</f>
        <v>ELETROLED'S</v>
      </c>
      <c r="C90" s="1089"/>
      <c r="D90" s="1090">
        <v>149.9</v>
      </c>
      <c r="E90" s="1090"/>
    </row>
    <row r="91" spans="1:5" s="24" customFormat="1" ht="12.75" x14ac:dyDescent="0.2">
      <c r="A91" s="52" t="s">
        <v>369</v>
      </c>
      <c r="B91" s="1091" t="str">
        <f>VLOOKUP(A91,$A$11:$E$36,3,0)</f>
        <v>MULTILED</v>
      </c>
      <c r="C91" s="1092"/>
      <c r="D91" s="1093">
        <v>139.9</v>
      </c>
      <c r="E91" s="1093"/>
    </row>
    <row r="92" spans="1:5" s="24" customFormat="1" ht="12.75" x14ac:dyDescent="0.2">
      <c r="A92" s="114" t="s">
        <v>370</v>
      </c>
      <c r="B92" s="1094" t="str">
        <f>VLOOKUP(A92,$A$11:$E$36,3,0)</f>
        <v>CONTRAFO</v>
      </c>
      <c r="C92" s="1095"/>
      <c r="D92" s="1096">
        <v>115.98</v>
      </c>
      <c r="E92" s="1096"/>
    </row>
    <row r="93" spans="1:5" s="24" customFormat="1" ht="12.75" x14ac:dyDescent="0.2">
      <c r="A93" s="119"/>
      <c r="D93" s="67"/>
      <c r="E93" s="120"/>
    </row>
    <row r="94" spans="1:5" s="24" customFormat="1" ht="12.75" x14ac:dyDescent="0.2">
      <c r="A94" s="54" t="s">
        <v>39</v>
      </c>
      <c r="B94" s="55" t="s">
        <v>53</v>
      </c>
      <c r="C94" s="56" t="s">
        <v>40</v>
      </c>
      <c r="D94" s="56" t="s">
        <v>230</v>
      </c>
      <c r="E94" s="56" t="s">
        <v>231</v>
      </c>
    </row>
    <row r="95" spans="1:5" s="24" customFormat="1" ht="21" x14ac:dyDescent="0.2">
      <c r="A95" s="57" t="s">
        <v>444</v>
      </c>
      <c r="B95" s="58" t="s">
        <v>636</v>
      </c>
      <c r="C95" s="59" t="s">
        <v>117</v>
      </c>
      <c r="D95" s="60">
        <v>44464</v>
      </c>
      <c r="E95" s="61">
        <f>IF(SUM(D97:E99)&lt;&gt;0,MEDIAN(D97:E99),"")</f>
        <v>218.77</v>
      </c>
    </row>
    <row r="96" spans="1:5" s="24" customFormat="1" ht="12.75" x14ac:dyDescent="0.2">
      <c r="A96" s="62" t="s">
        <v>234</v>
      </c>
      <c r="B96" s="1087" t="s">
        <v>235</v>
      </c>
      <c r="C96" s="1087"/>
      <c r="D96" s="1088" t="s">
        <v>220</v>
      </c>
      <c r="E96" s="1088"/>
    </row>
    <row r="97" spans="1:5" s="24" customFormat="1" ht="12.75" x14ac:dyDescent="0.2">
      <c r="A97" s="113" t="s">
        <v>241</v>
      </c>
      <c r="B97" s="1089" t="str">
        <f>VLOOKUP(A97,$A$11:$E$36,3,0)</f>
        <v>AMERICANAS</v>
      </c>
      <c r="C97" s="1089"/>
      <c r="D97" s="1090">
        <v>213.25</v>
      </c>
      <c r="E97" s="1090"/>
    </row>
    <row r="98" spans="1:5" s="24" customFormat="1" ht="12.75" x14ac:dyDescent="0.2">
      <c r="A98" s="52" t="s">
        <v>366</v>
      </c>
      <c r="B98" s="1091" t="str">
        <f>VLOOKUP(A98,$A$11:$E$36,3,0)</f>
        <v>LEROY MERLIN</v>
      </c>
      <c r="C98" s="1092"/>
      <c r="D98" s="1093">
        <v>278.41000000000003</v>
      </c>
      <c r="E98" s="1093"/>
    </row>
    <row r="99" spans="1:5" s="24" customFormat="1" ht="12.75" x14ac:dyDescent="0.2">
      <c r="A99" s="114" t="s">
        <v>408</v>
      </c>
      <c r="B99" s="1094" t="str">
        <f>VLOOKUP(A99,$A$11:$E$36,3,0)</f>
        <v>ILUMINIM</v>
      </c>
      <c r="C99" s="1095"/>
      <c r="D99" s="1096">
        <v>218.77</v>
      </c>
      <c r="E99" s="1096"/>
    </row>
    <row r="100" spans="1:5" s="24" customFormat="1" ht="12.75" x14ac:dyDescent="0.2">
      <c r="A100" s="119"/>
      <c r="D100" s="67"/>
      <c r="E100" s="120"/>
    </row>
    <row r="101" spans="1:5" s="24" customFormat="1" ht="12.75" x14ac:dyDescent="0.2">
      <c r="A101" s="54" t="s">
        <v>39</v>
      </c>
      <c r="B101" s="55" t="s">
        <v>53</v>
      </c>
      <c r="C101" s="56" t="s">
        <v>40</v>
      </c>
      <c r="D101" s="56" t="s">
        <v>230</v>
      </c>
      <c r="E101" s="56" t="s">
        <v>231</v>
      </c>
    </row>
    <row r="102" spans="1:5" s="24" customFormat="1" ht="21" x14ac:dyDescent="0.2">
      <c r="A102" s="151" t="s">
        <v>445</v>
      </c>
      <c r="B102" s="147" t="s">
        <v>573</v>
      </c>
      <c r="C102" s="148" t="s">
        <v>233</v>
      </c>
      <c r="D102" s="149">
        <v>44398</v>
      </c>
      <c r="E102" s="150">
        <f>IF(SUM(D104:E106)&lt;&gt;0,MEDIAN(D104:E106),"")</f>
        <v>1577.04</v>
      </c>
    </row>
    <row r="103" spans="1:5" s="24" customFormat="1" ht="12.75" x14ac:dyDescent="0.2">
      <c r="A103" s="62" t="s">
        <v>234</v>
      </c>
      <c r="B103" s="1087" t="s">
        <v>235</v>
      </c>
      <c r="C103" s="1087"/>
      <c r="D103" s="1088" t="s">
        <v>220</v>
      </c>
      <c r="E103" s="1088"/>
    </row>
    <row r="104" spans="1:5" s="24" customFormat="1" ht="12.75" x14ac:dyDescent="0.2">
      <c r="A104" s="113" t="s">
        <v>370</v>
      </c>
      <c r="B104" s="1089" t="str">
        <f>VLOOKUP(A104,$A$11:$E$36,3,0)</f>
        <v>CONTRAFO</v>
      </c>
      <c r="C104" s="1089"/>
      <c r="D104" s="1090">
        <v>1529.9</v>
      </c>
      <c r="E104" s="1090"/>
    </row>
    <row r="105" spans="1:5" s="24" customFormat="1" ht="12.75" x14ac:dyDescent="0.2">
      <c r="A105" s="52" t="s">
        <v>427</v>
      </c>
      <c r="B105" s="1091" t="str">
        <f>VLOOKUP(A105,$A$11:$E$36,3,0)</f>
        <v>DELTA COMÉRCIO</v>
      </c>
      <c r="C105" s="1092"/>
      <c r="D105" s="1093">
        <v>1860.75</v>
      </c>
      <c r="E105" s="1093"/>
    </row>
    <row r="106" spans="1:5" s="24" customFormat="1" ht="12.75" x14ac:dyDescent="0.2">
      <c r="A106" s="114" t="s">
        <v>428</v>
      </c>
      <c r="B106" s="1094" t="str">
        <f>VLOOKUP(A106,$A$11:$E$36,3,0)</f>
        <v>VIEW TECH</v>
      </c>
      <c r="C106" s="1095"/>
      <c r="D106" s="1096">
        <v>1577.04</v>
      </c>
      <c r="E106" s="1096"/>
    </row>
    <row r="107" spans="1:5" s="24" customFormat="1" ht="12.75" x14ac:dyDescent="0.2">
      <c r="A107" s="119"/>
      <c r="D107" s="67"/>
      <c r="E107" s="120"/>
    </row>
    <row r="108" spans="1:5" s="24" customFormat="1" ht="12.75" x14ac:dyDescent="0.2">
      <c r="A108" s="54" t="s">
        <v>39</v>
      </c>
      <c r="B108" s="55" t="s">
        <v>53</v>
      </c>
      <c r="C108" s="56" t="s">
        <v>40</v>
      </c>
      <c r="D108" s="56" t="s">
        <v>230</v>
      </c>
      <c r="E108" s="56" t="s">
        <v>231</v>
      </c>
    </row>
    <row r="109" spans="1:5" s="24" customFormat="1" ht="21" x14ac:dyDescent="0.2">
      <c r="A109" s="57" t="s">
        <v>446</v>
      </c>
      <c r="B109" s="58" t="s">
        <v>637</v>
      </c>
      <c r="C109" s="59" t="s">
        <v>117</v>
      </c>
      <c r="D109" s="60">
        <v>44462</v>
      </c>
      <c r="E109" s="61">
        <f>IF(SUM(D111:E113)&lt;&gt;0,MEDIAN(D111:E113),"")</f>
        <v>2434.0700000000002</v>
      </c>
    </row>
    <row r="110" spans="1:5" s="24" customFormat="1" ht="12.75" x14ac:dyDescent="0.2">
      <c r="A110" s="62" t="s">
        <v>234</v>
      </c>
      <c r="B110" s="1087" t="s">
        <v>235</v>
      </c>
      <c r="C110" s="1087"/>
      <c r="D110" s="1088" t="s">
        <v>220</v>
      </c>
      <c r="E110" s="1088"/>
    </row>
    <row r="111" spans="1:5" s="24" customFormat="1" ht="12.75" x14ac:dyDescent="0.2">
      <c r="A111" s="113" t="s">
        <v>409</v>
      </c>
      <c r="B111" s="1089" t="str">
        <f>VLOOKUP(A111,$A$11:$E$36,3,0)</f>
        <v>RC VIDROS</v>
      </c>
      <c r="C111" s="1089"/>
      <c r="D111" s="1090">
        <v>2182</v>
      </c>
      <c r="E111" s="1090"/>
    </row>
    <row r="112" spans="1:5" s="24" customFormat="1" ht="12.75" x14ac:dyDescent="0.2">
      <c r="A112" s="52" t="s">
        <v>410</v>
      </c>
      <c r="B112" s="1091" t="str">
        <f>VLOOKUP(A112,$A$11:$E$36,3,0)</f>
        <v>VARANDA VIDROS</v>
      </c>
      <c r="C112" s="1092"/>
      <c r="D112" s="1093">
        <v>2520</v>
      </c>
      <c r="E112" s="1093"/>
    </row>
    <row r="113" spans="1:5" s="24" customFormat="1" ht="12.75" x14ac:dyDescent="0.2">
      <c r="A113" s="114" t="s">
        <v>411</v>
      </c>
      <c r="B113" s="1094" t="str">
        <f>VLOOKUP(A113,$A$11:$E$36,3,0)</f>
        <v>VIDROLINE</v>
      </c>
      <c r="C113" s="1095"/>
      <c r="D113" s="1096">
        <v>2434.0700000000002</v>
      </c>
      <c r="E113" s="1096"/>
    </row>
    <row r="114" spans="1:5" s="24" customFormat="1" ht="12.75" x14ac:dyDescent="0.2">
      <c r="A114" s="119"/>
      <c r="D114" s="67"/>
      <c r="E114" s="120"/>
    </row>
    <row r="115" spans="1:5" s="24" customFormat="1" ht="12.75" x14ac:dyDescent="0.2">
      <c r="A115" s="54" t="s">
        <v>39</v>
      </c>
      <c r="B115" s="55" t="s">
        <v>53</v>
      </c>
      <c r="C115" s="56" t="s">
        <v>40</v>
      </c>
      <c r="D115" s="56" t="s">
        <v>230</v>
      </c>
      <c r="E115" s="56" t="s">
        <v>231</v>
      </c>
    </row>
    <row r="116" spans="1:5" s="24" customFormat="1" ht="21" x14ac:dyDescent="0.2">
      <c r="A116" s="115" t="s">
        <v>447</v>
      </c>
      <c r="B116" s="58" t="s">
        <v>638</v>
      </c>
      <c r="C116" s="59" t="s">
        <v>117</v>
      </c>
      <c r="D116" s="60">
        <v>44462</v>
      </c>
      <c r="E116" s="61">
        <f>IF(SUM(D118:E120)&lt;&gt;0,MEDIAN(D118:E120),"")</f>
        <v>3943.41</v>
      </c>
    </row>
    <row r="117" spans="1:5" s="24" customFormat="1" ht="12.75" x14ac:dyDescent="0.2">
      <c r="A117" s="62" t="s">
        <v>234</v>
      </c>
      <c r="B117" s="1087" t="s">
        <v>235</v>
      </c>
      <c r="C117" s="1087"/>
      <c r="D117" s="1088" t="s">
        <v>220</v>
      </c>
      <c r="E117" s="1088"/>
    </row>
    <row r="118" spans="1:5" s="24" customFormat="1" ht="12.75" x14ac:dyDescent="0.2">
      <c r="A118" s="113" t="s">
        <v>409</v>
      </c>
      <c r="B118" s="1089" t="str">
        <f>VLOOKUP(A118,$A$11:$E$36,3,0)</f>
        <v>RC VIDROS</v>
      </c>
      <c r="C118" s="1089"/>
      <c r="D118" s="1090">
        <v>3739</v>
      </c>
      <c r="E118" s="1090"/>
    </row>
    <row r="119" spans="1:5" s="24" customFormat="1" ht="12.75" x14ac:dyDescent="0.2">
      <c r="A119" s="52" t="s">
        <v>410</v>
      </c>
      <c r="B119" s="1091" t="str">
        <f>VLOOKUP(A119,$A$11:$E$36,3,0)</f>
        <v>VARANDA VIDROS</v>
      </c>
      <c r="C119" s="1092"/>
      <c r="D119" s="1093">
        <v>3943.41</v>
      </c>
      <c r="E119" s="1093"/>
    </row>
    <row r="120" spans="1:5" s="24" customFormat="1" ht="12.75" x14ac:dyDescent="0.2">
      <c r="A120" s="114" t="s">
        <v>411</v>
      </c>
      <c r="B120" s="1094" t="str">
        <f>VLOOKUP(A120,$A$11:$E$36,3,0)</f>
        <v>VIDROLINE</v>
      </c>
      <c r="C120" s="1095"/>
      <c r="D120" s="1096">
        <v>3955</v>
      </c>
      <c r="E120" s="1096"/>
    </row>
    <row r="121" spans="1:5" s="24" customFormat="1" ht="12.75" x14ac:dyDescent="0.2">
      <c r="A121" s="119"/>
      <c r="D121" s="67"/>
      <c r="E121" s="120"/>
    </row>
    <row r="122" spans="1:5" s="24" customFormat="1" ht="12.75" x14ac:dyDescent="0.2">
      <c r="A122" s="54" t="s">
        <v>39</v>
      </c>
      <c r="B122" s="55" t="s">
        <v>53</v>
      </c>
      <c r="C122" s="56" t="s">
        <v>40</v>
      </c>
      <c r="D122" s="56" t="s">
        <v>230</v>
      </c>
      <c r="E122" s="56" t="s">
        <v>231</v>
      </c>
    </row>
    <row r="123" spans="1:5" s="24" customFormat="1" ht="31.5" x14ac:dyDescent="0.2">
      <c r="A123" s="115" t="s">
        <v>448</v>
      </c>
      <c r="B123" s="58" t="s">
        <v>639</v>
      </c>
      <c r="C123" s="59" t="s">
        <v>117</v>
      </c>
      <c r="D123" s="60">
        <v>44462</v>
      </c>
      <c r="E123" s="61">
        <f>IF(SUM(D125:E127)&lt;&gt;0,MEDIAN(D125:E127),"")</f>
        <v>18500</v>
      </c>
    </row>
    <row r="124" spans="1:5" s="24" customFormat="1" ht="12.75" x14ac:dyDescent="0.2">
      <c r="A124" s="62" t="s">
        <v>234</v>
      </c>
      <c r="B124" s="1087" t="s">
        <v>235</v>
      </c>
      <c r="C124" s="1087"/>
      <c r="D124" s="1088" t="s">
        <v>220</v>
      </c>
      <c r="E124" s="1088"/>
    </row>
    <row r="125" spans="1:5" s="24" customFormat="1" ht="12.75" x14ac:dyDescent="0.2">
      <c r="A125" s="113" t="s">
        <v>409</v>
      </c>
      <c r="B125" s="1089" t="str">
        <f>VLOOKUP(A125,$A$11:$E$36,3,0)</f>
        <v>RC VIDROS</v>
      </c>
      <c r="C125" s="1089"/>
      <c r="D125" s="1090">
        <v>18500</v>
      </c>
      <c r="E125" s="1090"/>
    </row>
    <row r="126" spans="1:5" s="24" customFormat="1" ht="12.75" x14ac:dyDescent="0.2">
      <c r="A126" s="52" t="s">
        <v>410</v>
      </c>
      <c r="B126" s="1091" t="str">
        <f>VLOOKUP(A126,$A$11:$E$36,3,0)</f>
        <v>VARANDA VIDROS</v>
      </c>
      <c r="C126" s="1092"/>
      <c r="D126" s="1093">
        <v>16064.55</v>
      </c>
      <c r="E126" s="1093"/>
    </row>
    <row r="127" spans="1:5" s="24" customFormat="1" ht="12.75" x14ac:dyDescent="0.2">
      <c r="A127" s="114" t="s">
        <v>411</v>
      </c>
      <c r="B127" s="1094" t="str">
        <f>VLOOKUP(A127,$A$11:$E$36,3,0)</f>
        <v>VIDROLINE</v>
      </c>
      <c r="C127" s="1095"/>
      <c r="D127" s="1096">
        <v>19500</v>
      </c>
      <c r="E127" s="1096"/>
    </row>
    <row r="128" spans="1:5" s="24" customFormat="1" ht="12.75" x14ac:dyDescent="0.2">
      <c r="A128" s="119"/>
      <c r="D128" s="67"/>
      <c r="E128" s="120"/>
    </row>
    <row r="129" spans="1:5" s="24" customFormat="1" ht="12.75" x14ac:dyDescent="0.2">
      <c r="A129" s="54" t="s">
        <v>39</v>
      </c>
      <c r="B129" s="55" t="s">
        <v>53</v>
      </c>
      <c r="C129" s="56" t="s">
        <v>40</v>
      </c>
      <c r="D129" s="56" t="s">
        <v>230</v>
      </c>
      <c r="E129" s="56" t="s">
        <v>231</v>
      </c>
    </row>
    <row r="130" spans="1:5" s="24" customFormat="1" ht="31.5" x14ac:dyDescent="0.2">
      <c r="A130" s="146" t="s">
        <v>449</v>
      </c>
      <c r="B130" s="147" t="s">
        <v>645</v>
      </c>
      <c r="C130" s="148" t="s">
        <v>117</v>
      </c>
      <c r="D130" s="149">
        <v>44462</v>
      </c>
      <c r="E130" s="150">
        <f>IF(SUM(D132:E134)&lt;&gt;0,MEDIAN(D132:E134),"")</f>
        <v>5000</v>
      </c>
    </row>
    <row r="131" spans="1:5" s="24" customFormat="1" ht="12.75" x14ac:dyDescent="0.2">
      <c r="A131" s="62" t="s">
        <v>234</v>
      </c>
      <c r="B131" s="1087" t="s">
        <v>235</v>
      </c>
      <c r="C131" s="1087"/>
      <c r="D131" s="1088" t="s">
        <v>220</v>
      </c>
      <c r="E131" s="1088"/>
    </row>
    <row r="132" spans="1:5" s="24" customFormat="1" ht="12.75" x14ac:dyDescent="0.2">
      <c r="A132" s="113" t="s">
        <v>409</v>
      </c>
      <c r="B132" s="1089" t="str">
        <f>VLOOKUP(A132,$A$11:$E$36,3,0)</f>
        <v>RC VIDROS</v>
      </c>
      <c r="C132" s="1089"/>
      <c r="D132" s="1090">
        <v>7000</v>
      </c>
      <c r="E132" s="1090"/>
    </row>
    <row r="133" spans="1:5" s="24" customFormat="1" ht="12.75" x14ac:dyDescent="0.2">
      <c r="A133" s="52" t="s">
        <v>410</v>
      </c>
      <c r="B133" s="1091" t="str">
        <f>VLOOKUP(A133,$A$11:$E$36,3,0)</f>
        <v>VARANDA VIDROS</v>
      </c>
      <c r="C133" s="1092"/>
      <c r="D133" s="1093">
        <v>5000</v>
      </c>
      <c r="E133" s="1093"/>
    </row>
    <row r="134" spans="1:5" s="24" customFormat="1" ht="12.75" x14ac:dyDescent="0.2">
      <c r="A134" s="114" t="s">
        <v>411</v>
      </c>
      <c r="B134" s="1094" t="str">
        <f>VLOOKUP(A134,$A$11:$E$36,3,0)</f>
        <v>VIDROLINE</v>
      </c>
      <c r="C134" s="1095"/>
      <c r="D134" s="1096">
        <v>3000</v>
      </c>
      <c r="E134" s="1096"/>
    </row>
    <row r="135" spans="1:5" s="24" customFormat="1" ht="12.75" x14ac:dyDescent="0.2">
      <c r="A135" s="119"/>
      <c r="D135" s="67"/>
      <c r="E135" s="120"/>
    </row>
    <row r="136" spans="1:5" s="24" customFormat="1" ht="12.75" x14ac:dyDescent="0.2">
      <c r="A136" s="54" t="s">
        <v>39</v>
      </c>
      <c r="B136" s="55" t="s">
        <v>53</v>
      </c>
      <c r="C136" s="56" t="s">
        <v>40</v>
      </c>
      <c r="D136" s="56" t="s">
        <v>230</v>
      </c>
      <c r="E136" s="56" t="s">
        <v>231</v>
      </c>
    </row>
    <row r="137" spans="1:5" s="24" customFormat="1" ht="36.75" customHeight="1" x14ac:dyDescent="0.2">
      <c r="A137" s="151" t="s">
        <v>450</v>
      </c>
      <c r="B137" s="147" t="s">
        <v>452</v>
      </c>
      <c r="C137" s="148" t="s">
        <v>215</v>
      </c>
      <c r="D137" s="149">
        <v>44463</v>
      </c>
      <c r="E137" s="150">
        <f>IF(SUM(D139:E141)&lt;&gt;0,MEDIAN(D139:E141),"")</f>
        <v>317620</v>
      </c>
    </row>
    <row r="138" spans="1:5" s="24" customFormat="1" ht="12.75" x14ac:dyDescent="0.2">
      <c r="A138" s="62" t="s">
        <v>234</v>
      </c>
      <c r="B138" s="1087" t="s">
        <v>235</v>
      </c>
      <c r="C138" s="1087"/>
      <c r="D138" s="1088" t="s">
        <v>220</v>
      </c>
      <c r="E138" s="1088"/>
    </row>
    <row r="139" spans="1:5" s="24" customFormat="1" ht="12.75" x14ac:dyDescent="0.2">
      <c r="A139" s="113" t="s">
        <v>370</v>
      </c>
      <c r="B139" s="1089" t="str">
        <f>VLOOKUP(A139,$A$11:$E$36,3,0)</f>
        <v>CONTRAFO</v>
      </c>
      <c r="C139" s="1089"/>
      <c r="D139" s="1090">
        <v>396750</v>
      </c>
      <c r="E139" s="1090"/>
    </row>
    <row r="140" spans="1:5" s="24" customFormat="1" ht="12.75" x14ac:dyDescent="0.2">
      <c r="A140" s="52" t="s">
        <v>412</v>
      </c>
      <c r="B140" s="1091" t="str">
        <f>VLOOKUP(A140,$A$11:$E$36,3,0)</f>
        <v>GAÚCHA CONSTRUÇÕES ELÉTRICAS</v>
      </c>
      <c r="C140" s="1092"/>
      <c r="D140" s="1093">
        <v>238490</v>
      </c>
      <c r="E140" s="1093"/>
    </row>
    <row r="141" spans="1:5" s="24" customFormat="1" ht="12.75" x14ac:dyDescent="0.2">
      <c r="A141" s="114" t="s">
        <v>413</v>
      </c>
      <c r="B141" s="1094" t="str">
        <f>VLOOKUP(A141,$A$11:$E$36,3,0)</f>
        <v>KOMPARY</v>
      </c>
      <c r="C141" s="1095"/>
      <c r="D141" s="1096"/>
      <c r="E141" s="1096"/>
    </row>
    <row r="142" spans="1:5" s="24" customFormat="1" ht="12.75" x14ac:dyDescent="0.2">
      <c r="A142" s="119"/>
      <c r="D142" s="67"/>
      <c r="E142" s="120"/>
    </row>
    <row r="143" spans="1:5" s="24" customFormat="1" ht="12.75" x14ac:dyDescent="0.2">
      <c r="A143" s="54" t="s">
        <v>39</v>
      </c>
      <c r="B143" s="55" t="s">
        <v>53</v>
      </c>
      <c r="C143" s="56" t="s">
        <v>40</v>
      </c>
      <c r="D143" s="56" t="s">
        <v>230</v>
      </c>
      <c r="E143" s="56" t="s">
        <v>231</v>
      </c>
    </row>
    <row r="144" spans="1:5" s="24" customFormat="1" ht="31.5" x14ac:dyDescent="0.2">
      <c r="A144" s="146" t="s">
        <v>451</v>
      </c>
      <c r="B144" s="147" t="s">
        <v>576</v>
      </c>
      <c r="C144" s="148" t="s">
        <v>233</v>
      </c>
      <c r="D144" s="149">
        <v>44386</v>
      </c>
      <c r="E144" s="150">
        <f>IF(SUM(D146:E148)&lt;&gt;0,MEDIAN(D146:E148),"")</f>
        <v>150000</v>
      </c>
    </row>
    <row r="145" spans="1:5" s="24" customFormat="1" ht="12.75" x14ac:dyDescent="0.2">
      <c r="A145" s="62" t="s">
        <v>234</v>
      </c>
      <c r="B145" s="1087" t="s">
        <v>235</v>
      </c>
      <c r="C145" s="1087"/>
      <c r="D145" s="1088" t="s">
        <v>220</v>
      </c>
      <c r="E145" s="1088"/>
    </row>
    <row r="146" spans="1:5" s="24" customFormat="1" ht="12.75" x14ac:dyDescent="0.2">
      <c r="A146" s="113" t="s">
        <v>436</v>
      </c>
      <c r="B146" s="1089" t="e">
        <f>VLOOKUP(A146,$A$11:$E$36,3,0)</f>
        <v>#N/A</v>
      </c>
      <c r="C146" s="1089"/>
      <c r="D146" s="1090">
        <v>150000</v>
      </c>
      <c r="E146" s="1090"/>
    </row>
    <row r="147" spans="1:5" s="24" customFormat="1" ht="12.75" x14ac:dyDescent="0.2">
      <c r="A147" s="52" t="s">
        <v>437</v>
      </c>
      <c r="B147" s="1091" t="e">
        <f>VLOOKUP(A147,$A$11:$E$36,3,0)</f>
        <v>#N/A</v>
      </c>
      <c r="C147" s="1092"/>
      <c r="D147" s="1093">
        <v>100000</v>
      </c>
      <c r="E147" s="1093"/>
    </row>
    <row r="148" spans="1:5" s="24" customFormat="1" ht="12.75" x14ac:dyDescent="0.2">
      <c r="A148" s="114" t="s">
        <v>438</v>
      </c>
      <c r="B148" s="1094" t="e">
        <f>VLOOKUP(A148,$A$11:$E$36,3,0)</f>
        <v>#N/A</v>
      </c>
      <c r="C148" s="1095"/>
      <c r="D148" s="1096">
        <v>175000</v>
      </c>
      <c r="E148" s="1096"/>
    </row>
    <row r="149" spans="1:5" s="24" customFormat="1" ht="12.75" x14ac:dyDescent="0.2">
      <c r="A149" s="119"/>
      <c r="D149" s="67"/>
      <c r="E149" s="120"/>
    </row>
    <row r="150" spans="1:5" s="24" customFormat="1" ht="12.75" x14ac:dyDescent="0.2">
      <c r="A150" s="54" t="s">
        <v>39</v>
      </c>
      <c r="B150" s="55" t="s">
        <v>53</v>
      </c>
      <c r="C150" s="56" t="s">
        <v>40</v>
      </c>
      <c r="D150" s="56" t="s">
        <v>230</v>
      </c>
      <c r="E150" s="56" t="s">
        <v>231</v>
      </c>
    </row>
    <row r="151" spans="1:5" s="24" customFormat="1" ht="31.5" x14ac:dyDescent="0.2">
      <c r="A151" s="57" t="s">
        <v>453</v>
      </c>
      <c r="B151" s="58" t="s">
        <v>574</v>
      </c>
      <c r="C151" s="59" t="s">
        <v>215</v>
      </c>
      <c r="D151" s="60">
        <v>44462</v>
      </c>
      <c r="E151" s="61">
        <f>IF(SUM(D153:E155)&lt;&gt;0,MEDIAN(D153:E155),"")</f>
        <v>3800</v>
      </c>
    </row>
    <row r="152" spans="1:5" s="24" customFormat="1" ht="12.75" x14ac:dyDescent="0.2">
      <c r="A152" s="62" t="s">
        <v>234</v>
      </c>
      <c r="B152" s="1087" t="s">
        <v>235</v>
      </c>
      <c r="C152" s="1087"/>
      <c r="D152" s="1088" t="s">
        <v>220</v>
      </c>
      <c r="E152" s="1088"/>
    </row>
    <row r="153" spans="1:5" s="24" customFormat="1" ht="12.75" x14ac:dyDescent="0.2">
      <c r="A153" s="113" t="s">
        <v>413</v>
      </c>
      <c r="B153" s="1089" t="str">
        <f>VLOOKUP(A153,$A$11:$E$36,3,0)</f>
        <v>KOMPARY</v>
      </c>
      <c r="C153" s="1089"/>
      <c r="D153" s="1090">
        <v>3800</v>
      </c>
      <c r="E153" s="1090"/>
    </row>
    <row r="154" spans="1:5" s="24" customFormat="1" ht="12.75" x14ac:dyDescent="0.2">
      <c r="A154" s="52" t="s">
        <v>414</v>
      </c>
      <c r="B154" s="1091" t="str">
        <f>VLOOKUP(A154,$A$11:$E$36,3,0)</f>
        <v xml:space="preserve">NEXXO </v>
      </c>
      <c r="C154" s="1092"/>
      <c r="D154" s="1093">
        <v>6600</v>
      </c>
      <c r="E154" s="1093"/>
    </row>
    <row r="155" spans="1:5" s="24" customFormat="1" ht="12.75" x14ac:dyDescent="0.2">
      <c r="A155" s="114" t="s">
        <v>417</v>
      </c>
      <c r="B155" s="1094" t="str">
        <f>VLOOKUP(A155,$A$11:$E$36,3,0)</f>
        <v>LUMISETE</v>
      </c>
      <c r="C155" s="1095"/>
      <c r="D155" s="1096">
        <v>2890</v>
      </c>
      <c r="E155" s="1096"/>
    </row>
    <row r="156" spans="1:5" s="24" customFormat="1" ht="12.75" x14ac:dyDescent="0.2">
      <c r="A156" s="119"/>
      <c r="D156" s="67"/>
      <c r="E156" s="120"/>
    </row>
    <row r="157" spans="1:5" s="24" customFormat="1" ht="12.75" x14ac:dyDescent="0.2">
      <c r="A157" s="54" t="s">
        <v>39</v>
      </c>
      <c r="B157" s="55" t="s">
        <v>53</v>
      </c>
      <c r="C157" s="56" t="s">
        <v>40</v>
      </c>
      <c r="D157" s="56" t="s">
        <v>230</v>
      </c>
      <c r="E157" s="56" t="s">
        <v>231</v>
      </c>
    </row>
    <row r="158" spans="1:5" s="24" customFormat="1" ht="21" x14ac:dyDescent="0.2">
      <c r="A158" s="115" t="s">
        <v>454</v>
      </c>
      <c r="B158" s="58" t="s">
        <v>538</v>
      </c>
      <c r="C158" s="59" t="s">
        <v>215</v>
      </c>
      <c r="D158" s="60">
        <v>44454</v>
      </c>
      <c r="E158" s="61">
        <f>IF(SUM(D160:E162)&lt;&gt;0,MEDIAN(D160:E162),"")</f>
        <v>118000</v>
      </c>
    </row>
    <row r="159" spans="1:5" s="24" customFormat="1" ht="12.75" x14ac:dyDescent="0.2">
      <c r="A159" s="62" t="s">
        <v>234</v>
      </c>
      <c r="B159" s="1087" t="s">
        <v>235</v>
      </c>
      <c r="C159" s="1087"/>
      <c r="D159" s="1088" t="s">
        <v>220</v>
      </c>
      <c r="E159" s="1088"/>
    </row>
    <row r="160" spans="1:5" s="24" customFormat="1" ht="12.75" x14ac:dyDescent="0.2">
      <c r="A160" s="113" t="s">
        <v>419</v>
      </c>
      <c r="B160" s="1089" t="str">
        <f>VLOOKUP(A160,$A$11:$E$36,3,0)</f>
        <v>JE BLINDAGEM</v>
      </c>
      <c r="C160" s="1089"/>
      <c r="D160" s="1090">
        <v>110900</v>
      </c>
      <c r="E160" s="1090"/>
    </row>
    <row r="161" spans="1:6" s="24" customFormat="1" ht="12.75" x14ac:dyDescent="0.2">
      <c r="A161" s="52" t="s">
        <v>420</v>
      </c>
      <c r="B161" s="1091" t="str">
        <f>VLOOKUP(A161,$A$11:$E$36,3,0)</f>
        <v>BLINDAMAIS</v>
      </c>
      <c r="C161" s="1092"/>
      <c r="D161" s="1093">
        <v>121800</v>
      </c>
      <c r="E161" s="1093"/>
    </row>
    <row r="162" spans="1:6" s="24" customFormat="1" ht="12.75" x14ac:dyDescent="0.2">
      <c r="A162" s="114" t="s">
        <v>421</v>
      </c>
      <c r="B162" s="1094" t="str">
        <f>VLOOKUP(A162,$A$11:$E$36,3,0)</f>
        <v>BG</v>
      </c>
      <c r="C162" s="1095"/>
      <c r="D162" s="1096">
        <v>118000</v>
      </c>
      <c r="E162" s="1096"/>
    </row>
    <row r="163" spans="1:6" s="24" customFormat="1" ht="12.75" x14ac:dyDescent="0.2">
      <c r="A163" s="119"/>
      <c r="D163" s="67"/>
      <c r="E163" s="120"/>
    </row>
    <row r="164" spans="1:6" s="24" customFormat="1" ht="12.75" x14ac:dyDescent="0.2"/>
    <row r="165" spans="1:6" s="24" customFormat="1" ht="12.75" x14ac:dyDescent="0.2"/>
    <row r="166" spans="1:6" s="24" customFormat="1" ht="12.75" x14ac:dyDescent="0.2"/>
    <row r="167" spans="1:6" s="24" customFormat="1" ht="12.75" x14ac:dyDescent="0.2"/>
    <row r="168" spans="1:6" s="24" customFormat="1" x14ac:dyDescent="0.25">
      <c r="F168"/>
    </row>
    <row r="169" spans="1:6" s="24" customFormat="1" x14ac:dyDescent="0.25">
      <c r="F169"/>
    </row>
  </sheetData>
  <dataConsolidate/>
  <mergeCells count="148">
    <mergeCell ref="A4:E4"/>
    <mergeCell ref="D5:E5"/>
    <mergeCell ref="D7:E8"/>
    <mergeCell ref="A37:E37"/>
    <mergeCell ref="B40:C40"/>
    <mergeCell ref="D40:E40"/>
    <mergeCell ref="B54:C54"/>
    <mergeCell ref="D54:E54"/>
    <mergeCell ref="B55:C55"/>
    <mergeCell ref="D55:E55"/>
    <mergeCell ref="B56:C56"/>
    <mergeCell ref="D56:E56"/>
    <mergeCell ref="B41:C41"/>
    <mergeCell ref="D41:E41"/>
    <mergeCell ref="B42:C42"/>
    <mergeCell ref="D42:E42"/>
    <mergeCell ref="B43:C43"/>
    <mergeCell ref="D43:E43"/>
    <mergeCell ref="B69:C69"/>
    <mergeCell ref="D69:E69"/>
    <mergeCell ref="B63:C63"/>
    <mergeCell ref="D63:E63"/>
    <mergeCell ref="B47:C47"/>
    <mergeCell ref="D47:E47"/>
    <mergeCell ref="B48:C48"/>
    <mergeCell ref="D48:E48"/>
    <mergeCell ref="B49:C49"/>
    <mergeCell ref="D49:E49"/>
    <mergeCell ref="B57:C57"/>
    <mergeCell ref="D57:E57"/>
    <mergeCell ref="B61:C61"/>
    <mergeCell ref="D61:E61"/>
    <mergeCell ref="B62:C62"/>
    <mergeCell ref="D62:E62"/>
    <mergeCell ref="B70:C70"/>
    <mergeCell ref="D70:E70"/>
    <mergeCell ref="B71:C71"/>
    <mergeCell ref="D71:E71"/>
    <mergeCell ref="B64:C64"/>
    <mergeCell ref="D64:E64"/>
    <mergeCell ref="B68:C68"/>
    <mergeCell ref="D68:E68"/>
    <mergeCell ref="B78:C78"/>
    <mergeCell ref="D78:E78"/>
    <mergeCell ref="B82:C82"/>
    <mergeCell ref="D82:E82"/>
    <mergeCell ref="B83:C83"/>
    <mergeCell ref="D83:E83"/>
    <mergeCell ref="B75:C75"/>
    <mergeCell ref="D75:E75"/>
    <mergeCell ref="B76:C76"/>
    <mergeCell ref="D76:E76"/>
    <mergeCell ref="B77:C77"/>
    <mergeCell ref="D77:E77"/>
    <mergeCell ref="B90:C90"/>
    <mergeCell ref="D90:E90"/>
    <mergeCell ref="B91:C91"/>
    <mergeCell ref="D91:E91"/>
    <mergeCell ref="B92:C92"/>
    <mergeCell ref="D92:E92"/>
    <mergeCell ref="B84:C84"/>
    <mergeCell ref="D84:E84"/>
    <mergeCell ref="B85:C85"/>
    <mergeCell ref="D85:E85"/>
    <mergeCell ref="B89:C89"/>
    <mergeCell ref="D89:E89"/>
    <mergeCell ref="B99:C99"/>
    <mergeCell ref="D99:E99"/>
    <mergeCell ref="B103:C103"/>
    <mergeCell ref="D103:E103"/>
    <mergeCell ref="B104:C104"/>
    <mergeCell ref="D104:E104"/>
    <mergeCell ref="B96:C96"/>
    <mergeCell ref="D96:E96"/>
    <mergeCell ref="B97:C97"/>
    <mergeCell ref="D97:E97"/>
    <mergeCell ref="B98:C98"/>
    <mergeCell ref="D98:E98"/>
    <mergeCell ref="B134:C134"/>
    <mergeCell ref="D134:E134"/>
    <mergeCell ref="B106:C106"/>
    <mergeCell ref="D106:E106"/>
    <mergeCell ref="B110:C110"/>
    <mergeCell ref="D110:E110"/>
    <mergeCell ref="B124:C124"/>
    <mergeCell ref="D124:E124"/>
    <mergeCell ref="B117:C117"/>
    <mergeCell ref="D117:E117"/>
    <mergeCell ref="B118:C118"/>
    <mergeCell ref="D118:E118"/>
    <mergeCell ref="B119:C119"/>
    <mergeCell ref="D119:E119"/>
    <mergeCell ref="B126:C126"/>
    <mergeCell ref="D126:E126"/>
    <mergeCell ref="B111:C111"/>
    <mergeCell ref="D111:E111"/>
    <mergeCell ref="B112:C112"/>
    <mergeCell ref="D112:E112"/>
    <mergeCell ref="B113:C113"/>
    <mergeCell ref="D113:E113"/>
    <mergeCell ref="B162:C162"/>
    <mergeCell ref="D162:E162"/>
    <mergeCell ref="B131:C131"/>
    <mergeCell ref="D131:E131"/>
    <mergeCell ref="B132:C132"/>
    <mergeCell ref="D132:E132"/>
    <mergeCell ref="B50:C50"/>
    <mergeCell ref="D50:E50"/>
    <mergeCell ref="B125:C125"/>
    <mergeCell ref="D125:E125"/>
    <mergeCell ref="B145:C145"/>
    <mergeCell ref="D145:E145"/>
    <mergeCell ref="B155:C155"/>
    <mergeCell ref="D155:E155"/>
    <mergeCell ref="B159:C159"/>
    <mergeCell ref="D159:E159"/>
    <mergeCell ref="B160:C160"/>
    <mergeCell ref="D160:E160"/>
    <mergeCell ref="B152:C152"/>
    <mergeCell ref="D152:E152"/>
    <mergeCell ref="B153:C153"/>
    <mergeCell ref="D153:E153"/>
    <mergeCell ref="B154:C154"/>
    <mergeCell ref="D154:E154"/>
    <mergeCell ref="B105:C105"/>
    <mergeCell ref="D105:E105"/>
    <mergeCell ref="B120:C120"/>
    <mergeCell ref="D120:E120"/>
    <mergeCell ref="B161:C161"/>
    <mergeCell ref="D161:E161"/>
    <mergeCell ref="B146:C146"/>
    <mergeCell ref="D146:E146"/>
    <mergeCell ref="B147:C147"/>
    <mergeCell ref="D147:E147"/>
    <mergeCell ref="B148:C148"/>
    <mergeCell ref="D148:E148"/>
    <mergeCell ref="B139:C139"/>
    <mergeCell ref="D139:E139"/>
    <mergeCell ref="B140:C140"/>
    <mergeCell ref="D140:E140"/>
    <mergeCell ref="B141:C141"/>
    <mergeCell ref="D141:E141"/>
    <mergeCell ref="B127:C127"/>
    <mergeCell ref="D127:E127"/>
    <mergeCell ref="B138:C138"/>
    <mergeCell ref="D138:E138"/>
    <mergeCell ref="B133:C133"/>
    <mergeCell ref="D133:E133"/>
  </mergeCells>
  <phoneticPr fontId="2" type="noConversion"/>
  <dataValidations count="2">
    <dataValidation type="list" allowBlank="1" showInputMessage="1" showErrorMessage="1" sqref="A72 A58 A65 A44" xr:uid="{00000000-0002-0000-0B00-000000000000}">
      <formula1>#REF!</formula1>
    </dataValidation>
    <dataValidation type="list" allowBlank="1" showInputMessage="1" showErrorMessage="1" sqref="A41:A43 A62:A64 A146:A148 A160:A162 A153:A155 A139:A141 A125:A127 A118:A120 A111:A113 A104:A106 A97:A99 A76:A78 A69:A71 A55:A57 A83:A85 A90:A92 A48:A51 A132:A134" xr:uid="{00000000-0002-0000-0B00-000001000000}">
      <formula1>$A$11:$A$36</formula1>
    </dataValidation>
  </dataValidations>
  <printOptions horizontalCentered="1"/>
  <pageMargins left="0.23622047244094491" right="0.23622047244094491" top="0.39370078740157483" bottom="0.39370078740157483" header="0.31496062992125984" footer="0.31496062992125984"/>
  <pageSetup paperSize="9" scale="83" fitToHeight="0" orientation="portrait" r:id="rId1"/>
  <headerFooter>
    <oddFooter>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X35"/>
  <sheetViews>
    <sheetView workbookViewId="0"/>
  </sheetViews>
  <sheetFormatPr defaultColWidth="9.140625" defaultRowHeight="15" x14ac:dyDescent="0.25"/>
  <cols>
    <col min="1" max="1" width="9.85546875" style="190" bestFit="1" customWidth="1"/>
    <col min="2" max="2" width="18.7109375" style="190" customWidth="1"/>
    <col min="3" max="3" width="32.5703125" style="190" customWidth="1"/>
    <col min="4" max="4" width="9.42578125" style="190" bestFit="1" customWidth="1"/>
    <col min="5" max="5" width="17.7109375" style="190" bestFit="1" customWidth="1"/>
    <col min="6" max="6" width="15" style="190" bestFit="1" customWidth="1"/>
    <col min="7" max="7" width="8.140625" style="190" bestFit="1" customWidth="1"/>
    <col min="8" max="8" width="16" style="190" bestFit="1" customWidth="1"/>
    <col min="9" max="9" width="15" style="190" bestFit="1" customWidth="1"/>
    <col min="10" max="10" width="8.140625" style="190" bestFit="1" customWidth="1"/>
    <col min="11" max="11" width="16" style="190" bestFit="1" customWidth="1"/>
    <col min="12" max="12" width="15" style="190" bestFit="1" customWidth="1"/>
    <col min="13" max="13" width="8.42578125" style="190" bestFit="1" customWidth="1"/>
    <col min="14" max="14" width="16" style="190" bestFit="1" customWidth="1"/>
    <col min="15" max="15" width="15" style="190" bestFit="1" customWidth="1"/>
    <col min="16" max="16" width="8.42578125" style="190" bestFit="1" customWidth="1"/>
    <col min="17" max="17" width="16" style="190" bestFit="1" customWidth="1"/>
    <col min="18" max="18" width="15" style="190" bestFit="1" customWidth="1"/>
    <col min="19" max="19" width="8.42578125" style="190" bestFit="1" customWidth="1"/>
    <col min="20" max="20" width="16" style="190" bestFit="1" customWidth="1"/>
    <col min="21" max="21" width="15.5703125" style="190" customWidth="1"/>
    <col min="22" max="22" width="8.42578125" style="190" bestFit="1" customWidth="1"/>
    <col min="23" max="23" width="16" style="190" bestFit="1" customWidth="1"/>
    <col min="24" max="24" width="10.7109375" style="190" customWidth="1"/>
    <col min="25" max="16384" width="9.140625" style="190"/>
  </cols>
  <sheetData>
    <row r="1" spans="1:24" ht="14.45" customHeight="1" x14ac:dyDescent="0.25">
      <c r="A1" s="202"/>
      <c r="B1" s="12"/>
      <c r="C1" s="817" t="s">
        <v>1</v>
      </c>
      <c r="D1" s="817"/>
      <c r="E1" s="817"/>
      <c r="F1" s="817"/>
      <c r="G1" s="817"/>
      <c r="H1" s="817"/>
      <c r="I1" s="817"/>
      <c r="J1" s="817"/>
      <c r="K1" s="817"/>
      <c r="L1" s="817"/>
      <c r="M1" s="817"/>
      <c r="N1" s="817"/>
      <c r="O1" s="817"/>
      <c r="P1" s="817"/>
      <c r="Q1" s="817"/>
      <c r="R1" s="817"/>
      <c r="S1" s="817"/>
      <c r="T1" s="817"/>
      <c r="U1" s="817"/>
      <c r="V1" s="817"/>
      <c r="W1" s="817"/>
      <c r="X1" s="817"/>
    </row>
    <row r="2" spans="1:24" ht="14.45" customHeight="1" x14ac:dyDescent="0.25">
      <c r="A2" s="203"/>
      <c r="B2" s="13"/>
      <c r="C2" s="818" t="s">
        <v>469</v>
      </c>
      <c r="D2" s="818"/>
      <c r="E2" s="818"/>
      <c r="F2" s="818"/>
      <c r="G2" s="818"/>
      <c r="H2" s="818"/>
      <c r="I2" s="818"/>
      <c r="J2" s="818"/>
      <c r="K2" s="818"/>
      <c r="L2" s="818"/>
      <c r="M2" s="818"/>
      <c r="N2" s="818"/>
      <c r="O2" s="818"/>
      <c r="P2" s="818"/>
      <c r="Q2" s="818"/>
      <c r="R2" s="818"/>
      <c r="S2" s="818"/>
      <c r="T2" s="818"/>
      <c r="U2" s="818"/>
      <c r="V2" s="818"/>
      <c r="W2" s="818"/>
      <c r="X2" s="818"/>
    </row>
    <row r="3" spans="1:24" ht="14.45" customHeight="1" x14ac:dyDescent="0.25">
      <c r="A3" s="204"/>
      <c r="B3" s="14"/>
      <c r="C3" s="817" t="s">
        <v>1710</v>
      </c>
      <c r="D3" s="817"/>
      <c r="E3" s="817"/>
      <c r="F3" s="817"/>
      <c r="G3" s="817"/>
      <c r="H3" s="817"/>
      <c r="I3" s="817"/>
      <c r="J3" s="817"/>
      <c r="K3" s="817"/>
      <c r="L3" s="817"/>
      <c r="M3" s="817"/>
      <c r="N3" s="817"/>
      <c r="O3" s="817"/>
      <c r="P3" s="817"/>
      <c r="Q3" s="817"/>
      <c r="R3" s="817"/>
      <c r="S3" s="817"/>
      <c r="T3" s="817"/>
      <c r="U3" s="817"/>
      <c r="V3" s="817"/>
      <c r="W3" s="817"/>
      <c r="X3" s="817"/>
    </row>
    <row r="4" spans="1:24" ht="20.45" customHeight="1" x14ac:dyDescent="0.25">
      <c r="A4" s="819" t="s">
        <v>907</v>
      </c>
      <c r="B4" s="820"/>
      <c r="C4" s="820"/>
      <c r="D4" s="820"/>
      <c r="E4" s="820"/>
      <c r="F4" s="820"/>
      <c r="G4" s="820"/>
      <c r="H4" s="820"/>
      <c r="I4" s="820"/>
      <c r="J4" s="820"/>
      <c r="K4" s="820"/>
      <c r="L4" s="820"/>
      <c r="M4" s="820"/>
      <c r="N4" s="820"/>
      <c r="O4" s="820"/>
      <c r="P4" s="820"/>
      <c r="Q4" s="820"/>
      <c r="R4" s="820"/>
      <c r="S4" s="820"/>
      <c r="T4" s="820"/>
      <c r="U4" s="820"/>
      <c r="V4" s="820"/>
      <c r="W4" s="820"/>
      <c r="X4" s="821"/>
    </row>
    <row r="5" spans="1:24" ht="14.45" customHeight="1" x14ac:dyDescent="0.25">
      <c r="A5" s="20" t="s">
        <v>69</v>
      </c>
      <c r="B5" s="1225" t="s">
        <v>1587</v>
      </c>
      <c r="C5" s="1225"/>
      <c r="D5" s="1225"/>
      <c r="E5" s="1225"/>
      <c r="F5" s="1225"/>
      <c r="G5" s="1225"/>
      <c r="H5" s="1225"/>
      <c r="I5" s="1225"/>
      <c r="J5" s="1225"/>
      <c r="K5" s="1225"/>
      <c r="L5" s="1225"/>
      <c r="M5" s="1225"/>
      <c r="N5" s="1225"/>
      <c r="O5" s="1225"/>
      <c r="P5" s="1225"/>
      <c r="Q5" s="1225"/>
      <c r="R5" s="1225"/>
      <c r="S5" s="1225"/>
      <c r="T5" s="1225"/>
      <c r="U5" s="556" t="s">
        <v>46</v>
      </c>
      <c r="V5" s="557"/>
      <c r="W5" s="557"/>
      <c r="X5" s="18"/>
    </row>
    <row r="6" spans="1:24" ht="14.45" customHeight="1" x14ac:dyDescent="0.25">
      <c r="A6" s="20" t="s">
        <v>70</v>
      </c>
      <c r="B6" s="1225" t="s">
        <v>480</v>
      </c>
      <c r="C6" s="1225"/>
      <c r="D6" s="1225"/>
      <c r="E6" s="1225"/>
      <c r="F6" s="1225"/>
      <c r="G6" s="1225"/>
      <c r="H6" s="1225"/>
      <c r="I6" s="1225"/>
      <c r="J6" s="1225"/>
      <c r="K6" s="1225"/>
      <c r="L6" s="1225"/>
      <c r="M6" s="1225"/>
      <c r="N6" s="1225"/>
      <c r="O6" s="1225"/>
      <c r="P6" s="1225"/>
      <c r="Q6" s="1225"/>
      <c r="R6" s="1225"/>
      <c r="S6" s="1225"/>
      <c r="T6" s="1225"/>
      <c r="U6" s="558"/>
      <c r="V6" s="21"/>
      <c r="W6" s="21"/>
      <c r="X6" s="559"/>
    </row>
    <row r="7" spans="1:24" ht="14.45" customHeight="1" x14ac:dyDescent="0.25">
      <c r="A7" s="20" t="s">
        <v>71</v>
      </c>
      <c r="B7" s="1225" t="s">
        <v>1588</v>
      </c>
      <c r="C7" s="1225"/>
      <c r="D7" s="1225"/>
      <c r="E7" s="1225"/>
      <c r="F7" s="1225"/>
      <c r="G7" s="1225"/>
      <c r="H7" s="1225"/>
      <c r="I7" s="1225"/>
      <c r="J7" s="1225"/>
      <c r="K7" s="1225"/>
      <c r="L7" s="1225"/>
      <c r="M7" s="1225"/>
      <c r="N7" s="1225"/>
      <c r="O7" s="1225"/>
      <c r="P7" s="1225"/>
      <c r="Q7" s="1225"/>
      <c r="R7" s="1225"/>
      <c r="S7" s="1225"/>
      <c r="T7" s="1225"/>
      <c r="U7" s="798" t="s">
        <v>1507</v>
      </c>
      <c r="V7" s="799"/>
      <c r="W7" s="799"/>
      <c r="X7" s="800"/>
    </row>
    <row r="8" spans="1:24" ht="14.45" customHeight="1" x14ac:dyDescent="0.25">
      <c r="A8" s="20" t="s">
        <v>72</v>
      </c>
      <c r="B8" s="1225" t="s">
        <v>1711</v>
      </c>
      <c r="C8" s="1225"/>
      <c r="D8" s="1225"/>
      <c r="E8" s="1225"/>
      <c r="F8" s="1225"/>
      <c r="G8" s="1225"/>
      <c r="H8" s="1225"/>
      <c r="I8" s="1225"/>
      <c r="J8" s="1225"/>
      <c r="K8" s="1225"/>
      <c r="L8" s="1225"/>
      <c r="M8" s="1225"/>
      <c r="N8" s="1225"/>
      <c r="O8" s="1225"/>
      <c r="P8" s="1225"/>
      <c r="Q8" s="1225"/>
      <c r="R8" s="1225"/>
      <c r="S8" s="1225"/>
      <c r="T8" s="1225"/>
      <c r="U8" s="801"/>
      <c r="V8" s="802"/>
      <c r="W8" s="802"/>
      <c r="X8" s="803"/>
    </row>
    <row r="9" spans="1:24" ht="15" customHeight="1" x14ac:dyDescent="0.25">
      <c r="A9" s="1231" t="s">
        <v>5</v>
      </c>
      <c r="B9" s="1233" t="s">
        <v>6</v>
      </c>
      <c r="C9" s="1234"/>
      <c r="D9" s="1237" t="s">
        <v>0</v>
      </c>
      <c r="E9" s="1239" t="s">
        <v>22</v>
      </c>
      <c r="F9" s="1226" t="s">
        <v>7</v>
      </c>
      <c r="G9" s="1227"/>
      <c r="H9" s="1228"/>
      <c r="I9" s="1226" t="s">
        <v>47</v>
      </c>
      <c r="J9" s="1227"/>
      <c r="K9" s="1228"/>
      <c r="L9" s="1226" t="s">
        <v>48</v>
      </c>
      <c r="M9" s="1227"/>
      <c r="N9" s="1228"/>
      <c r="O9" s="1226" t="s">
        <v>67</v>
      </c>
      <c r="P9" s="1227"/>
      <c r="Q9" s="1228"/>
      <c r="R9" s="1226" t="s">
        <v>401</v>
      </c>
      <c r="S9" s="1227"/>
      <c r="T9" s="1228"/>
      <c r="U9" s="1226" t="s">
        <v>402</v>
      </c>
      <c r="V9" s="1227"/>
      <c r="W9" s="1228"/>
      <c r="X9" s="560" t="s">
        <v>253</v>
      </c>
    </row>
    <row r="10" spans="1:24" x14ac:dyDescent="0.25">
      <c r="A10" s="1232" t="s">
        <v>5</v>
      </c>
      <c r="B10" s="1235"/>
      <c r="C10" s="1236"/>
      <c r="D10" s="1238"/>
      <c r="E10" s="1240"/>
      <c r="F10" s="561" t="s">
        <v>23</v>
      </c>
      <c r="G10" s="561" t="s">
        <v>0</v>
      </c>
      <c r="H10" s="562" t="s">
        <v>33</v>
      </c>
      <c r="I10" s="561" t="s">
        <v>23</v>
      </c>
      <c r="J10" s="561" t="s">
        <v>0</v>
      </c>
      <c r="K10" s="562" t="s">
        <v>33</v>
      </c>
      <c r="L10" s="561" t="s">
        <v>23</v>
      </c>
      <c r="M10" s="561" t="s">
        <v>0</v>
      </c>
      <c r="N10" s="562" t="s">
        <v>33</v>
      </c>
      <c r="O10" s="561" t="s">
        <v>23</v>
      </c>
      <c r="P10" s="561" t="s">
        <v>0</v>
      </c>
      <c r="Q10" s="562" t="s">
        <v>33</v>
      </c>
      <c r="R10" s="561" t="s">
        <v>23</v>
      </c>
      <c r="S10" s="561" t="s">
        <v>0</v>
      </c>
      <c r="T10" s="562" t="s">
        <v>33</v>
      </c>
      <c r="U10" s="561" t="s">
        <v>23</v>
      </c>
      <c r="V10" s="561" t="s">
        <v>0</v>
      </c>
      <c r="W10" s="562" t="s">
        <v>33</v>
      </c>
      <c r="X10" s="563"/>
    </row>
    <row r="11" spans="1:24" x14ac:dyDescent="0.25">
      <c r="A11" s="564" t="s">
        <v>11</v>
      </c>
      <c r="B11" s="565" t="s">
        <v>4</v>
      </c>
      <c r="C11" s="566"/>
      <c r="D11" s="567">
        <v>3.5897159260674702E-2</v>
      </c>
      <c r="E11" s="568">
        <v>37704.409999999996</v>
      </c>
      <c r="F11" s="569">
        <v>37704.409999999996</v>
      </c>
      <c r="G11" s="570">
        <v>1</v>
      </c>
      <c r="H11" s="571">
        <v>1</v>
      </c>
      <c r="I11" s="569">
        <v>0</v>
      </c>
      <c r="J11" s="570">
        <v>0</v>
      </c>
      <c r="K11" s="571">
        <v>1</v>
      </c>
      <c r="L11" s="569">
        <v>0</v>
      </c>
      <c r="M11" s="570">
        <v>0</v>
      </c>
      <c r="N11" s="571">
        <v>1</v>
      </c>
      <c r="O11" s="569">
        <v>0</v>
      </c>
      <c r="P11" s="570">
        <v>0</v>
      </c>
      <c r="Q11" s="571">
        <v>1</v>
      </c>
      <c r="R11" s="569">
        <v>0</v>
      </c>
      <c r="S11" s="570">
        <v>0</v>
      </c>
      <c r="T11" s="571">
        <v>1</v>
      </c>
      <c r="U11" s="569">
        <v>0</v>
      </c>
      <c r="V11" s="570">
        <v>0</v>
      </c>
      <c r="W11" s="571">
        <v>1</v>
      </c>
      <c r="X11" s="572">
        <v>1</v>
      </c>
    </row>
    <row r="12" spans="1:24" x14ac:dyDescent="0.25">
      <c r="A12" s="564" t="s">
        <v>10</v>
      </c>
      <c r="B12" s="565" t="s">
        <v>1390</v>
      </c>
      <c r="C12" s="566"/>
      <c r="D12" s="705">
        <v>2.5915107930751493E-2</v>
      </c>
      <c r="E12" s="568">
        <v>27219.81</v>
      </c>
      <c r="F12" s="569">
        <v>27219.81</v>
      </c>
      <c r="G12" s="570">
        <v>1</v>
      </c>
      <c r="H12" s="571">
        <v>1</v>
      </c>
      <c r="I12" s="569">
        <v>0</v>
      </c>
      <c r="J12" s="570">
        <v>0</v>
      </c>
      <c r="K12" s="571">
        <v>1</v>
      </c>
      <c r="L12" s="569">
        <v>0</v>
      </c>
      <c r="M12" s="570">
        <v>0</v>
      </c>
      <c r="N12" s="571">
        <v>1</v>
      </c>
      <c r="O12" s="569">
        <v>0</v>
      </c>
      <c r="P12" s="570">
        <v>0</v>
      </c>
      <c r="Q12" s="571">
        <v>1</v>
      </c>
      <c r="R12" s="569">
        <v>0</v>
      </c>
      <c r="S12" s="570">
        <v>0</v>
      </c>
      <c r="T12" s="571">
        <v>1</v>
      </c>
      <c r="U12" s="569">
        <v>0</v>
      </c>
      <c r="V12" s="570">
        <v>0</v>
      </c>
      <c r="W12" s="571">
        <v>1</v>
      </c>
      <c r="X12" s="572">
        <v>1</v>
      </c>
    </row>
    <row r="13" spans="1:24" x14ac:dyDescent="0.25">
      <c r="A13" s="564" t="s">
        <v>17</v>
      </c>
      <c r="B13" s="565" t="s">
        <v>121</v>
      </c>
      <c r="C13" s="573"/>
      <c r="D13" s="706">
        <v>1.0654030389608186E-2</v>
      </c>
      <c r="E13" s="568">
        <v>11190.41</v>
      </c>
      <c r="F13" s="569">
        <v>11190.41</v>
      </c>
      <c r="G13" s="570">
        <v>1</v>
      </c>
      <c r="H13" s="571">
        <v>1</v>
      </c>
      <c r="I13" s="569">
        <v>0</v>
      </c>
      <c r="J13" s="570">
        <v>0</v>
      </c>
      <c r="K13" s="571">
        <v>1</v>
      </c>
      <c r="L13" s="569">
        <v>0</v>
      </c>
      <c r="M13" s="570">
        <v>0</v>
      </c>
      <c r="N13" s="571">
        <v>1</v>
      </c>
      <c r="O13" s="569">
        <v>0</v>
      </c>
      <c r="P13" s="570">
        <v>0</v>
      </c>
      <c r="Q13" s="571">
        <v>1</v>
      </c>
      <c r="R13" s="569">
        <v>0</v>
      </c>
      <c r="S13" s="570">
        <v>0</v>
      </c>
      <c r="T13" s="571">
        <v>1</v>
      </c>
      <c r="U13" s="569">
        <v>0</v>
      </c>
      <c r="V13" s="570">
        <v>0</v>
      </c>
      <c r="W13" s="571">
        <v>1</v>
      </c>
      <c r="X13" s="572">
        <v>1</v>
      </c>
    </row>
    <row r="14" spans="1:24" x14ac:dyDescent="0.25">
      <c r="A14" s="564" t="s">
        <v>34</v>
      </c>
      <c r="B14" s="565" t="s">
        <v>364</v>
      </c>
      <c r="C14" s="573"/>
      <c r="D14" s="567">
        <v>0.18698089389143033</v>
      </c>
      <c r="E14" s="568">
        <v>196394.49</v>
      </c>
      <c r="F14" s="569">
        <v>49098.622499999998</v>
      </c>
      <c r="G14" s="570">
        <v>0.25</v>
      </c>
      <c r="H14" s="571">
        <v>0.25</v>
      </c>
      <c r="I14" s="569">
        <v>68738.071499999991</v>
      </c>
      <c r="J14" s="570">
        <v>0.35</v>
      </c>
      <c r="K14" s="571">
        <v>0.6</v>
      </c>
      <c r="L14" s="569">
        <v>78557.796000000002</v>
      </c>
      <c r="M14" s="570">
        <v>0.4</v>
      </c>
      <c r="N14" s="571">
        <v>1</v>
      </c>
      <c r="O14" s="569">
        <v>0</v>
      </c>
      <c r="P14" s="570">
        <v>0</v>
      </c>
      <c r="Q14" s="571">
        <v>1</v>
      </c>
      <c r="R14" s="569">
        <v>0</v>
      </c>
      <c r="S14" s="570">
        <v>0</v>
      </c>
      <c r="T14" s="571">
        <v>1</v>
      </c>
      <c r="U14" s="569">
        <v>0</v>
      </c>
      <c r="V14" s="570">
        <v>0</v>
      </c>
      <c r="W14" s="571">
        <v>1</v>
      </c>
      <c r="X14" s="572">
        <v>1</v>
      </c>
    </row>
    <row r="15" spans="1:24" x14ac:dyDescent="0.25">
      <c r="A15" s="564" t="s">
        <v>58</v>
      </c>
      <c r="B15" s="565" t="s">
        <v>120</v>
      </c>
      <c r="C15" s="573"/>
      <c r="D15" s="567">
        <v>9.0844483579936852E-2</v>
      </c>
      <c r="E15" s="568">
        <v>95418.069999999992</v>
      </c>
      <c r="F15" s="569">
        <v>0</v>
      </c>
      <c r="G15" s="570">
        <v>0</v>
      </c>
      <c r="H15" s="571">
        <v>0</v>
      </c>
      <c r="I15" s="569">
        <v>38167.227999999996</v>
      </c>
      <c r="J15" s="570">
        <v>0.4</v>
      </c>
      <c r="K15" s="571">
        <v>0.4</v>
      </c>
      <c r="L15" s="569">
        <v>33396.324499999995</v>
      </c>
      <c r="M15" s="570">
        <v>0.35</v>
      </c>
      <c r="N15" s="571">
        <v>0.75</v>
      </c>
      <c r="O15" s="569">
        <v>23854.517499999998</v>
      </c>
      <c r="P15" s="570">
        <v>0.25</v>
      </c>
      <c r="Q15" s="571">
        <v>1</v>
      </c>
      <c r="R15" s="569">
        <v>0</v>
      </c>
      <c r="S15" s="570">
        <v>0</v>
      </c>
      <c r="T15" s="571">
        <v>1</v>
      </c>
      <c r="U15" s="569">
        <v>0</v>
      </c>
      <c r="V15" s="570">
        <v>0</v>
      </c>
      <c r="W15" s="571">
        <v>1</v>
      </c>
      <c r="X15" s="572">
        <v>1</v>
      </c>
    </row>
    <row r="16" spans="1:24" x14ac:dyDescent="0.25">
      <c r="A16" s="564" t="s">
        <v>128</v>
      </c>
      <c r="B16" s="565" t="s">
        <v>126</v>
      </c>
      <c r="C16" s="573"/>
      <c r="D16" s="567">
        <v>0.11880689932775722</v>
      </c>
      <c r="E16" s="568">
        <v>124788.26</v>
      </c>
      <c r="F16" s="569">
        <v>0</v>
      </c>
      <c r="G16" s="570">
        <v>0</v>
      </c>
      <c r="H16" s="571">
        <v>0</v>
      </c>
      <c r="I16" s="569">
        <v>12478.826000000001</v>
      </c>
      <c r="J16" s="570">
        <v>0.1</v>
      </c>
      <c r="K16" s="571">
        <v>0.1</v>
      </c>
      <c r="L16" s="569">
        <v>31197.064999999999</v>
      </c>
      <c r="M16" s="570">
        <v>0.25</v>
      </c>
      <c r="N16" s="571">
        <v>0.35</v>
      </c>
      <c r="O16" s="569">
        <v>18718.238999999998</v>
      </c>
      <c r="P16" s="570">
        <v>0.15</v>
      </c>
      <c r="Q16" s="571">
        <v>0.5</v>
      </c>
      <c r="R16" s="569">
        <v>43675.890999999996</v>
      </c>
      <c r="S16" s="570">
        <v>0.35</v>
      </c>
      <c r="T16" s="571">
        <v>0.85</v>
      </c>
      <c r="U16" s="569">
        <v>18718.238999999998</v>
      </c>
      <c r="V16" s="570">
        <v>0.15</v>
      </c>
      <c r="W16" s="571">
        <v>1</v>
      </c>
      <c r="X16" s="572">
        <v>1</v>
      </c>
    </row>
    <row r="17" spans="1:24" x14ac:dyDescent="0.25">
      <c r="A17" s="564" t="s">
        <v>61</v>
      </c>
      <c r="B17" s="565" t="s">
        <v>129</v>
      </c>
      <c r="C17" s="573"/>
      <c r="D17" s="567">
        <v>0.10884760242115822</v>
      </c>
      <c r="E17" s="568">
        <v>114327.55999999998</v>
      </c>
      <c r="F17" s="569">
        <v>0</v>
      </c>
      <c r="G17" s="570">
        <v>0</v>
      </c>
      <c r="H17" s="571">
        <v>0</v>
      </c>
      <c r="I17" s="569">
        <v>0</v>
      </c>
      <c r="J17" s="570">
        <v>0</v>
      </c>
      <c r="K17" s="571">
        <v>0</v>
      </c>
      <c r="L17" s="569">
        <v>0</v>
      </c>
      <c r="M17" s="570">
        <v>0</v>
      </c>
      <c r="N17" s="571">
        <v>0</v>
      </c>
      <c r="O17" s="569">
        <v>28581.889999999996</v>
      </c>
      <c r="P17" s="570">
        <v>0.25</v>
      </c>
      <c r="Q17" s="571">
        <v>0.25</v>
      </c>
      <c r="R17" s="569">
        <v>57163.779999999992</v>
      </c>
      <c r="S17" s="570">
        <v>0.5</v>
      </c>
      <c r="T17" s="571">
        <v>0.75</v>
      </c>
      <c r="U17" s="569">
        <v>28581.889999999996</v>
      </c>
      <c r="V17" s="570">
        <v>0.25</v>
      </c>
      <c r="W17" s="571">
        <v>1</v>
      </c>
      <c r="X17" s="572">
        <v>1</v>
      </c>
    </row>
    <row r="18" spans="1:24" x14ac:dyDescent="0.25">
      <c r="A18" s="564" t="s">
        <v>64</v>
      </c>
      <c r="B18" s="565" t="s">
        <v>135</v>
      </c>
      <c r="C18" s="566"/>
      <c r="D18" s="567">
        <v>6.1439799179170827E-2</v>
      </c>
      <c r="E18" s="568">
        <v>64532.999999999993</v>
      </c>
      <c r="F18" s="569">
        <v>0</v>
      </c>
      <c r="G18" s="570">
        <v>0</v>
      </c>
      <c r="H18" s="571">
        <v>0</v>
      </c>
      <c r="I18" s="569">
        <v>0</v>
      </c>
      <c r="J18" s="570">
        <v>0</v>
      </c>
      <c r="K18" s="571">
        <v>0</v>
      </c>
      <c r="L18" s="569">
        <v>0</v>
      </c>
      <c r="M18" s="570">
        <v>0</v>
      </c>
      <c r="N18" s="571">
        <v>0</v>
      </c>
      <c r="O18" s="569">
        <v>32266.499999999996</v>
      </c>
      <c r="P18" s="570">
        <v>0.5</v>
      </c>
      <c r="Q18" s="571">
        <v>0.5</v>
      </c>
      <c r="R18" s="569">
        <v>16133.249999999998</v>
      </c>
      <c r="S18" s="570">
        <v>0.25</v>
      </c>
      <c r="T18" s="571">
        <v>0.75</v>
      </c>
      <c r="U18" s="569">
        <v>16133.249999999998</v>
      </c>
      <c r="V18" s="570">
        <v>0.25</v>
      </c>
      <c r="W18" s="571">
        <v>1</v>
      </c>
      <c r="X18" s="572">
        <v>1</v>
      </c>
    </row>
    <row r="19" spans="1:24" x14ac:dyDescent="0.25">
      <c r="A19" s="564" t="s">
        <v>143</v>
      </c>
      <c r="B19" s="565" t="s">
        <v>127</v>
      </c>
      <c r="C19" s="566"/>
      <c r="D19" s="567">
        <v>7.1852746929692818E-2</v>
      </c>
      <c r="E19" s="568">
        <v>75470.19</v>
      </c>
      <c r="F19" s="569">
        <v>0</v>
      </c>
      <c r="G19" s="570">
        <v>0</v>
      </c>
      <c r="H19" s="571">
        <v>0</v>
      </c>
      <c r="I19" s="569">
        <v>0</v>
      </c>
      <c r="J19" s="570">
        <v>0</v>
      </c>
      <c r="K19" s="571">
        <v>0</v>
      </c>
      <c r="L19" s="569">
        <v>0</v>
      </c>
      <c r="M19" s="570">
        <v>0</v>
      </c>
      <c r="N19" s="571">
        <v>0</v>
      </c>
      <c r="O19" s="569">
        <v>15094.038</v>
      </c>
      <c r="P19" s="570">
        <v>0.2</v>
      </c>
      <c r="Q19" s="571">
        <v>0.2</v>
      </c>
      <c r="R19" s="569">
        <v>15094.038</v>
      </c>
      <c r="S19" s="570">
        <v>0.2</v>
      </c>
      <c r="T19" s="571">
        <v>0.4</v>
      </c>
      <c r="U19" s="569">
        <v>45282.114000000001</v>
      </c>
      <c r="V19" s="570">
        <v>0.6</v>
      </c>
      <c r="W19" s="571">
        <v>1</v>
      </c>
      <c r="X19" s="572">
        <v>1</v>
      </c>
    </row>
    <row r="20" spans="1:24" x14ac:dyDescent="0.25">
      <c r="A20" s="564" t="s">
        <v>147</v>
      </c>
      <c r="B20" s="565" t="s">
        <v>142</v>
      </c>
      <c r="C20" s="573"/>
      <c r="D20" s="567">
        <v>3.605227016644804E-2</v>
      </c>
      <c r="E20" s="568">
        <v>37867.33</v>
      </c>
      <c r="F20" s="569">
        <v>7573.4660000000003</v>
      </c>
      <c r="G20" s="570">
        <v>0.2</v>
      </c>
      <c r="H20" s="571">
        <v>0.2</v>
      </c>
      <c r="I20" s="569">
        <v>0</v>
      </c>
      <c r="J20" s="570">
        <v>0</v>
      </c>
      <c r="K20" s="571">
        <v>0.2</v>
      </c>
      <c r="L20" s="569">
        <v>7573.4660000000003</v>
      </c>
      <c r="M20" s="570">
        <v>0.2</v>
      </c>
      <c r="N20" s="571">
        <v>0.4</v>
      </c>
      <c r="O20" s="569">
        <v>7573.4660000000003</v>
      </c>
      <c r="P20" s="570">
        <v>0.2</v>
      </c>
      <c r="Q20" s="571">
        <v>0.60000000000000009</v>
      </c>
      <c r="R20" s="569">
        <v>11360.199000000001</v>
      </c>
      <c r="S20" s="570">
        <v>0.3</v>
      </c>
      <c r="T20" s="571">
        <v>0.90000000000000013</v>
      </c>
      <c r="U20" s="569">
        <v>3786.7330000000002</v>
      </c>
      <c r="V20" s="570">
        <v>0.1</v>
      </c>
      <c r="W20" s="571">
        <v>1.0000000000000002</v>
      </c>
      <c r="X20" s="572">
        <v>1.0000000000000002</v>
      </c>
    </row>
    <row r="21" spans="1:24" x14ac:dyDescent="0.25">
      <c r="A21" s="564" t="s">
        <v>148</v>
      </c>
      <c r="B21" s="565" t="s">
        <v>144</v>
      </c>
      <c r="C21" s="573"/>
      <c r="D21" s="567">
        <v>8.6534310247688758E-3</v>
      </c>
      <c r="E21" s="568">
        <v>9089.09</v>
      </c>
      <c r="F21" s="569">
        <v>0</v>
      </c>
      <c r="G21" s="570">
        <v>0</v>
      </c>
      <c r="H21" s="571">
        <v>0</v>
      </c>
      <c r="I21" s="569">
        <v>0</v>
      </c>
      <c r="J21" s="570">
        <v>0</v>
      </c>
      <c r="K21" s="571">
        <v>0</v>
      </c>
      <c r="L21" s="569">
        <v>0</v>
      </c>
      <c r="M21" s="570">
        <v>0</v>
      </c>
      <c r="N21" s="571">
        <v>0</v>
      </c>
      <c r="O21" s="569">
        <v>0</v>
      </c>
      <c r="P21" s="570">
        <v>0</v>
      </c>
      <c r="Q21" s="571">
        <v>0</v>
      </c>
      <c r="R21" s="569">
        <v>4544.5450000000001</v>
      </c>
      <c r="S21" s="570">
        <v>0.5</v>
      </c>
      <c r="T21" s="571">
        <v>0.5</v>
      </c>
      <c r="U21" s="569">
        <v>4544.5450000000001</v>
      </c>
      <c r="V21" s="570">
        <v>0.5</v>
      </c>
      <c r="W21" s="571">
        <v>1</v>
      </c>
      <c r="X21" s="572">
        <v>1</v>
      </c>
    </row>
    <row r="22" spans="1:24" x14ac:dyDescent="0.25">
      <c r="A22" s="564" t="s">
        <v>151</v>
      </c>
      <c r="B22" s="565" t="s">
        <v>146</v>
      </c>
      <c r="C22" s="573"/>
      <c r="D22" s="567">
        <v>6.1153797975547529E-3</v>
      </c>
      <c r="E22" s="568">
        <v>6423.26</v>
      </c>
      <c r="F22" s="569">
        <v>0</v>
      </c>
      <c r="G22" s="570">
        <v>0</v>
      </c>
      <c r="H22" s="571">
        <v>0</v>
      </c>
      <c r="I22" s="569">
        <v>0</v>
      </c>
      <c r="J22" s="570">
        <v>0</v>
      </c>
      <c r="K22" s="571">
        <v>0</v>
      </c>
      <c r="L22" s="569">
        <v>0</v>
      </c>
      <c r="M22" s="570">
        <v>0</v>
      </c>
      <c r="N22" s="571">
        <v>0</v>
      </c>
      <c r="O22" s="569">
        <v>1605.8150000000001</v>
      </c>
      <c r="P22" s="570">
        <v>0.25</v>
      </c>
      <c r="Q22" s="571">
        <v>0.25</v>
      </c>
      <c r="R22" s="569">
        <v>3211.63</v>
      </c>
      <c r="S22" s="570">
        <v>0.5</v>
      </c>
      <c r="T22" s="571">
        <v>0.75</v>
      </c>
      <c r="U22" s="569">
        <v>1605.8150000000001</v>
      </c>
      <c r="V22" s="570">
        <v>0.25</v>
      </c>
      <c r="W22" s="571">
        <v>1</v>
      </c>
      <c r="X22" s="572">
        <v>1</v>
      </c>
    </row>
    <row r="23" spans="1:24" x14ac:dyDescent="0.25">
      <c r="A23" s="564" t="s">
        <v>154</v>
      </c>
      <c r="B23" s="565" t="s">
        <v>149</v>
      </c>
      <c r="C23" s="573"/>
      <c r="D23" s="567">
        <v>3.5981607685313145E-2</v>
      </c>
      <c r="E23" s="568">
        <v>37793.11</v>
      </c>
      <c r="F23" s="569">
        <v>7558.6220000000003</v>
      </c>
      <c r="G23" s="570">
        <v>0.2</v>
      </c>
      <c r="H23" s="571">
        <v>0.2</v>
      </c>
      <c r="I23" s="569">
        <v>0</v>
      </c>
      <c r="J23" s="570">
        <v>0</v>
      </c>
      <c r="K23" s="571">
        <v>0.2</v>
      </c>
      <c r="L23" s="569">
        <v>7558.6220000000003</v>
      </c>
      <c r="M23" s="570">
        <v>0.2</v>
      </c>
      <c r="N23" s="571">
        <v>0.4</v>
      </c>
      <c r="O23" s="569">
        <v>7558.6220000000003</v>
      </c>
      <c r="P23" s="570">
        <v>0.2</v>
      </c>
      <c r="Q23" s="571">
        <v>0.60000000000000009</v>
      </c>
      <c r="R23" s="569">
        <v>5668.9664999999995</v>
      </c>
      <c r="S23" s="570">
        <v>0.15</v>
      </c>
      <c r="T23" s="571">
        <v>0.75000000000000011</v>
      </c>
      <c r="U23" s="569">
        <v>9448.2775000000001</v>
      </c>
      <c r="V23" s="570">
        <v>0.25</v>
      </c>
      <c r="W23" s="571">
        <v>1</v>
      </c>
      <c r="X23" s="572">
        <v>1</v>
      </c>
    </row>
    <row r="24" spans="1:24" x14ac:dyDescent="0.25">
      <c r="A24" s="564" t="s">
        <v>155</v>
      </c>
      <c r="B24" s="565" t="s">
        <v>152</v>
      </c>
      <c r="C24" s="573"/>
      <c r="D24" s="567">
        <v>7.748661837594103E-3</v>
      </c>
      <c r="E24" s="568">
        <v>8138.77</v>
      </c>
      <c r="F24" s="569">
        <v>1220.8154999999999</v>
      </c>
      <c r="G24" s="570">
        <v>0.15</v>
      </c>
      <c r="H24" s="571">
        <v>0.15</v>
      </c>
      <c r="I24" s="569">
        <v>813.87700000000007</v>
      </c>
      <c r="J24" s="570">
        <v>0.1</v>
      </c>
      <c r="K24" s="571">
        <v>0.25</v>
      </c>
      <c r="L24" s="569">
        <v>2034.6925000000001</v>
      </c>
      <c r="M24" s="570">
        <v>0.25</v>
      </c>
      <c r="N24" s="571">
        <v>0.5</v>
      </c>
      <c r="O24" s="569">
        <v>0</v>
      </c>
      <c r="P24" s="570">
        <v>0</v>
      </c>
      <c r="Q24" s="571">
        <v>0.5</v>
      </c>
      <c r="R24" s="569">
        <v>2034.6925000000001</v>
      </c>
      <c r="S24" s="570">
        <v>0.25</v>
      </c>
      <c r="T24" s="571">
        <v>0.75</v>
      </c>
      <c r="U24" s="569">
        <v>2034.6925000000001</v>
      </c>
      <c r="V24" s="570">
        <v>0.25</v>
      </c>
      <c r="W24" s="571">
        <v>1</v>
      </c>
      <c r="X24" s="572">
        <v>1</v>
      </c>
    </row>
    <row r="25" spans="1:24" x14ac:dyDescent="0.25">
      <c r="A25" s="564" t="s">
        <v>187</v>
      </c>
      <c r="B25" s="565" t="s">
        <v>153</v>
      </c>
      <c r="C25" s="573"/>
      <c r="D25" s="567">
        <v>1.2533688566377364E-3</v>
      </c>
      <c r="E25" s="568">
        <v>1316.4700000000003</v>
      </c>
      <c r="F25" s="569">
        <v>0</v>
      </c>
      <c r="G25" s="570">
        <v>0</v>
      </c>
      <c r="H25" s="571">
        <v>0</v>
      </c>
      <c r="I25" s="569">
        <v>0</v>
      </c>
      <c r="J25" s="570">
        <v>0</v>
      </c>
      <c r="K25" s="571">
        <v>0</v>
      </c>
      <c r="L25" s="569">
        <v>0</v>
      </c>
      <c r="M25" s="570">
        <v>0</v>
      </c>
      <c r="N25" s="571">
        <v>0</v>
      </c>
      <c r="O25" s="569">
        <v>0</v>
      </c>
      <c r="P25" s="570">
        <v>0</v>
      </c>
      <c r="Q25" s="571">
        <v>0</v>
      </c>
      <c r="R25" s="569">
        <v>0</v>
      </c>
      <c r="S25" s="570">
        <v>0</v>
      </c>
      <c r="T25" s="571">
        <v>0</v>
      </c>
      <c r="U25" s="569">
        <v>1316.4700000000003</v>
      </c>
      <c r="V25" s="570">
        <v>1</v>
      </c>
      <c r="W25" s="571">
        <v>1</v>
      </c>
      <c r="X25" s="572">
        <v>1</v>
      </c>
    </row>
    <row r="26" spans="1:24" x14ac:dyDescent="0.25">
      <c r="A26" s="564" t="s">
        <v>193</v>
      </c>
      <c r="B26" s="565" t="s">
        <v>157</v>
      </c>
      <c r="C26" s="573"/>
      <c r="D26" s="567">
        <v>6.9811903653811047E-3</v>
      </c>
      <c r="E26" s="568">
        <v>7332.66</v>
      </c>
      <c r="F26" s="569">
        <v>0</v>
      </c>
      <c r="G26" s="570">
        <v>0</v>
      </c>
      <c r="H26" s="571">
        <v>0</v>
      </c>
      <c r="I26" s="569">
        <v>0</v>
      </c>
      <c r="J26" s="570">
        <v>0</v>
      </c>
      <c r="K26" s="571">
        <v>0</v>
      </c>
      <c r="L26" s="569">
        <v>2199.7979999999998</v>
      </c>
      <c r="M26" s="570">
        <v>0.3</v>
      </c>
      <c r="N26" s="571">
        <v>0.3</v>
      </c>
      <c r="O26" s="569">
        <v>1466.5320000000002</v>
      </c>
      <c r="P26" s="570">
        <v>0.2</v>
      </c>
      <c r="Q26" s="571">
        <v>0.5</v>
      </c>
      <c r="R26" s="569">
        <v>1833.165</v>
      </c>
      <c r="S26" s="570">
        <v>0.25</v>
      </c>
      <c r="T26" s="571">
        <v>0.75</v>
      </c>
      <c r="U26" s="569">
        <v>1833.165</v>
      </c>
      <c r="V26" s="570">
        <v>0.25</v>
      </c>
      <c r="W26" s="571">
        <v>1</v>
      </c>
      <c r="X26" s="572">
        <v>1</v>
      </c>
    </row>
    <row r="27" spans="1:24" x14ac:dyDescent="0.25">
      <c r="A27" s="564" t="s">
        <v>195</v>
      </c>
      <c r="B27" s="565" t="s">
        <v>159</v>
      </c>
      <c r="C27" s="573"/>
      <c r="D27" s="567">
        <v>9.1464917682350946E-2</v>
      </c>
      <c r="E27" s="568">
        <v>96069.739999999976</v>
      </c>
      <c r="F27" s="569">
        <v>0</v>
      </c>
      <c r="G27" s="570">
        <v>0</v>
      </c>
      <c r="H27" s="571">
        <v>0</v>
      </c>
      <c r="I27" s="569">
        <v>0</v>
      </c>
      <c r="J27" s="570">
        <v>0</v>
      </c>
      <c r="K27" s="571">
        <v>0</v>
      </c>
      <c r="L27" s="569">
        <v>0</v>
      </c>
      <c r="M27" s="570">
        <v>0</v>
      </c>
      <c r="N27" s="571">
        <v>0</v>
      </c>
      <c r="O27" s="569">
        <v>24017.434999999994</v>
      </c>
      <c r="P27" s="570">
        <v>0.25</v>
      </c>
      <c r="Q27" s="571">
        <v>0.25</v>
      </c>
      <c r="R27" s="569">
        <v>24017.434999999994</v>
      </c>
      <c r="S27" s="570">
        <v>0.25</v>
      </c>
      <c r="T27" s="571">
        <v>0.5</v>
      </c>
      <c r="U27" s="569">
        <v>48034.869999999988</v>
      </c>
      <c r="V27" s="570">
        <v>0.5</v>
      </c>
      <c r="W27" s="571">
        <v>1</v>
      </c>
      <c r="X27" s="572">
        <v>1</v>
      </c>
    </row>
    <row r="28" spans="1:24" x14ac:dyDescent="0.25">
      <c r="A28" s="564" t="s">
        <v>205</v>
      </c>
      <c r="B28" s="565" t="s">
        <v>380</v>
      </c>
      <c r="C28" s="573"/>
      <c r="D28" s="567">
        <v>2.5020516349657723E-2</v>
      </c>
      <c r="E28" s="568">
        <v>26280.18</v>
      </c>
      <c r="F28" s="569">
        <v>0</v>
      </c>
      <c r="G28" s="570">
        <v>0</v>
      </c>
      <c r="H28" s="571">
        <v>0</v>
      </c>
      <c r="I28" s="569">
        <v>0</v>
      </c>
      <c r="J28" s="570">
        <v>0</v>
      </c>
      <c r="K28" s="571">
        <v>0</v>
      </c>
      <c r="L28" s="569">
        <v>0</v>
      </c>
      <c r="M28" s="570">
        <v>0</v>
      </c>
      <c r="N28" s="571">
        <v>0</v>
      </c>
      <c r="O28" s="569">
        <v>5256.0360000000001</v>
      </c>
      <c r="P28" s="570">
        <v>0.2</v>
      </c>
      <c r="Q28" s="571">
        <v>0.2</v>
      </c>
      <c r="R28" s="569">
        <v>7884.0540000000001</v>
      </c>
      <c r="S28" s="570">
        <v>0.3</v>
      </c>
      <c r="T28" s="571">
        <v>0.5</v>
      </c>
      <c r="U28" s="569">
        <v>13140.09</v>
      </c>
      <c r="V28" s="570">
        <v>0.5</v>
      </c>
      <c r="W28" s="571">
        <v>1</v>
      </c>
      <c r="X28" s="572">
        <v>1</v>
      </c>
    </row>
    <row r="29" spans="1:24" x14ac:dyDescent="0.25">
      <c r="A29" s="564" t="s">
        <v>390</v>
      </c>
      <c r="B29" s="565" t="s">
        <v>158</v>
      </c>
      <c r="C29" s="573"/>
      <c r="D29" s="567">
        <v>2.1170439361161284E-2</v>
      </c>
      <c r="E29" s="568">
        <v>22236.27</v>
      </c>
      <c r="F29" s="569">
        <v>0</v>
      </c>
      <c r="G29" s="570">
        <v>0</v>
      </c>
      <c r="H29" s="571">
        <v>0</v>
      </c>
      <c r="I29" s="569">
        <v>0</v>
      </c>
      <c r="J29" s="570">
        <v>0</v>
      </c>
      <c r="K29" s="571">
        <v>0</v>
      </c>
      <c r="L29" s="569">
        <v>0</v>
      </c>
      <c r="M29" s="570">
        <v>0</v>
      </c>
      <c r="N29" s="571">
        <v>0</v>
      </c>
      <c r="O29" s="569">
        <v>0</v>
      </c>
      <c r="P29" s="570">
        <v>0</v>
      </c>
      <c r="Q29" s="571">
        <v>0</v>
      </c>
      <c r="R29" s="569">
        <v>0</v>
      </c>
      <c r="S29" s="570">
        <v>0</v>
      </c>
      <c r="T29" s="571">
        <v>0</v>
      </c>
      <c r="U29" s="569">
        <v>22236.27</v>
      </c>
      <c r="V29" s="570">
        <v>1</v>
      </c>
      <c r="W29" s="571">
        <v>1</v>
      </c>
      <c r="X29" s="572">
        <v>1</v>
      </c>
    </row>
    <row r="30" spans="1:24" x14ac:dyDescent="0.25">
      <c r="A30" s="564" t="s">
        <v>213</v>
      </c>
      <c r="B30" s="565" t="s">
        <v>171</v>
      </c>
      <c r="C30" s="573"/>
      <c r="D30" s="567">
        <v>4.3737733735411927E-2</v>
      </c>
      <c r="E30" s="568">
        <v>45939.72</v>
      </c>
      <c r="F30" s="569">
        <v>6472.9065479999999</v>
      </c>
      <c r="G30" s="570">
        <v>0.1409</v>
      </c>
      <c r="H30" s="571">
        <v>0.1409</v>
      </c>
      <c r="I30" s="569">
        <v>5498.9844840000005</v>
      </c>
      <c r="J30" s="570">
        <v>0.1197</v>
      </c>
      <c r="K30" s="571">
        <v>0.2606</v>
      </c>
      <c r="L30" s="569">
        <v>7433.0466960000003</v>
      </c>
      <c r="M30" s="570">
        <v>0.1618</v>
      </c>
      <c r="N30" s="571">
        <v>0.4224</v>
      </c>
      <c r="O30" s="569">
        <v>7593.8357160000005</v>
      </c>
      <c r="P30" s="570">
        <v>0.1653</v>
      </c>
      <c r="Q30" s="571">
        <v>0.58699999999999997</v>
      </c>
      <c r="R30" s="569">
        <v>8811.2382959999995</v>
      </c>
      <c r="S30" s="570">
        <v>0.1918</v>
      </c>
      <c r="T30" s="571">
        <v>0.77759999999999996</v>
      </c>
      <c r="U30" s="569">
        <v>10129.708259999999</v>
      </c>
      <c r="V30" s="570">
        <v>0.2205</v>
      </c>
      <c r="W30" s="571">
        <v>0.99950000000000006</v>
      </c>
      <c r="X30" s="572">
        <v>1</v>
      </c>
    </row>
    <row r="31" spans="1:24" x14ac:dyDescent="0.25">
      <c r="A31" s="564" t="s">
        <v>214</v>
      </c>
      <c r="B31" s="707" t="s">
        <v>170</v>
      </c>
      <c r="C31" s="573"/>
      <c r="D31" s="567">
        <v>4.581760227539664E-3</v>
      </c>
      <c r="E31" s="568">
        <v>4812.43</v>
      </c>
      <c r="F31" s="569">
        <v>0</v>
      </c>
      <c r="G31" s="570">
        <v>0</v>
      </c>
      <c r="H31" s="571">
        <v>0</v>
      </c>
      <c r="I31" s="569">
        <v>0</v>
      </c>
      <c r="J31" s="570">
        <v>0</v>
      </c>
      <c r="K31" s="571">
        <v>0</v>
      </c>
      <c r="L31" s="569">
        <v>0</v>
      </c>
      <c r="M31" s="570">
        <v>0</v>
      </c>
      <c r="N31" s="571">
        <v>0</v>
      </c>
      <c r="O31" s="569">
        <v>0</v>
      </c>
      <c r="P31" s="570">
        <v>0</v>
      </c>
      <c r="Q31" s="571">
        <v>0</v>
      </c>
      <c r="R31" s="569">
        <v>0</v>
      </c>
      <c r="S31" s="570">
        <v>0</v>
      </c>
      <c r="T31" s="571">
        <v>0</v>
      </c>
      <c r="U31" s="569">
        <v>4812.43</v>
      </c>
      <c r="V31" s="570">
        <v>1</v>
      </c>
      <c r="W31" s="571">
        <v>1</v>
      </c>
      <c r="X31" s="572">
        <v>1</v>
      </c>
    </row>
    <row r="32" spans="1:24" x14ac:dyDescent="0.25">
      <c r="A32" s="708"/>
      <c r="B32" s="1229"/>
      <c r="C32" s="1230"/>
      <c r="D32" s="709">
        <v>1</v>
      </c>
      <c r="E32" s="710">
        <v>1050345.23</v>
      </c>
      <c r="F32" s="711"/>
      <c r="G32" s="712"/>
      <c r="H32" s="713"/>
      <c r="I32" s="711"/>
      <c r="J32" s="712"/>
      <c r="K32" s="713"/>
      <c r="L32" s="711"/>
      <c r="M32" s="712"/>
      <c r="N32" s="713"/>
      <c r="O32" s="711"/>
      <c r="P32" s="712"/>
      <c r="Q32" s="713"/>
      <c r="R32" s="711"/>
      <c r="S32" s="712"/>
      <c r="T32" s="713"/>
      <c r="U32" s="711"/>
      <c r="V32" s="712"/>
      <c r="W32" s="713"/>
      <c r="X32" s="572"/>
    </row>
    <row r="33" spans="1:24" x14ac:dyDescent="0.25">
      <c r="A33" s="575"/>
      <c r="B33" s="1221" t="s">
        <v>8</v>
      </c>
      <c r="C33" s="1221"/>
      <c r="D33" s="1221"/>
      <c r="E33" s="1222"/>
      <c r="F33" s="576">
        <v>148039.06254800002</v>
      </c>
      <c r="G33" s="577"/>
      <c r="H33" s="578"/>
      <c r="I33" s="576">
        <v>125696.98698399999</v>
      </c>
      <c r="J33" s="577"/>
      <c r="K33" s="578"/>
      <c r="L33" s="576">
        <v>169950.810696</v>
      </c>
      <c r="M33" s="577"/>
      <c r="N33" s="578"/>
      <c r="O33" s="576">
        <v>173586.92621599999</v>
      </c>
      <c r="P33" s="577"/>
      <c r="Q33" s="578"/>
      <c r="R33" s="576">
        <v>201432.884296</v>
      </c>
      <c r="S33" s="577"/>
      <c r="T33" s="578"/>
      <c r="U33" s="576">
        <v>231638.55925999995</v>
      </c>
      <c r="V33" s="577"/>
      <c r="W33" s="578"/>
      <c r="X33" s="574"/>
    </row>
    <row r="34" spans="1:24" x14ac:dyDescent="0.25">
      <c r="A34" s="579"/>
      <c r="B34" s="1223" t="s">
        <v>9</v>
      </c>
      <c r="C34" s="1223"/>
      <c r="D34" s="1223"/>
      <c r="E34" s="1224"/>
      <c r="F34" s="580">
        <v>148039.06254800002</v>
      </c>
      <c r="G34" s="581">
        <v>0.14094324258320287</v>
      </c>
      <c r="H34" s="582">
        <v>0.14094324258320287</v>
      </c>
      <c r="I34" s="580">
        <v>273736.04953199998</v>
      </c>
      <c r="J34" s="581">
        <v>0.11967206913863929</v>
      </c>
      <c r="K34" s="582">
        <v>0.26061531172184216</v>
      </c>
      <c r="L34" s="580">
        <v>443686.86022799998</v>
      </c>
      <c r="M34" s="581">
        <v>0.1618047150992441</v>
      </c>
      <c r="N34" s="582">
        <v>0.42242002682108626</v>
      </c>
      <c r="O34" s="580">
        <v>617273.78644399997</v>
      </c>
      <c r="P34" s="581">
        <v>0.16526654404476135</v>
      </c>
      <c r="Q34" s="582">
        <v>0.58768657086584764</v>
      </c>
      <c r="R34" s="580">
        <v>818706.67073999997</v>
      </c>
      <c r="S34" s="581">
        <v>0.19177778747659949</v>
      </c>
      <c r="T34" s="582">
        <v>0.77946435834244709</v>
      </c>
      <c r="U34" s="580">
        <v>1050345.23</v>
      </c>
      <c r="V34" s="581">
        <v>0.22053564165755288</v>
      </c>
      <c r="W34" s="582">
        <v>1</v>
      </c>
      <c r="X34" s="574"/>
    </row>
    <row r="35" spans="1:24" ht="4.1500000000000004" customHeight="1" x14ac:dyDescent="0.25">
      <c r="A35" s="583"/>
      <c r="B35" s="584"/>
      <c r="C35" s="584"/>
      <c r="D35" s="585"/>
      <c r="E35" s="586"/>
      <c r="F35" s="587"/>
      <c r="G35" s="587"/>
      <c r="H35" s="588"/>
      <c r="I35" s="589"/>
      <c r="J35" s="589"/>
      <c r="K35" s="589"/>
      <c r="L35" s="589"/>
      <c r="M35" s="589"/>
      <c r="N35" s="589"/>
      <c r="O35" s="589"/>
      <c r="P35" s="589"/>
      <c r="Q35" s="589"/>
      <c r="R35" s="589"/>
      <c r="S35" s="589"/>
      <c r="T35" s="589"/>
      <c r="U35" s="589"/>
      <c r="V35" s="589"/>
      <c r="W35" s="589"/>
      <c r="X35" s="590"/>
    </row>
  </sheetData>
  <mergeCells count="22">
    <mergeCell ref="B6:T6"/>
    <mergeCell ref="C1:X1"/>
    <mergeCell ref="C2:X2"/>
    <mergeCell ref="C3:X3"/>
    <mergeCell ref="A4:X4"/>
    <mergeCell ref="B5:T5"/>
    <mergeCell ref="A9:A10"/>
    <mergeCell ref="B9:C10"/>
    <mergeCell ref="D9:D10"/>
    <mergeCell ref="E9:E10"/>
    <mergeCell ref="F9:H9"/>
    <mergeCell ref="B33:E33"/>
    <mergeCell ref="B34:E34"/>
    <mergeCell ref="B7:T7"/>
    <mergeCell ref="U7:X8"/>
    <mergeCell ref="B8:T8"/>
    <mergeCell ref="I9:K9"/>
    <mergeCell ref="L9:N9"/>
    <mergeCell ref="O9:Q9"/>
    <mergeCell ref="R9:T9"/>
    <mergeCell ref="U9:W9"/>
    <mergeCell ref="B32:C32"/>
  </mergeCells>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F58"/>
  <sheetViews>
    <sheetView workbookViewId="0"/>
  </sheetViews>
  <sheetFormatPr defaultColWidth="8.85546875" defaultRowHeight="12.75" x14ac:dyDescent="0.2"/>
  <cols>
    <col min="1" max="1" width="21.28515625" style="2" customWidth="1"/>
    <col min="2" max="2" width="21.85546875" style="2" customWidth="1"/>
    <col min="3" max="3" width="18.28515625" style="2" customWidth="1"/>
    <col min="4" max="4" width="23.5703125" style="2" customWidth="1"/>
    <col min="5" max="5" width="16.140625" style="2" customWidth="1"/>
    <col min="6" max="6" width="9.5703125" style="2" customWidth="1"/>
    <col min="7" max="16384" width="8.85546875" style="2"/>
  </cols>
  <sheetData>
    <row r="1" spans="1:6" ht="13.15" customHeight="1" x14ac:dyDescent="0.2">
      <c r="A1" s="11"/>
      <c r="B1" s="1243" t="str">
        <f>ORÇAMENTO_S_DES!C1</f>
        <v>GOVERNO DO ESTADO DE MATO GROSSO DO SUL</v>
      </c>
      <c r="C1" s="1244"/>
      <c r="D1" s="1244"/>
      <c r="E1" s="1244"/>
      <c r="F1" s="1245"/>
    </row>
    <row r="2" spans="1:6" ht="13.9" customHeight="1" x14ac:dyDescent="0.2">
      <c r="A2" s="3"/>
      <c r="B2" s="1246" t="str">
        <f>ORÇAMENTO_S_DES!C2</f>
        <v>PREFEITURA MUNICIPAL DE RIBAS DO RIO PARDO</v>
      </c>
      <c r="C2" s="1247"/>
      <c r="D2" s="1247"/>
      <c r="E2" s="1247"/>
      <c r="F2" s="1248"/>
    </row>
    <row r="3" spans="1:6" ht="13.15" customHeight="1" x14ac:dyDescent="0.2">
      <c r="A3" s="3"/>
      <c r="B3" s="1249" t="str">
        <f>ORÇAMENTO_S_DES!C3</f>
        <v>SECRETARIA DE OBRAS</v>
      </c>
      <c r="C3" s="1250"/>
      <c r="D3" s="1250"/>
      <c r="E3" s="1250"/>
      <c r="F3" s="1251"/>
    </row>
    <row r="4" spans="1:6" ht="20.25" x14ac:dyDescent="0.2">
      <c r="A4" s="1252" t="s">
        <v>482</v>
      </c>
      <c r="B4" s="1252"/>
      <c r="C4" s="1252"/>
      <c r="D4" s="1252"/>
      <c r="E4" s="1252"/>
      <c r="F4" s="1252"/>
    </row>
    <row r="5" spans="1:6" ht="24" customHeight="1" x14ac:dyDescent="0.2">
      <c r="A5" s="20" t="str">
        <f>[1]CRONOGRAMA!A5</f>
        <v>OBJETO:</v>
      </c>
      <c r="B5" s="1253" t="str">
        <f>ORÇAMENTO_S_DES!B5</f>
        <v>CONSTRUÇÃO GALPÃO ASSENTAMENTOS</v>
      </c>
      <c r="C5" s="797"/>
      <c r="D5" s="1254"/>
      <c r="E5" s="100" t="s">
        <v>46</v>
      </c>
      <c r="F5" s="18"/>
    </row>
    <row r="6" spans="1:6" ht="12.6" customHeight="1" x14ac:dyDescent="0.2">
      <c r="A6" s="20" t="s">
        <v>2</v>
      </c>
      <c r="B6" s="1255" t="str">
        <f>ORÇAMENTO_S_DES!B6</f>
        <v>RIBAS DO RIO PARDO - MS</v>
      </c>
      <c r="C6" s="1256"/>
      <c r="D6" s="1257"/>
      <c r="E6" s="1133"/>
      <c r="F6" s="1135"/>
    </row>
    <row r="7" spans="1:6" ht="12.6" customHeight="1" x14ac:dyDescent="0.2">
      <c r="A7" s="20" t="s">
        <v>3</v>
      </c>
      <c r="B7" s="1255" t="str">
        <f>ORÇAMENTO_S_DES!B7</f>
        <v>ASSENTAMENTO MELODIA</v>
      </c>
      <c r="C7" s="1256"/>
      <c r="D7" s="1257"/>
      <c r="E7" s="1258" t="str">
        <f>ORÇAMENTO_S_DES!J6</f>
        <v>____________________________________  
Cosme Lisboa
CREA - 63.720 D / MS</v>
      </c>
      <c r="F7" s="1259"/>
    </row>
    <row r="8" spans="1:6" ht="18" customHeight="1" x14ac:dyDescent="0.2">
      <c r="A8" s="20" t="str">
        <f>[1]COMPOSIÇÃO!A8</f>
        <v>SIST./REF.:</v>
      </c>
      <c r="B8" s="1262" t="str">
        <f>ORÇAMENTO_S_DES!B10</f>
        <v>AGESUL(JANEIRO/2024) SINAPI (MARÇO/2024) SBC (MARÇO/2024)</v>
      </c>
      <c r="C8" s="1262"/>
      <c r="D8" s="1263"/>
      <c r="E8" s="1260"/>
      <c r="F8" s="1261"/>
    </row>
    <row r="9" spans="1:6" ht="4.1500000000000004" customHeight="1" x14ac:dyDescent="0.2">
      <c r="A9" s="1264"/>
      <c r="B9" s="1265"/>
      <c r="C9" s="1265"/>
      <c r="D9" s="1265"/>
      <c r="E9" s="1265"/>
      <c r="F9" s="5"/>
    </row>
    <row r="10" spans="1:6" ht="24" customHeight="1" x14ac:dyDescent="0.2">
      <c r="A10" s="4" t="s">
        <v>24</v>
      </c>
      <c r="B10" s="1266" t="s">
        <v>483</v>
      </c>
      <c r="C10" s="1267"/>
      <c r="D10" s="1267"/>
      <c r="E10" s="1267"/>
      <c r="F10" s="1268"/>
    </row>
    <row r="11" spans="1:6" x14ac:dyDescent="0.2">
      <c r="A11" s="6"/>
      <c r="B11" s="123"/>
      <c r="C11" s="123"/>
      <c r="D11" s="123"/>
      <c r="E11" s="123"/>
      <c r="F11" s="5"/>
    </row>
    <row r="12" spans="1:6" x14ac:dyDescent="0.2">
      <c r="A12" s="9" t="s">
        <v>25</v>
      </c>
      <c r="B12" s="123"/>
      <c r="C12" s="123"/>
      <c r="D12" s="124"/>
      <c r="E12" s="124"/>
      <c r="F12" s="7"/>
    </row>
    <row r="13" spans="1:6" x14ac:dyDescent="0.2">
      <c r="A13" s="6"/>
      <c r="B13" s="123" t="s">
        <v>26</v>
      </c>
      <c r="C13" s="125">
        <v>3.65</v>
      </c>
      <c r="D13" s="126" t="s">
        <v>0</v>
      </c>
      <c r="E13" s="124"/>
      <c r="F13" s="7"/>
    </row>
    <row r="14" spans="1:6" x14ac:dyDescent="0.2">
      <c r="A14" s="6"/>
      <c r="B14" s="123" t="s">
        <v>27</v>
      </c>
      <c r="C14" s="127">
        <v>5</v>
      </c>
      <c r="D14" s="126" t="s">
        <v>0</v>
      </c>
      <c r="E14" s="124"/>
      <c r="F14" s="7"/>
    </row>
    <row r="15" spans="1:6" x14ac:dyDescent="0.2">
      <c r="A15" s="6"/>
      <c r="B15" s="123" t="s">
        <v>28</v>
      </c>
      <c r="C15" s="10">
        <v>100</v>
      </c>
      <c r="D15" s="126" t="s">
        <v>0</v>
      </c>
      <c r="E15" s="124"/>
      <c r="F15" s="7"/>
    </row>
    <row r="16" spans="1:6" x14ac:dyDescent="0.2">
      <c r="A16" s="6"/>
      <c r="B16" s="123" t="s">
        <v>32</v>
      </c>
      <c r="C16" s="10">
        <v>4.5</v>
      </c>
      <c r="D16" s="126" t="s">
        <v>0</v>
      </c>
      <c r="E16" s="124"/>
      <c r="F16" s="7"/>
    </row>
    <row r="17" spans="1:6" x14ac:dyDescent="0.2">
      <c r="A17" s="6"/>
      <c r="B17" s="128" t="s">
        <v>29</v>
      </c>
      <c r="C17" s="129">
        <f>C13+(C14*C15/100)+C16</f>
        <v>13.15</v>
      </c>
      <c r="D17" s="130" t="s">
        <v>0</v>
      </c>
      <c r="E17" s="131"/>
      <c r="F17" s="7"/>
    </row>
    <row r="18" spans="1:6" x14ac:dyDescent="0.2">
      <c r="A18" s="6"/>
      <c r="B18" s="123"/>
      <c r="C18" s="123"/>
      <c r="D18" s="131"/>
      <c r="E18" s="1241" t="s">
        <v>30</v>
      </c>
      <c r="F18" s="7"/>
    </row>
    <row r="19" spans="1:6" x14ac:dyDescent="0.2">
      <c r="A19" s="6"/>
      <c r="B19" s="132" t="s">
        <v>484</v>
      </c>
      <c r="C19" s="132" t="s">
        <v>485</v>
      </c>
      <c r="D19" s="131" t="s">
        <v>486</v>
      </c>
      <c r="E19" s="1242"/>
      <c r="F19" s="7"/>
    </row>
    <row r="20" spans="1:6" x14ac:dyDescent="0.2">
      <c r="A20" s="6" t="s">
        <v>487</v>
      </c>
      <c r="B20" s="133">
        <v>0.03</v>
      </c>
      <c r="C20" s="133">
        <v>0.04</v>
      </c>
      <c r="D20" s="133">
        <v>5.5E-2</v>
      </c>
      <c r="E20" s="46">
        <v>3</v>
      </c>
      <c r="F20" s="7"/>
    </row>
    <row r="21" spans="1:6" x14ac:dyDescent="0.2">
      <c r="A21" s="6" t="s">
        <v>488</v>
      </c>
      <c r="B21" s="133">
        <v>8.0000000000000002E-3</v>
      </c>
      <c r="C21" s="133">
        <v>8.0000000000000002E-3</v>
      </c>
      <c r="D21" s="133">
        <v>0.01</v>
      </c>
      <c r="E21" s="46">
        <v>0.8</v>
      </c>
      <c r="F21" s="7"/>
    </row>
    <row r="22" spans="1:6" x14ac:dyDescent="0.2">
      <c r="A22" s="6" t="s">
        <v>489</v>
      </c>
      <c r="B22" s="133">
        <v>9.7000000000000003E-3</v>
      </c>
      <c r="C22" s="133">
        <v>1.2699999999999999E-2</v>
      </c>
      <c r="D22" s="133">
        <v>1.2699999999999999E-2</v>
      </c>
      <c r="E22" s="46">
        <v>0.97</v>
      </c>
      <c r="F22" s="7"/>
    </row>
    <row r="23" spans="1:6" x14ac:dyDescent="0.2">
      <c r="A23" s="6" t="s">
        <v>490</v>
      </c>
      <c r="B23" s="133">
        <v>5.8999999999999999E-3</v>
      </c>
      <c r="C23" s="133">
        <v>1.23E-2</v>
      </c>
      <c r="D23" s="133">
        <v>1.3899999999999999E-2</v>
      </c>
      <c r="E23" s="46">
        <v>0.59</v>
      </c>
      <c r="F23" s="7"/>
    </row>
    <row r="24" spans="1:6" x14ac:dyDescent="0.2">
      <c r="A24" s="6" t="s">
        <v>491</v>
      </c>
      <c r="B24" s="133">
        <v>6.1600000000000002E-2</v>
      </c>
      <c r="C24" s="133">
        <v>7.3999999999999996E-2</v>
      </c>
      <c r="D24" s="133">
        <v>8.9599999999999999E-2</v>
      </c>
      <c r="E24" s="46">
        <v>6.16</v>
      </c>
      <c r="F24" s="7"/>
    </row>
    <row r="25" spans="1:6" x14ac:dyDescent="0.2">
      <c r="A25" s="6"/>
      <c r="B25" s="123"/>
      <c r="C25" s="123"/>
      <c r="D25" s="131"/>
      <c r="E25" s="131"/>
      <c r="F25" s="7"/>
    </row>
    <row r="26" spans="1:6" x14ac:dyDescent="0.2">
      <c r="A26" s="6"/>
      <c r="B26" s="123"/>
      <c r="C26" s="123"/>
      <c r="D26" s="131"/>
      <c r="E26" s="131"/>
      <c r="F26" s="7"/>
    </row>
    <row r="27" spans="1:6" x14ac:dyDescent="0.2">
      <c r="A27" s="1269" t="s">
        <v>31</v>
      </c>
      <c r="B27" s="1270"/>
      <c r="C27" s="1270"/>
      <c r="D27" s="1271"/>
      <c r="E27" s="8">
        <f>((((1+(E20+E21+E22)/100))*(1+E23/100)*(1+E24/100))/(1-C17/100))-1</f>
        <v>0.2881986483454233</v>
      </c>
      <c r="F27" s="134"/>
    </row>
    <row r="28" spans="1:6" ht="5.25" hidden="1" customHeight="1" x14ac:dyDescent="0.2">
      <c r="A28" s="6"/>
      <c r="B28" s="123"/>
      <c r="C28" s="123"/>
      <c r="D28" s="131"/>
      <c r="E28" s="131"/>
      <c r="F28" s="124"/>
    </row>
    <row r="29" spans="1:6" ht="20.25" hidden="1" x14ac:dyDescent="0.2">
      <c r="A29" s="1252" t="s">
        <v>492</v>
      </c>
      <c r="B29" s="1252"/>
      <c r="C29" s="1252"/>
      <c r="D29" s="1252"/>
      <c r="E29" s="1252"/>
      <c r="F29" s="1252"/>
    </row>
    <row r="30" spans="1:6" hidden="1" x14ac:dyDescent="0.2">
      <c r="A30" s="20" t="str">
        <f>A5</f>
        <v>OBJETO:</v>
      </c>
      <c r="B30" s="1272" t="str">
        <f>B5</f>
        <v>CONSTRUÇÃO GALPÃO ASSENTAMENTOS</v>
      </c>
      <c r="C30" s="1272"/>
      <c r="D30" s="1273"/>
      <c r="E30" s="122"/>
      <c r="F30" s="18"/>
    </row>
    <row r="31" spans="1:6" hidden="1" x14ac:dyDescent="0.2">
      <c r="A31" s="20" t="str">
        <f t="shared" ref="A31:B33" si="0">A6</f>
        <v>Município:</v>
      </c>
      <c r="B31" s="1272" t="str">
        <f t="shared" si="0"/>
        <v>RIBAS DO RIO PARDO - MS</v>
      </c>
      <c r="C31" s="1272"/>
      <c r="D31" s="1273"/>
      <c r="E31" s="1133"/>
      <c r="F31" s="1135"/>
    </row>
    <row r="32" spans="1:6" ht="12.75" hidden="1" customHeight="1" x14ac:dyDescent="0.2">
      <c r="A32" s="20" t="str">
        <f t="shared" si="0"/>
        <v>Local:</v>
      </c>
      <c r="B32" s="1272" t="str">
        <f t="shared" si="0"/>
        <v>ASSENTAMENTO MELODIA</v>
      </c>
      <c r="C32" s="1272"/>
      <c r="D32" s="1273"/>
      <c r="E32" s="1274" t="s">
        <v>116</v>
      </c>
      <c r="F32" s="1275"/>
    </row>
    <row r="33" spans="1:6" hidden="1" x14ac:dyDescent="0.2">
      <c r="A33" s="20" t="str">
        <f t="shared" si="0"/>
        <v>SIST./REF.:</v>
      </c>
      <c r="B33" s="1272" t="str">
        <f t="shared" si="0"/>
        <v>AGESUL(JANEIRO/2024) SINAPI (MARÇO/2024) SBC (MARÇO/2024)</v>
      </c>
      <c r="C33" s="1272"/>
      <c r="D33" s="1273"/>
      <c r="E33" s="1276"/>
      <c r="F33" s="1277"/>
    </row>
    <row r="34" spans="1:6" hidden="1" x14ac:dyDescent="0.2">
      <c r="A34" s="1264"/>
      <c r="B34" s="1265"/>
      <c r="C34" s="1265"/>
      <c r="D34" s="1265"/>
      <c r="E34" s="1265"/>
      <c r="F34" s="5"/>
    </row>
    <row r="35" spans="1:6" hidden="1" x14ac:dyDescent="0.2">
      <c r="A35" s="4" t="s">
        <v>24</v>
      </c>
      <c r="B35" s="1266" t="s">
        <v>403</v>
      </c>
      <c r="C35" s="1267"/>
      <c r="D35" s="1267"/>
      <c r="E35" s="1267"/>
      <c r="F35" s="1268"/>
    </row>
    <row r="36" spans="1:6" hidden="1" x14ac:dyDescent="0.2">
      <c r="A36" s="6"/>
      <c r="B36" s="123"/>
      <c r="C36" s="123"/>
      <c r="D36" s="123"/>
      <c r="E36" s="123"/>
      <c r="F36" s="5"/>
    </row>
    <row r="37" spans="1:6" hidden="1" x14ac:dyDescent="0.2">
      <c r="A37" s="9" t="s">
        <v>25</v>
      </c>
      <c r="B37" s="123"/>
      <c r="C37" s="123"/>
      <c r="D37" s="124"/>
      <c r="E37" s="124"/>
      <c r="F37" s="7"/>
    </row>
    <row r="38" spans="1:6" hidden="1" x14ac:dyDescent="0.2">
      <c r="A38" s="6"/>
      <c r="B38" s="123" t="s">
        <v>26</v>
      </c>
      <c r="C38" s="125">
        <v>3.65</v>
      </c>
      <c r="D38" s="126" t="s">
        <v>0</v>
      </c>
      <c r="E38" s="124"/>
      <c r="F38" s="7"/>
    </row>
    <row r="39" spans="1:6" hidden="1" x14ac:dyDescent="0.2">
      <c r="A39" s="6"/>
      <c r="B39" s="123" t="s">
        <v>27</v>
      </c>
      <c r="C39" s="127">
        <v>0</v>
      </c>
      <c r="D39" s="126" t="s">
        <v>0</v>
      </c>
      <c r="E39" s="124"/>
      <c r="F39" s="7"/>
    </row>
    <row r="40" spans="1:6" hidden="1" x14ac:dyDescent="0.2">
      <c r="A40" s="6"/>
      <c r="B40" s="123" t="s">
        <v>28</v>
      </c>
      <c r="C40" s="10">
        <v>60</v>
      </c>
      <c r="D40" s="126" t="s">
        <v>0</v>
      </c>
      <c r="E40" s="124"/>
      <c r="F40" s="7"/>
    </row>
    <row r="41" spans="1:6" hidden="1" x14ac:dyDescent="0.2">
      <c r="A41" s="6"/>
      <c r="B41" s="123" t="s">
        <v>32</v>
      </c>
      <c r="C41" s="10">
        <v>4.5</v>
      </c>
      <c r="D41" s="126" t="s">
        <v>0</v>
      </c>
      <c r="E41" s="124"/>
      <c r="F41" s="7"/>
    </row>
    <row r="42" spans="1:6" hidden="1" x14ac:dyDescent="0.2">
      <c r="A42" s="6"/>
      <c r="B42" s="128" t="s">
        <v>29</v>
      </c>
      <c r="C42" s="129">
        <f>C38+(C39*C40/100)+C41</f>
        <v>8.15</v>
      </c>
      <c r="D42" s="130" t="s">
        <v>0</v>
      </c>
      <c r="E42" s="131"/>
      <c r="F42" s="7"/>
    </row>
    <row r="43" spans="1:6" hidden="1" x14ac:dyDescent="0.2">
      <c r="A43" s="6"/>
      <c r="B43" s="123"/>
      <c r="C43" s="123"/>
      <c r="D43" s="131"/>
      <c r="E43" s="1241" t="s">
        <v>30</v>
      </c>
      <c r="F43" s="7"/>
    </row>
    <row r="44" spans="1:6" hidden="1" x14ac:dyDescent="0.2">
      <c r="A44" s="6"/>
      <c r="B44" s="132" t="s">
        <v>484</v>
      </c>
      <c r="C44" s="132" t="s">
        <v>485</v>
      </c>
      <c r="D44" s="131" t="s">
        <v>486</v>
      </c>
      <c r="E44" s="1242"/>
      <c r="F44" s="7"/>
    </row>
    <row r="45" spans="1:6" hidden="1" x14ac:dyDescent="0.2">
      <c r="A45" s="6" t="s">
        <v>487</v>
      </c>
      <c r="B45" s="133">
        <v>1.4999999999999999E-2</v>
      </c>
      <c r="C45" s="133">
        <v>3.4500000000000003E-2</v>
      </c>
      <c r="D45" s="133">
        <v>4.4900000000000002E-2</v>
      </c>
      <c r="E45" s="46">
        <v>1.5</v>
      </c>
      <c r="F45" s="7"/>
    </row>
    <row r="46" spans="1:6" hidden="1" x14ac:dyDescent="0.2">
      <c r="A46" s="6" t="s">
        <v>488</v>
      </c>
      <c r="B46" s="133">
        <v>3.0000000000000001E-3</v>
      </c>
      <c r="C46" s="133">
        <v>4.7999999999999996E-3</v>
      </c>
      <c r="D46" s="133">
        <v>8.2000000000000007E-3</v>
      </c>
      <c r="E46" s="46">
        <v>0.3</v>
      </c>
      <c r="F46" s="7"/>
    </row>
    <row r="47" spans="1:6" hidden="1" x14ac:dyDescent="0.2">
      <c r="A47" s="6" t="s">
        <v>489</v>
      </c>
      <c r="B47" s="133">
        <v>5.5999999999999999E-3</v>
      </c>
      <c r="C47" s="133">
        <v>8.5000000000000006E-3</v>
      </c>
      <c r="D47" s="133">
        <v>8.8999999999999999E-3</v>
      </c>
      <c r="E47" s="46">
        <v>0.85</v>
      </c>
      <c r="F47" s="7"/>
    </row>
    <row r="48" spans="1:6" hidden="1" x14ac:dyDescent="0.2">
      <c r="A48" s="6" t="s">
        <v>490</v>
      </c>
      <c r="B48" s="133">
        <v>8.5000000000000006E-3</v>
      </c>
      <c r="C48" s="133">
        <v>8.5000000000000006E-3</v>
      </c>
      <c r="D48" s="133">
        <v>1.11E-2</v>
      </c>
      <c r="E48" s="46">
        <v>0.85</v>
      </c>
      <c r="F48" s="7"/>
    </row>
    <row r="49" spans="1:6" hidden="1" x14ac:dyDescent="0.2">
      <c r="A49" s="6" t="s">
        <v>491</v>
      </c>
      <c r="B49" s="133">
        <v>3.5000000000000003E-2</v>
      </c>
      <c r="C49" s="133">
        <v>5.11E-2</v>
      </c>
      <c r="D49" s="133">
        <v>6.2199999999999998E-2</v>
      </c>
      <c r="E49" s="46">
        <v>3.5</v>
      </c>
      <c r="F49" s="7"/>
    </row>
    <row r="50" spans="1:6" hidden="1" x14ac:dyDescent="0.2">
      <c r="A50" s="6"/>
      <c r="B50" s="123"/>
      <c r="C50" s="123"/>
      <c r="D50" s="131"/>
      <c r="E50" s="131"/>
      <c r="F50" s="7"/>
    </row>
    <row r="51" spans="1:6" hidden="1" x14ac:dyDescent="0.2">
      <c r="A51" s="6"/>
      <c r="B51" s="123"/>
      <c r="C51" s="123"/>
      <c r="D51" s="131"/>
      <c r="E51" s="131"/>
      <c r="F51" s="7"/>
    </row>
    <row r="52" spans="1:6" hidden="1" x14ac:dyDescent="0.2">
      <c r="A52" s="1269" t="s">
        <v>31</v>
      </c>
      <c r="B52" s="1270"/>
      <c r="C52" s="1270"/>
      <c r="D52" s="1271"/>
      <c r="E52" s="8">
        <f>((((1+(E45+E46+E47)/100))*(1+E48/100)*(1+E49/100))/(1-C42/100))-1</f>
        <v>0.1665303579205224</v>
      </c>
      <c r="F52" s="134"/>
    </row>
    <row r="58" spans="1:6" ht="11.25" customHeight="1" x14ac:dyDescent="0.2"/>
  </sheetData>
  <mergeCells count="25">
    <mergeCell ref="A34:E34"/>
    <mergeCell ref="B35:F35"/>
    <mergeCell ref="E43:E44"/>
    <mergeCell ref="A52:D52"/>
    <mergeCell ref="A27:D27"/>
    <mergeCell ref="A29:F29"/>
    <mergeCell ref="B30:D30"/>
    <mergeCell ref="B31:D31"/>
    <mergeCell ref="E31:F31"/>
    <mergeCell ref="B32:D32"/>
    <mergeCell ref="E32:F33"/>
    <mergeCell ref="B33:D33"/>
    <mergeCell ref="E18:E19"/>
    <mergeCell ref="B1:F1"/>
    <mergeCell ref="B2:F2"/>
    <mergeCell ref="B3:F3"/>
    <mergeCell ref="A4:F4"/>
    <mergeCell ref="B5:D5"/>
    <mergeCell ref="B6:D6"/>
    <mergeCell ref="E6:F6"/>
    <mergeCell ref="B7:D7"/>
    <mergeCell ref="E7:F8"/>
    <mergeCell ref="B8:D8"/>
    <mergeCell ref="A9:E9"/>
    <mergeCell ref="B10:F10"/>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F56"/>
  <sheetViews>
    <sheetView workbookViewId="0"/>
  </sheetViews>
  <sheetFormatPr defaultColWidth="8.85546875" defaultRowHeight="12.75" x14ac:dyDescent="0.2"/>
  <cols>
    <col min="1" max="1" width="21.28515625" style="2" customWidth="1"/>
    <col min="2" max="2" width="21.85546875" style="2" customWidth="1"/>
    <col min="3" max="3" width="18.28515625" style="2" customWidth="1"/>
    <col min="4" max="4" width="23.5703125" style="2" customWidth="1"/>
    <col min="5" max="5" width="16.140625" style="2" customWidth="1"/>
    <col min="6" max="6" width="9.5703125" style="2" customWidth="1"/>
    <col min="7" max="16384" width="8.85546875" style="2"/>
  </cols>
  <sheetData>
    <row r="1" spans="1:6" ht="13.15" customHeight="1" x14ac:dyDescent="0.2">
      <c r="A1" s="11"/>
      <c r="B1" s="1243" t="s">
        <v>1</v>
      </c>
      <c r="C1" s="1244"/>
      <c r="D1" s="1244"/>
      <c r="E1" s="1244"/>
      <c r="F1" s="1245"/>
    </row>
    <row r="2" spans="1:6" ht="13.9" customHeight="1" x14ac:dyDescent="0.2">
      <c r="A2" s="3"/>
      <c r="B2" s="1246" t="s">
        <v>469</v>
      </c>
      <c r="C2" s="1247"/>
      <c r="D2" s="1247"/>
      <c r="E2" s="1247"/>
      <c r="F2" s="1248"/>
    </row>
    <row r="3" spans="1:6" ht="13.15" customHeight="1" x14ac:dyDescent="0.2">
      <c r="A3" s="3"/>
      <c r="B3" s="1249" t="s">
        <v>1710</v>
      </c>
      <c r="C3" s="1250"/>
      <c r="D3" s="1250"/>
      <c r="E3" s="1250"/>
      <c r="F3" s="1251"/>
    </row>
    <row r="4" spans="1:6" ht="20.25" x14ac:dyDescent="0.2">
      <c r="A4" s="1252" t="s">
        <v>1310</v>
      </c>
      <c r="B4" s="1252"/>
      <c r="C4" s="1252"/>
      <c r="D4" s="1252"/>
      <c r="E4" s="1252"/>
      <c r="F4" s="1252"/>
    </row>
    <row r="5" spans="1:6" ht="21.75" customHeight="1" x14ac:dyDescent="0.2">
      <c r="A5" s="20" t="s">
        <v>69</v>
      </c>
      <c r="B5" s="1253" t="s">
        <v>1587</v>
      </c>
      <c r="C5" s="797"/>
      <c r="D5" s="1254"/>
      <c r="E5" s="100" t="s">
        <v>46</v>
      </c>
      <c r="F5" s="18"/>
    </row>
    <row r="6" spans="1:6" ht="12.6" customHeight="1" x14ac:dyDescent="0.2">
      <c r="A6" s="20" t="s">
        <v>2</v>
      </c>
      <c r="B6" s="1255" t="s">
        <v>480</v>
      </c>
      <c r="C6" s="1256"/>
      <c r="D6" s="1257"/>
      <c r="E6" s="1133"/>
      <c r="F6" s="1135"/>
    </row>
    <row r="7" spans="1:6" ht="12.6" customHeight="1" x14ac:dyDescent="0.2">
      <c r="A7" s="20" t="s">
        <v>3</v>
      </c>
      <c r="B7" s="1255" t="s">
        <v>1588</v>
      </c>
      <c r="C7" s="1256"/>
      <c r="D7" s="1257"/>
      <c r="E7" s="1258" t="s">
        <v>1507</v>
      </c>
      <c r="F7" s="1259"/>
    </row>
    <row r="8" spans="1:6" ht="18" customHeight="1" x14ac:dyDescent="0.2">
      <c r="A8" s="20" t="s">
        <v>72</v>
      </c>
      <c r="B8" s="1262" t="s">
        <v>1711</v>
      </c>
      <c r="C8" s="1262"/>
      <c r="D8" s="1263"/>
      <c r="E8" s="1260"/>
      <c r="F8" s="1261"/>
    </row>
    <row r="9" spans="1:6" ht="4.1500000000000004" customHeight="1" x14ac:dyDescent="0.2">
      <c r="A9" s="1264"/>
      <c r="B9" s="1265"/>
      <c r="C9" s="1265"/>
      <c r="D9" s="1265"/>
      <c r="E9" s="1265"/>
      <c r="F9" s="5"/>
    </row>
    <row r="10" spans="1:6" ht="24" customHeight="1" x14ac:dyDescent="0.2">
      <c r="A10" s="4" t="s">
        <v>24</v>
      </c>
      <c r="B10" s="1266" t="s">
        <v>483</v>
      </c>
      <c r="C10" s="1267"/>
      <c r="D10" s="1267"/>
      <c r="E10" s="1267"/>
      <c r="F10" s="1268"/>
    </row>
    <row r="11" spans="1:6" x14ac:dyDescent="0.2">
      <c r="A11" s="6"/>
      <c r="B11" s="123"/>
      <c r="C11" s="123"/>
      <c r="D11" s="123"/>
      <c r="E11" s="123"/>
      <c r="F11" s="5"/>
    </row>
    <row r="12" spans="1:6" x14ac:dyDescent="0.2">
      <c r="A12" s="9" t="s">
        <v>25</v>
      </c>
      <c r="B12" s="123"/>
      <c r="C12" s="123"/>
      <c r="D12" s="124"/>
      <c r="E12" s="124"/>
      <c r="F12" s="7"/>
    </row>
    <row r="13" spans="1:6" x14ac:dyDescent="0.2">
      <c r="A13" s="6"/>
      <c r="B13" s="123" t="s">
        <v>26</v>
      </c>
      <c r="C13" s="127">
        <v>3.6480000000000001</v>
      </c>
      <c r="D13" s="126" t="s">
        <v>0</v>
      </c>
      <c r="E13" s="124"/>
      <c r="F13" s="7"/>
    </row>
    <row r="14" spans="1:6" x14ac:dyDescent="0.2">
      <c r="A14" s="6"/>
      <c r="B14" s="123" t="s">
        <v>27</v>
      </c>
      <c r="C14" s="127">
        <v>5</v>
      </c>
      <c r="D14" s="126" t="s">
        <v>0</v>
      </c>
      <c r="E14" s="124"/>
      <c r="F14" s="7"/>
    </row>
    <row r="15" spans="1:6" x14ac:dyDescent="0.2">
      <c r="A15" s="6"/>
      <c r="B15" s="123" t="s">
        <v>28</v>
      </c>
      <c r="C15" s="10">
        <v>40</v>
      </c>
      <c r="D15" s="126" t="s">
        <v>0</v>
      </c>
      <c r="E15" s="124"/>
      <c r="F15" s="7"/>
    </row>
    <row r="16" spans="1:6" x14ac:dyDescent="0.2">
      <c r="A16" s="6"/>
      <c r="B16" s="128" t="s">
        <v>29</v>
      </c>
      <c r="C16" s="129">
        <v>5.6479999999999997</v>
      </c>
      <c r="D16" s="130" t="s">
        <v>0</v>
      </c>
      <c r="E16" s="131"/>
      <c r="F16" s="7"/>
    </row>
    <row r="17" spans="1:6" x14ac:dyDescent="0.2">
      <c r="A17" s="6"/>
      <c r="B17" s="123"/>
      <c r="C17" s="123"/>
      <c r="D17" s="131"/>
      <c r="E17" s="1241" t="s">
        <v>30</v>
      </c>
      <c r="F17" s="7"/>
    </row>
    <row r="18" spans="1:6" x14ac:dyDescent="0.2">
      <c r="A18" s="6"/>
      <c r="B18" s="132" t="s">
        <v>484</v>
      </c>
      <c r="C18" s="132" t="s">
        <v>485</v>
      </c>
      <c r="D18" s="131" t="s">
        <v>486</v>
      </c>
      <c r="E18" s="1242"/>
      <c r="F18" s="7"/>
    </row>
    <row r="19" spans="1:6" x14ac:dyDescent="0.2">
      <c r="A19" s="6" t="s">
        <v>487</v>
      </c>
      <c r="B19" s="133">
        <v>0.03</v>
      </c>
      <c r="C19" s="133">
        <v>0.04</v>
      </c>
      <c r="D19" s="133">
        <v>5.5E-2</v>
      </c>
      <c r="E19" s="46">
        <v>4</v>
      </c>
      <c r="F19" s="7"/>
    </row>
    <row r="20" spans="1:6" x14ac:dyDescent="0.2">
      <c r="A20" s="6" t="s">
        <v>488</v>
      </c>
      <c r="B20" s="133">
        <v>8.0000000000000002E-3</v>
      </c>
      <c r="C20" s="133">
        <v>8.0000000000000002E-3</v>
      </c>
      <c r="D20" s="133">
        <v>0.01</v>
      </c>
      <c r="E20" s="46">
        <v>0.8</v>
      </c>
      <c r="F20" s="7"/>
    </row>
    <row r="21" spans="1:6" x14ac:dyDescent="0.2">
      <c r="A21" s="6" t="s">
        <v>489</v>
      </c>
      <c r="B21" s="133">
        <v>9.7000000000000003E-3</v>
      </c>
      <c r="C21" s="133">
        <v>1.2699999999999999E-2</v>
      </c>
      <c r="D21" s="133">
        <v>1.2699999999999999E-2</v>
      </c>
      <c r="E21" s="46">
        <v>1.27</v>
      </c>
      <c r="F21" s="7"/>
    </row>
    <row r="22" spans="1:6" x14ac:dyDescent="0.2">
      <c r="A22" s="6" t="s">
        <v>490</v>
      </c>
      <c r="B22" s="133">
        <v>5.8999999999999999E-3</v>
      </c>
      <c r="C22" s="133">
        <v>1.23E-2</v>
      </c>
      <c r="D22" s="133">
        <v>1.3899999999999999E-2</v>
      </c>
      <c r="E22" s="46">
        <v>1.23</v>
      </c>
      <c r="F22" s="7"/>
    </row>
    <row r="23" spans="1:6" x14ac:dyDescent="0.2">
      <c r="A23" s="6" t="s">
        <v>491</v>
      </c>
      <c r="B23" s="133">
        <v>6.1600000000000002E-2</v>
      </c>
      <c r="C23" s="133">
        <v>7.3999999999999996E-2</v>
      </c>
      <c r="D23" s="133">
        <v>8.9599999999999999E-2</v>
      </c>
      <c r="E23" s="46">
        <v>7.4</v>
      </c>
      <c r="F23" s="7"/>
    </row>
    <row r="24" spans="1:6" x14ac:dyDescent="0.2">
      <c r="A24" s="6"/>
      <c r="B24" s="123"/>
      <c r="C24" s="123"/>
      <c r="D24" s="131"/>
      <c r="E24" s="131"/>
      <c r="F24" s="7"/>
    </row>
    <row r="25" spans="1:6" x14ac:dyDescent="0.2">
      <c r="A25" s="6"/>
      <c r="B25" s="123"/>
      <c r="C25" s="123"/>
      <c r="D25" s="131"/>
      <c r="E25" s="131"/>
      <c r="F25" s="7"/>
    </row>
    <row r="26" spans="1:6" x14ac:dyDescent="0.2">
      <c r="A26" s="1269" t="s">
        <v>31</v>
      </c>
      <c r="B26" s="1270"/>
      <c r="C26" s="1270"/>
      <c r="D26" s="1271"/>
      <c r="E26" s="8">
        <v>0.22223573336018321</v>
      </c>
      <c r="F26" s="134"/>
    </row>
    <row r="27" spans="1:6" ht="5.45" hidden="1" customHeight="1" x14ac:dyDescent="0.2">
      <c r="A27" s="6"/>
      <c r="B27" s="123"/>
      <c r="C27" s="123"/>
      <c r="D27" s="131"/>
      <c r="E27" s="131"/>
      <c r="F27" s="124"/>
    </row>
    <row r="28" spans="1:6" ht="20.25" hidden="1" x14ac:dyDescent="0.2">
      <c r="A28" s="1252" t="s">
        <v>492</v>
      </c>
      <c r="B28" s="1252"/>
      <c r="C28" s="1252"/>
      <c r="D28" s="1252"/>
      <c r="E28" s="1252"/>
      <c r="F28" s="1252"/>
    </row>
    <row r="29" spans="1:6" hidden="1" x14ac:dyDescent="0.2">
      <c r="A29" s="20" t="s">
        <v>69</v>
      </c>
      <c r="B29" s="1272" t="s">
        <v>1587</v>
      </c>
      <c r="C29" s="1272"/>
      <c r="D29" s="1273"/>
      <c r="E29" s="100" t="s">
        <v>46</v>
      </c>
      <c r="F29" s="18"/>
    </row>
    <row r="30" spans="1:6" hidden="1" x14ac:dyDescent="0.2">
      <c r="A30" s="20" t="s">
        <v>2</v>
      </c>
      <c r="B30" s="1272" t="s">
        <v>480</v>
      </c>
      <c r="C30" s="1272"/>
      <c r="D30" s="1273"/>
      <c r="E30" s="1133"/>
      <c r="F30" s="1135"/>
    </row>
    <row r="31" spans="1:6" ht="12.75" hidden="1" customHeight="1" x14ac:dyDescent="0.2">
      <c r="A31" s="20" t="s">
        <v>3</v>
      </c>
      <c r="B31" s="1272" t="s">
        <v>1588</v>
      </c>
      <c r="C31" s="1272"/>
      <c r="D31" s="1273"/>
      <c r="E31" s="1258" t="s">
        <v>900</v>
      </c>
      <c r="F31" s="1259"/>
    </row>
    <row r="32" spans="1:6" ht="18" hidden="1" customHeight="1" x14ac:dyDescent="0.2">
      <c r="A32" s="20" t="s">
        <v>72</v>
      </c>
      <c r="B32" s="1272" t="s">
        <v>1711</v>
      </c>
      <c r="C32" s="1272"/>
      <c r="D32" s="1273"/>
      <c r="E32" s="1260"/>
      <c r="F32" s="1261"/>
    </row>
    <row r="33" spans="1:6" hidden="1" x14ac:dyDescent="0.2">
      <c r="A33" s="1264"/>
      <c r="B33" s="1265"/>
      <c r="C33" s="1265"/>
      <c r="D33" s="1265"/>
      <c r="E33" s="1265"/>
      <c r="F33" s="5"/>
    </row>
    <row r="34" spans="1:6" hidden="1" x14ac:dyDescent="0.2">
      <c r="A34" s="4" t="s">
        <v>24</v>
      </c>
      <c r="B34" s="1266" t="s">
        <v>403</v>
      </c>
      <c r="C34" s="1267"/>
      <c r="D34" s="1267"/>
      <c r="E34" s="1267"/>
      <c r="F34" s="1268"/>
    </row>
    <row r="35" spans="1:6" hidden="1" x14ac:dyDescent="0.2">
      <c r="A35" s="6"/>
      <c r="B35" s="123"/>
      <c r="C35" s="123"/>
      <c r="D35" s="123"/>
      <c r="E35" s="123"/>
      <c r="F35" s="5"/>
    </row>
    <row r="36" spans="1:6" hidden="1" x14ac:dyDescent="0.2">
      <c r="A36" s="9" t="s">
        <v>25</v>
      </c>
      <c r="B36" s="123"/>
      <c r="C36" s="123"/>
      <c r="D36" s="124"/>
      <c r="E36" s="124"/>
      <c r="F36" s="7"/>
    </row>
    <row r="37" spans="1:6" hidden="1" x14ac:dyDescent="0.2">
      <c r="A37" s="6"/>
      <c r="B37" s="123" t="s">
        <v>26</v>
      </c>
      <c r="C37" s="125">
        <v>3.65</v>
      </c>
      <c r="D37" s="126" t="s">
        <v>0</v>
      </c>
      <c r="E37" s="124"/>
      <c r="F37" s="7"/>
    </row>
    <row r="38" spans="1:6" hidden="1" x14ac:dyDescent="0.2">
      <c r="A38" s="6"/>
      <c r="B38" s="123" t="s">
        <v>27</v>
      </c>
      <c r="C38" s="127">
        <v>0</v>
      </c>
      <c r="D38" s="126" t="s">
        <v>0</v>
      </c>
      <c r="E38" s="124"/>
      <c r="F38" s="7"/>
    </row>
    <row r="39" spans="1:6" hidden="1" x14ac:dyDescent="0.2">
      <c r="A39" s="6"/>
      <c r="B39" s="123" t="s">
        <v>28</v>
      </c>
      <c r="C39" s="10">
        <v>100</v>
      </c>
      <c r="D39" s="126" t="s">
        <v>0</v>
      </c>
      <c r="E39" s="124"/>
      <c r="F39" s="7"/>
    </row>
    <row r="40" spans="1:6" hidden="1" x14ac:dyDescent="0.2">
      <c r="A40" s="6"/>
      <c r="B40" s="128" t="s">
        <v>29</v>
      </c>
      <c r="C40" s="129">
        <v>3.65</v>
      </c>
      <c r="D40" s="130" t="s">
        <v>0</v>
      </c>
      <c r="E40" s="131"/>
      <c r="F40" s="7"/>
    </row>
    <row r="41" spans="1:6" hidden="1" x14ac:dyDescent="0.2">
      <c r="A41" s="6"/>
      <c r="B41" s="123"/>
      <c r="C41" s="123"/>
      <c r="D41" s="131"/>
      <c r="E41" s="1241" t="s">
        <v>30</v>
      </c>
      <c r="F41" s="7"/>
    </row>
    <row r="42" spans="1:6" hidden="1" x14ac:dyDescent="0.2">
      <c r="A42" s="6"/>
      <c r="B42" s="132" t="s">
        <v>484</v>
      </c>
      <c r="C42" s="132" t="s">
        <v>485</v>
      </c>
      <c r="D42" s="131" t="s">
        <v>486</v>
      </c>
      <c r="E42" s="1242"/>
      <c r="F42" s="7"/>
    </row>
    <row r="43" spans="1:6" hidden="1" x14ac:dyDescent="0.2">
      <c r="A43" s="6" t="s">
        <v>487</v>
      </c>
      <c r="B43" s="133">
        <v>1.4999999999999999E-2</v>
      </c>
      <c r="C43" s="133">
        <v>3.4500000000000003E-2</v>
      </c>
      <c r="D43" s="133">
        <v>4.4900000000000002E-2</v>
      </c>
      <c r="E43" s="46">
        <v>3.45</v>
      </c>
      <c r="F43" s="7"/>
    </row>
    <row r="44" spans="1:6" hidden="1" x14ac:dyDescent="0.2">
      <c r="A44" s="6" t="s">
        <v>488</v>
      </c>
      <c r="B44" s="133">
        <v>3.0000000000000001E-3</v>
      </c>
      <c r="C44" s="133">
        <v>4.7999999999999996E-3</v>
      </c>
      <c r="D44" s="133">
        <v>8.2000000000000007E-3</v>
      </c>
      <c r="E44" s="46">
        <v>0.48</v>
      </c>
      <c r="F44" s="7"/>
    </row>
    <row r="45" spans="1:6" hidden="1" x14ac:dyDescent="0.2">
      <c r="A45" s="6" t="s">
        <v>489</v>
      </c>
      <c r="B45" s="133">
        <v>5.5999999999999999E-3</v>
      </c>
      <c r="C45" s="133">
        <v>8.5000000000000006E-3</v>
      </c>
      <c r="D45" s="133">
        <v>8.8999999999999999E-3</v>
      </c>
      <c r="E45" s="46">
        <v>0.85</v>
      </c>
      <c r="F45" s="7"/>
    </row>
    <row r="46" spans="1:6" hidden="1" x14ac:dyDescent="0.2">
      <c r="A46" s="6" t="s">
        <v>490</v>
      </c>
      <c r="B46" s="133">
        <v>8.5000000000000006E-3</v>
      </c>
      <c r="C46" s="133">
        <v>8.5000000000000006E-3</v>
      </c>
      <c r="D46" s="133">
        <v>1.11E-2</v>
      </c>
      <c r="E46" s="46">
        <v>0.85</v>
      </c>
      <c r="F46" s="7"/>
    </row>
    <row r="47" spans="1:6" hidden="1" x14ac:dyDescent="0.2">
      <c r="A47" s="6" t="s">
        <v>491</v>
      </c>
      <c r="B47" s="133">
        <v>3.5000000000000003E-2</v>
      </c>
      <c r="C47" s="133">
        <v>5.11E-2</v>
      </c>
      <c r="D47" s="133">
        <v>6.2199999999999998E-2</v>
      </c>
      <c r="E47" s="46">
        <v>5.1100000000000003</v>
      </c>
      <c r="F47" s="7"/>
    </row>
    <row r="48" spans="1:6" hidden="1" x14ac:dyDescent="0.2">
      <c r="A48" s="6"/>
      <c r="B48" s="123"/>
      <c r="C48" s="123"/>
      <c r="D48" s="131"/>
      <c r="E48" s="131"/>
      <c r="F48" s="7"/>
    </row>
    <row r="49" spans="1:6" hidden="1" x14ac:dyDescent="0.2">
      <c r="A49" s="6"/>
      <c r="B49" s="123"/>
      <c r="C49" s="123"/>
      <c r="D49" s="131"/>
      <c r="E49" s="131"/>
      <c r="F49" s="7"/>
    </row>
    <row r="50" spans="1:6" hidden="1" x14ac:dyDescent="0.2">
      <c r="A50" s="1269" t="s">
        <v>31</v>
      </c>
      <c r="B50" s="1270"/>
      <c r="C50" s="1270"/>
      <c r="D50" s="1271"/>
      <c r="E50" s="8">
        <v>0.15278047942916428</v>
      </c>
      <c r="F50" s="134"/>
    </row>
    <row r="56" spans="1:6" ht="12" customHeight="1" x14ac:dyDescent="0.2"/>
  </sheetData>
  <mergeCells count="25">
    <mergeCell ref="A33:E33"/>
    <mergeCell ref="B34:F34"/>
    <mergeCell ref="E41:E42"/>
    <mergeCell ref="A50:D50"/>
    <mergeCell ref="A26:D26"/>
    <mergeCell ref="A28:F28"/>
    <mergeCell ref="B29:D29"/>
    <mergeCell ref="B30:D30"/>
    <mergeCell ref="E30:F30"/>
    <mergeCell ref="B31:D31"/>
    <mergeCell ref="E31:F32"/>
    <mergeCell ref="B32:D32"/>
    <mergeCell ref="E17:E18"/>
    <mergeCell ref="B1:F1"/>
    <mergeCell ref="B2:F2"/>
    <mergeCell ref="B3:F3"/>
    <mergeCell ref="A4:F4"/>
    <mergeCell ref="B5:D5"/>
    <mergeCell ref="B6:D6"/>
    <mergeCell ref="E6:F6"/>
    <mergeCell ref="B7:D7"/>
    <mergeCell ref="E7:F8"/>
    <mergeCell ref="B8:D8"/>
    <mergeCell ref="A9:E9"/>
    <mergeCell ref="B10:F10"/>
  </mergeCells>
  <pageMargins left="0.23622047244094491" right="0.23622047244094491" top="0.39370078740157483" bottom="0.39370078740157483" header="0.31496062992125984" footer="0.31496062992125984"/>
  <pageSetup paperSize="9" scale="89" fitToHeight="0" orientation="portrait" r:id="rId1"/>
  <headerFooter differentFirst="1" scaleWithDoc="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653C-EE86-43FB-97A7-A22097D1ADB5}">
  <sheetPr>
    <tabColor theme="4" tint="0.79998168889431442"/>
    <pageSetUpPr fitToPage="1"/>
  </sheetPr>
  <dimension ref="A1:V75"/>
  <sheetViews>
    <sheetView workbookViewId="0"/>
  </sheetViews>
  <sheetFormatPr defaultColWidth="8.85546875" defaultRowHeight="12.75" x14ac:dyDescent="0.2"/>
  <cols>
    <col min="1" max="1" width="21.28515625" style="406" customWidth="1"/>
    <col min="2" max="2" width="19.5703125" style="406" customWidth="1"/>
    <col min="3" max="3" width="23.42578125" style="406" customWidth="1"/>
    <col min="4" max="4" width="23.5703125" style="406" customWidth="1"/>
    <col min="5" max="5" width="16.140625" style="406" customWidth="1"/>
    <col min="6" max="6" width="9.5703125" style="406" customWidth="1"/>
    <col min="7" max="7" width="19.5703125" style="406" customWidth="1"/>
    <col min="8" max="8" width="15.5703125" style="406" customWidth="1"/>
    <col min="9" max="16384" width="8.85546875" style="406"/>
  </cols>
  <sheetData>
    <row r="1" spans="1:22" x14ac:dyDescent="0.2">
      <c r="A1" s="403"/>
      <c r="B1" s="404"/>
      <c r="C1" s="404"/>
      <c r="D1" s="404"/>
      <c r="E1" s="405"/>
      <c r="F1" s="405"/>
    </row>
    <row r="2" spans="1:22" x14ac:dyDescent="0.2">
      <c r="A2" s="407"/>
      <c r="B2" s="407"/>
      <c r="C2" s="407"/>
      <c r="D2" s="407"/>
      <c r="E2" s="1278" t="s">
        <v>1404</v>
      </c>
      <c r="F2" s="1279"/>
      <c r="G2" s="1279"/>
      <c r="H2" s="1279"/>
      <c r="I2" s="1280"/>
    </row>
    <row r="3" spans="1:22" x14ac:dyDescent="0.2">
      <c r="A3" s="409"/>
      <c r="B3" s="407"/>
      <c r="C3" s="407"/>
      <c r="D3" s="407"/>
      <c r="E3" s="1281"/>
      <c r="F3" s="1282"/>
      <c r="G3" s="1282"/>
      <c r="H3" s="1282"/>
      <c r="I3" s="1283"/>
    </row>
    <row r="4" spans="1:22" x14ac:dyDescent="0.2">
      <c r="A4" s="408"/>
      <c r="B4" s="408"/>
      <c r="C4" s="408"/>
      <c r="D4" s="408"/>
      <c r="E4" s="1281"/>
      <c r="F4" s="1282"/>
      <c r="G4" s="1282"/>
      <c r="H4" s="1282"/>
      <c r="I4" s="1283"/>
    </row>
    <row r="5" spans="1:22" x14ac:dyDescent="0.2">
      <c r="A5" s="410"/>
      <c r="B5" s="408"/>
      <c r="C5" s="408"/>
      <c r="D5" s="411"/>
      <c r="E5" s="1284"/>
      <c r="F5" s="1285"/>
      <c r="G5" s="1285"/>
      <c r="H5" s="1285"/>
      <c r="I5" s="1286"/>
    </row>
    <row r="6" spans="1:22" x14ac:dyDescent="0.2">
      <c r="A6" s="408"/>
      <c r="B6" s="408"/>
      <c r="C6" s="412"/>
      <c r="D6" s="413"/>
      <c r="E6" s="411"/>
      <c r="F6" s="411"/>
    </row>
    <row r="7" spans="1:22" x14ac:dyDescent="0.2">
      <c r="A7" s="408"/>
      <c r="B7" s="408"/>
      <c r="C7" s="414"/>
      <c r="D7" s="413"/>
      <c r="E7" s="411" t="s">
        <v>251</v>
      </c>
      <c r="F7" s="411" t="s">
        <v>1406</v>
      </c>
      <c r="H7" s="406" t="s">
        <v>1409</v>
      </c>
    </row>
    <row r="8" spans="1:22" x14ac:dyDescent="0.2">
      <c r="A8" s="408"/>
      <c r="B8" s="408"/>
      <c r="C8" s="415" t="s">
        <v>1405</v>
      </c>
      <c r="D8" s="413"/>
      <c r="E8" s="411">
        <v>25.710999999999999</v>
      </c>
      <c r="F8" s="411">
        <v>2</v>
      </c>
      <c r="H8" s="406">
        <f>E8*F8</f>
        <v>51.421999999999997</v>
      </c>
    </row>
    <row r="9" spans="1:22" x14ac:dyDescent="0.2">
      <c r="A9" s="408"/>
      <c r="B9" s="416"/>
      <c r="C9" s="414"/>
      <c r="D9" s="417"/>
      <c r="E9" s="411">
        <v>22.498000000000001</v>
      </c>
      <c r="F9" s="411">
        <v>2</v>
      </c>
      <c r="H9" s="406">
        <f t="shared" ref="H9:H11" si="0">E9*F9</f>
        <v>44.996000000000002</v>
      </c>
    </row>
    <row r="10" spans="1:22" x14ac:dyDescent="0.2">
      <c r="A10" s="408"/>
      <c r="B10" s="408"/>
      <c r="C10" s="408"/>
      <c r="D10" s="418"/>
      <c r="E10" s="411">
        <v>7.1550000000000002</v>
      </c>
      <c r="F10" s="411">
        <v>2</v>
      </c>
      <c r="H10" s="406">
        <f t="shared" si="0"/>
        <v>14.31</v>
      </c>
    </row>
    <row r="11" spans="1:22" x14ac:dyDescent="0.2">
      <c r="A11" s="408"/>
      <c r="B11" s="419"/>
      <c r="C11" s="419"/>
      <c r="D11" s="418"/>
      <c r="E11" s="411">
        <v>8.8450000000000006</v>
      </c>
      <c r="F11" s="411">
        <v>1</v>
      </c>
      <c r="H11" s="406">
        <f t="shared" si="0"/>
        <v>8.8450000000000006</v>
      </c>
    </row>
    <row r="12" spans="1:22" x14ac:dyDescent="0.2">
      <c r="A12" s="408"/>
      <c r="B12" s="420"/>
      <c r="C12" s="420"/>
      <c r="D12" s="420"/>
      <c r="E12" s="425"/>
      <c r="F12" s="411"/>
    </row>
    <row r="13" spans="1:22" x14ac:dyDescent="0.2">
      <c r="A13" s="408"/>
      <c r="B13" s="420"/>
      <c r="C13" s="420"/>
      <c r="D13" s="420"/>
      <c r="E13" s="425"/>
      <c r="F13" s="411"/>
      <c r="Q13" s="237" t="s">
        <v>1416</v>
      </c>
      <c r="R13" s="237" t="s">
        <v>1417</v>
      </c>
    </row>
    <row r="14" spans="1:22" x14ac:dyDescent="0.2">
      <c r="A14" s="408"/>
      <c r="B14" s="420"/>
      <c r="C14" s="415" t="s">
        <v>1407</v>
      </c>
      <c r="D14" s="420"/>
      <c r="E14" s="425">
        <v>6.1</v>
      </c>
      <c r="F14" s="411">
        <v>2</v>
      </c>
      <c r="H14" s="406">
        <f t="shared" ref="H14:H15" si="1">E14*F14</f>
        <v>12.2</v>
      </c>
      <c r="Q14" s="239">
        <f>(17.08+9.7+12.3+15.48)*3</f>
        <v>163.68</v>
      </c>
      <c r="R14" s="406">
        <f>1.2*4</f>
        <v>4.8</v>
      </c>
      <c r="S14" s="406">
        <f>(0.9*2.1)*4</f>
        <v>7.5600000000000005</v>
      </c>
      <c r="T14" s="406">
        <f>0.8*0.5</f>
        <v>0.4</v>
      </c>
      <c r="U14" s="406">
        <v>2.1</v>
      </c>
      <c r="V14" s="406">
        <f>1.4*1.1</f>
        <v>1.54</v>
      </c>
    </row>
    <row r="15" spans="1:22" x14ac:dyDescent="0.2">
      <c r="A15" s="408"/>
      <c r="B15" s="408"/>
      <c r="C15" s="408"/>
      <c r="D15" s="418"/>
      <c r="E15" s="411">
        <v>9.15</v>
      </c>
      <c r="F15" s="411">
        <v>2</v>
      </c>
      <c r="H15" s="406">
        <f t="shared" si="1"/>
        <v>18.3</v>
      </c>
      <c r="Q15" s="435">
        <f>10.54*4.9</f>
        <v>51.646000000000001</v>
      </c>
    </row>
    <row r="16" spans="1:22" ht="18" x14ac:dyDescent="0.25">
      <c r="A16" s="408"/>
      <c r="B16" s="408"/>
      <c r="C16" s="408"/>
      <c r="D16" s="418"/>
      <c r="E16" s="411"/>
      <c r="F16" s="411"/>
      <c r="H16" s="434">
        <f>SUM(H8:H15)</f>
        <v>150.07300000000001</v>
      </c>
      <c r="Q16" s="238">
        <f>11.49*4.9</f>
        <v>56.301000000000002</v>
      </c>
      <c r="R16" s="237"/>
    </row>
    <row r="17" spans="1:6" x14ac:dyDescent="0.2">
      <c r="A17" s="408"/>
      <c r="B17" s="408"/>
      <c r="C17" s="408"/>
      <c r="D17" s="408"/>
      <c r="E17" s="426"/>
      <c r="F17" s="411"/>
    </row>
    <row r="18" spans="1:6" ht="5.45" hidden="1" customHeight="1" x14ac:dyDescent="0.2">
      <c r="A18" s="408"/>
      <c r="B18" s="408"/>
      <c r="C18" s="408"/>
      <c r="D18" s="418"/>
      <c r="E18" s="411"/>
      <c r="F18" s="411"/>
    </row>
    <row r="19" spans="1:6" ht="20.25" hidden="1" customHeight="1" x14ac:dyDescent="0.2">
      <c r="A19" s="421"/>
      <c r="B19" s="421"/>
      <c r="C19" s="421"/>
      <c r="D19" s="421"/>
      <c r="E19" s="427"/>
      <c r="F19" s="421"/>
    </row>
    <row r="20" spans="1:6" ht="12.75" hidden="1" customHeight="1" x14ac:dyDescent="0.2">
      <c r="A20" s="403"/>
      <c r="B20" s="403"/>
      <c r="C20" s="403"/>
      <c r="D20" s="403"/>
      <c r="E20" s="428"/>
      <c r="F20" s="422"/>
    </row>
    <row r="21" spans="1:6" ht="12.75" hidden="1" customHeight="1" x14ac:dyDescent="0.2">
      <c r="A21" s="403"/>
      <c r="B21" s="403"/>
      <c r="C21" s="403"/>
      <c r="D21" s="403"/>
      <c r="E21" s="429"/>
      <c r="F21" s="423"/>
    </row>
    <row r="22" spans="1:6" ht="12.75" hidden="1" customHeight="1" x14ac:dyDescent="0.2">
      <c r="A22" s="403"/>
      <c r="B22" s="403"/>
      <c r="C22" s="403"/>
      <c r="D22" s="403"/>
      <c r="E22" s="403"/>
      <c r="F22" s="405"/>
    </row>
    <row r="23" spans="1:6" ht="18" hidden="1" customHeight="1" x14ac:dyDescent="0.2">
      <c r="A23" s="403"/>
      <c r="B23" s="403"/>
      <c r="C23" s="403"/>
      <c r="D23" s="403"/>
      <c r="E23" s="403"/>
      <c r="F23" s="405"/>
    </row>
    <row r="24" spans="1:6" ht="12.75" hidden="1" customHeight="1" x14ac:dyDescent="0.2">
      <c r="A24" s="407"/>
      <c r="B24" s="407"/>
      <c r="C24" s="407"/>
      <c r="D24" s="407"/>
      <c r="E24" s="407"/>
      <c r="F24" s="408"/>
    </row>
    <row r="25" spans="1:6" ht="12.75" hidden="1" customHeight="1" x14ac:dyDescent="0.2">
      <c r="A25" s="409"/>
      <c r="B25" s="407"/>
      <c r="C25" s="407"/>
      <c r="D25" s="407"/>
      <c r="E25" s="407"/>
      <c r="F25" s="407"/>
    </row>
    <row r="26" spans="1:6" ht="12.75" hidden="1" customHeight="1" x14ac:dyDescent="0.2">
      <c r="A26" s="408"/>
      <c r="B26" s="408"/>
      <c r="C26" s="408"/>
      <c r="D26" s="408"/>
      <c r="E26" s="408"/>
      <c r="F26" s="408"/>
    </row>
    <row r="27" spans="1:6" ht="12.75" hidden="1" customHeight="1" x14ac:dyDescent="0.2">
      <c r="A27" s="410"/>
      <c r="B27" s="408"/>
      <c r="C27" s="408"/>
      <c r="D27" s="411"/>
      <c r="E27" s="411"/>
      <c r="F27" s="411"/>
    </row>
    <row r="28" spans="1:6" ht="12.75" hidden="1" customHeight="1" x14ac:dyDescent="0.2">
      <c r="A28" s="408"/>
      <c r="B28" s="408"/>
      <c r="C28" s="412"/>
      <c r="D28" s="413"/>
      <c r="E28" s="411"/>
      <c r="F28" s="411"/>
    </row>
    <row r="29" spans="1:6" ht="12.75" hidden="1" customHeight="1" x14ac:dyDescent="0.2">
      <c r="A29" s="408"/>
      <c r="B29" s="408"/>
      <c r="C29" s="414"/>
      <c r="D29" s="413"/>
      <c r="E29" s="411"/>
      <c r="F29" s="411"/>
    </row>
    <row r="30" spans="1:6" ht="12.75" hidden="1" customHeight="1" x14ac:dyDescent="0.2">
      <c r="A30" s="408"/>
      <c r="B30" s="408"/>
      <c r="C30" s="415"/>
      <c r="D30" s="413"/>
      <c r="E30" s="411"/>
      <c r="F30" s="411"/>
    </row>
    <row r="31" spans="1:6" ht="12.75" hidden="1" customHeight="1" x14ac:dyDescent="0.2">
      <c r="A31" s="408"/>
      <c r="B31" s="416"/>
      <c r="C31" s="414"/>
      <c r="D31" s="417"/>
      <c r="E31" s="411"/>
      <c r="F31" s="411"/>
    </row>
    <row r="32" spans="1:6" ht="12.75" hidden="1" customHeight="1" x14ac:dyDescent="0.2">
      <c r="A32" s="408"/>
      <c r="B32" s="408"/>
      <c r="C32" s="408"/>
      <c r="D32" s="418"/>
      <c r="E32" s="424"/>
      <c r="F32" s="411"/>
    </row>
    <row r="33" spans="1:19" ht="12.75" hidden="1" customHeight="1" x14ac:dyDescent="0.2">
      <c r="A33" s="408"/>
      <c r="B33" s="419"/>
      <c r="C33" s="419"/>
      <c r="D33" s="418"/>
      <c r="E33" s="424"/>
      <c r="F33" s="411"/>
    </row>
    <row r="34" spans="1:19" ht="12.75" hidden="1" customHeight="1" x14ac:dyDescent="0.2">
      <c r="A34" s="408"/>
      <c r="B34" s="420"/>
      <c r="C34" s="420"/>
      <c r="D34" s="420"/>
      <c r="E34" s="425"/>
      <c r="F34" s="411"/>
    </row>
    <row r="35" spans="1:19" ht="12.75" hidden="1" customHeight="1" x14ac:dyDescent="0.2">
      <c r="A35" s="408"/>
      <c r="B35" s="420"/>
      <c r="C35" s="420"/>
      <c r="D35" s="420"/>
      <c r="E35" s="425"/>
      <c r="F35" s="411"/>
    </row>
    <row r="36" spans="1:19" ht="12.75" hidden="1" customHeight="1" x14ac:dyDescent="0.2">
      <c r="A36" s="408"/>
      <c r="B36" s="420"/>
      <c r="C36" s="420"/>
      <c r="D36" s="420"/>
      <c r="E36" s="425"/>
      <c r="F36" s="411"/>
    </row>
    <row r="37" spans="1:19" ht="12.75" hidden="1" customHeight="1" x14ac:dyDescent="0.2">
      <c r="A37" s="408"/>
      <c r="B37" s="420"/>
      <c r="C37" s="420"/>
      <c r="D37" s="420"/>
      <c r="E37" s="425"/>
      <c r="F37" s="411"/>
    </row>
    <row r="38" spans="1:19" ht="12.75" hidden="1" customHeight="1" x14ac:dyDescent="0.2">
      <c r="A38" s="408"/>
      <c r="B38" s="420"/>
      <c r="C38" s="420"/>
      <c r="D38" s="420"/>
      <c r="E38" s="425"/>
      <c r="F38" s="411"/>
    </row>
    <row r="39" spans="1:19" ht="12.75" hidden="1" customHeight="1" x14ac:dyDescent="0.2">
      <c r="A39" s="408"/>
      <c r="B39" s="408"/>
      <c r="C39" s="408"/>
      <c r="D39" s="418"/>
      <c r="E39" s="411"/>
      <c r="F39" s="411"/>
    </row>
    <row r="40" spans="1:19" ht="12.75" hidden="1" customHeight="1" x14ac:dyDescent="0.2">
      <c r="A40" s="408"/>
      <c r="B40" s="408"/>
      <c r="C40" s="408"/>
      <c r="D40" s="418"/>
      <c r="E40" s="411"/>
      <c r="F40" s="411"/>
    </row>
    <row r="41" spans="1:19" ht="12.75" hidden="1" customHeight="1" x14ac:dyDescent="0.2">
      <c r="A41" s="408"/>
      <c r="B41" s="408"/>
      <c r="C41" s="408"/>
      <c r="D41" s="408"/>
      <c r="E41" s="426"/>
      <c r="F41" s="411"/>
    </row>
    <row r="42" spans="1:19" x14ac:dyDescent="0.2">
      <c r="D42" s="431" t="s">
        <v>256</v>
      </c>
      <c r="E42" s="406" t="s">
        <v>250</v>
      </c>
      <c r="F42" s="406" t="s">
        <v>278</v>
      </c>
      <c r="H42" s="406" t="s">
        <v>1409</v>
      </c>
      <c r="Q42" s="239">
        <v>30.75</v>
      </c>
    </row>
    <row r="43" spans="1:19" x14ac:dyDescent="0.2">
      <c r="C43" s="432" t="s">
        <v>1408</v>
      </c>
      <c r="D43" s="430">
        <v>5.8</v>
      </c>
      <c r="E43" s="431">
        <v>3</v>
      </c>
      <c r="F43" s="406">
        <f>(0.8*2.1)*2+(0.9*2.1)</f>
        <v>5.25</v>
      </c>
      <c r="H43" s="406">
        <f>(D43*E43)-F43</f>
        <v>12.149999999999999</v>
      </c>
      <c r="Q43" s="435">
        <v>21.093</v>
      </c>
    </row>
    <row r="44" spans="1:19" x14ac:dyDescent="0.2">
      <c r="D44" s="431">
        <v>1.95</v>
      </c>
      <c r="E44" s="431">
        <v>3</v>
      </c>
      <c r="H44" s="406">
        <f t="shared" ref="H44:H52" si="2">(D44*E44)-F44</f>
        <v>5.85</v>
      </c>
    </row>
    <row r="45" spans="1:19" x14ac:dyDescent="0.2">
      <c r="D45" s="431">
        <v>2.15</v>
      </c>
      <c r="E45" s="431">
        <v>3</v>
      </c>
      <c r="H45" s="406">
        <f t="shared" si="2"/>
        <v>6.4499999999999993</v>
      </c>
      <c r="S45" s="406" t="s">
        <v>1418</v>
      </c>
    </row>
    <row r="46" spans="1:19" x14ac:dyDescent="0.2">
      <c r="D46" s="431">
        <v>1.95</v>
      </c>
      <c r="E46" s="431">
        <v>3</v>
      </c>
      <c r="H46" s="406">
        <f t="shared" si="2"/>
        <v>5.85</v>
      </c>
      <c r="R46" s="406">
        <f>SUM(Q14:Q43)</f>
        <v>323.47000000000003</v>
      </c>
      <c r="S46" s="406">
        <f>R14+S14+T14+U14+V14</f>
        <v>16.399999999999999</v>
      </c>
    </row>
    <row r="47" spans="1:19" ht="12" customHeight="1" x14ac:dyDescent="0.2">
      <c r="D47" s="431">
        <v>2.15</v>
      </c>
      <c r="E47" s="431">
        <v>3</v>
      </c>
      <c r="H47" s="406">
        <f t="shared" si="2"/>
        <v>6.4499999999999993</v>
      </c>
    </row>
    <row r="48" spans="1:19" x14ac:dyDescent="0.2">
      <c r="D48" s="431">
        <v>5.8</v>
      </c>
      <c r="E48" s="431">
        <v>3</v>
      </c>
      <c r="H48" s="406">
        <f t="shared" si="2"/>
        <v>17.399999999999999</v>
      </c>
    </row>
    <row r="49" spans="3:18" x14ac:dyDescent="0.2">
      <c r="D49" s="431">
        <v>3.95</v>
      </c>
      <c r="E49" s="430">
        <v>3</v>
      </c>
      <c r="H49" s="406">
        <f t="shared" si="2"/>
        <v>11.850000000000001</v>
      </c>
      <c r="R49" s="406">
        <f>R46-S46</f>
        <v>307.07000000000005</v>
      </c>
    </row>
    <row r="50" spans="3:18" x14ac:dyDescent="0.2">
      <c r="D50" s="431">
        <v>3.95</v>
      </c>
      <c r="E50" s="430">
        <v>3</v>
      </c>
      <c r="H50" s="406">
        <f t="shared" si="2"/>
        <v>11.850000000000001</v>
      </c>
    </row>
    <row r="51" spans="3:18" x14ac:dyDescent="0.2">
      <c r="D51" s="431">
        <v>2.88</v>
      </c>
      <c r="E51" s="430">
        <v>3</v>
      </c>
      <c r="F51" s="406">
        <f>1.2*0.5</f>
        <v>0.6</v>
      </c>
      <c r="H51" s="406">
        <f t="shared" si="2"/>
        <v>8.0400000000000009</v>
      </c>
    </row>
    <row r="52" spans="3:18" x14ac:dyDescent="0.2">
      <c r="D52" s="430">
        <v>2.63</v>
      </c>
      <c r="E52" s="430">
        <v>3</v>
      </c>
      <c r="F52" s="406">
        <f>1.2*0.5</f>
        <v>0.6</v>
      </c>
      <c r="H52" s="406">
        <f t="shared" si="2"/>
        <v>7.29</v>
      </c>
    </row>
    <row r="54" spans="3:18" ht="18" x14ac:dyDescent="0.25">
      <c r="H54" s="433">
        <f>SUM(H43:H52)</f>
        <v>93.18</v>
      </c>
    </row>
    <row r="58" spans="3:18" x14ac:dyDescent="0.2">
      <c r="C58" s="412"/>
      <c r="D58" s="413"/>
      <c r="E58" s="411"/>
      <c r="F58" s="411"/>
    </row>
    <row r="59" spans="3:18" x14ac:dyDescent="0.2">
      <c r="C59" s="414"/>
      <c r="D59" s="411" t="s">
        <v>251</v>
      </c>
      <c r="E59" s="411" t="s">
        <v>1406</v>
      </c>
      <c r="F59" s="411" t="s">
        <v>256</v>
      </c>
      <c r="G59" s="411" t="s">
        <v>250</v>
      </c>
      <c r="H59" s="411" t="s">
        <v>278</v>
      </c>
      <c r="I59" s="406" t="s">
        <v>1409</v>
      </c>
    </row>
    <row r="60" spans="3:18" x14ac:dyDescent="0.2">
      <c r="C60" s="414"/>
      <c r="D60" s="411"/>
      <c r="E60" s="411"/>
      <c r="F60" s="411"/>
      <c r="G60" s="411"/>
      <c r="H60" s="411"/>
    </row>
    <row r="61" spans="3:18" x14ac:dyDescent="0.2">
      <c r="C61" s="415" t="s">
        <v>1410</v>
      </c>
      <c r="D61" s="411">
        <v>8.8450000000000006</v>
      </c>
      <c r="E61" s="411">
        <v>2</v>
      </c>
      <c r="F61" s="430"/>
      <c r="G61" s="431"/>
      <c r="H61" s="430"/>
      <c r="I61" s="430">
        <f>D61*E61</f>
        <v>17.690000000000001</v>
      </c>
    </row>
    <row r="62" spans="3:18" x14ac:dyDescent="0.2">
      <c r="C62" s="414"/>
      <c r="D62" s="411">
        <v>7.1550000000000002</v>
      </c>
      <c r="E62" s="411">
        <v>2</v>
      </c>
      <c r="F62" s="430"/>
      <c r="G62" s="431"/>
      <c r="H62" s="430"/>
      <c r="I62" s="430">
        <f>D62*E62</f>
        <v>14.31</v>
      </c>
    </row>
    <row r="63" spans="3:18" x14ac:dyDescent="0.2">
      <c r="C63" s="408"/>
      <c r="D63" s="411"/>
      <c r="E63" s="411"/>
      <c r="F63" s="430">
        <v>5.69</v>
      </c>
      <c r="G63" s="431">
        <v>3</v>
      </c>
      <c r="H63" s="430"/>
      <c r="I63" s="430">
        <f>(F63*G63)-H63</f>
        <v>17.07</v>
      </c>
    </row>
    <row r="64" spans="3:18" x14ac:dyDescent="0.2">
      <c r="C64" s="419"/>
      <c r="D64" s="411"/>
      <c r="E64" s="411"/>
      <c r="F64" s="430">
        <v>5</v>
      </c>
      <c r="G64" s="431">
        <v>3</v>
      </c>
      <c r="H64" s="430">
        <f>0.9*2.1</f>
        <v>1.8900000000000001</v>
      </c>
      <c r="I64" s="430">
        <f>(F64*G64)-H64</f>
        <v>13.11</v>
      </c>
    </row>
    <row r="65" spans="3:9" x14ac:dyDescent="0.2">
      <c r="C65" s="420"/>
      <c r="D65" s="425"/>
      <c r="E65" s="411"/>
      <c r="I65" s="430"/>
    </row>
    <row r="66" spans="3:9" ht="18" x14ac:dyDescent="0.25">
      <c r="C66" s="420"/>
      <c r="D66" s="425"/>
      <c r="E66" s="411"/>
      <c r="I66" s="433">
        <f>SUM(I61:I64)</f>
        <v>62.18</v>
      </c>
    </row>
    <row r="67" spans="3:9" x14ac:dyDescent="0.2">
      <c r="C67" s="420"/>
      <c r="D67" s="420"/>
      <c r="E67" s="425"/>
      <c r="F67" s="411"/>
    </row>
    <row r="68" spans="3:9" x14ac:dyDescent="0.2">
      <c r="C68" s="420"/>
      <c r="D68" s="420"/>
      <c r="E68" s="425"/>
      <c r="F68" s="411"/>
    </row>
    <row r="69" spans="3:9" x14ac:dyDescent="0.2">
      <c r="C69" s="415"/>
      <c r="D69" s="420"/>
      <c r="E69" s="425"/>
      <c r="F69" s="411"/>
    </row>
    <row r="70" spans="3:9" x14ac:dyDescent="0.2">
      <c r="C70" s="408"/>
      <c r="D70" s="418"/>
      <c r="E70" s="411"/>
      <c r="F70" s="411"/>
    </row>
    <row r="73" spans="3:9" ht="18" x14ac:dyDescent="0.25">
      <c r="F73" s="1287" t="s">
        <v>1411</v>
      </c>
      <c r="G73" s="1287"/>
    </row>
    <row r="75" spans="3:9" ht="18" x14ac:dyDescent="0.25">
      <c r="G75" s="434">
        <f>H16+H54+I66</f>
        <v>305.43299999999999</v>
      </c>
    </row>
  </sheetData>
  <mergeCells count="2">
    <mergeCell ref="E2:I5"/>
    <mergeCell ref="F73:G73"/>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3:H36"/>
  <sheetViews>
    <sheetView workbookViewId="0"/>
  </sheetViews>
  <sheetFormatPr defaultColWidth="9.140625" defaultRowHeight="12.75" x14ac:dyDescent="0.2"/>
  <cols>
    <col min="1" max="1" width="57.85546875" style="30" customWidth="1"/>
    <col min="2" max="7" width="9.140625" style="30"/>
    <col min="8" max="8" width="45.42578125" style="30" customWidth="1"/>
    <col min="9" max="16384" width="9.140625" style="30"/>
  </cols>
  <sheetData>
    <row r="3" spans="1:8" x14ac:dyDescent="0.2">
      <c r="A3" s="29" t="s">
        <v>91</v>
      </c>
      <c r="B3" s="30" t="s">
        <v>92</v>
      </c>
      <c r="H3" s="29" t="s">
        <v>106</v>
      </c>
    </row>
    <row r="4" spans="1:8" x14ac:dyDescent="0.2">
      <c r="A4" s="29" t="s">
        <v>93</v>
      </c>
      <c r="B4" s="30" t="s">
        <v>464</v>
      </c>
      <c r="H4" s="29" t="s">
        <v>107</v>
      </c>
    </row>
    <row r="5" spans="1:8" x14ac:dyDescent="0.2">
      <c r="A5" s="29" t="s">
        <v>94</v>
      </c>
      <c r="B5" s="30" t="s">
        <v>95</v>
      </c>
      <c r="H5" s="29" t="s">
        <v>108</v>
      </c>
    </row>
    <row r="6" spans="1:8" x14ac:dyDescent="0.2">
      <c r="A6" s="29" t="s">
        <v>96</v>
      </c>
      <c r="B6" s="30" t="s">
        <v>97</v>
      </c>
      <c r="H6" s="29" t="s">
        <v>109</v>
      </c>
    </row>
    <row r="7" spans="1:8" x14ac:dyDescent="0.2">
      <c r="A7" s="29" t="s">
        <v>78</v>
      </c>
      <c r="B7" s="30" t="s">
        <v>463</v>
      </c>
      <c r="H7" s="29" t="s">
        <v>110</v>
      </c>
    </row>
    <row r="8" spans="1:8" x14ac:dyDescent="0.2">
      <c r="A8" s="29" t="s">
        <v>98</v>
      </c>
      <c r="B8" s="30" t="s">
        <v>172</v>
      </c>
      <c r="H8" s="29" t="s">
        <v>111</v>
      </c>
    </row>
    <row r="9" spans="1:8" x14ac:dyDescent="0.2">
      <c r="A9" s="29" t="s">
        <v>103</v>
      </c>
      <c r="B9" s="30" t="s">
        <v>114</v>
      </c>
      <c r="H9" s="29" t="s">
        <v>105</v>
      </c>
    </row>
    <row r="10" spans="1:8" x14ac:dyDescent="0.2">
      <c r="A10" s="29" t="s">
        <v>465</v>
      </c>
      <c r="B10" s="30" t="s">
        <v>471</v>
      </c>
      <c r="H10" s="30" t="s">
        <v>476</v>
      </c>
    </row>
    <row r="11" spans="1:8" x14ac:dyDescent="0.2">
      <c r="A11" s="29" t="s">
        <v>466</v>
      </c>
      <c r="B11" s="30" t="s">
        <v>472</v>
      </c>
      <c r="H11" s="30" t="s">
        <v>477</v>
      </c>
    </row>
    <row r="12" spans="1:8" x14ac:dyDescent="0.2">
      <c r="A12" s="29" t="s">
        <v>467</v>
      </c>
      <c r="H12" s="30" t="s">
        <v>478</v>
      </c>
    </row>
    <row r="13" spans="1:8" x14ac:dyDescent="0.2">
      <c r="A13" s="29" t="s">
        <v>468</v>
      </c>
      <c r="B13" s="30" t="s">
        <v>473</v>
      </c>
      <c r="H13" s="30" t="s">
        <v>479</v>
      </c>
    </row>
    <row r="14" spans="1:8" x14ac:dyDescent="0.2">
      <c r="A14" s="29" t="s">
        <v>469</v>
      </c>
      <c r="B14" s="30" t="s">
        <v>474</v>
      </c>
      <c r="H14" s="30" t="s">
        <v>480</v>
      </c>
    </row>
    <row r="15" spans="1:8" x14ac:dyDescent="0.2">
      <c r="A15" s="29" t="s">
        <v>470</v>
      </c>
      <c r="B15" s="30" t="s">
        <v>475</v>
      </c>
      <c r="H15" s="30" t="s">
        <v>481</v>
      </c>
    </row>
    <row r="16" spans="1:8" x14ac:dyDescent="0.2">
      <c r="A16" s="29" t="s">
        <v>1351</v>
      </c>
      <c r="H16" s="30" t="s">
        <v>1352</v>
      </c>
    </row>
    <row r="17" spans="1:8" x14ac:dyDescent="0.2">
      <c r="A17" s="29" t="s">
        <v>1383</v>
      </c>
      <c r="H17" s="30" t="s">
        <v>1384</v>
      </c>
    </row>
    <row r="18" spans="1:8" x14ac:dyDescent="0.2">
      <c r="A18" s="29" t="s">
        <v>1385</v>
      </c>
      <c r="H18" s="30" t="s">
        <v>1386</v>
      </c>
    </row>
    <row r="19" spans="1:8" x14ac:dyDescent="0.2">
      <c r="A19" s="29" t="s">
        <v>1387</v>
      </c>
      <c r="H19" s="30" t="s">
        <v>1388</v>
      </c>
    </row>
    <row r="20" spans="1:8" x14ac:dyDescent="0.2">
      <c r="A20" s="30" t="s">
        <v>1313</v>
      </c>
      <c r="B20" s="30" t="s">
        <v>1315</v>
      </c>
      <c r="H20" s="30" t="s">
        <v>1314</v>
      </c>
    </row>
    <row r="22" spans="1:8" x14ac:dyDescent="0.2">
      <c r="A22" s="31" t="s">
        <v>55</v>
      </c>
    </row>
    <row r="23" spans="1:8" x14ac:dyDescent="0.2">
      <c r="A23" s="31" t="s">
        <v>56</v>
      </c>
    </row>
    <row r="24" spans="1:8" x14ac:dyDescent="0.2">
      <c r="A24" s="31" t="s">
        <v>99</v>
      </c>
    </row>
    <row r="25" spans="1:8" x14ac:dyDescent="0.2">
      <c r="A25" s="31" t="s">
        <v>100</v>
      </c>
    </row>
    <row r="26" spans="1:8" x14ac:dyDescent="0.2">
      <c r="A26" s="31" t="s">
        <v>101</v>
      </c>
    </row>
    <row r="27" spans="1:8" x14ac:dyDescent="0.2">
      <c r="A27" s="31" t="s">
        <v>57</v>
      </c>
    </row>
    <row r="28" spans="1:8" x14ac:dyDescent="0.2">
      <c r="A28" s="31" t="s">
        <v>102</v>
      </c>
    </row>
    <row r="30" spans="1:8" x14ac:dyDescent="0.2">
      <c r="A30" s="29"/>
    </row>
    <row r="31" spans="1:8" x14ac:dyDescent="0.2">
      <c r="A31" s="29"/>
    </row>
    <row r="32" spans="1:8" x14ac:dyDescent="0.2">
      <c r="A32" s="29"/>
    </row>
    <row r="33" spans="1:1" x14ac:dyDescent="0.2">
      <c r="A33" s="29"/>
    </row>
    <row r="34" spans="1:1" x14ac:dyDescent="0.2">
      <c r="A34" s="29"/>
    </row>
    <row r="35" spans="1:1" x14ac:dyDescent="0.2">
      <c r="A35" s="29"/>
    </row>
    <row r="36" spans="1:1" x14ac:dyDescent="0.2">
      <c r="A36" s="29"/>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4" tint="0.79998168889431442"/>
  </sheetPr>
  <dimension ref="A1:H32"/>
  <sheetViews>
    <sheetView workbookViewId="0"/>
  </sheetViews>
  <sheetFormatPr defaultColWidth="0" defaultRowHeight="12.75" customHeight="1" zeroHeight="1" x14ac:dyDescent="0.2"/>
  <cols>
    <col min="1" max="2" width="9.140625" style="24" customWidth="1"/>
    <col min="3" max="3" width="55.7109375" style="24" customWidth="1"/>
    <col min="4" max="4" width="54.7109375" style="24" customWidth="1"/>
    <col min="5" max="8" width="9.140625" style="24" hidden="1" customWidth="1"/>
    <col min="9" max="9" width="0" style="24" hidden="1" customWidth="1"/>
    <col min="10" max="16384" width="0" style="24" hidden="1"/>
  </cols>
  <sheetData>
    <row r="1" spans="1:4" ht="12.75" customHeight="1" x14ac:dyDescent="0.2">
      <c r="A1" s="28"/>
      <c r="B1" s="28"/>
      <c r="C1" s="28"/>
      <c r="D1" s="28"/>
    </row>
    <row r="2" spans="1:4" x14ac:dyDescent="0.2">
      <c r="A2" s="28"/>
      <c r="B2" s="28"/>
      <c r="C2" s="28"/>
      <c r="D2" s="28"/>
    </row>
    <row r="3" spans="1:4" x14ac:dyDescent="0.2">
      <c r="A3" s="28"/>
      <c r="B3" s="28"/>
      <c r="C3" s="28"/>
      <c r="D3" s="28"/>
    </row>
    <row r="4" spans="1:4" x14ac:dyDescent="0.2">
      <c r="A4" s="28"/>
      <c r="B4" s="28"/>
      <c r="C4" s="28"/>
      <c r="D4" s="28"/>
    </row>
    <row r="5" spans="1:4" x14ac:dyDescent="0.2">
      <c r="A5" s="28"/>
      <c r="B5" s="28"/>
      <c r="C5" s="28"/>
      <c r="D5" s="28"/>
    </row>
    <row r="6" spans="1:4" ht="13.5" thickBot="1" x14ac:dyDescent="0.25">
      <c r="A6" s="28"/>
      <c r="B6" s="28"/>
      <c r="C6" s="28"/>
      <c r="D6" s="28"/>
    </row>
    <row r="7" spans="1:4" ht="16.5" thickBot="1" x14ac:dyDescent="0.25">
      <c r="A7" s="28"/>
      <c r="B7" s="28"/>
      <c r="C7" s="758" t="s">
        <v>76</v>
      </c>
      <c r="D7" s="759"/>
    </row>
    <row r="8" spans="1:4" x14ac:dyDescent="0.2">
      <c r="A8" s="28"/>
      <c r="B8" s="28"/>
      <c r="C8" s="33" t="s">
        <v>77</v>
      </c>
      <c r="D8" s="34" t="s">
        <v>469</v>
      </c>
    </row>
    <row r="9" spans="1:4" x14ac:dyDescent="0.2">
      <c r="A9" s="28"/>
      <c r="B9" s="28"/>
      <c r="C9" s="35" t="s">
        <v>71</v>
      </c>
      <c r="D9" s="191" t="s">
        <v>1588</v>
      </c>
    </row>
    <row r="10" spans="1:4" ht="12.75" customHeight="1" thickBot="1" x14ac:dyDescent="0.25">
      <c r="A10" s="28"/>
      <c r="B10" s="28"/>
      <c r="C10" s="37" t="s">
        <v>104</v>
      </c>
      <c r="D10" s="222" t="str">
        <f>VLOOKUP(D8,REFERENCIA!A:K,8,0)</f>
        <v>RIBAS DO RIO PARDO - MS</v>
      </c>
    </row>
    <row r="11" spans="1:4" ht="14.25" thickBot="1" x14ac:dyDescent="0.25">
      <c r="A11" s="28"/>
      <c r="B11" s="28"/>
      <c r="C11" s="192"/>
      <c r="D11" s="193"/>
    </row>
    <row r="12" spans="1:4" ht="14.25" thickBot="1" x14ac:dyDescent="0.25">
      <c r="A12" s="28"/>
      <c r="B12" s="28"/>
      <c r="C12" s="760" t="s">
        <v>79</v>
      </c>
      <c r="D12" s="761"/>
    </row>
    <row r="13" spans="1:4" x14ac:dyDescent="0.2">
      <c r="A13" s="28"/>
      <c r="B13" s="28"/>
      <c r="C13" s="33" t="s">
        <v>80</v>
      </c>
      <c r="D13" s="34" t="s">
        <v>1587</v>
      </c>
    </row>
    <row r="14" spans="1:4" x14ac:dyDescent="0.2">
      <c r="A14" s="28"/>
      <c r="B14" s="28"/>
      <c r="C14" s="35" t="s">
        <v>81</v>
      </c>
      <c r="D14" s="49" t="s">
        <v>1429</v>
      </c>
    </row>
    <row r="15" spans="1:4" x14ac:dyDescent="0.2">
      <c r="A15" s="28"/>
      <c r="B15" s="28"/>
      <c r="C15" s="35" t="s">
        <v>82</v>
      </c>
      <c r="D15" s="36" t="s">
        <v>1707</v>
      </c>
    </row>
    <row r="16" spans="1:4" x14ac:dyDescent="0.2">
      <c r="A16" s="28"/>
      <c r="B16" s="28"/>
      <c r="C16" s="38" t="s">
        <v>455</v>
      </c>
      <c r="D16" s="36" t="s">
        <v>1706</v>
      </c>
    </row>
    <row r="17" spans="1:4" x14ac:dyDescent="0.2">
      <c r="A17" s="28"/>
      <c r="B17" s="28"/>
      <c r="C17" s="38" t="s">
        <v>113</v>
      </c>
      <c r="D17" s="36" t="s">
        <v>1706</v>
      </c>
    </row>
    <row r="18" spans="1:4" ht="13.5" thickBot="1" x14ac:dyDescent="0.25">
      <c r="A18" s="28"/>
      <c r="B18" s="28"/>
      <c r="C18" s="37" t="s">
        <v>112</v>
      </c>
      <c r="D18" s="36" t="s">
        <v>1708</v>
      </c>
    </row>
    <row r="19" spans="1:4" ht="14.25" thickBot="1" x14ac:dyDescent="0.25">
      <c r="A19" s="28"/>
      <c r="B19" s="28"/>
      <c r="C19" s="192"/>
      <c r="D19" s="194"/>
    </row>
    <row r="20" spans="1:4" ht="14.25" thickBot="1" x14ac:dyDescent="0.25">
      <c r="A20" s="28"/>
      <c r="B20" s="28"/>
      <c r="C20" s="760" t="s">
        <v>83</v>
      </c>
      <c r="D20" s="761"/>
    </row>
    <row r="21" spans="1:4" x14ac:dyDescent="0.2">
      <c r="A21" s="28"/>
      <c r="B21" s="28"/>
      <c r="C21" s="39" t="s">
        <v>84</v>
      </c>
      <c r="D21" s="40" t="s">
        <v>1505</v>
      </c>
    </row>
    <row r="22" spans="1:4" x14ac:dyDescent="0.2">
      <c r="A22" s="28"/>
      <c r="B22" s="28"/>
      <c r="C22" s="35" t="s">
        <v>85</v>
      </c>
      <c r="D22" s="41" t="s">
        <v>86</v>
      </c>
    </row>
    <row r="23" spans="1:4" x14ac:dyDescent="0.2">
      <c r="A23" s="28"/>
      <c r="B23" s="28"/>
      <c r="C23" s="35" t="s">
        <v>75</v>
      </c>
      <c r="D23" s="36" t="s">
        <v>1506</v>
      </c>
    </row>
    <row r="24" spans="1:4" ht="13.5" thickBot="1" x14ac:dyDescent="0.25">
      <c r="A24" s="28"/>
      <c r="B24" s="28"/>
      <c r="C24" s="37" t="s">
        <v>87</v>
      </c>
      <c r="D24" s="42">
        <f ca="1">TODAY()</f>
        <v>45422</v>
      </c>
    </row>
    <row r="25" spans="1:4" ht="14.25" thickBot="1" x14ac:dyDescent="0.25">
      <c r="A25" s="28"/>
      <c r="B25" s="28"/>
      <c r="C25" s="192"/>
      <c r="D25" s="195"/>
    </row>
    <row r="26" spans="1:4" ht="14.25" thickBot="1" x14ac:dyDescent="0.25">
      <c r="A26" s="28"/>
      <c r="B26" s="28"/>
      <c r="C26" s="760" t="s">
        <v>88</v>
      </c>
      <c r="D26" s="761"/>
    </row>
    <row r="27" spans="1:4" x14ac:dyDescent="0.2">
      <c r="A27" s="28"/>
      <c r="B27" s="28"/>
      <c r="C27" s="39" t="s">
        <v>84</v>
      </c>
      <c r="D27" s="40" t="str">
        <f>VLOOKUP(D8,REFERENCIA!A3:B20,2,FALSE)</f>
        <v>JOÃO ALFREDO DANIEZE</v>
      </c>
    </row>
    <row r="28" spans="1:4" ht="13.5" thickBot="1" x14ac:dyDescent="0.25">
      <c r="A28" s="28"/>
      <c r="B28" s="28"/>
      <c r="C28" s="37" t="s">
        <v>89</v>
      </c>
      <c r="D28" s="43" t="s">
        <v>90</v>
      </c>
    </row>
    <row r="29" spans="1:4" ht="15.75" hidden="1" x14ac:dyDescent="0.2">
      <c r="C29" s="25"/>
      <c r="D29" s="26"/>
    </row>
    <row r="30" spans="1:4" ht="15.75" hidden="1" x14ac:dyDescent="0.2">
      <c r="C30" s="25"/>
      <c r="D30" s="26"/>
    </row>
    <row r="32" spans="1:4" hidden="1" x14ac:dyDescent="0.2">
      <c r="D32" s="27"/>
    </row>
  </sheetData>
  <sheetProtection sheet="1" selectLockedCells="1"/>
  <dataConsolidate/>
  <mergeCells count="4">
    <mergeCell ref="C7:D7"/>
    <mergeCell ref="C12:D12"/>
    <mergeCell ref="C20:D20"/>
    <mergeCell ref="C26:D26"/>
  </mergeCells>
  <dataValidations count="1">
    <dataValidation type="decimal" allowBlank="1" showErrorMessage="1" error="Digite um valor em percentual._x000a__x000a_Ou seja um valor de 0% (zero) até 100% (cem). " sqref="D11" xr:uid="{00000000-0002-0000-0200-000000000000}">
      <formula1>0</formula1>
      <formula2>1</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REFERENCIA!$A$3:$A$20</xm:f>
          </x14:formula1>
          <xm:sqref>D8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06B5F-FE56-4D65-BEB1-466BED835FD2}">
  <sheetPr>
    <pageSetUpPr fitToPage="1"/>
  </sheetPr>
  <dimension ref="A2:F32"/>
  <sheetViews>
    <sheetView workbookViewId="0"/>
  </sheetViews>
  <sheetFormatPr defaultRowHeight="15" x14ac:dyDescent="0.25"/>
  <cols>
    <col min="1" max="1" width="3.140625" style="1" customWidth="1"/>
    <col min="2" max="3" width="12.7109375" customWidth="1"/>
    <col min="4" max="4" width="5.28515625" customWidth="1"/>
    <col min="5" max="5" width="57.28515625" customWidth="1"/>
  </cols>
  <sheetData>
    <row r="2" spans="1:6" ht="21" customHeight="1" x14ac:dyDescent="0.25">
      <c r="B2" s="775"/>
      <c r="C2" s="776"/>
      <c r="D2" s="781" t="s">
        <v>1353</v>
      </c>
      <c r="E2" s="782"/>
    </row>
    <row r="3" spans="1:6" ht="21" customHeight="1" x14ac:dyDescent="0.25">
      <c r="B3" s="777"/>
      <c r="C3" s="778"/>
      <c r="D3" s="783"/>
      <c r="E3" s="784"/>
    </row>
    <row r="4" spans="1:6" ht="20.25" customHeight="1" x14ac:dyDescent="0.25">
      <c r="B4" s="779"/>
      <c r="C4" s="780"/>
      <c r="D4" s="785"/>
      <c r="E4" s="786"/>
    </row>
    <row r="5" spans="1:6" x14ac:dyDescent="0.25">
      <c r="B5" s="762" t="s">
        <v>1354</v>
      </c>
      <c r="C5" s="762"/>
      <c r="D5" s="763" t="str">
        <f>ORÇAMENTO_S_DES!B5</f>
        <v>CONSTRUÇÃO GALPÃO ASSENTAMENTOS</v>
      </c>
      <c r="E5" s="764"/>
      <c r="F5" s="196"/>
    </row>
    <row r="6" spans="1:6" x14ac:dyDescent="0.25">
      <c r="B6" s="787" t="s">
        <v>1355</v>
      </c>
      <c r="C6" s="788"/>
      <c r="D6" s="789" t="s">
        <v>1381</v>
      </c>
      <c r="E6" s="764"/>
      <c r="F6" s="196"/>
    </row>
    <row r="7" spans="1:6" x14ac:dyDescent="0.25">
      <c r="B7" s="762" t="s">
        <v>1356</v>
      </c>
      <c r="C7" s="762"/>
      <c r="D7" s="763" t="str">
        <f>ORÇAMENTO_S_DES!B6</f>
        <v>RIBAS DO RIO PARDO - MS</v>
      </c>
      <c r="E7" s="764"/>
      <c r="F7" s="196"/>
    </row>
    <row r="8" spans="1:6" ht="5.25" customHeight="1" x14ac:dyDescent="0.25">
      <c r="B8" s="197"/>
      <c r="C8" s="197"/>
      <c r="D8" s="197"/>
      <c r="E8" s="198"/>
      <c r="F8" s="196"/>
    </row>
    <row r="9" spans="1:6" x14ac:dyDescent="0.25">
      <c r="B9" s="765" t="s">
        <v>1357</v>
      </c>
      <c r="C9" s="766"/>
      <c r="D9" s="766"/>
      <c r="E9" s="767"/>
      <c r="F9" s="196"/>
    </row>
    <row r="10" spans="1:6" ht="15.75" x14ac:dyDescent="0.25">
      <c r="B10" s="768">
        <f t="array" ref="B10">AVERAGE(A12:A32*1)</f>
        <v>0.95238095238095233</v>
      </c>
      <c r="C10" s="768"/>
      <c r="D10" s="768"/>
      <c r="E10" s="768"/>
      <c r="F10" s="196"/>
    </row>
    <row r="11" spans="1:6" ht="4.5" customHeight="1" x14ac:dyDescent="0.25">
      <c r="B11" s="197"/>
      <c r="C11" s="197"/>
      <c r="D11" s="197"/>
      <c r="E11" s="198"/>
      <c r="F11" s="196"/>
    </row>
    <row r="12" spans="1:6" ht="22.5" customHeight="1" x14ac:dyDescent="0.25">
      <c r="A12" s="199" t="b">
        <v>1</v>
      </c>
      <c r="B12" s="769" t="s">
        <v>1358</v>
      </c>
      <c r="C12" s="770"/>
      <c r="D12" s="200"/>
      <c r="E12" s="201" t="s">
        <v>1359</v>
      </c>
    </row>
    <row r="13" spans="1:6" ht="21.75" customHeight="1" x14ac:dyDescent="0.25">
      <c r="A13" s="199" t="b">
        <v>1</v>
      </c>
      <c r="B13" s="771"/>
      <c r="C13" s="772"/>
      <c r="D13" s="200"/>
      <c r="E13" s="201" t="s">
        <v>1360</v>
      </c>
    </row>
    <row r="14" spans="1:6" ht="18.75" customHeight="1" x14ac:dyDescent="0.25">
      <c r="A14" s="199" t="b">
        <v>1</v>
      </c>
      <c r="B14" s="771"/>
      <c r="C14" s="772"/>
      <c r="D14" s="200"/>
      <c r="E14" s="201" t="s">
        <v>1361</v>
      </c>
    </row>
    <row r="15" spans="1:6" ht="18.75" customHeight="1" x14ac:dyDescent="0.25">
      <c r="A15" s="199" t="b">
        <v>1</v>
      </c>
      <c r="B15" s="771"/>
      <c r="C15" s="772"/>
      <c r="D15" s="200"/>
      <c r="E15" s="201" t="s">
        <v>1362</v>
      </c>
    </row>
    <row r="16" spans="1:6" ht="30.75" customHeight="1" x14ac:dyDescent="0.25">
      <c r="A16" s="199" t="b">
        <v>1</v>
      </c>
      <c r="B16" s="771"/>
      <c r="C16" s="772"/>
      <c r="D16" s="200"/>
      <c r="E16" s="201" t="s">
        <v>1363</v>
      </c>
    </row>
    <row r="17" spans="1:5" ht="30.75" customHeight="1" x14ac:dyDescent="0.25">
      <c r="A17" s="199" t="b">
        <v>1</v>
      </c>
      <c r="B17" s="771"/>
      <c r="C17" s="772"/>
      <c r="D17" s="200"/>
      <c r="E17" s="201" t="s">
        <v>1364</v>
      </c>
    </row>
    <row r="18" spans="1:5" ht="28.5" x14ac:dyDescent="0.25">
      <c r="A18" s="199" t="b">
        <v>1</v>
      </c>
      <c r="B18" s="771"/>
      <c r="C18" s="772"/>
      <c r="D18" s="200"/>
      <c r="E18" s="201" t="s">
        <v>1365</v>
      </c>
    </row>
    <row r="19" spans="1:5" ht="32.25" customHeight="1" x14ac:dyDescent="0.25">
      <c r="A19" s="199" t="b">
        <v>1</v>
      </c>
      <c r="B19" s="771"/>
      <c r="C19" s="772"/>
      <c r="D19" s="200"/>
      <c r="E19" s="201" t="s">
        <v>1366</v>
      </c>
    </row>
    <row r="20" spans="1:5" ht="23.25" customHeight="1" x14ac:dyDescent="0.25">
      <c r="A20" s="199" t="b">
        <v>1</v>
      </c>
      <c r="B20" s="771"/>
      <c r="C20" s="772"/>
      <c r="D20" s="200"/>
      <c r="E20" s="201" t="s">
        <v>1367</v>
      </c>
    </row>
    <row r="21" spans="1:5" ht="30.75" customHeight="1" x14ac:dyDescent="0.25">
      <c r="A21" s="199" t="b">
        <v>1</v>
      </c>
      <c r="B21" s="771"/>
      <c r="C21" s="772"/>
      <c r="D21" s="200"/>
      <c r="E21" s="201" t="s">
        <v>1368</v>
      </c>
    </row>
    <row r="22" spans="1:5" ht="30" customHeight="1" x14ac:dyDescent="0.25">
      <c r="A22" s="199" t="b">
        <v>1</v>
      </c>
      <c r="B22" s="771"/>
      <c r="C22" s="772"/>
      <c r="D22" s="200"/>
      <c r="E22" s="201" t="s">
        <v>1369</v>
      </c>
    </row>
    <row r="23" spans="1:5" ht="29.25" customHeight="1" x14ac:dyDescent="0.25">
      <c r="A23" s="199" t="b">
        <v>1</v>
      </c>
      <c r="B23" s="771"/>
      <c r="C23" s="772"/>
      <c r="D23" s="200"/>
      <c r="E23" s="201" t="s">
        <v>1370</v>
      </c>
    </row>
    <row r="24" spans="1:5" ht="29.25" customHeight="1" x14ac:dyDescent="0.25">
      <c r="A24" s="199" t="b">
        <v>1</v>
      </c>
      <c r="B24" s="771"/>
      <c r="C24" s="772"/>
      <c r="D24" s="200"/>
      <c r="E24" s="201" t="s">
        <v>1371</v>
      </c>
    </row>
    <row r="25" spans="1:5" ht="29.25" customHeight="1" x14ac:dyDescent="0.25">
      <c r="A25" s="199" t="b">
        <v>1</v>
      </c>
      <c r="B25" s="771"/>
      <c r="C25" s="772"/>
      <c r="D25" s="200"/>
      <c r="E25" s="201" t="s">
        <v>1372</v>
      </c>
    </row>
    <row r="26" spans="1:5" ht="29.25" customHeight="1" x14ac:dyDescent="0.25">
      <c r="A26" s="199" t="b">
        <v>1</v>
      </c>
      <c r="B26" s="771"/>
      <c r="C26" s="772"/>
      <c r="D26" s="200"/>
      <c r="E26" s="201" t="s">
        <v>1373</v>
      </c>
    </row>
    <row r="27" spans="1:5" ht="29.25" customHeight="1" x14ac:dyDescent="0.25">
      <c r="A27" s="199" t="b">
        <v>1</v>
      </c>
      <c r="B27" s="771"/>
      <c r="C27" s="772"/>
      <c r="D27" s="200"/>
      <c r="E27" s="201" t="s">
        <v>1374</v>
      </c>
    </row>
    <row r="28" spans="1:5" ht="29.25" customHeight="1" x14ac:dyDescent="0.25">
      <c r="A28" s="199" t="b">
        <v>1</v>
      </c>
      <c r="B28" s="771"/>
      <c r="C28" s="772"/>
      <c r="D28" s="200"/>
      <c r="E28" s="201" t="s">
        <v>1375</v>
      </c>
    </row>
    <row r="29" spans="1:5" ht="29.25" customHeight="1" x14ac:dyDescent="0.25">
      <c r="A29" s="199" t="b">
        <v>1</v>
      </c>
      <c r="B29" s="771"/>
      <c r="C29" s="772"/>
      <c r="D29" s="200"/>
      <c r="E29" s="201" t="s">
        <v>1376</v>
      </c>
    </row>
    <row r="30" spans="1:5" ht="29.25" customHeight="1" x14ac:dyDescent="0.25">
      <c r="A30" s="199" t="b">
        <v>1</v>
      </c>
      <c r="B30" s="771"/>
      <c r="C30" s="772"/>
      <c r="D30" s="200"/>
      <c r="E30" s="201" t="s">
        <v>1377</v>
      </c>
    </row>
    <row r="31" spans="1:5" ht="29.25" customHeight="1" x14ac:dyDescent="0.25">
      <c r="A31" s="199" t="b">
        <v>1</v>
      </c>
      <c r="B31" s="771"/>
      <c r="C31" s="772"/>
      <c r="D31" s="200"/>
      <c r="E31" s="201" t="s">
        <v>1378</v>
      </c>
    </row>
    <row r="32" spans="1:5" ht="29.25" customHeight="1" x14ac:dyDescent="0.25">
      <c r="A32" s="199" t="b">
        <v>0</v>
      </c>
      <c r="B32" s="773"/>
      <c r="C32" s="774"/>
      <c r="D32" s="200"/>
      <c r="E32" s="201" t="s">
        <v>1379</v>
      </c>
    </row>
  </sheetData>
  <mergeCells count="11">
    <mergeCell ref="B2:C4"/>
    <mergeCell ref="D2:E4"/>
    <mergeCell ref="B5:C5"/>
    <mergeCell ref="D5:E5"/>
    <mergeCell ref="B6:C6"/>
    <mergeCell ref="D6:E6"/>
    <mergeCell ref="B7:C7"/>
    <mergeCell ref="D7:E7"/>
    <mergeCell ref="B9:E9"/>
    <mergeCell ref="B10:E10"/>
    <mergeCell ref="B12:C32"/>
  </mergeCells>
  <conditionalFormatting sqref="B10:E10">
    <cfRule type="dataBar" priority="2">
      <dataBar>
        <cfvo type="num" val="0"/>
        <cfvo type="num" val="1"/>
        <color rgb="FF00B050"/>
      </dataBar>
      <extLst>
        <ext xmlns:x14="http://schemas.microsoft.com/office/spreadsheetml/2009/9/main" uri="{B025F937-C7B1-47D3-B67F-A62EFF666E3E}">
          <x14:id>{17451269-AF25-4B63-88F0-1E523205FFC8}</x14:id>
        </ext>
      </extLst>
    </cfRule>
  </conditionalFormatting>
  <conditionalFormatting sqref="E12:E32">
    <cfRule type="expression" dxfId="11" priority="1">
      <formula>$A12=TRUE</formula>
    </cfRule>
  </conditionalFormatting>
  <pageMargins left="0.511811024" right="0.511811024" top="0.78740157499999996" bottom="0.78740157499999996" header="0.31496062000000002" footer="0.31496062000000002"/>
  <pageSetup paperSize="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3</xdr:col>
                    <xdr:colOff>66675</xdr:colOff>
                    <xdr:row>11</xdr:row>
                    <xdr:rowOff>0</xdr:rowOff>
                  </from>
                  <to>
                    <xdr:col>3</xdr:col>
                    <xdr:colOff>314325</xdr:colOff>
                    <xdr:row>11</xdr:row>
                    <xdr:rowOff>276225</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3</xdr:col>
                    <xdr:colOff>76200</xdr:colOff>
                    <xdr:row>12</xdr:row>
                    <xdr:rowOff>19050</xdr:rowOff>
                  </from>
                  <to>
                    <xdr:col>3</xdr:col>
                    <xdr:colOff>266700</xdr:colOff>
                    <xdr:row>12</xdr:row>
                    <xdr:rowOff>228600</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3</xdr:col>
                    <xdr:colOff>76200</xdr:colOff>
                    <xdr:row>13</xdr:row>
                    <xdr:rowOff>9525</xdr:rowOff>
                  </from>
                  <to>
                    <xdr:col>3</xdr:col>
                    <xdr:colOff>323850</xdr:colOff>
                    <xdr:row>14</xdr:row>
                    <xdr:rowOff>0</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3</xdr:col>
                    <xdr:colOff>76200</xdr:colOff>
                    <xdr:row>14</xdr:row>
                    <xdr:rowOff>0</xdr:rowOff>
                  </from>
                  <to>
                    <xdr:col>3</xdr:col>
                    <xdr:colOff>323850</xdr:colOff>
                    <xdr:row>15</xdr:row>
                    <xdr:rowOff>0</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3</xdr:col>
                    <xdr:colOff>66675</xdr:colOff>
                    <xdr:row>16</xdr:row>
                    <xdr:rowOff>19050</xdr:rowOff>
                  </from>
                  <to>
                    <xdr:col>3</xdr:col>
                    <xdr:colOff>314325</xdr:colOff>
                    <xdr:row>16</xdr:row>
                    <xdr:rowOff>361950</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3</xdr:col>
                    <xdr:colOff>66675</xdr:colOff>
                    <xdr:row>17</xdr:row>
                    <xdr:rowOff>47625</xdr:rowOff>
                  </from>
                  <to>
                    <xdr:col>3</xdr:col>
                    <xdr:colOff>314325</xdr:colOff>
                    <xdr:row>17</xdr:row>
                    <xdr:rowOff>323850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3</xdr:col>
                    <xdr:colOff>85725</xdr:colOff>
                    <xdr:row>19</xdr:row>
                    <xdr:rowOff>9525</xdr:rowOff>
                  </from>
                  <to>
                    <xdr:col>3</xdr:col>
                    <xdr:colOff>257175</xdr:colOff>
                    <xdr:row>19</xdr:row>
                    <xdr:rowOff>266700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3</xdr:col>
                    <xdr:colOff>76200</xdr:colOff>
                    <xdr:row>20</xdr:row>
                    <xdr:rowOff>66675</xdr:rowOff>
                  </from>
                  <to>
                    <xdr:col>3</xdr:col>
                    <xdr:colOff>323850</xdr:colOff>
                    <xdr:row>21</xdr:row>
                    <xdr:rowOff>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3</xdr:col>
                    <xdr:colOff>76200</xdr:colOff>
                    <xdr:row>21</xdr:row>
                    <xdr:rowOff>57150</xdr:rowOff>
                  </from>
                  <to>
                    <xdr:col>3</xdr:col>
                    <xdr:colOff>323850</xdr:colOff>
                    <xdr:row>21</xdr:row>
                    <xdr:rowOff>333375</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3</xdr:col>
                    <xdr:colOff>76200</xdr:colOff>
                    <xdr:row>22</xdr:row>
                    <xdr:rowOff>66675</xdr:rowOff>
                  </from>
                  <to>
                    <xdr:col>3</xdr:col>
                    <xdr:colOff>323850</xdr:colOff>
                    <xdr:row>22</xdr:row>
                    <xdr:rowOff>342900</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3</xdr:col>
                    <xdr:colOff>76200</xdr:colOff>
                    <xdr:row>23</xdr:row>
                    <xdr:rowOff>57150</xdr:rowOff>
                  </from>
                  <to>
                    <xdr:col>3</xdr:col>
                    <xdr:colOff>323850</xdr:colOff>
                    <xdr:row>23</xdr:row>
                    <xdr:rowOff>333375</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3</xdr:col>
                    <xdr:colOff>76200</xdr:colOff>
                    <xdr:row>24</xdr:row>
                    <xdr:rowOff>57150</xdr:rowOff>
                  </from>
                  <to>
                    <xdr:col>3</xdr:col>
                    <xdr:colOff>323850</xdr:colOff>
                    <xdr:row>24</xdr:row>
                    <xdr:rowOff>352425</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3</xdr:col>
                    <xdr:colOff>76200</xdr:colOff>
                    <xdr:row>25</xdr:row>
                    <xdr:rowOff>47625</xdr:rowOff>
                  </from>
                  <to>
                    <xdr:col>3</xdr:col>
                    <xdr:colOff>323850</xdr:colOff>
                    <xdr:row>25</xdr:row>
                    <xdr:rowOff>323850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3</xdr:col>
                    <xdr:colOff>76200</xdr:colOff>
                    <xdr:row>26</xdr:row>
                    <xdr:rowOff>57150</xdr:rowOff>
                  </from>
                  <to>
                    <xdr:col>3</xdr:col>
                    <xdr:colOff>323850</xdr:colOff>
                    <xdr:row>26</xdr:row>
                    <xdr:rowOff>333375</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3</xdr:col>
                    <xdr:colOff>76200</xdr:colOff>
                    <xdr:row>27</xdr:row>
                    <xdr:rowOff>76200</xdr:rowOff>
                  </from>
                  <to>
                    <xdr:col>3</xdr:col>
                    <xdr:colOff>323850</xdr:colOff>
                    <xdr:row>27</xdr:row>
                    <xdr:rowOff>352425</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3</xdr:col>
                    <xdr:colOff>76200</xdr:colOff>
                    <xdr:row>28</xdr:row>
                    <xdr:rowOff>57150</xdr:rowOff>
                  </from>
                  <to>
                    <xdr:col>3</xdr:col>
                    <xdr:colOff>323850</xdr:colOff>
                    <xdr:row>28</xdr:row>
                    <xdr:rowOff>333375</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3</xdr:col>
                    <xdr:colOff>76200</xdr:colOff>
                    <xdr:row>29</xdr:row>
                    <xdr:rowOff>76200</xdr:rowOff>
                  </from>
                  <to>
                    <xdr:col>3</xdr:col>
                    <xdr:colOff>323850</xdr:colOff>
                    <xdr:row>29</xdr:row>
                    <xdr:rowOff>352425</xdr:rowOff>
                  </to>
                </anchor>
              </controlPr>
            </control>
          </mc:Choice>
        </mc:AlternateContent>
        <mc:AlternateContent xmlns:mc="http://schemas.openxmlformats.org/markup-compatibility/2006">
          <mc:Choice Requires="x14">
            <control shapeId="154642" r:id="rId21" name="Check Box 18">
              <controlPr defaultSize="0" autoFill="0" autoLine="0" autoPict="0">
                <anchor moveWithCells="1">
                  <from>
                    <xdr:col>3</xdr:col>
                    <xdr:colOff>76200</xdr:colOff>
                    <xdr:row>31</xdr:row>
                    <xdr:rowOff>57150</xdr:rowOff>
                  </from>
                  <to>
                    <xdr:col>3</xdr:col>
                    <xdr:colOff>323850</xdr:colOff>
                    <xdr:row>31</xdr:row>
                    <xdr:rowOff>333375</xdr:rowOff>
                  </to>
                </anchor>
              </controlPr>
            </control>
          </mc:Choice>
        </mc:AlternateContent>
        <mc:AlternateContent xmlns:mc="http://schemas.openxmlformats.org/markup-compatibility/2006">
          <mc:Choice Requires="x14">
            <control shapeId="154643" r:id="rId22" name="Check Box 19">
              <controlPr defaultSize="0" autoFill="0" autoLine="0" autoPict="0">
                <anchor moveWithCells="1">
                  <from>
                    <xdr:col>3</xdr:col>
                    <xdr:colOff>66675</xdr:colOff>
                    <xdr:row>15</xdr:row>
                    <xdr:rowOff>19050</xdr:rowOff>
                  </from>
                  <to>
                    <xdr:col>3</xdr:col>
                    <xdr:colOff>314325</xdr:colOff>
                    <xdr:row>15</xdr:row>
                    <xdr:rowOff>361950</xdr:rowOff>
                  </to>
                </anchor>
              </controlPr>
            </control>
          </mc:Choice>
        </mc:AlternateContent>
        <mc:AlternateContent xmlns:mc="http://schemas.openxmlformats.org/markup-compatibility/2006">
          <mc:Choice Requires="x14">
            <control shapeId="154644" r:id="rId23" name="Check Box 20">
              <controlPr defaultSize="0" autoFill="0" autoLine="0" autoPict="0">
                <anchor moveWithCells="1">
                  <from>
                    <xdr:col>3</xdr:col>
                    <xdr:colOff>76200</xdr:colOff>
                    <xdr:row>18</xdr:row>
                    <xdr:rowOff>0</xdr:rowOff>
                  </from>
                  <to>
                    <xdr:col>3</xdr:col>
                    <xdr:colOff>323850</xdr:colOff>
                    <xdr:row>18</xdr:row>
                    <xdr:rowOff>276225</xdr:rowOff>
                  </to>
                </anchor>
              </controlPr>
            </control>
          </mc:Choice>
        </mc:AlternateContent>
        <mc:AlternateContent xmlns:mc="http://schemas.openxmlformats.org/markup-compatibility/2006">
          <mc:Choice Requires="x14">
            <control shapeId="154645" r:id="rId24" name="Check Box 21">
              <controlPr defaultSize="0" autoFill="0" autoLine="0" autoPict="0">
                <anchor moveWithCells="1">
                  <from>
                    <xdr:col>3</xdr:col>
                    <xdr:colOff>76200</xdr:colOff>
                    <xdr:row>30</xdr:row>
                    <xdr:rowOff>57150</xdr:rowOff>
                  </from>
                  <to>
                    <xdr:col>3</xdr:col>
                    <xdr:colOff>323850</xdr:colOff>
                    <xdr:row>30</xdr:row>
                    <xdr:rowOff>333375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17451269-AF25-4B63-88F0-1E523205FFC8}">
            <x14:dataBar minLength="0" maxLength="100" gradient="0">
              <x14:cfvo type="num">
                <xm:f>0</xm:f>
              </x14:cfvo>
              <x14:cfvo type="num">
                <xm:f>1</xm:f>
              </x14:cfvo>
              <x14:negativeFillColor rgb="FFFF0000"/>
              <x14:axisColor rgb="FF000000"/>
            </x14:dataBar>
          </x14:cfRule>
          <xm:sqref>B10:E10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3338-CD94-47D1-865E-11100E927DB8}">
  <dimension ref="A1:M32"/>
  <sheetViews>
    <sheetView workbookViewId="0"/>
  </sheetViews>
  <sheetFormatPr defaultColWidth="8.85546875" defaultRowHeight="15" x14ac:dyDescent="0.25"/>
  <cols>
    <col min="1" max="1" width="20" style="190" customWidth="1"/>
    <col min="2" max="9" width="8.85546875" style="190"/>
    <col min="10" max="10" width="11.140625" style="190" customWidth="1"/>
    <col min="11" max="12" width="8.85546875" style="190"/>
    <col min="13" max="13" width="13.7109375" style="190" customWidth="1"/>
    <col min="14" max="16384" width="8.85546875" style="190"/>
  </cols>
  <sheetData>
    <row r="1" spans="1:13" ht="14.45" customHeight="1" x14ac:dyDescent="0.25">
      <c r="A1" s="202"/>
      <c r="B1" s="12"/>
      <c r="C1" s="817" t="s">
        <v>1</v>
      </c>
      <c r="D1" s="817"/>
      <c r="E1" s="817"/>
      <c r="F1" s="817"/>
      <c r="G1" s="817"/>
      <c r="H1" s="817"/>
      <c r="I1" s="817"/>
      <c r="J1" s="817"/>
      <c r="K1" s="817"/>
      <c r="L1" s="817"/>
      <c r="M1" s="817"/>
    </row>
    <row r="2" spans="1:13" ht="14.45" customHeight="1" x14ac:dyDescent="0.25">
      <c r="A2" s="203"/>
      <c r="B2" s="13"/>
      <c r="C2" s="818" t="s">
        <v>469</v>
      </c>
      <c r="D2" s="818"/>
      <c r="E2" s="818"/>
      <c r="F2" s="818"/>
      <c r="G2" s="818"/>
      <c r="H2" s="818"/>
      <c r="I2" s="818"/>
      <c r="J2" s="818"/>
      <c r="K2" s="818"/>
      <c r="L2" s="818"/>
      <c r="M2" s="818"/>
    </row>
    <row r="3" spans="1:13" ht="14.45" customHeight="1" x14ac:dyDescent="0.25">
      <c r="A3" s="204"/>
      <c r="B3" s="14"/>
      <c r="C3" s="817" t="s">
        <v>1710</v>
      </c>
      <c r="D3" s="817"/>
      <c r="E3" s="817"/>
      <c r="F3" s="817"/>
      <c r="G3" s="817"/>
      <c r="H3" s="817"/>
      <c r="I3" s="817"/>
      <c r="J3" s="817"/>
      <c r="K3" s="817"/>
      <c r="L3" s="817"/>
      <c r="M3" s="817"/>
    </row>
    <row r="4" spans="1:13" ht="20.45" customHeight="1" x14ac:dyDescent="0.25">
      <c r="A4" s="819" t="s">
        <v>2638</v>
      </c>
      <c r="B4" s="820"/>
      <c r="C4" s="820"/>
      <c r="D4" s="820"/>
      <c r="E4" s="820"/>
      <c r="F4" s="820"/>
      <c r="G4" s="820"/>
      <c r="H4" s="820"/>
      <c r="I4" s="820"/>
      <c r="J4" s="820"/>
      <c r="K4" s="820"/>
      <c r="L4" s="820"/>
      <c r="M4" s="821"/>
    </row>
    <row r="5" spans="1:13" ht="14.45" customHeight="1" x14ac:dyDescent="0.25">
      <c r="A5" s="207" t="s">
        <v>69</v>
      </c>
      <c r="B5" s="796" t="s">
        <v>1587</v>
      </c>
      <c r="C5" s="797"/>
      <c r="D5" s="797"/>
      <c r="E5" s="797"/>
      <c r="F5" s="797"/>
      <c r="G5" s="797"/>
      <c r="H5" s="797"/>
      <c r="I5" s="797"/>
      <c r="J5" s="797"/>
      <c r="K5" s="822" t="s">
        <v>46</v>
      </c>
      <c r="L5" s="823"/>
      <c r="M5" s="824"/>
    </row>
    <row r="6" spans="1:13" ht="14.45" customHeight="1" x14ac:dyDescent="0.25">
      <c r="A6" s="207" t="s">
        <v>70</v>
      </c>
      <c r="B6" s="796" t="s">
        <v>480</v>
      </c>
      <c r="C6" s="797"/>
      <c r="D6" s="797"/>
      <c r="E6" s="797"/>
      <c r="F6" s="797"/>
      <c r="G6" s="797"/>
      <c r="H6" s="797"/>
      <c r="I6" s="797"/>
      <c r="J6" s="797"/>
      <c r="K6" s="825"/>
      <c r="L6" s="826"/>
      <c r="M6" s="827"/>
    </row>
    <row r="7" spans="1:13" ht="14.45" customHeight="1" x14ac:dyDescent="0.25">
      <c r="A7" s="207" t="s">
        <v>71</v>
      </c>
      <c r="B7" s="796" t="s">
        <v>1588</v>
      </c>
      <c r="C7" s="797"/>
      <c r="D7" s="797"/>
      <c r="E7" s="797"/>
      <c r="F7" s="797"/>
      <c r="G7" s="797"/>
      <c r="H7" s="797"/>
      <c r="I7" s="797"/>
      <c r="J7" s="797"/>
      <c r="K7" s="798" t="s">
        <v>1507</v>
      </c>
      <c r="L7" s="799"/>
      <c r="M7" s="800"/>
    </row>
    <row r="8" spans="1:13" ht="14.45" customHeight="1" x14ac:dyDescent="0.25">
      <c r="A8" s="207" t="s">
        <v>72</v>
      </c>
      <c r="B8" s="804" t="s">
        <v>1711</v>
      </c>
      <c r="C8" s="797"/>
      <c r="D8" s="797"/>
      <c r="E8" s="797"/>
      <c r="F8" s="797"/>
      <c r="G8" s="797"/>
      <c r="H8" s="797"/>
      <c r="I8" s="797"/>
      <c r="J8" s="797"/>
      <c r="K8" s="801"/>
      <c r="L8" s="802"/>
      <c r="M8" s="803"/>
    </row>
    <row r="9" spans="1:13" ht="15" customHeight="1" x14ac:dyDescent="0.25">
      <c r="A9" s="805" t="s">
        <v>5</v>
      </c>
      <c r="B9" s="793" t="s">
        <v>1380</v>
      </c>
      <c r="C9" s="793"/>
      <c r="D9" s="793"/>
      <c r="E9" s="793"/>
      <c r="F9" s="793"/>
      <c r="G9" s="793"/>
      <c r="H9" s="793"/>
      <c r="I9" s="807" t="s">
        <v>1709</v>
      </c>
      <c r="J9" s="808"/>
      <c r="K9" s="811" t="s">
        <v>829</v>
      </c>
      <c r="L9" s="812"/>
      <c r="M9" s="813"/>
    </row>
    <row r="10" spans="1:13" x14ac:dyDescent="0.25">
      <c r="A10" s="806" t="s">
        <v>5</v>
      </c>
      <c r="B10" s="793"/>
      <c r="C10" s="793"/>
      <c r="D10" s="793"/>
      <c r="E10" s="793"/>
      <c r="F10" s="793"/>
      <c r="G10" s="793"/>
      <c r="H10" s="793"/>
      <c r="I10" s="809"/>
      <c r="J10" s="810"/>
      <c r="K10" s="814"/>
      <c r="L10" s="815"/>
      <c r="M10" s="816"/>
    </row>
    <row r="11" spans="1:13" x14ac:dyDescent="0.25">
      <c r="A11" s="205" t="s">
        <v>11</v>
      </c>
      <c r="B11" s="793" t="s">
        <v>4</v>
      </c>
      <c r="C11" s="793"/>
      <c r="D11" s="793"/>
      <c r="E11" s="793"/>
      <c r="F11" s="793"/>
      <c r="G11" s="793"/>
      <c r="H11" s="793"/>
      <c r="I11" s="794">
        <v>3.5897159260674702E-2</v>
      </c>
      <c r="J11" s="794"/>
      <c r="K11" s="795">
        <v>37704.409999999996</v>
      </c>
      <c r="L11" s="795"/>
      <c r="M11" s="795"/>
    </row>
    <row r="12" spans="1:13" x14ac:dyDescent="0.25">
      <c r="A12" s="205" t="s">
        <v>10</v>
      </c>
      <c r="B12" s="793" t="s">
        <v>1390</v>
      </c>
      <c r="C12" s="793"/>
      <c r="D12" s="793"/>
      <c r="E12" s="793"/>
      <c r="F12" s="793"/>
      <c r="G12" s="793"/>
      <c r="H12" s="793"/>
      <c r="I12" s="794">
        <v>2.5915107930751493E-2</v>
      </c>
      <c r="J12" s="794"/>
      <c r="K12" s="795">
        <v>27219.81</v>
      </c>
      <c r="L12" s="795"/>
      <c r="M12" s="795"/>
    </row>
    <row r="13" spans="1:13" x14ac:dyDescent="0.25">
      <c r="A13" s="205" t="s">
        <v>17</v>
      </c>
      <c r="B13" s="793" t="s">
        <v>121</v>
      </c>
      <c r="C13" s="793"/>
      <c r="D13" s="793"/>
      <c r="E13" s="793"/>
      <c r="F13" s="793"/>
      <c r="G13" s="793"/>
      <c r="H13" s="793"/>
      <c r="I13" s="794">
        <v>1.0654030389608186E-2</v>
      </c>
      <c r="J13" s="794"/>
      <c r="K13" s="795">
        <v>11190.41</v>
      </c>
      <c r="L13" s="795"/>
      <c r="M13" s="795"/>
    </row>
    <row r="14" spans="1:13" x14ac:dyDescent="0.25">
      <c r="A14" s="205" t="s">
        <v>34</v>
      </c>
      <c r="B14" s="793" t="s">
        <v>364</v>
      </c>
      <c r="C14" s="793"/>
      <c r="D14" s="793"/>
      <c r="E14" s="793"/>
      <c r="F14" s="793"/>
      <c r="G14" s="793"/>
      <c r="H14" s="793"/>
      <c r="I14" s="794">
        <v>0.18698089389143033</v>
      </c>
      <c r="J14" s="794"/>
      <c r="K14" s="795">
        <v>196394.49</v>
      </c>
      <c r="L14" s="795"/>
      <c r="M14" s="795"/>
    </row>
    <row r="15" spans="1:13" x14ac:dyDescent="0.25">
      <c r="A15" s="205" t="s">
        <v>58</v>
      </c>
      <c r="B15" s="793" t="s">
        <v>120</v>
      </c>
      <c r="C15" s="793"/>
      <c r="D15" s="793"/>
      <c r="E15" s="793"/>
      <c r="F15" s="793"/>
      <c r="G15" s="793"/>
      <c r="H15" s="793"/>
      <c r="I15" s="794">
        <v>9.0844483579936852E-2</v>
      </c>
      <c r="J15" s="794"/>
      <c r="K15" s="795">
        <v>95418.069999999992</v>
      </c>
      <c r="L15" s="795"/>
      <c r="M15" s="795"/>
    </row>
    <row r="16" spans="1:13" x14ac:dyDescent="0.25">
      <c r="A16" s="205" t="s">
        <v>128</v>
      </c>
      <c r="B16" s="793" t="s">
        <v>126</v>
      </c>
      <c r="C16" s="793"/>
      <c r="D16" s="793"/>
      <c r="E16" s="793"/>
      <c r="F16" s="793"/>
      <c r="G16" s="793"/>
      <c r="H16" s="793"/>
      <c r="I16" s="794">
        <v>0.11880689932775722</v>
      </c>
      <c r="J16" s="794"/>
      <c r="K16" s="795">
        <v>124788.26</v>
      </c>
      <c r="L16" s="795"/>
      <c r="M16" s="795"/>
    </row>
    <row r="17" spans="1:13" x14ac:dyDescent="0.25">
      <c r="A17" s="205" t="s">
        <v>61</v>
      </c>
      <c r="B17" s="793" t="s">
        <v>129</v>
      </c>
      <c r="C17" s="793"/>
      <c r="D17" s="793"/>
      <c r="E17" s="793"/>
      <c r="F17" s="793"/>
      <c r="G17" s="793"/>
      <c r="H17" s="793"/>
      <c r="I17" s="794">
        <v>0.10884760242115822</v>
      </c>
      <c r="J17" s="794"/>
      <c r="K17" s="795">
        <v>114327.55999999998</v>
      </c>
      <c r="L17" s="795"/>
      <c r="M17" s="795"/>
    </row>
    <row r="18" spans="1:13" x14ac:dyDescent="0.25">
      <c r="A18" s="205" t="s">
        <v>64</v>
      </c>
      <c r="B18" s="793" t="s">
        <v>135</v>
      </c>
      <c r="C18" s="793"/>
      <c r="D18" s="793"/>
      <c r="E18" s="793"/>
      <c r="F18" s="793"/>
      <c r="G18" s="793"/>
      <c r="H18" s="793"/>
      <c r="I18" s="794">
        <v>6.1439799179170827E-2</v>
      </c>
      <c r="J18" s="794"/>
      <c r="K18" s="795">
        <v>64532.999999999993</v>
      </c>
      <c r="L18" s="795"/>
      <c r="M18" s="795"/>
    </row>
    <row r="19" spans="1:13" x14ac:dyDescent="0.25">
      <c r="A19" s="205" t="s">
        <v>143</v>
      </c>
      <c r="B19" s="793" t="s">
        <v>127</v>
      </c>
      <c r="C19" s="793"/>
      <c r="D19" s="793"/>
      <c r="E19" s="793"/>
      <c r="F19" s="793"/>
      <c r="G19" s="793"/>
      <c r="H19" s="793"/>
      <c r="I19" s="794">
        <v>7.1852746929692818E-2</v>
      </c>
      <c r="J19" s="794"/>
      <c r="K19" s="795">
        <v>75470.19</v>
      </c>
      <c r="L19" s="795"/>
      <c r="M19" s="795"/>
    </row>
    <row r="20" spans="1:13" x14ac:dyDescent="0.25">
      <c r="A20" s="205" t="s">
        <v>147</v>
      </c>
      <c r="B20" s="793" t="s">
        <v>142</v>
      </c>
      <c r="C20" s="793"/>
      <c r="D20" s="793"/>
      <c r="E20" s="793"/>
      <c r="F20" s="793"/>
      <c r="G20" s="793"/>
      <c r="H20" s="793"/>
      <c r="I20" s="794">
        <v>3.605227016644804E-2</v>
      </c>
      <c r="J20" s="794"/>
      <c r="K20" s="795">
        <v>37867.33</v>
      </c>
      <c r="L20" s="795"/>
      <c r="M20" s="795"/>
    </row>
    <row r="21" spans="1:13" x14ac:dyDescent="0.25">
      <c r="A21" s="205" t="s">
        <v>148</v>
      </c>
      <c r="B21" s="793" t="s">
        <v>144</v>
      </c>
      <c r="C21" s="793"/>
      <c r="D21" s="793"/>
      <c r="E21" s="793"/>
      <c r="F21" s="793"/>
      <c r="G21" s="793"/>
      <c r="H21" s="793"/>
      <c r="I21" s="794">
        <v>8.6534310247688758E-3</v>
      </c>
      <c r="J21" s="794"/>
      <c r="K21" s="795">
        <v>9089.09</v>
      </c>
      <c r="L21" s="795"/>
      <c r="M21" s="795"/>
    </row>
    <row r="22" spans="1:13" x14ac:dyDescent="0.25">
      <c r="A22" s="205" t="s">
        <v>151</v>
      </c>
      <c r="B22" s="793" t="s">
        <v>146</v>
      </c>
      <c r="C22" s="793"/>
      <c r="D22" s="793"/>
      <c r="E22" s="793"/>
      <c r="F22" s="793"/>
      <c r="G22" s="793"/>
      <c r="H22" s="793"/>
      <c r="I22" s="794">
        <v>6.1153797975547529E-3</v>
      </c>
      <c r="J22" s="794"/>
      <c r="K22" s="795">
        <v>6423.26</v>
      </c>
      <c r="L22" s="795"/>
      <c r="M22" s="795"/>
    </row>
    <row r="23" spans="1:13" x14ac:dyDescent="0.25">
      <c r="A23" s="205" t="s">
        <v>154</v>
      </c>
      <c r="B23" s="793" t="s">
        <v>149</v>
      </c>
      <c r="C23" s="793"/>
      <c r="D23" s="793"/>
      <c r="E23" s="793"/>
      <c r="F23" s="793"/>
      <c r="G23" s="793"/>
      <c r="H23" s="793"/>
      <c r="I23" s="794">
        <v>3.5981607685313145E-2</v>
      </c>
      <c r="J23" s="794"/>
      <c r="K23" s="795">
        <v>37793.11</v>
      </c>
      <c r="L23" s="795"/>
      <c r="M23" s="795"/>
    </row>
    <row r="24" spans="1:13" x14ac:dyDescent="0.25">
      <c r="A24" s="205" t="s">
        <v>155</v>
      </c>
      <c r="B24" s="793" t="s">
        <v>152</v>
      </c>
      <c r="C24" s="793"/>
      <c r="D24" s="793"/>
      <c r="E24" s="793"/>
      <c r="F24" s="793"/>
      <c r="G24" s="793"/>
      <c r="H24" s="793"/>
      <c r="I24" s="794">
        <v>7.748661837594103E-3</v>
      </c>
      <c r="J24" s="794"/>
      <c r="K24" s="795">
        <v>8138.77</v>
      </c>
      <c r="L24" s="795"/>
      <c r="M24" s="795"/>
    </row>
    <row r="25" spans="1:13" x14ac:dyDescent="0.25">
      <c r="A25" s="205" t="s">
        <v>187</v>
      </c>
      <c r="B25" s="793" t="s">
        <v>153</v>
      </c>
      <c r="C25" s="793"/>
      <c r="D25" s="793"/>
      <c r="E25" s="793"/>
      <c r="F25" s="793"/>
      <c r="G25" s="793"/>
      <c r="H25" s="793"/>
      <c r="I25" s="794">
        <v>1.2533688566377364E-3</v>
      </c>
      <c r="J25" s="794"/>
      <c r="K25" s="795">
        <v>1316.4700000000003</v>
      </c>
      <c r="L25" s="795"/>
      <c r="M25" s="795"/>
    </row>
    <row r="26" spans="1:13" x14ac:dyDescent="0.25">
      <c r="A26" s="205" t="s">
        <v>193</v>
      </c>
      <c r="B26" s="793" t="s">
        <v>157</v>
      </c>
      <c r="C26" s="793"/>
      <c r="D26" s="793"/>
      <c r="E26" s="793"/>
      <c r="F26" s="793"/>
      <c r="G26" s="793"/>
      <c r="H26" s="793"/>
      <c r="I26" s="794">
        <v>6.9811903653811047E-3</v>
      </c>
      <c r="J26" s="794"/>
      <c r="K26" s="795">
        <v>7332.66</v>
      </c>
      <c r="L26" s="795"/>
      <c r="M26" s="795"/>
    </row>
    <row r="27" spans="1:13" x14ac:dyDescent="0.25">
      <c r="A27" s="205" t="s">
        <v>195</v>
      </c>
      <c r="B27" s="793" t="s">
        <v>159</v>
      </c>
      <c r="C27" s="793"/>
      <c r="D27" s="793"/>
      <c r="E27" s="793"/>
      <c r="F27" s="793"/>
      <c r="G27" s="793"/>
      <c r="H27" s="793"/>
      <c r="I27" s="794">
        <v>9.1464917682350946E-2</v>
      </c>
      <c r="J27" s="794"/>
      <c r="K27" s="795">
        <v>96069.739999999976</v>
      </c>
      <c r="L27" s="795"/>
      <c r="M27" s="795"/>
    </row>
    <row r="28" spans="1:13" x14ac:dyDescent="0.25">
      <c r="A28" s="205" t="s">
        <v>205</v>
      </c>
      <c r="B28" s="793" t="s">
        <v>380</v>
      </c>
      <c r="C28" s="793"/>
      <c r="D28" s="793"/>
      <c r="E28" s="793"/>
      <c r="F28" s="793"/>
      <c r="G28" s="793"/>
      <c r="H28" s="793"/>
      <c r="I28" s="794">
        <v>2.5020516349657723E-2</v>
      </c>
      <c r="J28" s="794"/>
      <c r="K28" s="795">
        <v>26280.18</v>
      </c>
      <c r="L28" s="795"/>
      <c r="M28" s="795"/>
    </row>
    <row r="29" spans="1:13" x14ac:dyDescent="0.25">
      <c r="A29" s="205" t="s">
        <v>390</v>
      </c>
      <c r="B29" s="793" t="s">
        <v>158</v>
      </c>
      <c r="C29" s="793"/>
      <c r="D29" s="793"/>
      <c r="E29" s="793"/>
      <c r="F29" s="793"/>
      <c r="G29" s="793"/>
      <c r="H29" s="793"/>
      <c r="I29" s="794">
        <v>2.1170439361161284E-2</v>
      </c>
      <c r="J29" s="794"/>
      <c r="K29" s="795">
        <v>22236.27</v>
      </c>
      <c r="L29" s="795"/>
      <c r="M29" s="795"/>
    </row>
    <row r="30" spans="1:13" x14ac:dyDescent="0.25">
      <c r="A30" s="206" t="s">
        <v>213</v>
      </c>
      <c r="B30" s="793" t="s">
        <v>171</v>
      </c>
      <c r="C30" s="793"/>
      <c r="D30" s="793"/>
      <c r="E30" s="793"/>
      <c r="F30" s="793"/>
      <c r="G30" s="793"/>
      <c r="H30" s="793"/>
      <c r="I30" s="794">
        <v>4.3737733735411927E-2</v>
      </c>
      <c r="J30" s="794"/>
      <c r="K30" s="795">
        <v>45939.72</v>
      </c>
      <c r="L30" s="795"/>
      <c r="M30" s="795"/>
    </row>
    <row r="31" spans="1:13" x14ac:dyDescent="0.25">
      <c r="A31" s="206" t="s">
        <v>214</v>
      </c>
      <c r="B31" s="793" t="s">
        <v>170</v>
      </c>
      <c r="C31" s="793"/>
      <c r="D31" s="793"/>
      <c r="E31" s="793"/>
      <c r="F31" s="793"/>
      <c r="G31" s="793"/>
      <c r="H31" s="793"/>
      <c r="I31" s="794">
        <v>4.581760227539664E-3</v>
      </c>
      <c r="J31" s="794"/>
      <c r="K31" s="795">
        <v>4812.43</v>
      </c>
      <c r="L31" s="795"/>
      <c r="M31" s="795"/>
    </row>
    <row r="32" spans="1:13" x14ac:dyDescent="0.25">
      <c r="I32" s="792">
        <v>1</v>
      </c>
      <c r="J32" s="791"/>
      <c r="K32" s="790">
        <v>1050345.23</v>
      </c>
      <c r="L32" s="791"/>
      <c r="M32" s="791"/>
    </row>
  </sheetData>
  <mergeCells count="79">
    <mergeCell ref="C1:M1"/>
    <mergeCell ref="C2:M2"/>
    <mergeCell ref="C3:M3"/>
    <mergeCell ref="A4:M4"/>
    <mergeCell ref="B5:J5"/>
    <mergeCell ref="K5:M6"/>
    <mergeCell ref="B6:J6"/>
    <mergeCell ref="B7:J7"/>
    <mergeCell ref="K7:M8"/>
    <mergeCell ref="B8:J8"/>
    <mergeCell ref="A9:A10"/>
    <mergeCell ref="B9:H10"/>
    <mergeCell ref="I9:J10"/>
    <mergeCell ref="K9:M10"/>
    <mergeCell ref="B11:H11"/>
    <mergeCell ref="I11:J11"/>
    <mergeCell ref="K11:M11"/>
    <mergeCell ref="B12:H12"/>
    <mergeCell ref="I12:J12"/>
    <mergeCell ref="K12:M12"/>
    <mergeCell ref="B13:H13"/>
    <mergeCell ref="I13:J13"/>
    <mergeCell ref="K13:M13"/>
    <mergeCell ref="B14:H14"/>
    <mergeCell ref="I14:J14"/>
    <mergeCell ref="K14:M14"/>
    <mergeCell ref="B15:H15"/>
    <mergeCell ref="I15:J15"/>
    <mergeCell ref="K15:M15"/>
    <mergeCell ref="B16:H16"/>
    <mergeCell ref="I16:J16"/>
    <mergeCell ref="K16:M16"/>
    <mergeCell ref="B17:H17"/>
    <mergeCell ref="I17:J17"/>
    <mergeCell ref="K17:M17"/>
    <mergeCell ref="B18:H18"/>
    <mergeCell ref="I18:J18"/>
    <mergeCell ref="K18:M18"/>
    <mergeCell ref="B19:H19"/>
    <mergeCell ref="I19:J19"/>
    <mergeCell ref="K19:M19"/>
    <mergeCell ref="B20:H20"/>
    <mergeCell ref="I20:J20"/>
    <mergeCell ref="K20:M20"/>
    <mergeCell ref="B21:H21"/>
    <mergeCell ref="I21:J21"/>
    <mergeCell ref="K21:M21"/>
    <mergeCell ref="B22:H22"/>
    <mergeCell ref="I22:J22"/>
    <mergeCell ref="K22:M22"/>
    <mergeCell ref="B23:H23"/>
    <mergeCell ref="I23:J23"/>
    <mergeCell ref="K23:M23"/>
    <mergeCell ref="B24:H24"/>
    <mergeCell ref="I24:J24"/>
    <mergeCell ref="K24:M24"/>
    <mergeCell ref="B25:H25"/>
    <mergeCell ref="I25:J25"/>
    <mergeCell ref="K25:M25"/>
    <mergeCell ref="B26:H26"/>
    <mergeCell ref="I26:J26"/>
    <mergeCell ref="K26:M26"/>
    <mergeCell ref="B27:H27"/>
    <mergeCell ref="I27:J27"/>
    <mergeCell ref="K27:M27"/>
    <mergeCell ref="B28:H28"/>
    <mergeCell ref="I28:J28"/>
    <mergeCell ref="K28:M28"/>
    <mergeCell ref="K32:M32"/>
    <mergeCell ref="I32:J32"/>
    <mergeCell ref="B29:H29"/>
    <mergeCell ref="I29:J29"/>
    <mergeCell ref="K29:M29"/>
    <mergeCell ref="B30:H30"/>
    <mergeCell ref="I30:J30"/>
    <mergeCell ref="K30:M30"/>
    <mergeCell ref="B31:H31"/>
    <mergeCell ref="I31:J31"/>
    <mergeCell ref="K31:M31"/>
  </mergeCells>
  <pageMargins left="0.511811024" right="0.511811024" top="0.78740157499999996" bottom="0.78740157499999996" header="0.31496062000000002" footer="0.31496062000000002"/>
  <pageSetup paperSize="9" scale="70"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BB02-4E4E-4673-9D44-662370378144}">
  <sheetPr>
    <tabColor theme="4" tint="0.79998168889431442"/>
    <pageSetUpPr fitToPage="1"/>
  </sheetPr>
  <dimension ref="A1:Q20"/>
  <sheetViews>
    <sheetView tabSelected="1" workbookViewId="0">
      <selection activeCell="C22" sqref="C22"/>
    </sheetView>
  </sheetViews>
  <sheetFormatPr defaultColWidth="9.140625" defaultRowHeight="15" x14ac:dyDescent="0.25"/>
  <cols>
    <col min="1" max="1" width="9.140625" style="69"/>
    <col min="2" max="2" width="24.5703125" style="184" customWidth="1"/>
    <col min="3" max="3" width="68.28515625" style="187" customWidth="1"/>
    <col min="4" max="4" width="11.5703125" style="184" customWidth="1"/>
    <col min="5" max="5" width="13.5703125" style="188" customWidth="1"/>
    <col min="6" max="6" width="12.5703125" style="184" hidden="1" customWidth="1"/>
    <col min="7" max="7" width="0" style="184" hidden="1" customWidth="1"/>
    <col min="8" max="8" width="10.140625" style="184" hidden="1" customWidth="1"/>
    <col min="9" max="9" width="0" style="184" hidden="1" customWidth="1"/>
    <col min="10" max="16384" width="9.140625" style="184"/>
  </cols>
  <sheetData>
    <row r="1" spans="2:17" x14ac:dyDescent="0.25">
      <c r="B1" s="69"/>
      <c r="C1" s="185"/>
      <c r="D1" s="69"/>
      <c r="E1" s="186"/>
    </row>
    <row r="2" spans="2:17" x14ac:dyDescent="0.25">
      <c r="B2" s="208"/>
      <c r="C2" s="167" t="s">
        <v>1</v>
      </c>
      <c r="D2" s="168"/>
      <c r="E2" s="209"/>
      <c r="F2" s="438"/>
    </row>
    <row r="3" spans="2:17" ht="15.75" x14ac:dyDescent="0.25">
      <c r="B3" s="210"/>
      <c r="C3" s="169" t="s">
        <v>469</v>
      </c>
      <c r="D3" s="170"/>
      <c r="E3" s="211"/>
      <c r="F3" s="694"/>
    </row>
    <row r="4" spans="2:17" x14ac:dyDescent="0.25">
      <c r="B4" s="212"/>
      <c r="C4" s="167" t="s">
        <v>1710</v>
      </c>
      <c r="D4" s="168"/>
      <c r="E4" s="209"/>
      <c r="F4" s="438"/>
    </row>
    <row r="5" spans="2:17" ht="18" x14ac:dyDescent="0.25">
      <c r="B5" s="829" t="s">
        <v>1382</v>
      </c>
      <c r="C5" s="830"/>
      <c r="D5" s="830"/>
      <c r="E5" s="831"/>
      <c r="F5" s="438"/>
    </row>
    <row r="6" spans="2:17" x14ac:dyDescent="0.25">
      <c r="B6" s="213" t="s">
        <v>69</v>
      </c>
      <c r="C6" s="1291" t="s">
        <v>1587</v>
      </c>
      <c r="D6" s="1292" t="s">
        <v>46</v>
      </c>
      <c r="E6" s="1293"/>
      <c r="F6" s="438"/>
    </row>
    <row r="7" spans="2:17" x14ac:dyDescent="0.25">
      <c r="B7" s="213" t="s">
        <v>70</v>
      </c>
      <c r="C7" s="1291" t="s">
        <v>480</v>
      </c>
      <c r="D7" s="1294" t="s">
        <v>1507</v>
      </c>
      <c r="E7" s="1295"/>
    </row>
    <row r="8" spans="2:17" x14ac:dyDescent="0.25">
      <c r="B8" s="214" t="s">
        <v>71</v>
      </c>
      <c r="C8" s="1291" t="s">
        <v>1588</v>
      </c>
      <c r="D8" s="1296"/>
      <c r="E8" s="1297"/>
    </row>
    <row r="9" spans="2:17" ht="15" hidden="1" customHeight="1" x14ac:dyDescent="0.25">
      <c r="B9" s="213" t="s">
        <v>37</v>
      </c>
      <c r="C9" s="757">
        <v>0.2881986483454233</v>
      </c>
      <c r="D9" s="1296"/>
      <c r="E9" s="1297"/>
    </row>
    <row r="10" spans="2:17" x14ac:dyDescent="0.25">
      <c r="B10" s="213" t="s">
        <v>901</v>
      </c>
      <c r="C10" s="757">
        <v>0.22223573336018321</v>
      </c>
      <c r="D10" s="1298"/>
      <c r="E10" s="1299"/>
    </row>
    <row r="11" spans="2:17" x14ac:dyDescent="0.25">
      <c r="B11" s="214" t="s">
        <v>72</v>
      </c>
      <c r="C11" s="828" t="s">
        <v>1711</v>
      </c>
      <c r="D11" s="828"/>
      <c r="E11" s="828"/>
      <c r="F11" s="438"/>
    </row>
    <row r="12" spans="2:17" hidden="1" x14ac:dyDescent="0.25">
      <c r="B12" s="215" t="s">
        <v>73</v>
      </c>
      <c r="C12" s="175" t="s">
        <v>1429</v>
      </c>
      <c r="D12" s="176"/>
      <c r="E12" s="182"/>
      <c r="F12" s="438"/>
    </row>
    <row r="13" spans="2:17" x14ac:dyDescent="0.25">
      <c r="B13" s="216" t="s">
        <v>44</v>
      </c>
      <c r="C13" s="177" t="s">
        <v>53</v>
      </c>
      <c r="D13" s="177" t="s">
        <v>40</v>
      </c>
      <c r="E13" s="217" t="s">
        <v>41</v>
      </c>
      <c r="F13" s="178" t="s">
        <v>2640</v>
      </c>
      <c r="G13" s="178" t="s">
        <v>2641</v>
      </c>
    </row>
    <row r="14" spans="2:17" ht="24" x14ac:dyDescent="0.25">
      <c r="B14" s="218" t="s">
        <v>300</v>
      </c>
      <c r="C14" s="179" t="s">
        <v>1712</v>
      </c>
      <c r="D14" s="68" t="s">
        <v>45</v>
      </c>
      <c r="E14" s="219">
        <v>358.11</v>
      </c>
      <c r="F14" s="1288">
        <f>ORÇAMENTO_S_DES!N115</f>
        <v>82103.87</v>
      </c>
      <c r="G14" s="1290">
        <f>Tabela32[[#This Row],[Coluna1]]/ORÇAMENTO_S_DES!$N$409</f>
        <v>7.8168460859292896E-2</v>
      </c>
      <c r="H14" s="69"/>
      <c r="I14" s="69"/>
      <c r="J14" s="69"/>
      <c r="K14" s="69"/>
      <c r="L14" s="69"/>
      <c r="M14" s="69"/>
      <c r="N14" s="69"/>
      <c r="O14" s="69"/>
      <c r="P14" s="69"/>
      <c r="Q14" s="69"/>
    </row>
    <row r="15" spans="2:17" ht="36" x14ac:dyDescent="0.25">
      <c r="B15" s="218" t="s">
        <v>547</v>
      </c>
      <c r="C15" s="179" t="s">
        <v>1713</v>
      </c>
      <c r="D15" s="68" t="s">
        <v>45</v>
      </c>
      <c r="E15" s="219">
        <v>566.10949999999991</v>
      </c>
      <c r="F15" s="1288">
        <f>ORÇAMENTO_S_DES!N99</f>
        <v>79227.02</v>
      </c>
      <c r="G15" s="1290">
        <f>Tabela32[[#This Row],[Coluna1]]/ORÇAMENTO_S_DES!$N$409</f>
        <v>7.542950425928055E-2</v>
      </c>
      <c r="H15" s="69"/>
      <c r="I15" s="69"/>
      <c r="J15" s="69"/>
      <c r="K15" s="69"/>
      <c r="L15" s="69"/>
      <c r="M15" s="69"/>
      <c r="N15" s="69"/>
      <c r="O15" s="69"/>
      <c r="P15" s="69"/>
      <c r="Q15" s="69"/>
    </row>
    <row r="16" spans="2:17" ht="24" x14ac:dyDescent="0.25">
      <c r="B16" s="218" t="s">
        <v>140</v>
      </c>
      <c r="C16" s="179" t="s">
        <v>1714</v>
      </c>
      <c r="D16" s="68" t="s">
        <v>45</v>
      </c>
      <c r="E16" s="219">
        <v>211.93600000000001</v>
      </c>
      <c r="F16" s="1288">
        <f>ORÇAMENTO_S_DES!N129</f>
        <v>50288.17</v>
      </c>
      <c r="G16" s="1290">
        <f>Tabela32[[#This Row],[Coluna1]]/ORÇAMENTO_S_DES!$N$409</f>
        <v>4.7877753488726749E-2</v>
      </c>
      <c r="H16" s="69"/>
      <c r="I16" s="69"/>
      <c r="J16" s="69"/>
      <c r="K16" s="69"/>
      <c r="L16" s="69"/>
      <c r="M16" s="69"/>
      <c r="N16" s="69"/>
      <c r="O16" s="69"/>
      <c r="P16" s="69"/>
      <c r="Q16" s="69"/>
    </row>
    <row r="17" spans="2:17" ht="36" x14ac:dyDescent="0.25">
      <c r="B17" s="218" t="s">
        <v>551</v>
      </c>
      <c r="C17" s="179" t="s">
        <v>1715</v>
      </c>
      <c r="D17" s="68" t="s">
        <v>45</v>
      </c>
      <c r="E17" s="219">
        <v>240.91000000000003</v>
      </c>
      <c r="F17" s="1288">
        <f>ORÇAMENTO_S_DES!N158</f>
        <v>42036.38</v>
      </c>
      <c r="G17" s="1290">
        <f>Tabela32[[#This Row],[Coluna1]]/ORÇAMENTO_S_DES!$N$409</f>
        <v>4.0021488934642947E-2</v>
      </c>
      <c r="H17" s="69"/>
      <c r="I17" s="69"/>
      <c r="J17" s="69"/>
      <c r="K17" s="69"/>
      <c r="L17" s="69"/>
      <c r="M17" s="69"/>
      <c r="N17" s="69"/>
      <c r="O17" s="69"/>
      <c r="P17" s="69"/>
      <c r="Q17" s="69"/>
    </row>
    <row r="18" spans="2:17" ht="24" hidden="1" x14ac:dyDescent="0.25">
      <c r="B18" s="218" t="s">
        <v>1559</v>
      </c>
      <c r="C18" s="179" t="s">
        <v>1397</v>
      </c>
      <c r="D18" s="68" t="s">
        <v>45</v>
      </c>
      <c r="E18" s="219">
        <v>26</v>
      </c>
      <c r="F18" s="1288">
        <f>ORÇAMENTO_S_DES!N145</f>
        <v>35685.519999999997</v>
      </c>
      <c r="G18" s="1290">
        <f>Tabela32[[#This Row],[Coluna1]]/ORÇAMENTO_S_DES!$N$409</f>
        <v>3.3975038854605927E-2</v>
      </c>
      <c r="H18" s="69"/>
      <c r="I18" s="69"/>
      <c r="J18" s="69"/>
      <c r="K18" s="69"/>
      <c r="L18" s="69"/>
      <c r="M18" s="69"/>
      <c r="N18" s="69"/>
      <c r="O18" s="69"/>
      <c r="P18" s="69"/>
      <c r="Q18" s="69"/>
    </row>
    <row r="19" spans="2:17" hidden="1" x14ac:dyDescent="0.25">
      <c r="B19" s="218" t="s">
        <v>200</v>
      </c>
      <c r="C19" s="179" t="s">
        <v>1716</v>
      </c>
      <c r="D19" s="68" t="s">
        <v>45</v>
      </c>
      <c r="E19" s="219">
        <v>1007.0550000000001</v>
      </c>
      <c r="F19" s="1289">
        <f>ORÇAMENTO_S_DES!N363</f>
        <v>34129.089999999997</v>
      </c>
      <c r="G19" s="1290">
        <f>Tabela32[[#This Row],[Coluna1]]/ORÇAMENTO_S_DES!$N$409</f>
        <v>3.2493211779521289E-2</v>
      </c>
    </row>
    <row r="20" spans="2:17" hidden="1" x14ac:dyDescent="0.25"/>
  </sheetData>
  <dataConsolidate/>
  <mergeCells count="4">
    <mergeCell ref="C11:E11"/>
    <mergeCell ref="B5:E5"/>
    <mergeCell ref="D6:E6"/>
    <mergeCell ref="D7:E10"/>
  </mergeCells>
  <phoneticPr fontId="2" type="noConversion"/>
  <printOptions horizontalCentered="1"/>
  <pageMargins left="0.7" right="0.7" top="0.75" bottom="0.75" header="0.3" footer="0.3"/>
  <pageSetup paperSize="9" scale="74" fitToHeight="0" orientation="portrait" horizontalDpi="300" verticalDpi="300" r:id="rId1"/>
  <headerFooter>
    <oddFooter>Página &amp;P de &amp;N</oddFooter>
  </headerFooter>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theme="4" tint="0.79998168889431442"/>
    <pageSetUpPr fitToPage="1"/>
  </sheetPr>
  <dimension ref="A1:R409"/>
  <sheetViews>
    <sheetView topLeftCell="A331" workbookViewId="0">
      <selection activeCell="F404" sqref="F404"/>
    </sheetView>
  </sheetViews>
  <sheetFormatPr defaultColWidth="9.140625" defaultRowHeight="15" x14ac:dyDescent="0.25"/>
  <cols>
    <col min="1" max="1" width="10" style="184" customWidth="1"/>
    <col min="2" max="2" width="15.28515625" style="184" customWidth="1"/>
    <col min="3" max="3" width="13" style="184" customWidth="1"/>
    <col min="4" max="4" width="11.42578125" style="184" hidden="1" customWidth="1"/>
    <col min="5" max="5" width="12.140625" style="698" customWidth="1"/>
    <col min="6" max="6" width="62.5703125" style="187" customWidth="1"/>
    <col min="7" max="7" width="11.5703125" style="184" customWidth="1"/>
    <col min="8" max="8" width="13.5703125" style="188" customWidth="1"/>
    <col min="9" max="9" width="15.7109375" style="699" hidden="1" customWidth="1"/>
    <col min="10" max="10" width="15.85546875" style="699" customWidth="1"/>
    <col min="11" max="11" width="17.7109375" style="188" hidden="1" customWidth="1"/>
    <col min="12" max="12" width="17.28515625" style="188" customWidth="1"/>
    <col min="13" max="13" width="17.28515625" style="188" hidden="1" customWidth="1"/>
    <col min="14" max="14" width="16.7109375" style="188" customWidth="1"/>
    <col min="15" max="16384" width="9.140625" style="184"/>
  </cols>
  <sheetData>
    <row r="1" spans="1:18" x14ac:dyDescent="0.25">
      <c r="A1" s="208"/>
      <c r="B1" s="449"/>
      <c r="C1" s="167" t="s">
        <v>1</v>
      </c>
      <c r="D1" s="450"/>
      <c r="E1" s="451"/>
      <c r="F1" s="452"/>
      <c r="G1" s="168"/>
      <c r="H1" s="453"/>
      <c r="I1" s="454"/>
      <c r="J1" s="454"/>
      <c r="K1" s="453"/>
      <c r="L1" s="453"/>
      <c r="M1" s="453"/>
      <c r="N1" s="209"/>
    </row>
    <row r="2" spans="1:18" ht="15.75" x14ac:dyDescent="0.25">
      <c r="A2" s="210"/>
      <c r="B2" s="69"/>
      <c r="C2" s="169" t="s">
        <v>469</v>
      </c>
      <c r="D2" s="455"/>
      <c r="E2" s="182"/>
      <c r="F2" s="456"/>
      <c r="G2" s="170"/>
      <c r="H2" s="457"/>
      <c r="I2" s="458"/>
      <c r="J2" s="458"/>
      <c r="K2" s="457"/>
      <c r="L2" s="457"/>
      <c r="M2" s="457"/>
      <c r="N2" s="211"/>
    </row>
    <row r="3" spans="1:18" x14ac:dyDescent="0.2">
      <c r="A3" s="212"/>
      <c r="B3" s="459"/>
      <c r="C3" s="167" t="s">
        <v>1710</v>
      </c>
      <c r="D3" s="450"/>
      <c r="E3" s="460"/>
      <c r="F3" s="452"/>
      <c r="G3" s="168"/>
      <c r="H3" s="453"/>
      <c r="I3" s="454"/>
      <c r="J3" s="454"/>
      <c r="K3" s="453"/>
      <c r="L3" s="453"/>
      <c r="M3" s="453"/>
      <c r="N3" s="209"/>
    </row>
    <row r="4" spans="1:18" ht="18" x14ac:dyDescent="0.25">
      <c r="A4" s="829" t="s">
        <v>20</v>
      </c>
      <c r="B4" s="830"/>
      <c r="C4" s="830"/>
      <c r="D4" s="830"/>
      <c r="E4" s="830"/>
      <c r="F4" s="830"/>
      <c r="G4" s="830"/>
      <c r="H4" s="830"/>
      <c r="I4" s="830"/>
      <c r="J4" s="830"/>
      <c r="K4" s="830"/>
      <c r="L4" s="832"/>
      <c r="M4" s="832"/>
      <c r="N4" s="833"/>
    </row>
    <row r="5" spans="1:18" x14ac:dyDescent="0.25">
      <c r="A5" s="213" t="s">
        <v>69</v>
      </c>
      <c r="B5" s="32" t="s">
        <v>1587</v>
      </c>
      <c r="C5" s="462"/>
      <c r="D5" s="462"/>
      <c r="E5" s="463"/>
      <c r="F5" s="464"/>
      <c r="G5" s="464"/>
      <c r="H5" s="465"/>
      <c r="I5" s="466"/>
      <c r="J5" s="844" t="s">
        <v>46</v>
      </c>
      <c r="K5" s="845"/>
      <c r="L5" s="845"/>
      <c r="M5" s="845"/>
      <c r="N5" s="846"/>
    </row>
    <row r="6" spans="1:18" ht="14.45" customHeight="1" x14ac:dyDescent="0.25">
      <c r="A6" s="213" t="s">
        <v>70</v>
      </c>
      <c r="B6" s="32" t="s">
        <v>480</v>
      </c>
      <c r="C6" s="462"/>
      <c r="D6" s="462"/>
      <c r="E6" s="463"/>
      <c r="F6" s="464"/>
      <c r="G6" s="464"/>
      <c r="H6" s="465"/>
      <c r="I6" s="466"/>
      <c r="J6" s="838" t="s">
        <v>1507</v>
      </c>
      <c r="K6" s="839"/>
      <c r="L6" s="839"/>
      <c r="M6" s="839"/>
      <c r="N6" s="840"/>
    </row>
    <row r="7" spans="1:18" x14ac:dyDescent="0.25">
      <c r="A7" s="214" t="s">
        <v>71</v>
      </c>
      <c r="B7" s="171" t="s">
        <v>1588</v>
      </c>
      <c r="C7" s="468"/>
      <c r="D7" s="468"/>
      <c r="E7" s="469"/>
      <c r="F7" s="470"/>
      <c r="G7" s="470"/>
      <c r="H7" s="471"/>
      <c r="I7" s="472"/>
      <c r="J7" s="838"/>
      <c r="K7" s="839"/>
      <c r="L7" s="839"/>
      <c r="M7" s="839"/>
      <c r="N7" s="840"/>
    </row>
    <row r="8" spans="1:18" ht="14.45" hidden="1" customHeight="1" x14ac:dyDescent="0.25">
      <c r="A8" s="213" t="s">
        <v>37</v>
      </c>
      <c r="B8" s="172">
        <v>0.2881986483454233</v>
      </c>
      <c r="C8" s="461" t="s">
        <v>968</v>
      </c>
      <c r="D8" s="172">
        <v>0.1665303579205224</v>
      </c>
      <c r="E8" s="473"/>
      <c r="F8" s="464"/>
      <c r="G8" s="461"/>
      <c r="H8" s="465"/>
      <c r="I8" s="473"/>
      <c r="J8" s="838"/>
      <c r="K8" s="839"/>
      <c r="L8" s="839"/>
      <c r="M8" s="839"/>
      <c r="N8" s="840"/>
    </row>
    <row r="9" spans="1:18" x14ac:dyDescent="0.25">
      <c r="A9" s="213" t="s">
        <v>901</v>
      </c>
      <c r="B9" s="173">
        <v>0.22223573336018321</v>
      </c>
      <c r="C9" s="461"/>
      <c r="D9" s="173">
        <v>0.15278047942916428</v>
      </c>
      <c r="E9" s="459"/>
      <c r="F9" s="470"/>
      <c r="G9" s="467"/>
      <c r="H9" s="471"/>
      <c r="I9" s="459"/>
      <c r="J9" s="841"/>
      <c r="K9" s="842"/>
      <c r="L9" s="842"/>
      <c r="M9" s="842"/>
      <c r="N9" s="843"/>
    </row>
    <row r="10" spans="1:18" x14ac:dyDescent="0.25">
      <c r="A10" s="214" t="s">
        <v>72</v>
      </c>
      <c r="B10" s="174" t="s">
        <v>1711</v>
      </c>
      <c r="C10" s="537"/>
      <c r="D10" s="537"/>
      <c r="E10" s="538"/>
      <c r="F10" s="539"/>
      <c r="G10" s="459"/>
      <c r="H10" s="540"/>
      <c r="I10" s="834"/>
      <c r="J10" s="834"/>
      <c r="K10" s="834"/>
      <c r="L10" s="542"/>
      <c r="M10" s="541"/>
      <c r="N10" s="714"/>
    </row>
    <row r="11" spans="1:18" ht="28.5" customHeight="1" x14ac:dyDescent="0.25">
      <c r="A11" s="215" t="s">
        <v>73</v>
      </c>
      <c r="B11" s="175" t="s">
        <v>2639</v>
      </c>
      <c r="C11" s="543"/>
      <c r="D11" s="543"/>
      <c r="E11" s="544"/>
      <c r="F11" s="545"/>
      <c r="G11" s="176"/>
      <c r="H11" s="546"/>
      <c r="I11" s="547"/>
      <c r="J11" s="547"/>
      <c r="K11" s="837" t="s">
        <v>74</v>
      </c>
      <c r="L11" s="837"/>
      <c r="M11" s="835" t="s">
        <v>1717</v>
      </c>
      <c r="N11" s="836"/>
    </row>
    <row r="12" spans="1:18" ht="21" x14ac:dyDescent="0.25">
      <c r="A12" s="216" t="s">
        <v>44</v>
      </c>
      <c r="B12" s="177" t="s">
        <v>54</v>
      </c>
      <c r="C12" s="177" t="s">
        <v>52</v>
      </c>
      <c r="D12" s="177" t="s">
        <v>292</v>
      </c>
      <c r="E12" s="177" t="s">
        <v>39</v>
      </c>
      <c r="F12" s="177" t="s">
        <v>53</v>
      </c>
      <c r="G12" s="177" t="s">
        <v>40</v>
      </c>
      <c r="H12" s="178" t="s">
        <v>41</v>
      </c>
      <c r="I12" s="474" t="s">
        <v>826</v>
      </c>
      <c r="J12" s="474" t="s">
        <v>827</v>
      </c>
      <c r="K12" s="178" t="s">
        <v>824</v>
      </c>
      <c r="L12" s="178" t="s">
        <v>825</v>
      </c>
      <c r="M12" s="178" t="s">
        <v>828</v>
      </c>
      <c r="N12" s="217" t="s">
        <v>829</v>
      </c>
    </row>
    <row r="13" spans="1:18" s="660" customFormat="1" ht="12.75" x14ac:dyDescent="0.25">
      <c r="A13" s="715"/>
      <c r="B13" s="591"/>
      <c r="C13" s="591"/>
      <c r="D13" s="591"/>
      <c r="E13" s="591"/>
      <c r="F13" s="536" t="s">
        <v>1587</v>
      </c>
      <c r="G13" s="591"/>
      <c r="H13" s="592"/>
      <c r="I13" s="593"/>
      <c r="J13" s="593"/>
      <c r="K13" s="592"/>
      <c r="L13" s="592"/>
      <c r="M13" s="619">
        <v>1070030.0499999998</v>
      </c>
      <c r="N13" s="716">
        <v>1050345.23</v>
      </c>
    </row>
    <row r="14" spans="1:18" s="660" customFormat="1" ht="12.75" x14ac:dyDescent="0.25">
      <c r="A14" s="717" t="s">
        <v>11</v>
      </c>
      <c r="B14" s="718"/>
      <c r="C14" s="718"/>
      <c r="D14" s="718"/>
      <c r="E14" s="718"/>
      <c r="F14" s="719" t="s">
        <v>4</v>
      </c>
      <c r="G14" s="720"/>
      <c r="H14" s="594"/>
      <c r="I14" s="595"/>
      <c r="J14" s="595"/>
      <c r="K14" s="594"/>
      <c r="L14" s="594"/>
      <c r="M14" s="596">
        <v>38552.990000000005</v>
      </c>
      <c r="N14" s="721">
        <v>37704.409999999996</v>
      </c>
      <c r="O14" s="659"/>
      <c r="P14" s="659"/>
      <c r="Q14" s="659"/>
      <c r="R14" s="659"/>
    </row>
    <row r="15" spans="1:18" s="660" customFormat="1" ht="25.5" x14ac:dyDescent="0.25">
      <c r="A15" s="722" t="s">
        <v>12</v>
      </c>
      <c r="B15" s="597" t="s">
        <v>54</v>
      </c>
      <c r="C15" s="597" t="s">
        <v>55</v>
      </c>
      <c r="D15" s="597" t="s">
        <v>12</v>
      </c>
      <c r="E15" s="598">
        <v>103689</v>
      </c>
      <c r="F15" s="168" t="s">
        <v>1718</v>
      </c>
      <c r="G15" s="597" t="s">
        <v>45</v>
      </c>
      <c r="H15" s="633">
        <v>8</v>
      </c>
      <c r="I15" s="632" t="s">
        <v>1719</v>
      </c>
      <c r="J15" s="634" t="s">
        <v>1720</v>
      </c>
      <c r="K15" s="633">
        <v>394.13</v>
      </c>
      <c r="L15" s="633">
        <v>378.19</v>
      </c>
      <c r="M15" s="633">
        <v>3153.04</v>
      </c>
      <c r="N15" s="723">
        <v>3025.52</v>
      </c>
      <c r="O15" s="659"/>
      <c r="P15" s="659"/>
      <c r="Q15" s="659"/>
      <c r="R15" s="659"/>
    </row>
    <row r="16" spans="1:18" s="660" customFormat="1" ht="25.5" x14ac:dyDescent="0.25">
      <c r="A16" s="722" t="s">
        <v>13</v>
      </c>
      <c r="B16" s="597" t="s">
        <v>54</v>
      </c>
      <c r="C16" s="597" t="s">
        <v>55</v>
      </c>
      <c r="D16" s="597" t="s">
        <v>13</v>
      </c>
      <c r="E16" s="598">
        <v>99059</v>
      </c>
      <c r="F16" s="168" t="s">
        <v>1721</v>
      </c>
      <c r="G16" s="597" t="s">
        <v>150</v>
      </c>
      <c r="H16" s="633">
        <v>70</v>
      </c>
      <c r="I16" s="632" t="s">
        <v>1722</v>
      </c>
      <c r="J16" s="634" t="s">
        <v>1723</v>
      </c>
      <c r="K16" s="633">
        <v>75.099999999999994</v>
      </c>
      <c r="L16" s="633">
        <v>75.22</v>
      </c>
      <c r="M16" s="633">
        <v>5257</v>
      </c>
      <c r="N16" s="723">
        <v>5265.4</v>
      </c>
      <c r="O16" s="659"/>
      <c r="P16" s="659"/>
      <c r="Q16" s="659"/>
      <c r="R16" s="659"/>
    </row>
    <row r="17" spans="1:18" s="660" customFormat="1" ht="12.75" x14ac:dyDescent="0.25">
      <c r="A17" s="722" t="s">
        <v>14</v>
      </c>
      <c r="B17" s="597" t="s">
        <v>54</v>
      </c>
      <c r="C17" s="597" t="s">
        <v>55</v>
      </c>
      <c r="D17" s="597" t="s">
        <v>14</v>
      </c>
      <c r="E17" s="598">
        <v>98459</v>
      </c>
      <c r="F17" s="168" t="s">
        <v>1724</v>
      </c>
      <c r="G17" s="597" t="s">
        <v>45</v>
      </c>
      <c r="H17" s="633">
        <v>197.12</v>
      </c>
      <c r="I17" s="632" t="s">
        <v>1725</v>
      </c>
      <c r="J17" s="634" t="s">
        <v>1726</v>
      </c>
      <c r="K17" s="633">
        <v>101.18</v>
      </c>
      <c r="L17" s="633">
        <v>99.5</v>
      </c>
      <c r="M17" s="633">
        <v>19944.599999999999</v>
      </c>
      <c r="N17" s="723">
        <v>19613.439999999999</v>
      </c>
      <c r="O17" s="659"/>
      <c r="P17" s="659"/>
      <c r="Q17" s="659"/>
      <c r="R17" s="659"/>
    </row>
    <row r="18" spans="1:18" s="660" customFormat="1" ht="38.25" x14ac:dyDescent="0.25">
      <c r="A18" s="722" t="s">
        <v>15</v>
      </c>
      <c r="B18" s="597" t="s">
        <v>54</v>
      </c>
      <c r="C18" s="597" t="s">
        <v>56</v>
      </c>
      <c r="D18" s="597" t="s">
        <v>15</v>
      </c>
      <c r="E18" s="598">
        <v>101001136</v>
      </c>
      <c r="F18" s="168" t="s">
        <v>1727</v>
      </c>
      <c r="G18" s="597" t="s">
        <v>45</v>
      </c>
      <c r="H18" s="633">
        <v>4</v>
      </c>
      <c r="I18" s="632">
        <v>66.45</v>
      </c>
      <c r="J18" s="634">
        <v>68.59</v>
      </c>
      <c r="K18" s="633">
        <v>85.6</v>
      </c>
      <c r="L18" s="633">
        <v>83.83</v>
      </c>
      <c r="M18" s="633">
        <v>342.4</v>
      </c>
      <c r="N18" s="723">
        <v>335.32</v>
      </c>
      <c r="O18" s="659"/>
      <c r="P18" s="659"/>
      <c r="Q18" s="659"/>
      <c r="R18" s="659"/>
    </row>
    <row r="19" spans="1:18" s="660" customFormat="1" ht="12.75" x14ac:dyDescent="0.25">
      <c r="A19" s="722" t="s">
        <v>49</v>
      </c>
      <c r="B19" s="597" t="s">
        <v>54</v>
      </c>
      <c r="C19" s="597" t="s">
        <v>57</v>
      </c>
      <c r="D19" s="597" t="s">
        <v>49</v>
      </c>
      <c r="E19" s="598" t="s">
        <v>969</v>
      </c>
      <c r="F19" s="168" t="s">
        <v>1391</v>
      </c>
      <c r="G19" s="597" t="s">
        <v>117</v>
      </c>
      <c r="H19" s="633">
        <v>1</v>
      </c>
      <c r="I19" s="632">
        <v>1404.4000000000003</v>
      </c>
      <c r="J19" s="634">
        <v>1484.5400000000002</v>
      </c>
      <c r="K19" s="633">
        <v>1809.14</v>
      </c>
      <c r="L19" s="633">
        <v>1814.45</v>
      </c>
      <c r="M19" s="633">
        <v>1809.14</v>
      </c>
      <c r="N19" s="723">
        <v>1814.45</v>
      </c>
      <c r="O19" s="659"/>
      <c r="P19" s="659"/>
      <c r="Q19" s="659"/>
      <c r="R19" s="659"/>
    </row>
    <row r="20" spans="1:18" s="660" customFormat="1" ht="38.25" x14ac:dyDescent="0.25">
      <c r="A20" s="722" t="s">
        <v>50</v>
      </c>
      <c r="B20" s="597" t="s">
        <v>54</v>
      </c>
      <c r="C20" s="597" t="s">
        <v>55</v>
      </c>
      <c r="D20" s="597" t="s">
        <v>50</v>
      </c>
      <c r="E20" s="598">
        <v>98525</v>
      </c>
      <c r="F20" s="168" t="s">
        <v>1728</v>
      </c>
      <c r="G20" s="597" t="s">
        <v>45</v>
      </c>
      <c r="H20" s="633">
        <v>350.95999999999992</v>
      </c>
      <c r="I20" s="632" t="s">
        <v>1729</v>
      </c>
      <c r="J20" s="634" t="s">
        <v>1730</v>
      </c>
      <c r="K20" s="633">
        <v>0.74</v>
      </c>
      <c r="L20" s="633">
        <v>0.74</v>
      </c>
      <c r="M20" s="633">
        <v>259.70999999999998</v>
      </c>
      <c r="N20" s="723">
        <v>259.70999999999998</v>
      </c>
      <c r="O20" s="659"/>
      <c r="P20" s="659"/>
      <c r="Q20" s="659"/>
      <c r="R20" s="659"/>
    </row>
    <row r="21" spans="1:18" s="660" customFormat="1" ht="12.75" x14ac:dyDescent="0.25">
      <c r="A21" s="722" t="s">
        <v>51</v>
      </c>
      <c r="B21" s="597" t="s">
        <v>54</v>
      </c>
      <c r="C21" s="597" t="s">
        <v>56</v>
      </c>
      <c r="D21" s="597" t="s">
        <v>51</v>
      </c>
      <c r="E21" s="598">
        <v>201002161</v>
      </c>
      <c r="F21" s="168" t="s">
        <v>1731</v>
      </c>
      <c r="G21" s="597" t="s">
        <v>117</v>
      </c>
      <c r="H21" s="633">
        <v>18</v>
      </c>
      <c r="I21" s="632">
        <v>330</v>
      </c>
      <c r="J21" s="634">
        <v>330</v>
      </c>
      <c r="K21" s="633">
        <v>425.1</v>
      </c>
      <c r="L21" s="633">
        <v>403.33</v>
      </c>
      <c r="M21" s="633">
        <v>7651.8</v>
      </c>
      <c r="N21" s="723">
        <v>7259.94</v>
      </c>
      <c r="O21" s="659"/>
      <c r="P21" s="659"/>
      <c r="Q21" s="659"/>
      <c r="R21" s="659"/>
    </row>
    <row r="22" spans="1:18" s="660" customFormat="1" ht="25.5" x14ac:dyDescent="0.25">
      <c r="A22" s="722" t="s">
        <v>68</v>
      </c>
      <c r="B22" s="597" t="s">
        <v>54</v>
      </c>
      <c r="C22" s="597" t="s">
        <v>55</v>
      </c>
      <c r="D22" s="597" t="s">
        <v>68</v>
      </c>
      <c r="E22" s="598">
        <v>97914</v>
      </c>
      <c r="F22" s="168" t="s">
        <v>1732</v>
      </c>
      <c r="G22" s="597" t="s">
        <v>1733</v>
      </c>
      <c r="H22" s="633">
        <v>6</v>
      </c>
      <c r="I22" s="632" t="s">
        <v>1734</v>
      </c>
      <c r="J22" s="634" t="s">
        <v>1735</v>
      </c>
      <c r="K22" s="633">
        <v>3.59</v>
      </c>
      <c r="L22" s="633">
        <v>3.47</v>
      </c>
      <c r="M22" s="633">
        <v>21.54</v>
      </c>
      <c r="N22" s="723">
        <v>20.82</v>
      </c>
      <c r="O22" s="659"/>
      <c r="P22" s="659"/>
      <c r="Q22" s="659"/>
      <c r="R22" s="659"/>
    </row>
    <row r="23" spans="1:18" s="660" customFormat="1" ht="38.25" x14ac:dyDescent="0.25">
      <c r="A23" s="722" t="s">
        <v>1508</v>
      </c>
      <c r="B23" s="597" t="s">
        <v>54</v>
      </c>
      <c r="C23" s="597" t="s">
        <v>55</v>
      </c>
      <c r="D23" s="597" t="s">
        <v>1508</v>
      </c>
      <c r="E23" s="598">
        <v>97915</v>
      </c>
      <c r="F23" s="168" t="s">
        <v>1736</v>
      </c>
      <c r="G23" s="597" t="s">
        <v>1733</v>
      </c>
      <c r="H23" s="633">
        <v>79</v>
      </c>
      <c r="I23" s="632" t="s">
        <v>1737</v>
      </c>
      <c r="J23" s="634" t="s">
        <v>1738</v>
      </c>
      <c r="K23" s="633">
        <v>1.44</v>
      </c>
      <c r="L23" s="633">
        <v>1.39</v>
      </c>
      <c r="M23" s="633">
        <v>113.76</v>
      </c>
      <c r="N23" s="723">
        <v>109.81</v>
      </c>
      <c r="O23" s="659"/>
      <c r="P23" s="659"/>
      <c r="Q23" s="659"/>
      <c r="R23" s="659"/>
    </row>
    <row r="24" spans="1:18" s="660" customFormat="1" ht="12.75" x14ac:dyDescent="0.25">
      <c r="A24" s="722"/>
      <c r="B24" s="597"/>
      <c r="C24" s="597"/>
      <c r="D24" s="597"/>
      <c r="E24" s="598"/>
      <c r="F24" s="605"/>
      <c r="G24" s="450"/>
      <c r="H24" s="606"/>
      <c r="I24" s="607"/>
      <c r="J24" s="607"/>
      <c r="K24" s="606"/>
      <c r="L24" s="606"/>
      <c r="M24" s="629"/>
      <c r="N24" s="724"/>
      <c r="O24" s="659"/>
      <c r="P24" s="659"/>
      <c r="Q24" s="659"/>
      <c r="R24" s="659"/>
    </row>
    <row r="25" spans="1:18" s="660" customFormat="1" ht="12.75" x14ac:dyDescent="0.25">
      <c r="A25" s="717" t="s">
        <v>10</v>
      </c>
      <c r="B25" s="718"/>
      <c r="C25" s="718"/>
      <c r="D25" s="718"/>
      <c r="E25" s="718"/>
      <c r="F25" s="719" t="s">
        <v>1390</v>
      </c>
      <c r="G25" s="720"/>
      <c r="H25" s="594"/>
      <c r="I25" s="595"/>
      <c r="J25" s="595"/>
      <c r="K25" s="594"/>
      <c r="L25" s="594"/>
      <c r="M25" s="596">
        <v>27871.45</v>
      </c>
      <c r="N25" s="721">
        <v>27219.81</v>
      </c>
      <c r="O25" s="659"/>
      <c r="P25" s="659"/>
      <c r="Q25" s="659"/>
      <c r="R25" s="659"/>
    </row>
    <row r="26" spans="1:18" s="660" customFormat="1" ht="38.25" x14ac:dyDescent="0.25">
      <c r="A26" s="722" t="s">
        <v>16</v>
      </c>
      <c r="B26" s="597" t="s">
        <v>54</v>
      </c>
      <c r="C26" s="597" t="s">
        <v>57</v>
      </c>
      <c r="D26" s="597" t="s">
        <v>539</v>
      </c>
      <c r="E26" s="598" t="s">
        <v>973</v>
      </c>
      <c r="F26" s="168" t="s">
        <v>1589</v>
      </c>
      <c r="G26" s="597" t="s">
        <v>45</v>
      </c>
      <c r="H26" s="633">
        <v>8</v>
      </c>
      <c r="I26" s="632">
        <v>782.4799999999999</v>
      </c>
      <c r="J26" s="634">
        <v>802.51999999999987</v>
      </c>
      <c r="K26" s="633">
        <v>1007.98</v>
      </c>
      <c r="L26" s="633">
        <v>980.86</v>
      </c>
      <c r="M26" s="633">
        <v>8063.84</v>
      </c>
      <c r="N26" s="723">
        <v>7846.88</v>
      </c>
      <c r="O26" s="659"/>
      <c r="P26" s="659"/>
      <c r="Q26" s="659"/>
      <c r="R26" s="659"/>
    </row>
    <row r="27" spans="1:18" s="660" customFormat="1" ht="51" x14ac:dyDescent="0.25">
      <c r="A27" s="722" t="s">
        <v>539</v>
      </c>
      <c r="B27" s="597" t="s">
        <v>54</v>
      </c>
      <c r="C27" s="597" t="s">
        <v>57</v>
      </c>
      <c r="D27" s="597" t="s">
        <v>1124</v>
      </c>
      <c r="E27" s="598" t="s">
        <v>974</v>
      </c>
      <c r="F27" s="168" t="s">
        <v>1590</v>
      </c>
      <c r="G27" s="597" t="s">
        <v>117</v>
      </c>
      <c r="H27" s="633">
        <v>6</v>
      </c>
      <c r="I27" s="632">
        <v>1002.3299999999999</v>
      </c>
      <c r="J27" s="634">
        <v>1032.4000000000001</v>
      </c>
      <c r="K27" s="633">
        <v>1291.2</v>
      </c>
      <c r="L27" s="633">
        <v>1261.83</v>
      </c>
      <c r="M27" s="633">
        <v>7747.2</v>
      </c>
      <c r="N27" s="723">
        <v>7570.98</v>
      </c>
      <c r="O27" s="659"/>
      <c r="P27" s="659"/>
      <c r="Q27" s="659"/>
      <c r="R27" s="659"/>
    </row>
    <row r="28" spans="1:18" s="660" customFormat="1" ht="51" x14ac:dyDescent="0.25">
      <c r="A28" s="722" t="s">
        <v>1124</v>
      </c>
      <c r="B28" s="597" t="s">
        <v>54</v>
      </c>
      <c r="C28" s="597" t="s">
        <v>57</v>
      </c>
      <c r="D28" s="597" t="s">
        <v>1125</v>
      </c>
      <c r="E28" s="598" t="s">
        <v>1442</v>
      </c>
      <c r="F28" s="168" t="s">
        <v>1635</v>
      </c>
      <c r="G28" s="597" t="s">
        <v>117</v>
      </c>
      <c r="H28" s="633">
        <v>8</v>
      </c>
      <c r="I28" s="632">
        <v>642.78999999999985</v>
      </c>
      <c r="J28" s="634">
        <v>665.42</v>
      </c>
      <c r="K28" s="633">
        <v>828.04</v>
      </c>
      <c r="L28" s="633">
        <v>813.3</v>
      </c>
      <c r="M28" s="633">
        <v>6624.32</v>
      </c>
      <c r="N28" s="723">
        <v>6506.4</v>
      </c>
      <c r="O28" s="659"/>
      <c r="P28" s="659"/>
      <c r="Q28" s="659"/>
      <c r="R28" s="659"/>
    </row>
    <row r="29" spans="1:18" s="660" customFormat="1" ht="51" x14ac:dyDescent="0.25">
      <c r="A29" s="722" t="s">
        <v>1125</v>
      </c>
      <c r="B29" s="597" t="s">
        <v>54</v>
      </c>
      <c r="C29" s="597" t="s">
        <v>57</v>
      </c>
      <c r="D29" s="597" t="s">
        <v>1126</v>
      </c>
      <c r="E29" s="598" t="s">
        <v>975</v>
      </c>
      <c r="F29" s="168" t="s">
        <v>1658</v>
      </c>
      <c r="G29" s="597" t="s">
        <v>117</v>
      </c>
      <c r="H29" s="633">
        <v>4</v>
      </c>
      <c r="I29" s="632">
        <v>915.93000000000006</v>
      </c>
      <c r="J29" s="634">
        <v>943.37</v>
      </c>
      <c r="K29" s="633">
        <v>1179.8900000000001</v>
      </c>
      <c r="L29" s="633">
        <v>1153.02</v>
      </c>
      <c r="M29" s="633">
        <v>4719.5600000000004</v>
      </c>
      <c r="N29" s="723">
        <v>4612.08</v>
      </c>
      <c r="O29" s="659"/>
      <c r="P29" s="659"/>
      <c r="Q29" s="659"/>
      <c r="R29" s="659"/>
    </row>
    <row r="30" spans="1:18" s="660" customFormat="1" ht="38.25" x14ac:dyDescent="0.25">
      <c r="A30" s="722" t="s">
        <v>1126</v>
      </c>
      <c r="B30" s="597" t="s">
        <v>54</v>
      </c>
      <c r="C30" s="597" t="s">
        <v>56</v>
      </c>
      <c r="D30" s="597" t="s">
        <v>1127</v>
      </c>
      <c r="E30" s="598">
        <v>101001156</v>
      </c>
      <c r="F30" s="168" t="s">
        <v>1739</v>
      </c>
      <c r="G30" s="597" t="s">
        <v>117</v>
      </c>
      <c r="H30" s="633">
        <v>1</v>
      </c>
      <c r="I30" s="632">
        <v>509.86</v>
      </c>
      <c r="J30" s="634">
        <v>512.02</v>
      </c>
      <c r="K30" s="633">
        <v>656.8</v>
      </c>
      <c r="L30" s="633">
        <v>625.79999999999995</v>
      </c>
      <c r="M30" s="633">
        <v>656.8</v>
      </c>
      <c r="N30" s="723">
        <v>625.79999999999995</v>
      </c>
      <c r="O30" s="659"/>
      <c r="P30" s="659"/>
      <c r="Q30" s="659"/>
      <c r="R30" s="659"/>
    </row>
    <row r="31" spans="1:18" s="660" customFormat="1" ht="25.5" x14ac:dyDescent="0.25">
      <c r="A31" s="722" t="s">
        <v>1127</v>
      </c>
      <c r="B31" s="597" t="s">
        <v>54</v>
      </c>
      <c r="C31" s="597" t="s">
        <v>55</v>
      </c>
      <c r="D31" s="597" t="s">
        <v>1524</v>
      </c>
      <c r="E31" s="598">
        <v>97914</v>
      </c>
      <c r="F31" s="168" t="s">
        <v>1732</v>
      </c>
      <c r="G31" s="597" t="s">
        <v>1733</v>
      </c>
      <c r="H31" s="633">
        <v>3</v>
      </c>
      <c r="I31" s="632" t="s">
        <v>1734</v>
      </c>
      <c r="J31" s="634" t="s">
        <v>1735</v>
      </c>
      <c r="K31" s="633">
        <v>3.59</v>
      </c>
      <c r="L31" s="633">
        <v>3.47</v>
      </c>
      <c r="M31" s="633">
        <v>10.77</v>
      </c>
      <c r="N31" s="723">
        <v>10.41</v>
      </c>
      <c r="O31" s="659"/>
      <c r="P31" s="659"/>
      <c r="Q31" s="659"/>
      <c r="R31" s="659"/>
    </row>
    <row r="32" spans="1:18" s="660" customFormat="1" ht="38.25" x14ac:dyDescent="0.25">
      <c r="A32" s="722" t="s">
        <v>1511</v>
      </c>
      <c r="B32" s="597" t="s">
        <v>54</v>
      </c>
      <c r="C32" s="597" t="s">
        <v>55</v>
      </c>
      <c r="D32" s="597" t="s">
        <v>1525</v>
      </c>
      <c r="E32" s="598">
        <v>97915</v>
      </c>
      <c r="F32" s="168" t="s">
        <v>1736</v>
      </c>
      <c r="G32" s="597" t="s">
        <v>1733</v>
      </c>
      <c r="H32" s="633">
        <v>34</v>
      </c>
      <c r="I32" s="632" t="s">
        <v>1737</v>
      </c>
      <c r="J32" s="634" t="s">
        <v>1738</v>
      </c>
      <c r="K32" s="633">
        <v>1.44</v>
      </c>
      <c r="L32" s="633">
        <v>1.39</v>
      </c>
      <c r="M32" s="633">
        <v>48.96</v>
      </c>
      <c r="N32" s="723">
        <v>47.26</v>
      </c>
      <c r="O32" s="659"/>
      <c r="P32" s="659"/>
      <c r="Q32" s="659"/>
      <c r="R32" s="659"/>
    </row>
    <row r="33" spans="1:18" s="660" customFormat="1" ht="12.75" x14ac:dyDescent="0.25">
      <c r="A33" s="725"/>
      <c r="B33" s="726"/>
      <c r="C33" s="726"/>
      <c r="D33" s="726"/>
      <c r="E33" s="727"/>
      <c r="F33" s="728"/>
      <c r="G33" s="729"/>
      <c r="H33" s="695"/>
      <c r="I33" s="730"/>
      <c r="J33" s="730"/>
      <c r="K33" s="695"/>
      <c r="L33" s="695"/>
      <c r="M33" s="696"/>
      <c r="N33" s="731"/>
      <c r="O33" s="659"/>
      <c r="P33" s="659"/>
      <c r="Q33" s="659"/>
      <c r="R33" s="659"/>
    </row>
    <row r="34" spans="1:18" s="660" customFormat="1" ht="12.75" x14ac:dyDescent="0.25">
      <c r="A34" s="732" t="s">
        <v>17</v>
      </c>
      <c r="B34" s="475"/>
      <c r="C34" s="475"/>
      <c r="D34" s="475"/>
      <c r="E34" s="475"/>
      <c r="F34" s="45" t="s">
        <v>121</v>
      </c>
      <c r="G34" s="601"/>
      <c r="H34" s="602"/>
      <c r="I34" s="603"/>
      <c r="J34" s="603"/>
      <c r="K34" s="602"/>
      <c r="L34" s="602"/>
      <c r="M34" s="604">
        <v>11202.829999999998</v>
      </c>
      <c r="N34" s="733">
        <v>11190.41</v>
      </c>
      <c r="O34" s="659"/>
      <c r="P34" s="659"/>
      <c r="Q34" s="659"/>
      <c r="R34" s="659"/>
    </row>
    <row r="35" spans="1:18" s="660" customFormat="1" ht="25.5" x14ac:dyDescent="0.25">
      <c r="A35" s="722" t="s">
        <v>18</v>
      </c>
      <c r="B35" s="597" t="s">
        <v>54</v>
      </c>
      <c r="C35" s="597" t="s">
        <v>56</v>
      </c>
      <c r="D35" s="597" t="s">
        <v>18</v>
      </c>
      <c r="E35" s="598">
        <v>401001126</v>
      </c>
      <c r="F35" s="168" t="s">
        <v>1740</v>
      </c>
      <c r="G35" s="597" t="s">
        <v>1509</v>
      </c>
      <c r="H35" s="633">
        <v>70.191999999999993</v>
      </c>
      <c r="I35" s="632">
        <v>114.08</v>
      </c>
      <c r="J35" s="634">
        <v>120.45</v>
      </c>
      <c r="K35" s="633">
        <v>146.94999999999999</v>
      </c>
      <c r="L35" s="633">
        <v>147.21</v>
      </c>
      <c r="M35" s="633">
        <v>10314.709999999999</v>
      </c>
      <c r="N35" s="723">
        <v>10332.959999999999</v>
      </c>
      <c r="O35" s="659"/>
      <c r="P35" s="659"/>
      <c r="Q35" s="659"/>
      <c r="R35" s="659"/>
    </row>
    <row r="36" spans="1:18" s="660" customFormat="1" ht="25.5" x14ac:dyDescent="0.25">
      <c r="A36" s="722" t="s">
        <v>1512</v>
      </c>
      <c r="B36" s="597" t="s">
        <v>54</v>
      </c>
      <c r="C36" s="597" t="s">
        <v>55</v>
      </c>
      <c r="D36" s="597" t="s">
        <v>1512</v>
      </c>
      <c r="E36" s="598">
        <v>97914</v>
      </c>
      <c r="F36" s="168" t="s">
        <v>1732</v>
      </c>
      <c r="G36" s="597" t="s">
        <v>1733</v>
      </c>
      <c r="H36" s="633">
        <v>36</v>
      </c>
      <c r="I36" s="632" t="s">
        <v>1734</v>
      </c>
      <c r="J36" s="634" t="s">
        <v>1735</v>
      </c>
      <c r="K36" s="633">
        <v>3.59</v>
      </c>
      <c r="L36" s="633">
        <v>3.47</v>
      </c>
      <c r="M36" s="633">
        <v>129.24</v>
      </c>
      <c r="N36" s="723">
        <v>124.92</v>
      </c>
      <c r="O36" s="659"/>
      <c r="P36" s="659"/>
      <c r="Q36" s="659"/>
      <c r="R36" s="659"/>
    </row>
    <row r="37" spans="1:18" s="660" customFormat="1" ht="38.25" x14ac:dyDescent="0.25">
      <c r="A37" s="722" t="s">
        <v>1526</v>
      </c>
      <c r="B37" s="597" t="s">
        <v>54</v>
      </c>
      <c r="C37" s="597" t="s">
        <v>55</v>
      </c>
      <c r="D37" s="597" t="s">
        <v>1526</v>
      </c>
      <c r="E37" s="598">
        <v>97915</v>
      </c>
      <c r="F37" s="168" t="s">
        <v>1736</v>
      </c>
      <c r="G37" s="597" t="s">
        <v>1733</v>
      </c>
      <c r="H37" s="633">
        <v>527</v>
      </c>
      <c r="I37" s="632" t="s">
        <v>1737</v>
      </c>
      <c r="J37" s="634" t="s">
        <v>1738</v>
      </c>
      <c r="K37" s="633">
        <v>1.44</v>
      </c>
      <c r="L37" s="633">
        <v>1.39</v>
      </c>
      <c r="M37" s="633">
        <v>758.88</v>
      </c>
      <c r="N37" s="723">
        <v>732.53</v>
      </c>
      <c r="O37" s="659"/>
      <c r="P37" s="659"/>
      <c r="Q37" s="659"/>
      <c r="R37" s="659"/>
    </row>
    <row r="38" spans="1:18" s="660" customFormat="1" ht="12.75" x14ac:dyDescent="0.25">
      <c r="A38" s="722"/>
      <c r="B38" s="597"/>
      <c r="C38" s="597"/>
      <c r="D38" s="597"/>
      <c r="E38" s="598"/>
      <c r="F38" s="605"/>
      <c r="G38" s="450"/>
      <c r="H38" s="606"/>
      <c r="I38" s="607"/>
      <c r="J38" s="607"/>
      <c r="K38" s="606"/>
      <c r="L38" s="606"/>
      <c r="M38" s="629"/>
      <c r="N38" s="724"/>
      <c r="O38" s="659"/>
      <c r="P38" s="659"/>
      <c r="Q38" s="659"/>
      <c r="R38" s="659"/>
    </row>
    <row r="39" spans="1:18" s="660" customFormat="1" ht="12.75" x14ac:dyDescent="0.25">
      <c r="A39" s="734" t="s">
        <v>34</v>
      </c>
      <c r="B39" s="44"/>
      <c r="C39" s="44"/>
      <c r="D39" s="44"/>
      <c r="E39" s="44"/>
      <c r="F39" s="45" t="s">
        <v>364</v>
      </c>
      <c r="G39" s="608"/>
      <c r="H39" s="609"/>
      <c r="I39" s="610"/>
      <c r="J39" s="610"/>
      <c r="K39" s="609"/>
      <c r="L39" s="609"/>
      <c r="M39" s="611">
        <v>200222.32000000004</v>
      </c>
      <c r="N39" s="735">
        <v>196394.49</v>
      </c>
      <c r="O39" s="659"/>
      <c r="P39" s="659"/>
      <c r="Q39" s="659"/>
      <c r="R39" s="659"/>
    </row>
    <row r="40" spans="1:18" s="660" customFormat="1" ht="12.75" x14ac:dyDescent="0.25">
      <c r="A40" s="736" t="s">
        <v>35</v>
      </c>
      <c r="B40" s="524"/>
      <c r="C40" s="524"/>
      <c r="D40" s="524"/>
      <c r="E40" s="524"/>
      <c r="F40" s="525" t="s">
        <v>118</v>
      </c>
      <c r="G40" s="612"/>
      <c r="H40" s="613"/>
      <c r="I40" s="614"/>
      <c r="J40" s="614"/>
      <c r="K40" s="613"/>
      <c r="L40" s="613"/>
      <c r="M40" s="615">
        <v>124918.59999999999</v>
      </c>
      <c r="N40" s="737">
        <v>122662.61000000003</v>
      </c>
      <c r="O40" s="659"/>
      <c r="P40" s="659"/>
      <c r="Q40" s="659"/>
      <c r="R40" s="659"/>
    </row>
    <row r="41" spans="1:18" s="660" customFormat="1" ht="12.75" x14ac:dyDescent="0.25">
      <c r="A41" s="738" t="s">
        <v>124</v>
      </c>
      <c r="B41" s="47"/>
      <c r="C41" s="47"/>
      <c r="D41" s="47"/>
      <c r="E41" s="47"/>
      <c r="F41" s="48" t="s">
        <v>1187</v>
      </c>
      <c r="G41" s="616"/>
      <c r="H41" s="617"/>
      <c r="I41" s="618"/>
      <c r="J41" s="618"/>
      <c r="K41" s="617"/>
      <c r="L41" s="617"/>
      <c r="M41" s="619">
        <v>48484.21</v>
      </c>
      <c r="N41" s="716">
        <v>46729.939999999995</v>
      </c>
      <c r="O41" s="659"/>
      <c r="P41" s="659"/>
      <c r="Q41" s="659"/>
      <c r="R41" s="659"/>
    </row>
    <row r="42" spans="1:18" s="660" customFormat="1" ht="63.75" x14ac:dyDescent="0.25">
      <c r="A42" s="722" t="s">
        <v>540</v>
      </c>
      <c r="B42" s="597" t="s">
        <v>54</v>
      </c>
      <c r="C42" s="597" t="s">
        <v>56</v>
      </c>
      <c r="D42" s="597" t="s">
        <v>540</v>
      </c>
      <c r="E42" s="598">
        <v>301000110</v>
      </c>
      <c r="F42" s="168" t="s">
        <v>1741</v>
      </c>
      <c r="G42" s="597" t="s">
        <v>150</v>
      </c>
      <c r="H42" s="633">
        <v>246</v>
      </c>
      <c r="I42" s="632">
        <v>89.93</v>
      </c>
      <c r="J42" s="634">
        <v>91.61</v>
      </c>
      <c r="K42" s="633">
        <v>115.84</v>
      </c>
      <c r="L42" s="633">
        <v>111.96</v>
      </c>
      <c r="M42" s="633">
        <v>28496.639999999999</v>
      </c>
      <c r="N42" s="723">
        <v>27542.16</v>
      </c>
      <c r="O42" s="659"/>
      <c r="P42" s="659"/>
      <c r="Q42" s="659"/>
      <c r="R42" s="659"/>
    </row>
    <row r="43" spans="1:18" s="660" customFormat="1" ht="12.75" x14ac:dyDescent="0.25">
      <c r="A43" s="722" t="s">
        <v>1496</v>
      </c>
      <c r="B43" s="597" t="s">
        <v>54</v>
      </c>
      <c r="C43" s="597" t="s">
        <v>101</v>
      </c>
      <c r="D43" s="597" t="s">
        <v>1496</v>
      </c>
      <c r="E43" s="598">
        <v>31008</v>
      </c>
      <c r="F43" s="450" t="s">
        <v>1502</v>
      </c>
      <c r="G43" s="597" t="s">
        <v>117</v>
      </c>
      <c r="H43" s="633">
        <v>1</v>
      </c>
      <c r="I43" s="632">
        <v>11746.37</v>
      </c>
      <c r="J43" s="632">
        <v>11746.37</v>
      </c>
      <c r="K43" s="633">
        <v>15131.65</v>
      </c>
      <c r="L43" s="633">
        <v>14356.83</v>
      </c>
      <c r="M43" s="633">
        <v>15131.65</v>
      </c>
      <c r="N43" s="723">
        <v>14356.83</v>
      </c>
      <c r="O43" s="659"/>
      <c r="P43" s="659"/>
      <c r="Q43" s="659"/>
      <c r="R43" s="659"/>
    </row>
    <row r="44" spans="1:18" s="660" customFormat="1" ht="25.5" x14ac:dyDescent="0.25">
      <c r="A44" s="722" t="s">
        <v>1557</v>
      </c>
      <c r="B44" s="597" t="s">
        <v>54</v>
      </c>
      <c r="C44" s="597" t="s">
        <v>55</v>
      </c>
      <c r="D44" s="597" t="s">
        <v>1557</v>
      </c>
      <c r="E44" s="598">
        <v>95602</v>
      </c>
      <c r="F44" s="168" t="s">
        <v>1742</v>
      </c>
      <c r="G44" s="597" t="s">
        <v>117</v>
      </c>
      <c r="H44" s="633">
        <v>47</v>
      </c>
      <c r="I44" s="632" t="s">
        <v>1743</v>
      </c>
      <c r="J44" s="634" t="s">
        <v>1744</v>
      </c>
      <c r="K44" s="633">
        <v>31.52</v>
      </c>
      <c r="L44" s="633">
        <v>32.96</v>
      </c>
      <c r="M44" s="633">
        <v>1481.44</v>
      </c>
      <c r="N44" s="723">
        <v>1549.12</v>
      </c>
      <c r="O44" s="659"/>
      <c r="P44" s="659"/>
      <c r="Q44" s="659"/>
      <c r="R44" s="659"/>
    </row>
    <row r="45" spans="1:18" s="660" customFormat="1" ht="25.5" x14ac:dyDescent="0.25">
      <c r="A45" s="722" t="s">
        <v>1572</v>
      </c>
      <c r="B45" s="597" t="s">
        <v>54</v>
      </c>
      <c r="C45" s="597" t="s">
        <v>55</v>
      </c>
      <c r="D45" s="597" t="s">
        <v>1572</v>
      </c>
      <c r="E45" s="598">
        <v>95583</v>
      </c>
      <c r="F45" s="168" t="s">
        <v>1745</v>
      </c>
      <c r="G45" s="597" t="s">
        <v>216</v>
      </c>
      <c r="H45" s="633">
        <v>49.82</v>
      </c>
      <c r="I45" s="632" t="s">
        <v>1746</v>
      </c>
      <c r="J45" s="634" t="s">
        <v>1747</v>
      </c>
      <c r="K45" s="633">
        <v>19.32</v>
      </c>
      <c r="L45" s="633">
        <v>19.100000000000001</v>
      </c>
      <c r="M45" s="633">
        <v>962.52</v>
      </c>
      <c r="N45" s="723">
        <v>951.56</v>
      </c>
      <c r="O45" s="659"/>
      <c r="P45" s="659"/>
      <c r="Q45" s="659"/>
      <c r="R45" s="659"/>
    </row>
    <row r="46" spans="1:18" s="660" customFormat="1" ht="25.5" x14ac:dyDescent="0.25">
      <c r="A46" s="722" t="s">
        <v>1573</v>
      </c>
      <c r="B46" s="597" t="s">
        <v>54</v>
      </c>
      <c r="C46" s="597" t="s">
        <v>55</v>
      </c>
      <c r="D46" s="597" t="s">
        <v>1573</v>
      </c>
      <c r="E46" s="598">
        <v>95576</v>
      </c>
      <c r="F46" s="168" t="s">
        <v>1748</v>
      </c>
      <c r="G46" s="597" t="s">
        <v>216</v>
      </c>
      <c r="H46" s="633">
        <v>148.52000000000001</v>
      </c>
      <c r="I46" s="632" t="s">
        <v>1749</v>
      </c>
      <c r="J46" s="634" t="s">
        <v>1750</v>
      </c>
      <c r="K46" s="633">
        <v>16.239999999999998</v>
      </c>
      <c r="L46" s="633">
        <v>15.69</v>
      </c>
      <c r="M46" s="633">
        <v>2411.96</v>
      </c>
      <c r="N46" s="723">
        <v>2330.27</v>
      </c>
      <c r="O46" s="659"/>
      <c r="P46" s="659"/>
      <c r="Q46" s="659"/>
      <c r="R46" s="659"/>
    </row>
    <row r="47" spans="1:18" s="660" customFormat="1" ht="12.75" x14ac:dyDescent="0.25">
      <c r="A47" s="738" t="s">
        <v>884</v>
      </c>
      <c r="B47" s="47"/>
      <c r="C47" s="47"/>
      <c r="D47" s="47"/>
      <c r="E47" s="47"/>
      <c r="F47" s="48" t="s">
        <v>1188</v>
      </c>
      <c r="G47" s="616"/>
      <c r="H47" s="617"/>
      <c r="I47" s="618"/>
      <c r="J47" s="618"/>
      <c r="K47" s="617"/>
      <c r="L47" s="617"/>
      <c r="M47" s="619">
        <v>38897.539999999994</v>
      </c>
      <c r="N47" s="716">
        <v>38652.289999999994</v>
      </c>
      <c r="O47" s="659"/>
      <c r="P47" s="659"/>
      <c r="Q47" s="659"/>
      <c r="R47" s="659"/>
    </row>
    <row r="48" spans="1:18" s="660" customFormat="1" ht="25.5" x14ac:dyDescent="0.25">
      <c r="A48" s="739" t="s">
        <v>885</v>
      </c>
      <c r="B48" s="597" t="s">
        <v>54</v>
      </c>
      <c r="C48" s="597" t="s">
        <v>55</v>
      </c>
      <c r="D48" s="597" t="s">
        <v>885</v>
      </c>
      <c r="E48" s="598">
        <v>96523</v>
      </c>
      <c r="F48" s="168" t="s">
        <v>1751</v>
      </c>
      <c r="G48" s="597" t="s">
        <v>1509</v>
      </c>
      <c r="H48" s="633">
        <v>19.52</v>
      </c>
      <c r="I48" s="632" t="s">
        <v>1752</v>
      </c>
      <c r="J48" s="634" t="s">
        <v>1753</v>
      </c>
      <c r="K48" s="633">
        <v>101.71</v>
      </c>
      <c r="L48" s="633">
        <v>106.33</v>
      </c>
      <c r="M48" s="633">
        <v>1985.37</v>
      </c>
      <c r="N48" s="723">
        <v>2075.56</v>
      </c>
      <c r="O48" s="659"/>
      <c r="P48" s="659"/>
      <c r="Q48" s="659"/>
      <c r="R48" s="659"/>
    </row>
    <row r="49" spans="1:18" s="660" customFormat="1" ht="25.5" x14ac:dyDescent="0.25">
      <c r="A49" s="739" t="s">
        <v>886</v>
      </c>
      <c r="B49" s="597" t="s">
        <v>54</v>
      </c>
      <c r="C49" s="597" t="s">
        <v>55</v>
      </c>
      <c r="D49" s="597" t="s">
        <v>886</v>
      </c>
      <c r="E49" s="492">
        <v>96617</v>
      </c>
      <c r="F49" s="168" t="s">
        <v>1754</v>
      </c>
      <c r="G49" s="597" t="s">
        <v>45</v>
      </c>
      <c r="H49" s="633">
        <v>18.036746999999998</v>
      </c>
      <c r="I49" s="632" t="s">
        <v>1755</v>
      </c>
      <c r="J49" s="634" t="s">
        <v>1756</v>
      </c>
      <c r="K49" s="633">
        <v>23.31</v>
      </c>
      <c r="L49" s="633">
        <v>23.08</v>
      </c>
      <c r="M49" s="633">
        <v>420.43</v>
      </c>
      <c r="N49" s="723">
        <v>416.28</v>
      </c>
      <c r="O49" s="659"/>
      <c r="P49" s="659"/>
      <c r="Q49" s="659"/>
      <c r="R49" s="659"/>
    </row>
    <row r="50" spans="1:18" s="660" customFormat="1" ht="38.25" x14ac:dyDescent="0.25">
      <c r="A50" s="739" t="s">
        <v>887</v>
      </c>
      <c r="B50" s="597" t="s">
        <v>54</v>
      </c>
      <c r="C50" s="597" t="s">
        <v>55</v>
      </c>
      <c r="D50" s="597" t="s">
        <v>887</v>
      </c>
      <c r="E50" s="492">
        <v>96540</v>
      </c>
      <c r="F50" s="168" t="s">
        <v>1757</v>
      </c>
      <c r="G50" s="597" t="s">
        <v>45</v>
      </c>
      <c r="H50" s="633">
        <v>66.94</v>
      </c>
      <c r="I50" s="632" t="s">
        <v>1758</v>
      </c>
      <c r="J50" s="634" t="s">
        <v>1759</v>
      </c>
      <c r="K50" s="633">
        <v>146.62</v>
      </c>
      <c r="L50" s="633">
        <v>147.88999999999999</v>
      </c>
      <c r="M50" s="633">
        <v>9814.74</v>
      </c>
      <c r="N50" s="723">
        <v>9899.75</v>
      </c>
      <c r="O50" s="659"/>
      <c r="P50" s="659"/>
      <c r="Q50" s="659"/>
      <c r="R50" s="659"/>
    </row>
    <row r="51" spans="1:18" s="660" customFormat="1" ht="25.5" x14ac:dyDescent="0.25">
      <c r="A51" s="739" t="s">
        <v>888</v>
      </c>
      <c r="B51" s="597" t="s">
        <v>54</v>
      </c>
      <c r="C51" s="597" t="s">
        <v>55</v>
      </c>
      <c r="D51" s="597" t="s">
        <v>888</v>
      </c>
      <c r="E51" s="598">
        <v>96543</v>
      </c>
      <c r="F51" s="168" t="s">
        <v>1760</v>
      </c>
      <c r="G51" s="597" t="s">
        <v>216</v>
      </c>
      <c r="H51" s="633">
        <v>143.30000000000001</v>
      </c>
      <c r="I51" s="632" t="s">
        <v>1761</v>
      </c>
      <c r="J51" s="634" t="s">
        <v>1762</v>
      </c>
      <c r="K51" s="633">
        <v>23.49</v>
      </c>
      <c r="L51" s="633">
        <v>23.45</v>
      </c>
      <c r="M51" s="633">
        <v>3366.11</v>
      </c>
      <c r="N51" s="723">
        <v>3360.38</v>
      </c>
      <c r="O51" s="659"/>
      <c r="P51" s="659"/>
      <c r="Q51" s="659"/>
      <c r="R51" s="659"/>
    </row>
    <row r="52" spans="1:18" s="660" customFormat="1" ht="25.5" x14ac:dyDescent="0.25">
      <c r="A52" s="739" t="s">
        <v>1449</v>
      </c>
      <c r="B52" s="597" t="s">
        <v>54</v>
      </c>
      <c r="C52" s="597" t="s">
        <v>55</v>
      </c>
      <c r="D52" s="597"/>
      <c r="E52" s="598">
        <v>96544</v>
      </c>
      <c r="F52" s="168" t="s">
        <v>1763</v>
      </c>
      <c r="G52" s="597" t="s">
        <v>216</v>
      </c>
      <c r="H52" s="633">
        <v>5</v>
      </c>
      <c r="I52" s="632" t="s">
        <v>1764</v>
      </c>
      <c r="J52" s="634" t="s">
        <v>1765</v>
      </c>
      <c r="K52" s="633">
        <v>21.65</v>
      </c>
      <c r="L52" s="633">
        <v>21.38</v>
      </c>
      <c r="M52" s="633">
        <v>108.25</v>
      </c>
      <c r="N52" s="723">
        <v>106.9</v>
      </c>
      <c r="O52" s="659"/>
      <c r="P52" s="659"/>
      <c r="Q52" s="659"/>
      <c r="R52" s="659"/>
    </row>
    <row r="53" spans="1:18" s="660" customFormat="1" ht="25.5" x14ac:dyDescent="0.25">
      <c r="A53" s="739" t="s">
        <v>889</v>
      </c>
      <c r="B53" s="597" t="s">
        <v>54</v>
      </c>
      <c r="C53" s="597" t="s">
        <v>55</v>
      </c>
      <c r="D53" s="597" t="s">
        <v>889</v>
      </c>
      <c r="E53" s="598">
        <v>96545</v>
      </c>
      <c r="F53" s="168" t="s">
        <v>1766</v>
      </c>
      <c r="G53" s="597" t="s">
        <v>216</v>
      </c>
      <c r="H53" s="633">
        <v>79.400000000000006</v>
      </c>
      <c r="I53" s="632" t="s">
        <v>1767</v>
      </c>
      <c r="J53" s="634" t="s">
        <v>1768</v>
      </c>
      <c r="K53" s="633">
        <v>19.86</v>
      </c>
      <c r="L53" s="633">
        <v>19.48</v>
      </c>
      <c r="M53" s="633">
        <v>1576.88</v>
      </c>
      <c r="N53" s="723">
        <v>1546.71</v>
      </c>
      <c r="O53" s="659"/>
      <c r="P53" s="659"/>
      <c r="Q53" s="659"/>
      <c r="R53" s="659"/>
    </row>
    <row r="54" spans="1:18" s="660" customFormat="1" ht="25.5" x14ac:dyDescent="0.25">
      <c r="A54" s="739" t="s">
        <v>890</v>
      </c>
      <c r="B54" s="597" t="s">
        <v>54</v>
      </c>
      <c r="C54" s="597" t="s">
        <v>55</v>
      </c>
      <c r="D54" s="597" t="s">
        <v>890</v>
      </c>
      <c r="E54" s="598">
        <v>96546</v>
      </c>
      <c r="F54" s="168" t="s">
        <v>1769</v>
      </c>
      <c r="G54" s="597" t="s">
        <v>216</v>
      </c>
      <c r="H54" s="633">
        <v>192.9</v>
      </c>
      <c r="I54" s="632" t="s">
        <v>1770</v>
      </c>
      <c r="J54" s="634" t="s">
        <v>1771</v>
      </c>
      <c r="K54" s="633">
        <v>17.55</v>
      </c>
      <c r="L54" s="633">
        <v>17.12</v>
      </c>
      <c r="M54" s="633">
        <v>3385.39</v>
      </c>
      <c r="N54" s="723">
        <v>3302.44</v>
      </c>
      <c r="O54" s="659"/>
      <c r="P54" s="659"/>
      <c r="Q54" s="659"/>
      <c r="R54" s="659"/>
    </row>
    <row r="55" spans="1:18" s="660" customFormat="1" ht="25.5" x14ac:dyDescent="0.25">
      <c r="A55" s="739" t="s">
        <v>1450</v>
      </c>
      <c r="B55" s="597" t="s">
        <v>54</v>
      </c>
      <c r="C55" s="597" t="s">
        <v>55</v>
      </c>
      <c r="D55" s="597" t="s">
        <v>1450</v>
      </c>
      <c r="E55" s="598">
        <v>104920</v>
      </c>
      <c r="F55" s="168" t="s">
        <v>1772</v>
      </c>
      <c r="G55" s="597" t="s">
        <v>216</v>
      </c>
      <c r="H55" s="633">
        <v>86.699999999999989</v>
      </c>
      <c r="I55" s="632" t="s">
        <v>1773</v>
      </c>
      <c r="J55" s="634" t="s">
        <v>1774</v>
      </c>
      <c r="K55" s="633">
        <v>13.79</v>
      </c>
      <c r="L55" s="633">
        <v>13.35</v>
      </c>
      <c r="M55" s="633">
        <v>1195.5899999999999</v>
      </c>
      <c r="N55" s="723">
        <v>1157.44</v>
      </c>
      <c r="O55" s="659"/>
      <c r="P55" s="659"/>
      <c r="Q55" s="659"/>
      <c r="R55" s="659"/>
    </row>
    <row r="56" spans="1:18" s="660" customFormat="1" ht="38.25" x14ac:dyDescent="0.25">
      <c r="A56" s="739" t="s">
        <v>891</v>
      </c>
      <c r="B56" s="597" t="s">
        <v>54</v>
      </c>
      <c r="C56" s="597" t="s">
        <v>55</v>
      </c>
      <c r="D56" s="597" t="s">
        <v>891</v>
      </c>
      <c r="E56" s="598">
        <v>94965</v>
      </c>
      <c r="F56" s="168" t="s">
        <v>1775</v>
      </c>
      <c r="G56" s="597" t="s">
        <v>1509</v>
      </c>
      <c r="H56" s="633">
        <v>12.2</v>
      </c>
      <c r="I56" s="632" t="s">
        <v>1776</v>
      </c>
      <c r="J56" s="634" t="s">
        <v>1777</v>
      </c>
      <c r="K56" s="633">
        <v>631.21</v>
      </c>
      <c r="L56" s="633">
        <v>608.64</v>
      </c>
      <c r="M56" s="633">
        <v>7700.76</v>
      </c>
      <c r="N56" s="723">
        <v>7425.4</v>
      </c>
      <c r="O56" s="659"/>
      <c r="P56" s="659"/>
      <c r="Q56" s="659"/>
      <c r="R56" s="659"/>
    </row>
    <row r="57" spans="1:18" s="660" customFormat="1" ht="25.5" x14ac:dyDescent="0.25">
      <c r="A57" s="739" t="s">
        <v>892</v>
      </c>
      <c r="B57" s="597" t="s">
        <v>54</v>
      </c>
      <c r="C57" s="597" t="s">
        <v>55</v>
      </c>
      <c r="D57" s="597" t="s">
        <v>892</v>
      </c>
      <c r="E57" s="598">
        <v>103670</v>
      </c>
      <c r="F57" s="168" t="s">
        <v>1778</v>
      </c>
      <c r="G57" s="597" t="s">
        <v>1509</v>
      </c>
      <c r="H57" s="633">
        <v>12.2</v>
      </c>
      <c r="I57" s="632" t="s">
        <v>1779</v>
      </c>
      <c r="J57" s="634" t="s">
        <v>1780</v>
      </c>
      <c r="K57" s="633">
        <v>318.24</v>
      </c>
      <c r="L57" s="633">
        <v>332.9</v>
      </c>
      <c r="M57" s="633">
        <v>3882.52</v>
      </c>
      <c r="N57" s="723">
        <v>4061.38</v>
      </c>
      <c r="O57" s="659"/>
      <c r="P57" s="659"/>
      <c r="Q57" s="659"/>
      <c r="R57" s="659"/>
    </row>
    <row r="58" spans="1:18" s="660" customFormat="1" ht="25.5" x14ac:dyDescent="0.25">
      <c r="A58" s="739" t="s">
        <v>893</v>
      </c>
      <c r="B58" s="597" t="s">
        <v>54</v>
      </c>
      <c r="C58" s="597" t="s">
        <v>55</v>
      </c>
      <c r="D58" s="597" t="s">
        <v>893</v>
      </c>
      <c r="E58" s="598">
        <v>98557</v>
      </c>
      <c r="F58" s="168" t="s">
        <v>1781</v>
      </c>
      <c r="G58" s="597" t="s">
        <v>45</v>
      </c>
      <c r="H58" s="633">
        <v>66.94</v>
      </c>
      <c r="I58" s="632" t="s">
        <v>1782</v>
      </c>
      <c r="J58" s="634" t="s">
        <v>1783</v>
      </c>
      <c r="K58" s="633">
        <v>78.430000000000007</v>
      </c>
      <c r="L58" s="633">
        <v>75.91</v>
      </c>
      <c r="M58" s="633">
        <v>5250.1</v>
      </c>
      <c r="N58" s="723">
        <v>5081.41</v>
      </c>
      <c r="O58" s="659"/>
      <c r="P58" s="659"/>
      <c r="Q58" s="659"/>
      <c r="R58" s="659"/>
    </row>
    <row r="59" spans="1:18" s="660" customFormat="1" ht="25.5" x14ac:dyDescent="0.25">
      <c r="A59" s="739" t="s">
        <v>894</v>
      </c>
      <c r="B59" s="597" t="s">
        <v>54</v>
      </c>
      <c r="C59" s="597" t="s">
        <v>55</v>
      </c>
      <c r="D59" s="597" t="s">
        <v>894</v>
      </c>
      <c r="E59" s="598">
        <v>93382</v>
      </c>
      <c r="F59" s="168" t="s">
        <v>1784</v>
      </c>
      <c r="G59" s="597" t="s">
        <v>1509</v>
      </c>
      <c r="H59" s="633">
        <v>7.32</v>
      </c>
      <c r="I59" s="632" t="s">
        <v>1785</v>
      </c>
      <c r="J59" s="634" t="s">
        <v>1786</v>
      </c>
      <c r="K59" s="633">
        <v>28.88</v>
      </c>
      <c r="L59" s="633">
        <v>29.87</v>
      </c>
      <c r="M59" s="633">
        <v>211.4</v>
      </c>
      <c r="N59" s="723">
        <v>218.64</v>
      </c>
      <c r="O59" s="659"/>
      <c r="P59" s="659"/>
      <c r="Q59" s="659"/>
      <c r="R59" s="659"/>
    </row>
    <row r="60" spans="1:18" s="660" customFormat="1" ht="12.75" x14ac:dyDescent="0.25">
      <c r="A60" s="738" t="s">
        <v>1190</v>
      </c>
      <c r="B60" s="47"/>
      <c r="C60" s="47"/>
      <c r="D60" s="47"/>
      <c r="E60" s="47"/>
      <c r="F60" s="48" t="s">
        <v>1189</v>
      </c>
      <c r="G60" s="616"/>
      <c r="H60" s="617"/>
      <c r="I60" s="618"/>
      <c r="J60" s="618"/>
      <c r="K60" s="617"/>
      <c r="L60" s="617"/>
      <c r="M60" s="619">
        <v>37536.849999999991</v>
      </c>
      <c r="N60" s="716">
        <v>37280.379999999997</v>
      </c>
      <c r="O60" s="659"/>
      <c r="P60" s="659"/>
      <c r="Q60" s="659"/>
      <c r="R60" s="659"/>
    </row>
    <row r="61" spans="1:18" s="660" customFormat="1" ht="25.5" x14ac:dyDescent="0.25">
      <c r="A61" s="739" t="s">
        <v>1191</v>
      </c>
      <c r="B61" s="597" t="s">
        <v>54</v>
      </c>
      <c r="C61" s="597" t="s">
        <v>55</v>
      </c>
      <c r="D61" s="597" t="s">
        <v>1191</v>
      </c>
      <c r="E61" s="598">
        <v>96527</v>
      </c>
      <c r="F61" s="168" t="s">
        <v>1787</v>
      </c>
      <c r="G61" s="597" t="s">
        <v>1509</v>
      </c>
      <c r="H61" s="633">
        <v>10.8</v>
      </c>
      <c r="I61" s="632" t="s">
        <v>1788</v>
      </c>
      <c r="J61" s="634" t="s">
        <v>1789</v>
      </c>
      <c r="K61" s="633">
        <v>111.99</v>
      </c>
      <c r="L61" s="633">
        <v>117.05</v>
      </c>
      <c r="M61" s="633">
        <v>1209.49</v>
      </c>
      <c r="N61" s="723">
        <v>1264.1400000000001</v>
      </c>
      <c r="O61" s="659"/>
      <c r="P61" s="659"/>
      <c r="Q61" s="659"/>
      <c r="R61" s="659"/>
    </row>
    <row r="62" spans="1:18" s="660" customFormat="1" ht="38.25" x14ac:dyDescent="0.25">
      <c r="A62" s="739" t="s">
        <v>1192</v>
      </c>
      <c r="B62" s="597" t="s">
        <v>54</v>
      </c>
      <c r="C62" s="597" t="s">
        <v>55</v>
      </c>
      <c r="D62" s="597" t="s">
        <v>1192</v>
      </c>
      <c r="E62" s="598">
        <v>96542</v>
      </c>
      <c r="F62" s="168" t="s">
        <v>1790</v>
      </c>
      <c r="G62" s="597" t="s">
        <v>45</v>
      </c>
      <c r="H62" s="633">
        <v>113.19</v>
      </c>
      <c r="I62" s="632" t="s">
        <v>1791</v>
      </c>
      <c r="J62" s="634" t="s">
        <v>1792</v>
      </c>
      <c r="K62" s="633">
        <v>108.9</v>
      </c>
      <c r="L62" s="633">
        <v>110.31</v>
      </c>
      <c r="M62" s="633">
        <v>12326.39</v>
      </c>
      <c r="N62" s="723">
        <v>12485.98</v>
      </c>
      <c r="O62" s="659"/>
      <c r="P62" s="659"/>
      <c r="Q62" s="659"/>
      <c r="R62" s="659"/>
    </row>
    <row r="63" spans="1:18" s="660" customFormat="1" ht="25.5" x14ac:dyDescent="0.25">
      <c r="A63" s="739" t="s">
        <v>1193</v>
      </c>
      <c r="B63" s="597" t="s">
        <v>54</v>
      </c>
      <c r="C63" s="597" t="s">
        <v>55</v>
      </c>
      <c r="D63" s="597" t="s">
        <v>1193</v>
      </c>
      <c r="E63" s="598">
        <v>95241</v>
      </c>
      <c r="F63" s="168" t="s">
        <v>1793</v>
      </c>
      <c r="G63" s="597" t="s">
        <v>45</v>
      </c>
      <c r="H63" s="633">
        <v>28.297499999999999</v>
      </c>
      <c r="I63" s="632" t="s">
        <v>1794</v>
      </c>
      <c r="J63" s="634" t="s">
        <v>1795</v>
      </c>
      <c r="K63" s="633">
        <v>43.56</v>
      </c>
      <c r="L63" s="633">
        <v>42.9</v>
      </c>
      <c r="M63" s="633">
        <v>1232.6300000000001</v>
      </c>
      <c r="N63" s="723">
        <v>1213.96</v>
      </c>
      <c r="O63" s="659"/>
      <c r="P63" s="659"/>
      <c r="Q63" s="659"/>
      <c r="R63" s="659"/>
    </row>
    <row r="64" spans="1:18" s="660" customFormat="1" ht="25.5" x14ac:dyDescent="0.25">
      <c r="A64" s="739" t="s">
        <v>1194</v>
      </c>
      <c r="B64" s="597" t="s">
        <v>54</v>
      </c>
      <c r="C64" s="597" t="s">
        <v>55</v>
      </c>
      <c r="D64" s="597" t="s">
        <v>1194</v>
      </c>
      <c r="E64" s="598">
        <v>96543</v>
      </c>
      <c r="F64" s="168" t="s">
        <v>1760</v>
      </c>
      <c r="G64" s="597" t="s">
        <v>216</v>
      </c>
      <c r="H64" s="633">
        <v>94.100000000000009</v>
      </c>
      <c r="I64" s="632" t="s">
        <v>1761</v>
      </c>
      <c r="J64" s="634" t="s">
        <v>1762</v>
      </c>
      <c r="K64" s="633">
        <v>23.49</v>
      </c>
      <c r="L64" s="633">
        <v>23.45</v>
      </c>
      <c r="M64" s="633">
        <v>2210.4</v>
      </c>
      <c r="N64" s="723">
        <v>2206.64</v>
      </c>
      <c r="O64" s="659"/>
      <c r="P64" s="659"/>
      <c r="Q64" s="659"/>
      <c r="R64" s="659"/>
    </row>
    <row r="65" spans="1:18" s="660" customFormat="1" ht="25.5" x14ac:dyDescent="0.25">
      <c r="A65" s="739" t="s">
        <v>1195</v>
      </c>
      <c r="B65" s="597" t="s">
        <v>54</v>
      </c>
      <c r="C65" s="597" t="s">
        <v>55</v>
      </c>
      <c r="D65" s="597" t="s">
        <v>1195</v>
      </c>
      <c r="E65" s="598">
        <v>96544</v>
      </c>
      <c r="F65" s="168" t="s">
        <v>1763</v>
      </c>
      <c r="G65" s="597" t="s">
        <v>216</v>
      </c>
      <c r="H65" s="633">
        <v>5.9</v>
      </c>
      <c r="I65" s="632" t="s">
        <v>1764</v>
      </c>
      <c r="J65" s="634" t="s">
        <v>1765</v>
      </c>
      <c r="K65" s="633">
        <v>21.65</v>
      </c>
      <c r="L65" s="633">
        <v>21.38</v>
      </c>
      <c r="M65" s="633">
        <v>127.73</v>
      </c>
      <c r="N65" s="723">
        <v>126.14</v>
      </c>
      <c r="O65" s="659"/>
      <c r="P65" s="659"/>
      <c r="Q65" s="659"/>
      <c r="R65" s="659"/>
    </row>
    <row r="66" spans="1:18" s="660" customFormat="1" ht="25.5" x14ac:dyDescent="0.25">
      <c r="A66" s="739" t="s">
        <v>1196</v>
      </c>
      <c r="B66" s="597" t="s">
        <v>54</v>
      </c>
      <c r="C66" s="597" t="s">
        <v>55</v>
      </c>
      <c r="D66" s="597" t="s">
        <v>1196</v>
      </c>
      <c r="E66" s="598">
        <v>96545</v>
      </c>
      <c r="F66" s="168" t="s">
        <v>1766</v>
      </c>
      <c r="G66" s="597" t="s">
        <v>216</v>
      </c>
      <c r="H66" s="633">
        <v>166.1</v>
      </c>
      <c r="I66" s="632" t="s">
        <v>1767</v>
      </c>
      <c r="J66" s="634" t="s">
        <v>1768</v>
      </c>
      <c r="K66" s="633">
        <v>19.86</v>
      </c>
      <c r="L66" s="633">
        <v>19.48</v>
      </c>
      <c r="M66" s="633">
        <v>3298.74</v>
      </c>
      <c r="N66" s="723">
        <v>3235.62</v>
      </c>
      <c r="O66" s="659"/>
      <c r="P66" s="659"/>
      <c r="Q66" s="659"/>
      <c r="R66" s="659"/>
    </row>
    <row r="67" spans="1:18" s="660" customFormat="1" ht="25.5" x14ac:dyDescent="0.25">
      <c r="A67" s="739" t="s">
        <v>1197</v>
      </c>
      <c r="B67" s="597" t="s">
        <v>54</v>
      </c>
      <c r="C67" s="597" t="s">
        <v>55</v>
      </c>
      <c r="D67" s="597" t="s">
        <v>1197</v>
      </c>
      <c r="E67" s="598">
        <v>96546</v>
      </c>
      <c r="F67" s="168" t="s">
        <v>1769</v>
      </c>
      <c r="G67" s="597" t="s">
        <v>216</v>
      </c>
      <c r="H67" s="633">
        <v>52.8</v>
      </c>
      <c r="I67" s="632" t="s">
        <v>1770</v>
      </c>
      <c r="J67" s="634" t="s">
        <v>1771</v>
      </c>
      <c r="K67" s="633">
        <v>17.55</v>
      </c>
      <c r="L67" s="633">
        <v>17.12</v>
      </c>
      <c r="M67" s="633">
        <v>926.64</v>
      </c>
      <c r="N67" s="723">
        <v>903.93</v>
      </c>
      <c r="O67" s="659"/>
      <c r="P67" s="659"/>
      <c r="Q67" s="659"/>
      <c r="R67" s="659"/>
    </row>
    <row r="68" spans="1:18" s="660" customFormat="1" ht="25.5" x14ac:dyDescent="0.25">
      <c r="A68" s="739" t="s">
        <v>1198</v>
      </c>
      <c r="B68" s="597" t="s">
        <v>54</v>
      </c>
      <c r="C68" s="597" t="s">
        <v>55</v>
      </c>
      <c r="D68" s="597" t="s">
        <v>1198</v>
      </c>
      <c r="E68" s="598">
        <v>104920</v>
      </c>
      <c r="F68" s="168" t="s">
        <v>1772</v>
      </c>
      <c r="G68" s="597" t="s">
        <v>216</v>
      </c>
      <c r="H68" s="633">
        <v>42.8</v>
      </c>
      <c r="I68" s="632" t="s">
        <v>1773</v>
      </c>
      <c r="J68" s="634" t="s">
        <v>1774</v>
      </c>
      <c r="K68" s="633">
        <v>13.79</v>
      </c>
      <c r="L68" s="633">
        <v>13.35</v>
      </c>
      <c r="M68" s="633">
        <v>590.21</v>
      </c>
      <c r="N68" s="723">
        <v>571.38</v>
      </c>
      <c r="O68" s="659"/>
      <c r="P68" s="659"/>
      <c r="Q68" s="659"/>
      <c r="R68" s="659"/>
    </row>
    <row r="69" spans="1:18" s="660" customFormat="1" ht="25.5" x14ac:dyDescent="0.25">
      <c r="A69" s="739" t="s">
        <v>1199</v>
      </c>
      <c r="B69" s="597" t="s">
        <v>54</v>
      </c>
      <c r="C69" s="597" t="s">
        <v>55</v>
      </c>
      <c r="D69" s="597" t="s">
        <v>1199</v>
      </c>
      <c r="E69" s="598">
        <v>104921</v>
      </c>
      <c r="F69" s="168" t="s">
        <v>1796</v>
      </c>
      <c r="G69" s="597" t="s">
        <v>216</v>
      </c>
      <c r="H69" s="633">
        <v>16.100000000000001</v>
      </c>
      <c r="I69" s="632" t="s">
        <v>1797</v>
      </c>
      <c r="J69" s="634" t="s">
        <v>1798</v>
      </c>
      <c r="K69" s="633">
        <v>13.13</v>
      </c>
      <c r="L69" s="633">
        <v>12.67</v>
      </c>
      <c r="M69" s="633">
        <v>211.39</v>
      </c>
      <c r="N69" s="723">
        <v>203.98</v>
      </c>
      <c r="O69" s="659"/>
      <c r="P69" s="659"/>
      <c r="Q69" s="659"/>
      <c r="R69" s="659"/>
    </row>
    <row r="70" spans="1:18" s="660" customFormat="1" ht="38.25" x14ac:dyDescent="0.25">
      <c r="A70" s="739" t="s">
        <v>1200</v>
      </c>
      <c r="B70" s="597" t="s">
        <v>54</v>
      </c>
      <c r="C70" s="597" t="s">
        <v>55</v>
      </c>
      <c r="D70" s="597" t="s">
        <v>1200</v>
      </c>
      <c r="E70" s="598">
        <v>94965</v>
      </c>
      <c r="F70" s="168" t="s">
        <v>1775</v>
      </c>
      <c r="G70" s="597" t="s">
        <v>1509</v>
      </c>
      <c r="H70" s="633">
        <v>6.75</v>
      </c>
      <c r="I70" s="632" t="s">
        <v>1776</v>
      </c>
      <c r="J70" s="634" t="s">
        <v>1777</v>
      </c>
      <c r="K70" s="633">
        <v>631.21</v>
      </c>
      <c r="L70" s="633">
        <v>608.64</v>
      </c>
      <c r="M70" s="633">
        <v>4260.66</v>
      </c>
      <c r="N70" s="723">
        <v>4108.32</v>
      </c>
      <c r="O70" s="659"/>
      <c r="P70" s="659"/>
      <c r="Q70" s="659"/>
      <c r="R70" s="659"/>
    </row>
    <row r="71" spans="1:18" s="660" customFormat="1" ht="25.5" x14ac:dyDescent="0.25">
      <c r="A71" s="739" t="s">
        <v>1201</v>
      </c>
      <c r="B71" s="597" t="s">
        <v>54</v>
      </c>
      <c r="C71" s="597" t="s">
        <v>55</v>
      </c>
      <c r="D71" s="597" t="s">
        <v>1201</v>
      </c>
      <c r="E71" s="598">
        <v>103670</v>
      </c>
      <c r="F71" s="168" t="s">
        <v>1778</v>
      </c>
      <c r="G71" s="597" t="s">
        <v>1509</v>
      </c>
      <c r="H71" s="633">
        <v>6.75</v>
      </c>
      <c r="I71" s="632" t="s">
        <v>1779</v>
      </c>
      <c r="J71" s="634" t="s">
        <v>1780</v>
      </c>
      <c r="K71" s="633">
        <v>318.24</v>
      </c>
      <c r="L71" s="633">
        <v>332.9</v>
      </c>
      <c r="M71" s="633">
        <v>2148.12</v>
      </c>
      <c r="N71" s="723">
        <v>2247.0700000000002</v>
      </c>
      <c r="O71" s="659"/>
      <c r="P71" s="659"/>
      <c r="Q71" s="659"/>
      <c r="R71" s="659"/>
    </row>
    <row r="72" spans="1:18" s="660" customFormat="1" ht="25.5" x14ac:dyDescent="0.25">
      <c r="A72" s="739" t="s">
        <v>1202</v>
      </c>
      <c r="B72" s="597" t="s">
        <v>54</v>
      </c>
      <c r="C72" s="597" t="s">
        <v>55</v>
      </c>
      <c r="D72" s="597" t="s">
        <v>1202</v>
      </c>
      <c r="E72" s="598">
        <v>98557</v>
      </c>
      <c r="F72" s="168" t="s">
        <v>1781</v>
      </c>
      <c r="G72" s="597" t="s">
        <v>45</v>
      </c>
      <c r="H72" s="633">
        <v>113.19</v>
      </c>
      <c r="I72" s="632" t="s">
        <v>1782</v>
      </c>
      <c r="J72" s="634" t="s">
        <v>1783</v>
      </c>
      <c r="K72" s="633">
        <v>78.430000000000007</v>
      </c>
      <c r="L72" s="633">
        <v>75.91</v>
      </c>
      <c r="M72" s="633">
        <v>8877.49</v>
      </c>
      <c r="N72" s="723">
        <v>8592.25</v>
      </c>
      <c r="O72" s="659"/>
      <c r="P72" s="659"/>
      <c r="Q72" s="659"/>
      <c r="R72" s="659"/>
    </row>
    <row r="73" spans="1:18" s="660" customFormat="1" ht="25.5" x14ac:dyDescent="0.25">
      <c r="A73" s="739" t="s">
        <v>1203</v>
      </c>
      <c r="B73" s="597" t="s">
        <v>54</v>
      </c>
      <c r="C73" s="597" t="s">
        <v>55</v>
      </c>
      <c r="D73" s="597" t="s">
        <v>1203</v>
      </c>
      <c r="E73" s="598">
        <v>93382</v>
      </c>
      <c r="F73" s="168" t="s">
        <v>1784</v>
      </c>
      <c r="G73" s="597" t="s">
        <v>1509</v>
      </c>
      <c r="H73" s="633">
        <v>4.0500000000000007</v>
      </c>
      <c r="I73" s="632" t="s">
        <v>1785</v>
      </c>
      <c r="J73" s="634" t="s">
        <v>1786</v>
      </c>
      <c r="K73" s="633">
        <v>28.88</v>
      </c>
      <c r="L73" s="633">
        <v>29.87</v>
      </c>
      <c r="M73" s="633">
        <v>116.96</v>
      </c>
      <c r="N73" s="723">
        <v>120.97</v>
      </c>
      <c r="O73" s="659"/>
      <c r="P73" s="659"/>
      <c r="Q73" s="659"/>
      <c r="R73" s="659"/>
    </row>
    <row r="74" spans="1:18" s="660" customFormat="1" ht="12.75" x14ac:dyDescent="0.25">
      <c r="A74" s="736" t="s">
        <v>36</v>
      </c>
      <c r="B74" s="524"/>
      <c r="C74" s="524"/>
      <c r="D74" s="524"/>
      <c r="E74" s="524"/>
      <c r="F74" s="525" t="s">
        <v>1204</v>
      </c>
      <c r="G74" s="612"/>
      <c r="H74" s="613"/>
      <c r="I74" s="614"/>
      <c r="J74" s="614"/>
      <c r="K74" s="613"/>
      <c r="L74" s="613"/>
      <c r="M74" s="615">
        <v>75303.72000000003</v>
      </c>
      <c r="N74" s="737">
        <v>73731.880000000019</v>
      </c>
      <c r="O74" s="659"/>
      <c r="P74" s="659"/>
      <c r="Q74" s="659"/>
      <c r="R74" s="659"/>
    </row>
    <row r="75" spans="1:18" s="660" customFormat="1" ht="12.75" x14ac:dyDescent="0.25">
      <c r="A75" s="738" t="s">
        <v>1456</v>
      </c>
      <c r="B75" s="47"/>
      <c r="C75" s="47"/>
      <c r="D75" s="47"/>
      <c r="E75" s="47"/>
      <c r="F75" s="48" t="s">
        <v>1209</v>
      </c>
      <c r="G75" s="616"/>
      <c r="H75" s="617"/>
      <c r="I75" s="618"/>
      <c r="J75" s="618"/>
      <c r="K75" s="617"/>
      <c r="L75" s="617"/>
      <c r="M75" s="619">
        <v>33623.51</v>
      </c>
      <c r="N75" s="716">
        <v>32909.89</v>
      </c>
      <c r="O75" s="659"/>
      <c r="P75" s="659"/>
      <c r="Q75" s="659"/>
      <c r="R75" s="659"/>
    </row>
    <row r="76" spans="1:18" s="660" customFormat="1" ht="38.25" x14ac:dyDescent="0.25">
      <c r="A76" s="739" t="s">
        <v>1457</v>
      </c>
      <c r="B76" s="597" t="s">
        <v>54</v>
      </c>
      <c r="C76" s="597" t="s">
        <v>55</v>
      </c>
      <c r="D76" s="597" t="s">
        <v>1457</v>
      </c>
      <c r="E76" s="598">
        <v>92431</v>
      </c>
      <c r="F76" s="168" t="s">
        <v>1799</v>
      </c>
      <c r="G76" s="597" t="s">
        <v>45</v>
      </c>
      <c r="H76" s="633">
        <v>149.68</v>
      </c>
      <c r="I76" s="632" t="s">
        <v>1800</v>
      </c>
      <c r="J76" s="634" t="s">
        <v>1801</v>
      </c>
      <c r="K76" s="633">
        <v>79.540000000000006</v>
      </c>
      <c r="L76" s="633">
        <v>78.239999999999995</v>
      </c>
      <c r="M76" s="633">
        <v>11905.54</v>
      </c>
      <c r="N76" s="723">
        <v>11710.96</v>
      </c>
      <c r="O76" s="659"/>
      <c r="P76" s="659"/>
      <c r="Q76" s="659"/>
      <c r="R76" s="659"/>
    </row>
    <row r="77" spans="1:18" s="660" customFormat="1" ht="38.25" x14ac:dyDescent="0.25">
      <c r="A77" s="739" t="s">
        <v>1458</v>
      </c>
      <c r="B77" s="597" t="s">
        <v>54</v>
      </c>
      <c r="C77" s="597" t="s">
        <v>55</v>
      </c>
      <c r="D77" s="597" t="s">
        <v>1458</v>
      </c>
      <c r="E77" s="598">
        <v>92759</v>
      </c>
      <c r="F77" s="168" t="s">
        <v>1802</v>
      </c>
      <c r="G77" s="597" t="s">
        <v>216</v>
      </c>
      <c r="H77" s="633">
        <v>246.2</v>
      </c>
      <c r="I77" s="632" t="s">
        <v>1803</v>
      </c>
      <c r="J77" s="634" t="s">
        <v>1804</v>
      </c>
      <c r="K77" s="633">
        <v>17.41</v>
      </c>
      <c r="L77" s="633">
        <v>17.079999999999998</v>
      </c>
      <c r="M77" s="633">
        <v>4286.34</v>
      </c>
      <c r="N77" s="723">
        <v>4205.09</v>
      </c>
      <c r="O77" s="659"/>
      <c r="P77" s="659"/>
      <c r="Q77" s="659"/>
      <c r="R77" s="659"/>
    </row>
    <row r="78" spans="1:18" s="660" customFormat="1" ht="38.25" x14ac:dyDescent="0.25">
      <c r="A78" s="739" t="s">
        <v>1459</v>
      </c>
      <c r="B78" s="597" t="s">
        <v>54</v>
      </c>
      <c r="C78" s="597" t="s">
        <v>55</v>
      </c>
      <c r="D78" s="597" t="s">
        <v>1459</v>
      </c>
      <c r="E78" s="598">
        <v>92762</v>
      </c>
      <c r="F78" s="168" t="s">
        <v>1805</v>
      </c>
      <c r="G78" s="597" t="s">
        <v>216</v>
      </c>
      <c r="H78" s="633">
        <v>623.1</v>
      </c>
      <c r="I78" s="632" t="s">
        <v>1806</v>
      </c>
      <c r="J78" s="634" t="s">
        <v>1807</v>
      </c>
      <c r="K78" s="633">
        <v>14.46</v>
      </c>
      <c r="L78" s="633">
        <v>13.87</v>
      </c>
      <c r="M78" s="633">
        <v>9010.02</v>
      </c>
      <c r="N78" s="723">
        <v>8642.39</v>
      </c>
      <c r="O78" s="659"/>
      <c r="P78" s="659"/>
      <c r="Q78" s="659"/>
      <c r="R78" s="659"/>
    </row>
    <row r="79" spans="1:18" s="660" customFormat="1" ht="38.25" x14ac:dyDescent="0.25">
      <c r="A79" s="739" t="s">
        <v>1460</v>
      </c>
      <c r="B79" s="597" t="s">
        <v>54</v>
      </c>
      <c r="C79" s="597" t="s">
        <v>55</v>
      </c>
      <c r="D79" s="597" t="s">
        <v>1460</v>
      </c>
      <c r="E79" s="598">
        <v>94965</v>
      </c>
      <c r="F79" s="168" t="s">
        <v>1775</v>
      </c>
      <c r="G79" s="597" t="s">
        <v>1509</v>
      </c>
      <c r="H79" s="633">
        <v>8.8699999999999992</v>
      </c>
      <c r="I79" s="632" t="s">
        <v>1776</v>
      </c>
      <c r="J79" s="634" t="s">
        <v>1777</v>
      </c>
      <c r="K79" s="633">
        <v>631.21</v>
      </c>
      <c r="L79" s="633">
        <v>608.64</v>
      </c>
      <c r="M79" s="633">
        <v>5598.83</v>
      </c>
      <c r="N79" s="723">
        <v>5398.63</v>
      </c>
      <c r="O79" s="659"/>
      <c r="P79" s="659"/>
      <c r="Q79" s="659"/>
      <c r="R79" s="659"/>
    </row>
    <row r="80" spans="1:18" s="660" customFormat="1" ht="25.5" x14ac:dyDescent="0.25">
      <c r="A80" s="739" t="s">
        <v>1461</v>
      </c>
      <c r="B80" s="597" t="s">
        <v>54</v>
      </c>
      <c r="C80" s="597" t="s">
        <v>55</v>
      </c>
      <c r="D80" s="597" t="s">
        <v>1461</v>
      </c>
      <c r="E80" s="598">
        <v>103670</v>
      </c>
      <c r="F80" s="168" t="s">
        <v>1778</v>
      </c>
      <c r="G80" s="597" t="s">
        <v>1509</v>
      </c>
      <c r="H80" s="633">
        <v>8.8699999999999992</v>
      </c>
      <c r="I80" s="632" t="s">
        <v>1779</v>
      </c>
      <c r="J80" s="634" t="s">
        <v>1780</v>
      </c>
      <c r="K80" s="633">
        <v>318.24</v>
      </c>
      <c r="L80" s="633">
        <v>332.9</v>
      </c>
      <c r="M80" s="633">
        <v>2822.78</v>
      </c>
      <c r="N80" s="723">
        <v>2952.82</v>
      </c>
      <c r="O80" s="659"/>
      <c r="P80" s="659"/>
      <c r="Q80" s="659"/>
      <c r="R80" s="659"/>
    </row>
    <row r="81" spans="1:18" s="660" customFormat="1" ht="12.75" x14ac:dyDescent="0.25">
      <c r="A81" s="738" t="s">
        <v>125</v>
      </c>
      <c r="B81" s="47"/>
      <c r="C81" s="47"/>
      <c r="D81" s="47"/>
      <c r="E81" s="47"/>
      <c r="F81" s="48" t="s">
        <v>119</v>
      </c>
      <c r="G81" s="616"/>
      <c r="H81" s="617"/>
      <c r="I81" s="618"/>
      <c r="J81" s="618"/>
      <c r="K81" s="617"/>
      <c r="L81" s="617"/>
      <c r="M81" s="619">
        <v>39451.26</v>
      </c>
      <c r="N81" s="716">
        <v>38670.020000000004</v>
      </c>
      <c r="O81" s="659"/>
      <c r="P81" s="659"/>
      <c r="Q81" s="659"/>
      <c r="R81" s="659"/>
    </row>
    <row r="82" spans="1:18" s="660" customFormat="1" ht="38.25" x14ac:dyDescent="0.25">
      <c r="A82" s="739" t="s">
        <v>541</v>
      </c>
      <c r="B82" s="597" t="s">
        <v>54</v>
      </c>
      <c r="C82" s="597" t="s">
        <v>55</v>
      </c>
      <c r="D82" s="597" t="s">
        <v>541</v>
      </c>
      <c r="E82" s="598">
        <v>92431</v>
      </c>
      <c r="F82" s="168" t="s">
        <v>1799</v>
      </c>
      <c r="G82" s="597" t="s">
        <v>45</v>
      </c>
      <c r="H82" s="633">
        <v>175.45</v>
      </c>
      <c r="I82" s="632" t="s">
        <v>1800</v>
      </c>
      <c r="J82" s="634" t="s">
        <v>1801</v>
      </c>
      <c r="K82" s="633">
        <v>79.540000000000006</v>
      </c>
      <c r="L82" s="633">
        <v>78.239999999999995</v>
      </c>
      <c r="M82" s="633">
        <v>13955.29</v>
      </c>
      <c r="N82" s="723">
        <v>13727.2</v>
      </c>
      <c r="O82" s="659"/>
      <c r="P82" s="659"/>
      <c r="Q82" s="659"/>
      <c r="R82" s="659"/>
    </row>
    <row r="83" spans="1:18" s="660" customFormat="1" ht="38.25" x14ac:dyDescent="0.25">
      <c r="A83" s="739" t="s">
        <v>542</v>
      </c>
      <c r="B83" s="597" t="s">
        <v>54</v>
      </c>
      <c r="C83" s="597" t="s">
        <v>55</v>
      </c>
      <c r="D83" s="597" t="s">
        <v>542</v>
      </c>
      <c r="E83" s="598">
        <v>92759</v>
      </c>
      <c r="F83" s="168" t="s">
        <v>1802</v>
      </c>
      <c r="G83" s="597" t="s">
        <v>216</v>
      </c>
      <c r="H83" s="633">
        <v>173.7</v>
      </c>
      <c r="I83" s="632" t="s">
        <v>1803</v>
      </c>
      <c r="J83" s="634" t="s">
        <v>1804</v>
      </c>
      <c r="K83" s="633">
        <v>17.41</v>
      </c>
      <c r="L83" s="633">
        <v>17.079999999999998</v>
      </c>
      <c r="M83" s="633">
        <v>3024.11</v>
      </c>
      <c r="N83" s="723">
        <v>2966.79</v>
      </c>
      <c r="O83" s="659"/>
      <c r="P83" s="659"/>
      <c r="Q83" s="659"/>
      <c r="R83" s="659"/>
    </row>
    <row r="84" spans="1:18" s="660" customFormat="1" ht="38.25" x14ac:dyDescent="0.25">
      <c r="A84" s="739" t="s">
        <v>543</v>
      </c>
      <c r="B84" s="597" t="s">
        <v>54</v>
      </c>
      <c r="C84" s="597" t="s">
        <v>55</v>
      </c>
      <c r="D84" s="597" t="s">
        <v>543</v>
      </c>
      <c r="E84" s="598">
        <v>92760</v>
      </c>
      <c r="F84" s="168" t="s">
        <v>1808</v>
      </c>
      <c r="G84" s="597" t="s">
        <v>216</v>
      </c>
      <c r="H84" s="633">
        <v>49.3</v>
      </c>
      <c r="I84" s="632" t="s">
        <v>1809</v>
      </c>
      <c r="J84" s="634" t="s">
        <v>1810</v>
      </c>
      <c r="K84" s="633">
        <v>16.829999999999998</v>
      </c>
      <c r="L84" s="633">
        <v>16.32</v>
      </c>
      <c r="M84" s="633">
        <v>829.71</v>
      </c>
      <c r="N84" s="723">
        <v>804.57</v>
      </c>
      <c r="O84" s="659"/>
      <c r="P84" s="659"/>
      <c r="Q84" s="659"/>
      <c r="R84" s="659"/>
    </row>
    <row r="85" spans="1:18" s="660" customFormat="1" ht="38.25" x14ac:dyDescent="0.25">
      <c r="A85" s="739" t="s">
        <v>544</v>
      </c>
      <c r="B85" s="597" t="s">
        <v>54</v>
      </c>
      <c r="C85" s="597" t="s">
        <v>55</v>
      </c>
      <c r="D85" s="597" t="s">
        <v>544</v>
      </c>
      <c r="E85" s="598">
        <v>92761</v>
      </c>
      <c r="F85" s="168" t="s">
        <v>1811</v>
      </c>
      <c r="G85" s="597" t="s">
        <v>216</v>
      </c>
      <c r="H85" s="633">
        <v>395.2</v>
      </c>
      <c r="I85" s="632" t="s">
        <v>1812</v>
      </c>
      <c r="J85" s="634" t="s">
        <v>1813</v>
      </c>
      <c r="K85" s="633">
        <v>16.059999999999999</v>
      </c>
      <c r="L85" s="633">
        <v>15.47</v>
      </c>
      <c r="M85" s="633">
        <v>6346.91</v>
      </c>
      <c r="N85" s="723">
        <v>6113.74</v>
      </c>
      <c r="O85" s="659"/>
      <c r="P85" s="659"/>
      <c r="Q85" s="659"/>
      <c r="R85" s="659"/>
    </row>
    <row r="86" spans="1:18" s="660" customFormat="1" ht="38.25" x14ac:dyDescent="0.25">
      <c r="A86" s="739" t="s">
        <v>545</v>
      </c>
      <c r="B86" s="597" t="s">
        <v>54</v>
      </c>
      <c r="C86" s="597" t="s">
        <v>55</v>
      </c>
      <c r="D86" s="597" t="s">
        <v>545</v>
      </c>
      <c r="E86" s="598">
        <v>92762</v>
      </c>
      <c r="F86" s="168" t="s">
        <v>1805</v>
      </c>
      <c r="G86" s="597" t="s">
        <v>216</v>
      </c>
      <c r="H86" s="633">
        <v>60.5</v>
      </c>
      <c r="I86" s="632" t="s">
        <v>1806</v>
      </c>
      <c r="J86" s="634" t="s">
        <v>1807</v>
      </c>
      <c r="K86" s="633">
        <v>14.46</v>
      </c>
      <c r="L86" s="633">
        <v>13.87</v>
      </c>
      <c r="M86" s="633">
        <v>874.83</v>
      </c>
      <c r="N86" s="723">
        <v>839.13</v>
      </c>
      <c r="O86" s="659"/>
      <c r="P86" s="659"/>
      <c r="Q86" s="659"/>
      <c r="R86" s="659"/>
    </row>
    <row r="87" spans="1:18" s="660" customFormat="1" ht="38.25" x14ac:dyDescent="0.25">
      <c r="A87" s="739" t="s">
        <v>1437</v>
      </c>
      <c r="B87" s="597" t="s">
        <v>54</v>
      </c>
      <c r="C87" s="597" t="s">
        <v>55</v>
      </c>
      <c r="D87" s="597" t="s">
        <v>1437</v>
      </c>
      <c r="E87" s="598">
        <v>92763</v>
      </c>
      <c r="F87" s="168" t="s">
        <v>1814</v>
      </c>
      <c r="G87" s="597" t="s">
        <v>216</v>
      </c>
      <c r="H87" s="633">
        <v>18.7</v>
      </c>
      <c r="I87" s="632" t="s">
        <v>1815</v>
      </c>
      <c r="J87" s="634" t="s">
        <v>1816</v>
      </c>
      <c r="K87" s="633">
        <v>12.22</v>
      </c>
      <c r="L87" s="633">
        <v>11.69</v>
      </c>
      <c r="M87" s="633">
        <v>228.51</v>
      </c>
      <c r="N87" s="723">
        <v>218.6</v>
      </c>
      <c r="O87" s="659"/>
      <c r="P87" s="659"/>
      <c r="Q87" s="659"/>
      <c r="R87" s="659"/>
    </row>
    <row r="88" spans="1:18" s="660" customFormat="1" ht="38.25" x14ac:dyDescent="0.25">
      <c r="A88" s="739" t="s">
        <v>1438</v>
      </c>
      <c r="B88" s="597" t="s">
        <v>54</v>
      </c>
      <c r="C88" s="597" t="s">
        <v>55</v>
      </c>
      <c r="D88" s="597" t="s">
        <v>1438</v>
      </c>
      <c r="E88" s="598">
        <v>92764</v>
      </c>
      <c r="F88" s="168" t="s">
        <v>1817</v>
      </c>
      <c r="G88" s="597" t="s">
        <v>216</v>
      </c>
      <c r="H88" s="633">
        <v>31.6</v>
      </c>
      <c r="I88" s="632" t="s">
        <v>1818</v>
      </c>
      <c r="J88" s="634" t="s">
        <v>1819</v>
      </c>
      <c r="K88" s="633">
        <v>11.9</v>
      </c>
      <c r="L88" s="633">
        <v>11.35</v>
      </c>
      <c r="M88" s="633">
        <v>376.04</v>
      </c>
      <c r="N88" s="723">
        <v>358.66</v>
      </c>
      <c r="O88" s="659"/>
      <c r="P88" s="659"/>
      <c r="Q88" s="659"/>
      <c r="R88" s="659"/>
    </row>
    <row r="89" spans="1:18" s="660" customFormat="1" ht="38.25" x14ac:dyDescent="0.25">
      <c r="A89" s="739" t="s">
        <v>1439</v>
      </c>
      <c r="B89" s="597" t="s">
        <v>54</v>
      </c>
      <c r="C89" s="597" t="s">
        <v>55</v>
      </c>
      <c r="D89" s="597" t="s">
        <v>1439</v>
      </c>
      <c r="E89" s="598">
        <v>92765</v>
      </c>
      <c r="F89" s="168" t="s">
        <v>1820</v>
      </c>
      <c r="G89" s="597" t="s">
        <v>216</v>
      </c>
      <c r="H89" s="633">
        <v>117.3</v>
      </c>
      <c r="I89" s="632" t="s">
        <v>1821</v>
      </c>
      <c r="J89" s="634" t="s">
        <v>1822</v>
      </c>
      <c r="K89" s="633">
        <v>13.61</v>
      </c>
      <c r="L89" s="633">
        <v>12.99</v>
      </c>
      <c r="M89" s="633">
        <v>1596.45</v>
      </c>
      <c r="N89" s="723">
        <v>1523.72</v>
      </c>
      <c r="O89" s="659"/>
      <c r="P89" s="659"/>
      <c r="Q89" s="659"/>
      <c r="R89" s="659"/>
    </row>
    <row r="90" spans="1:18" s="660" customFormat="1" ht="38.25" x14ac:dyDescent="0.25">
      <c r="A90" s="739" t="s">
        <v>1462</v>
      </c>
      <c r="B90" s="597" t="s">
        <v>54</v>
      </c>
      <c r="C90" s="597" t="s">
        <v>55</v>
      </c>
      <c r="D90" s="597" t="s">
        <v>1462</v>
      </c>
      <c r="E90" s="598">
        <v>94965</v>
      </c>
      <c r="F90" s="168" t="s">
        <v>1775</v>
      </c>
      <c r="G90" s="597" t="s">
        <v>1509</v>
      </c>
      <c r="H90" s="633">
        <v>12.870000000000001</v>
      </c>
      <c r="I90" s="632" t="s">
        <v>1776</v>
      </c>
      <c r="J90" s="634" t="s">
        <v>1777</v>
      </c>
      <c r="K90" s="633">
        <v>631.21</v>
      </c>
      <c r="L90" s="633">
        <v>608.64</v>
      </c>
      <c r="M90" s="633">
        <v>8123.67</v>
      </c>
      <c r="N90" s="723">
        <v>7833.19</v>
      </c>
      <c r="O90" s="659"/>
      <c r="P90" s="659"/>
      <c r="Q90" s="659"/>
      <c r="R90" s="659"/>
    </row>
    <row r="91" spans="1:18" s="660" customFormat="1" ht="25.5" x14ac:dyDescent="0.25">
      <c r="A91" s="739" t="s">
        <v>1463</v>
      </c>
      <c r="B91" s="597" t="s">
        <v>54</v>
      </c>
      <c r="C91" s="597" t="s">
        <v>55</v>
      </c>
      <c r="D91" s="597" t="s">
        <v>1463</v>
      </c>
      <c r="E91" s="598">
        <v>103670</v>
      </c>
      <c r="F91" s="168" t="s">
        <v>1778</v>
      </c>
      <c r="G91" s="597" t="s">
        <v>1509</v>
      </c>
      <c r="H91" s="633">
        <v>12.870000000000001</v>
      </c>
      <c r="I91" s="632" t="s">
        <v>1779</v>
      </c>
      <c r="J91" s="634" t="s">
        <v>1780</v>
      </c>
      <c r="K91" s="633">
        <v>318.24</v>
      </c>
      <c r="L91" s="633">
        <v>332.9</v>
      </c>
      <c r="M91" s="633">
        <v>4095.74</v>
      </c>
      <c r="N91" s="723">
        <v>4284.42</v>
      </c>
      <c r="O91" s="659"/>
      <c r="P91" s="659"/>
      <c r="Q91" s="659"/>
      <c r="R91" s="659"/>
    </row>
    <row r="92" spans="1:18" s="660" customFormat="1" ht="12.75" x14ac:dyDescent="0.25">
      <c r="A92" s="736" t="s">
        <v>1528</v>
      </c>
      <c r="B92" s="524"/>
      <c r="C92" s="524"/>
      <c r="D92" s="524"/>
      <c r="E92" s="524"/>
      <c r="F92" s="525" t="s">
        <v>1527</v>
      </c>
      <c r="G92" s="612"/>
      <c r="H92" s="613"/>
      <c r="I92" s="614"/>
      <c r="J92" s="614"/>
      <c r="K92" s="613"/>
      <c r="L92" s="613"/>
      <c r="M92" s="615">
        <v>2228.9499999999998</v>
      </c>
      <c r="N92" s="737">
        <v>2151.9700000000003</v>
      </c>
      <c r="O92" s="659"/>
      <c r="P92" s="659"/>
      <c r="Q92" s="659"/>
      <c r="R92" s="659"/>
    </row>
    <row r="93" spans="1:18" s="660" customFormat="1" ht="25.5" x14ac:dyDescent="0.25">
      <c r="A93" s="739" t="s">
        <v>1529</v>
      </c>
      <c r="B93" s="597" t="s">
        <v>54</v>
      </c>
      <c r="C93" s="597" t="s">
        <v>55</v>
      </c>
      <c r="D93" s="597" t="s">
        <v>1529</v>
      </c>
      <c r="E93" s="598">
        <v>97914</v>
      </c>
      <c r="F93" s="168" t="s">
        <v>1732</v>
      </c>
      <c r="G93" s="597" t="s">
        <v>1733</v>
      </c>
      <c r="H93" s="633">
        <v>89</v>
      </c>
      <c r="I93" s="632" t="s">
        <v>1734</v>
      </c>
      <c r="J93" s="634" t="s">
        <v>1735</v>
      </c>
      <c r="K93" s="633">
        <v>3.59</v>
      </c>
      <c r="L93" s="633">
        <v>3.47</v>
      </c>
      <c r="M93" s="633">
        <v>319.51</v>
      </c>
      <c r="N93" s="723">
        <v>308.83</v>
      </c>
      <c r="O93" s="659"/>
      <c r="P93" s="659"/>
      <c r="Q93" s="659"/>
      <c r="R93" s="659"/>
    </row>
    <row r="94" spans="1:18" s="660" customFormat="1" ht="38.25" x14ac:dyDescent="0.25">
      <c r="A94" s="739" t="s">
        <v>1530</v>
      </c>
      <c r="B94" s="597" t="s">
        <v>54</v>
      </c>
      <c r="C94" s="597" t="s">
        <v>55</v>
      </c>
      <c r="D94" s="597" t="s">
        <v>1530</v>
      </c>
      <c r="E94" s="598">
        <v>97915</v>
      </c>
      <c r="F94" s="168" t="s">
        <v>1736</v>
      </c>
      <c r="G94" s="597" t="s">
        <v>1733</v>
      </c>
      <c r="H94" s="633">
        <v>1326</v>
      </c>
      <c r="I94" s="632" t="s">
        <v>1737</v>
      </c>
      <c r="J94" s="634" t="s">
        <v>1738</v>
      </c>
      <c r="K94" s="633">
        <v>1.44</v>
      </c>
      <c r="L94" s="633">
        <v>1.39</v>
      </c>
      <c r="M94" s="633">
        <v>1909.44</v>
      </c>
      <c r="N94" s="723">
        <v>1843.14</v>
      </c>
      <c r="O94" s="659"/>
      <c r="P94" s="659"/>
      <c r="Q94" s="659"/>
      <c r="R94" s="659"/>
    </row>
    <row r="95" spans="1:18" s="660" customFormat="1" ht="12.75" x14ac:dyDescent="0.25">
      <c r="A95" s="739"/>
      <c r="B95" s="620"/>
      <c r="C95" s="620"/>
      <c r="D95" s="620"/>
      <c r="E95" s="492"/>
      <c r="F95" s="636"/>
      <c r="G95" s="620"/>
      <c r="H95" s="637"/>
      <c r="I95" s="638"/>
      <c r="J95" s="639"/>
      <c r="K95" s="637"/>
      <c r="L95" s="637"/>
      <c r="M95" s="637"/>
      <c r="N95" s="740"/>
      <c r="O95" s="659"/>
      <c r="P95" s="659"/>
      <c r="Q95" s="659"/>
      <c r="R95" s="659"/>
    </row>
    <row r="96" spans="1:18" s="660" customFormat="1" ht="12.75" x14ac:dyDescent="0.25">
      <c r="A96" s="741" t="s">
        <v>58</v>
      </c>
      <c r="B96" s="554"/>
      <c r="C96" s="554"/>
      <c r="D96" s="554"/>
      <c r="E96" s="554"/>
      <c r="F96" s="555" t="s">
        <v>120</v>
      </c>
      <c r="G96" s="621"/>
      <c r="H96" s="622"/>
      <c r="I96" s="623"/>
      <c r="J96" s="623"/>
      <c r="K96" s="622"/>
      <c r="L96" s="622"/>
      <c r="M96" s="624">
        <v>96702.460000000021</v>
      </c>
      <c r="N96" s="742">
        <v>95418.069999999992</v>
      </c>
      <c r="O96" s="659"/>
      <c r="P96" s="659"/>
      <c r="Q96" s="659"/>
      <c r="R96" s="659"/>
    </row>
    <row r="97" spans="1:18" s="660" customFormat="1" ht="12.75" x14ac:dyDescent="0.25">
      <c r="A97" s="736" t="s">
        <v>59</v>
      </c>
      <c r="B97" s="524"/>
      <c r="C97" s="524"/>
      <c r="D97" s="524"/>
      <c r="E97" s="524"/>
      <c r="F97" s="525" t="s">
        <v>122</v>
      </c>
      <c r="G97" s="612"/>
      <c r="H97" s="613"/>
      <c r="I97" s="614"/>
      <c r="J97" s="614"/>
      <c r="K97" s="613"/>
      <c r="L97" s="613"/>
      <c r="M97" s="615">
        <v>92065.48</v>
      </c>
      <c r="N97" s="737">
        <v>90930.03</v>
      </c>
      <c r="O97" s="659"/>
      <c r="P97" s="659"/>
      <c r="Q97" s="659"/>
      <c r="R97" s="659"/>
    </row>
    <row r="98" spans="1:18" s="660" customFormat="1" ht="38.25" x14ac:dyDescent="0.25">
      <c r="A98" s="722" t="s">
        <v>546</v>
      </c>
      <c r="B98" s="597" t="s">
        <v>54</v>
      </c>
      <c r="C98" s="597" t="s">
        <v>55</v>
      </c>
      <c r="D98" s="597" t="s">
        <v>546</v>
      </c>
      <c r="E98" s="598">
        <v>101165</v>
      </c>
      <c r="F98" s="168" t="s">
        <v>1823</v>
      </c>
      <c r="G98" s="597" t="s">
        <v>1509</v>
      </c>
      <c r="H98" s="633">
        <v>6.5273999999999992</v>
      </c>
      <c r="I98" s="632" t="s">
        <v>1824</v>
      </c>
      <c r="J98" s="634" t="s">
        <v>1825</v>
      </c>
      <c r="K98" s="633">
        <v>1253.18</v>
      </c>
      <c r="L98" s="633">
        <v>1232.74</v>
      </c>
      <c r="M98" s="633">
        <v>8180</v>
      </c>
      <c r="N98" s="723">
        <v>8046.58</v>
      </c>
      <c r="O98" s="659"/>
      <c r="P98" s="659"/>
      <c r="Q98" s="659"/>
      <c r="R98" s="659"/>
    </row>
    <row r="99" spans="1:18" s="660" customFormat="1" ht="38.25" x14ac:dyDescent="0.25">
      <c r="A99" s="722" t="s">
        <v>547</v>
      </c>
      <c r="B99" s="597" t="s">
        <v>54</v>
      </c>
      <c r="C99" s="597" t="s">
        <v>55</v>
      </c>
      <c r="D99" s="597" t="s">
        <v>547</v>
      </c>
      <c r="E99" s="598">
        <v>103338</v>
      </c>
      <c r="F99" s="168" t="s">
        <v>1713</v>
      </c>
      <c r="G99" s="597" t="s">
        <v>45</v>
      </c>
      <c r="H99" s="633">
        <v>566.10949999999991</v>
      </c>
      <c r="I99" s="632" t="s">
        <v>1826</v>
      </c>
      <c r="J99" s="634" t="s">
        <v>1827</v>
      </c>
      <c r="K99" s="633">
        <v>141.77000000000001</v>
      </c>
      <c r="L99" s="633">
        <v>139.94999999999999</v>
      </c>
      <c r="M99" s="633">
        <v>80257.34</v>
      </c>
      <c r="N99" s="723">
        <v>79227.02</v>
      </c>
      <c r="O99" s="659"/>
      <c r="P99" s="659"/>
      <c r="Q99" s="659"/>
      <c r="R99" s="659"/>
    </row>
    <row r="100" spans="1:18" s="660" customFormat="1" ht="25.5" x14ac:dyDescent="0.25">
      <c r="A100" s="722" t="s">
        <v>548</v>
      </c>
      <c r="B100" s="597" t="s">
        <v>54</v>
      </c>
      <c r="C100" s="597" t="s">
        <v>55</v>
      </c>
      <c r="D100" s="597" t="s">
        <v>548</v>
      </c>
      <c r="E100" s="598">
        <v>93202</v>
      </c>
      <c r="F100" s="168" t="s">
        <v>1828</v>
      </c>
      <c r="G100" s="597" t="s">
        <v>150</v>
      </c>
      <c r="H100" s="633">
        <v>108.78999999999998</v>
      </c>
      <c r="I100" s="632" t="s">
        <v>1829</v>
      </c>
      <c r="J100" s="634" t="s">
        <v>1830</v>
      </c>
      <c r="K100" s="633">
        <v>33.35</v>
      </c>
      <c r="L100" s="633">
        <v>33.61</v>
      </c>
      <c r="M100" s="633">
        <v>3628.14</v>
      </c>
      <c r="N100" s="723">
        <v>3656.43</v>
      </c>
      <c r="O100" s="659"/>
      <c r="P100" s="659"/>
      <c r="Q100" s="659"/>
      <c r="R100" s="659"/>
    </row>
    <row r="101" spans="1:18" s="660" customFormat="1" ht="12.75" x14ac:dyDescent="0.25">
      <c r="A101" s="743" t="s">
        <v>60</v>
      </c>
      <c r="B101" s="436"/>
      <c r="C101" s="436"/>
      <c r="D101" s="436"/>
      <c r="E101" s="436"/>
      <c r="F101" s="437" t="s">
        <v>123</v>
      </c>
      <c r="G101" s="625"/>
      <c r="H101" s="626"/>
      <c r="I101" s="627"/>
      <c r="J101" s="627"/>
      <c r="K101" s="626"/>
      <c r="L101" s="626"/>
      <c r="M101" s="628">
        <v>3464.57</v>
      </c>
      <c r="N101" s="744">
        <v>3356.12</v>
      </c>
      <c r="O101" s="659"/>
      <c r="P101" s="659"/>
      <c r="Q101" s="659"/>
      <c r="R101" s="659"/>
    </row>
    <row r="102" spans="1:18" s="660" customFormat="1" ht="25.5" x14ac:dyDescent="0.25">
      <c r="A102" s="722" t="s">
        <v>314</v>
      </c>
      <c r="B102" s="597" t="s">
        <v>54</v>
      </c>
      <c r="C102" s="597" t="s">
        <v>55</v>
      </c>
      <c r="D102" s="597" t="s">
        <v>314</v>
      </c>
      <c r="E102" s="598">
        <v>93182</v>
      </c>
      <c r="F102" s="168" t="s">
        <v>1831</v>
      </c>
      <c r="G102" s="597" t="s">
        <v>150</v>
      </c>
      <c r="H102" s="633">
        <v>10.919999999999998</v>
      </c>
      <c r="I102" s="632" t="s">
        <v>1832</v>
      </c>
      <c r="J102" s="634" t="s">
        <v>1833</v>
      </c>
      <c r="K102" s="633">
        <v>64.42</v>
      </c>
      <c r="L102" s="633">
        <v>62.46</v>
      </c>
      <c r="M102" s="633">
        <v>703.46</v>
      </c>
      <c r="N102" s="723">
        <v>682.06</v>
      </c>
      <c r="O102" s="659"/>
      <c r="P102" s="659"/>
      <c r="Q102" s="659"/>
      <c r="R102" s="659"/>
    </row>
    <row r="103" spans="1:18" s="660" customFormat="1" ht="25.5" x14ac:dyDescent="0.25">
      <c r="A103" s="722" t="s">
        <v>315</v>
      </c>
      <c r="B103" s="597" t="s">
        <v>54</v>
      </c>
      <c r="C103" s="597" t="s">
        <v>55</v>
      </c>
      <c r="D103" s="597" t="s">
        <v>315</v>
      </c>
      <c r="E103" s="598">
        <v>93183</v>
      </c>
      <c r="F103" s="168" t="s">
        <v>1834</v>
      </c>
      <c r="G103" s="597" t="s">
        <v>150</v>
      </c>
      <c r="H103" s="633">
        <v>6.93</v>
      </c>
      <c r="I103" s="632" t="s">
        <v>1835</v>
      </c>
      <c r="J103" s="634" t="s">
        <v>1836</v>
      </c>
      <c r="K103" s="633">
        <v>82.23</v>
      </c>
      <c r="L103" s="633">
        <v>79.53</v>
      </c>
      <c r="M103" s="633">
        <v>569.85</v>
      </c>
      <c r="N103" s="723">
        <v>551.14</v>
      </c>
      <c r="O103" s="659"/>
      <c r="P103" s="659"/>
      <c r="Q103" s="659"/>
      <c r="R103" s="659"/>
    </row>
    <row r="104" spans="1:18" s="660" customFormat="1" ht="25.5" x14ac:dyDescent="0.25">
      <c r="A104" s="722" t="s">
        <v>316</v>
      </c>
      <c r="B104" s="597" t="s">
        <v>54</v>
      </c>
      <c r="C104" s="597" t="s">
        <v>55</v>
      </c>
      <c r="D104" s="597" t="s">
        <v>316</v>
      </c>
      <c r="E104" s="598">
        <v>93184</v>
      </c>
      <c r="F104" s="168" t="s">
        <v>1837</v>
      </c>
      <c r="G104" s="597" t="s">
        <v>150</v>
      </c>
      <c r="H104" s="633">
        <v>10.290000000000001</v>
      </c>
      <c r="I104" s="632" t="s">
        <v>1838</v>
      </c>
      <c r="J104" s="634" t="s">
        <v>1839</v>
      </c>
      <c r="K104" s="633">
        <v>35.729999999999997</v>
      </c>
      <c r="L104" s="633">
        <v>34.729999999999997</v>
      </c>
      <c r="M104" s="633">
        <v>367.66</v>
      </c>
      <c r="N104" s="723">
        <v>357.37</v>
      </c>
      <c r="O104" s="659"/>
      <c r="P104" s="659"/>
      <c r="Q104" s="659"/>
      <c r="R104" s="659"/>
    </row>
    <row r="105" spans="1:18" s="660" customFormat="1" ht="25.5" x14ac:dyDescent="0.25">
      <c r="A105" s="722" t="s">
        <v>317</v>
      </c>
      <c r="B105" s="597" t="s">
        <v>54</v>
      </c>
      <c r="C105" s="597" t="s">
        <v>55</v>
      </c>
      <c r="D105" s="597" t="s">
        <v>317</v>
      </c>
      <c r="E105" s="598">
        <v>93185</v>
      </c>
      <c r="F105" s="168" t="s">
        <v>1840</v>
      </c>
      <c r="G105" s="597" t="s">
        <v>150</v>
      </c>
      <c r="H105" s="633">
        <v>11.2</v>
      </c>
      <c r="I105" s="632" t="s">
        <v>1841</v>
      </c>
      <c r="J105" s="634" t="s">
        <v>1842</v>
      </c>
      <c r="K105" s="633">
        <v>81.05</v>
      </c>
      <c r="L105" s="633">
        <v>78.349999999999994</v>
      </c>
      <c r="M105" s="633">
        <v>907.76</v>
      </c>
      <c r="N105" s="723">
        <v>877.52</v>
      </c>
      <c r="O105" s="659"/>
      <c r="P105" s="659"/>
      <c r="Q105" s="659"/>
      <c r="R105" s="659"/>
    </row>
    <row r="106" spans="1:18" s="660" customFormat="1" ht="12.75" x14ac:dyDescent="0.25">
      <c r="A106" s="722" t="s">
        <v>318</v>
      </c>
      <c r="B106" s="597" t="s">
        <v>54</v>
      </c>
      <c r="C106" s="597" t="s">
        <v>55</v>
      </c>
      <c r="D106" s="597" t="s">
        <v>318</v>
      </c>
      <c r="E106" s="598">
        <v>93194</v>
      </c>
      <c r="F106" s="168" t="s">
        <v>1843</v>
      </c>
      <c r="G106" s="597" t="s">
        <v>150</v>
      </c>
      <c r="H106" s="633">
        <v>10.919999999999998</v>
      </c>
      <c r="I106" s="632" t="s">
        <v>1844</v>
      </c>
      <c r="J106" s="634" t="s">
        <v>1845</v>
      </c>
      <c r="K106" s="633">
        <v>34.82</v>
      </c>
      <c r="L106" s="633">
        <v>33.840000000000003</v>
      </c>
      <c r="M106" s="633">
        <v>380.23</v>
      </c>
      <c r="N106" s="723">
        <v>369.53</v>
      </c>
      <c r="O106" s="659"/>
      <c r="P106" s="659"/>
      <c r="Q106" s="659"/>
      <c r="R106" s="659"/>
    </row>
    <row r="107" spans="1:18" s="660" customFormat="1" ht="25.5" x14ac:dyDescent="0.25">
      <c r="A107" s="722" t="s">
        <v>533</v>
      </c>
      <c r="B107" s="597" t="s">
        <v>54</v>
      </c>
      <c r="C107" s="597" t="s">
        <v>55</v>
      </c>
      <c r="D107" s="597" t="s">
        <v>533</v>
      </c>
      <c r="E107" s="598">
        <v>93195</v>
      </c>
      <c r="F107" s="168" t="s">
        <v>1846</v>
      </c>
      <c r="G107" s="597" t="s">
        <v>150</v>
      </c>
      <c r="H107" s="633">
        <v>6.93</v>
      </c>
      <c r="I107" s="632" t="s">
        <v>1847</v>
      </c>
      <c r="J107" s="634" t="s">
        <v>1848</v>
      </c>
      <c r="K107" s="633">
        <v>77.290000000000006</v>
      </c>
      <c r="L107" s="633">
        <v>74.819999999999993</v>
      </c>
      <c r="M107" s="633">
        <v>535.61</v>
      </c>
      <c r="N107" s="723">
        <v>518.5</v>
      </c>
      <c r="O107" s="659"/>
      <c r="P107" s="659"/>
      <c r="Q107" s="659"/>
      <c r="R107" s="659"/>
    </row>
    <row r="108" spans="1:18" s="660" customFormat="1" ht="12.75" x14ac:dyDescent="0.25">
      <c r="A108" s="736" t="s">
        <v>1531</v>
      </c>
      <c r="B108" s="524"/>
      <c r="C108" s="524"/>
      <c r="D108" s="524"/>
      <c r="E108" s="524"/>
      <c r="F108" s="525" t="s">
        <v>1527</v>
      </c>
      <c r="G108" s="612"/>
      <c r="H108" s="613"/>
      <c r="I108" s="614"/>
      <c r="J108" s="614"/>
      <c r="K108" s="613"/>
      <c r="L108" s="613"/>
      <c r="M108" s="615">
        <v>1172.4099999999999</v>
      </c>
      <c r="N108" s="737">
        <v>1131.92</v>
      </c>
      <c r="O108" s="659"/>
      <c r="P108" s="659"/>
      <c r="Q108" s="659"/>
      <c r="R108" s="659"/>
    </row>
    <row r="109" spans="1:18" s="660" customFormat="1" ht="25.5" x14ac:dyDescent="0.25">
      <c r="A109" s="722" t="s">
        <v>1532</v>
      </c>
      <c r="B109" s="597" t="s">
        <v>54</v>
      </c>
      <c r="C109" s="597" t="s">
        <v>55</v>
      </c>
      <c r="D109" s="597" t="s">
        <v>1532</v>
      </c>
      <c r="E109" s="598">
        <v>97914</v>
      </c>
      <c r="F109" s="168" t="s">
        <v>1732</v>
      </c>
      <c r="G109" s="597" t="s">
        <v>1733</v>
      </c>
      <c r="H109" s="633">
        <v>47</v>
      </c>
      <c r="I109" s="632" t="s">
        <v>1734</v>
      </c>
      <c r="J109" s="634" t="s">
        <v>1735</v>
      </c>
      <c r="K109" s="633">
        <v>3.59</v>
      </c>
      <c r="L109" s="633">
        <v>3.47</v>
      </c>
      <c r="M109" s="633">
        <v>168.73</v>
      </c>
      <c r="N109" s="723">
        <v>163.09</v>
      </c>
      <c r="O109" s="659"/>
      <c r="P109" s="659"/>
      <c r="Q109" s="659"/>
      <c r="R109" s="659"/>
    </row>
    <row r="110" spans="1:18" s="660" customFormat="1" ht="38.25" x14ac:dyDescent="0.25">
      <c r="A110" s="722" t="s">
        <v>1533</v>
      </c>
      <c r="B110" s="597" t="s">
        <v>54</v>
      </c>
      <c r="C110" s="597" t="s">
        <v>55</v>
      </c>
      <c r="D110" s="597" t="s">
        <v>1533</v>
      </c>
      <c r="E110" s="598">
        <v>97915</v>
      </c>
      <c r="F110" s="168" t="s">
        <v>1736</v>
      </c>
      <c r="G110" s="597" t="s">
        <v>1733</v>
      </c>
      <c r="H110" s="633">
        <v>697</v>
      </c>
      <c r="I110" s="632" t="s">
        <v>1737</v>
      </c>
      <c r="J110" s="634" t="s">
        <v>1738</v>
      </c>
      <c r="K110" s="633">
        <v>1.44</v>
      </c>
      <c r="L110" s="633">
        <v>1.39</v>
      </c>
      <c r="M110" s="633">
        <v>1003.68</v>
      </c>
      <c r="N110" s="723">
        <v>968.83</v>
      </c>
      <c r="O110" s="659"/>
      <c r="P110" s="659"/>
      <c r="Q110" s="659"/>
      <c r="R110" s="659"/>
    </row>
    <row r="111" spans="1:18" s="660" customFormat="1" ht="12.75" x14ac:dyDescent="0.25">
      <c r="A111" s="722"/>
      <c r="B111" s="597"/>
      <c r="C111" s="597"/>
      <c r="D111" s="597"/>
      <c r="E111" s="598"/>
      <c r="F111" s="605"/>
      <c r="G111" s="450"/>
      <c r="H111" s="606"/>
      <c r="I111" s="607"/>
      <c r="J111" s="607"/>
      <c r="K111" s="606"/>
      <c r="L111" s="606"/>
      <c r="M111" s="629"/>
      <c r="N111" s="724"/>
      <c r="O111" s="659"/>
      <c r="P111" s="659"/>
      <c r="Q111" s="659"/>
      <c r="R111" s="659"/>
    </row>
    <row r="112" spans="1:18" s="660" customFormat="1" ht="12.75" x14ac:dyDescent="0.25">
      <c r="A112" s="734" t="s">
        <v>128</v>
      </c>
      <c r="B112" s="44"/>
      <c r="C112" s="44"/>
      <c r="D112" s="44"/>
      <c r="E112" s="44"/>
      <c r="F112" s="45" t="s">
        <v>126</v>
      </c>
      <c r="G112" s="608"/>
      <c r="H112" s="609"/>
      <c r="I112" s="610"/>
      <c r="J112" s="610"/>
      <c r="K112" s="609"/>
      <c r="L112" s="609"/>
      <c r="M112" s="611">
        <v>130629.48</v>
      </c>
      <c r="N112" s="735">
        <v>124788.26</v>
      </c>
      <c r="O112" s="659"/>
      <c r="P112" s="659"/>
      <c r="Q112" s="659"/>
      <c r="R112" s="659"/>
    </row>
    <row r="113" spans="1:18" s="660" customFormat="1" ht="38.25" x14ac:dyDescent="0.25">
      <c r="A113" s="722" t="s">
        <v>130</v>
      </c>
      <c r="B113" s="597" t="s">
        <v>54</v>
      </c>
      <c r="C113" s="597" t="s">
        <v>57</v>
      </c>
      <c r="D113" s="597" t="s">
        <v>130</v>
      </c>
      <c r="E113" s="598" t="s">
        <v>976</v>
      </c>
      <c r="F113" s="168" t="s">
        <v>1451</v>
      </c>
      <c r="G113" s="597" t="s">
        <v>117</v>
      </c>
      <c r="H113" s="633">
        <v>5</v>
      </c>
      <c r="I113" s="632">
        <v>2944.15</v>
      </c>
      <c r="J113" s="634">
        <v>3000.0699999999997</v>
      </c>
      <c r="K113" s="633">
        <v>3792.65</v>
      </c>
      <c r="L113" s="633">
        <v>3666.79</v>
      </c>
      <c r="M113" s="633">
        <v>18963.25</v>
      </c>
      <c r="N113" s="723">
        <v>18333.95</v>
      </c>
      <c r="O113" s="659"/>
      <c r="P113" s="659"/>
      <c r="Q113" s="659"/>
      <c r="R113" s="659"/>
    </row>
    <row r="114" spans="1:18" s="660" customFormat="1" ht="51" x14ac:dyDescent="0.25">
      <c r="A114" s="722" t="s">
        <v>131</v>
      </c>
      <c r="B114" s="597" t="s">
        <v>54</v>
      </c>
      <c r="C114" s="597" t="s">
        <v>55</v>
      </c>
      <c r="D114" s="597" t="s">
        <v>131</v>
      </c>
      <c r="E114" s="598">
        <v>92580</v>
      </c>
      <c r="F114" s="168" t="s">
        <v>1849</v>
      </c>
      <c r="G114" s="597" t="s">
        <v>45</v>
      </c>
      <c r="H114" s="633">
        <v>358.11</v>
      </c>
      <c r="I114" s="632" t="s">
        <v>1850</v>
      </c>
      <c r="J114" s="634" t="s">
        <v>1851</v>
      </c>
      <c r="K114" s="633">
        <v>64.37</v>
      </c>
      <c r="L114" s="633">
        <v>62.11</v>
      </c>
      <c r="M114" s="633">
        <v>23051.54</v>
      </c>
      <c r="N114" s="723">
        <v>22242.21</v>
      </c>
      <c r="O114" s="659"/>
      <c r="P114" s="659"/>
      <c r="Q114" s="659"/>
      <c r="R114" s="659"/>
    </row>
    <row r="115" spans="1:18" s="660" customFormat="1" ht="25.5" x14ac:dyDescent="0.25">
      <c r="A115" s="722" t="s">
        <v>300</v>
      </c>
      <c r="B115" s="620" t="s">
        <v>54</v>
      </c>
      <c r="C115" s="620" t="s">
        <v>55</v>
      </c>
      <c r="D115" s="597" t="s">
        <v>300</v>
      </c>
      <c r="E115" s="492">
        <v>94216</v>
      </c>
      <c r="F115" s="168" t="s">
        <v>1712</v>
      </c>
      <c r="G115" s="597" t="s">
        <v>45</v>
      </c>
      <c r="H115" s="633">
        <v>358.11</v>
      </c>
      <c r="I115" s="632" t="s">
        <v>1852</v>
      </c>
      <c r="J115" s="634" t="s">
        <v>1853</v>
      </c>
      <c r="K115" s="633">
        <v>241.33</v>
      </c>
      <c r="L115" s="633">
        <v>229.27</v>
      </c>
      <c r="M115" s="633">
        <v>86422.68</v>
      </c>
      <c r="N115" s="723">
        <v>82103.87</v>
      </c>
      <c r="O115" s="659"/>
      <c r="P115" s="659"/>
      <c r="Q115" s="659"/>
      <c r="R115" s="659"/>
    </row>
    <row r="116" spans="1:18" s="660" customFormat="1" ht="12.75" x14ac:dyDescent="0.25">
      <c r="A116" s="722" t="s">
        <v>301</v>
      </c>
      <c r="B116" s="597" t="s">
        <v>54</v>
      </c>
      <c r="C116" s="597" t="s">
        <v>56</v>
      </c>
      <c r="D116" s="597" t="s">
        <v>301</v>
      </c>
      <c r="E116" s="598">
        <v>1001000136</v>
      </c>
      <c r="F116" s="168" t="s">
        <v>1854</v>
      </c>
      <c r="G116" s="597" t="s">
        <v>150</v>
      </c>
      <c r="H116" s="633">
        <v>21.2</v>
      </c>
      <c r="I116" s="632">
        <v>44.72</v>
      </c>
      <c r="J116" s="634">
        <v>45.19</v>
      </c>
      <c r="K116" s="633">
        <v>57.6</v>
      </c>
      <c r="L116" s="633">
        <v>55.23</v>
      </c>
      <c r="M116" s="633">
        <v>1221.1199999999999</v>
      </c>
      <c r="N116" s="723">
        <v>1170.8699999999999</v>
      </c>
      <c r="O116" s="659"/>
      <c r="P116" s="659"/>
      <c r="Q116" s="659"/>
      <c r="R116" s="659"/>
    </row>
    <row r="117" spans="1:18" s="660" customFormat="1" ht="25.5" x14ac:dyDescent="0.25">
      <c r="A117" s="722" t="s">
        <v>1515</v>
      </c>
      <c r="B117" s="597" t="s">
        <v>54</v>
      </c>
      <c r="C117" s="597" t="s">
        <v>55</v>
      </c>
      <c r="D117" s="597" t="s">
        <v>1515</v>
      </c>
      <c r="E117" s="598">
        <v>97914</v>
      </c>
      <c r="F117" s="168" t="s">
        <v>1732</v>
      </c>
      <c r="G117" s="597" t="s">
        <v>1733</v>
      </c>
      <c r="H117" s="633">
        <v>39</v>
      </c>
      <c r="I117" s="632" t="s">
        <v>1734</v>
      </c>
      <c r="J117" s="634" t="s">
        <v>1735</v>
      </c>
      <c r="K117" s="633">
        <v>3.59</v>
      </c>
      <c r="L117" s="633">
        <v>3.47</v>
      </c>
      <c r="M117" s="633">
        <v>140.01</v>
      </c>
      <c r="N117" s="723">
        <v>135.33000000000001</v>
      </c>
      <c r="O117" s="659"/>
      <c r="P117" s="659"/>
      <c r="Q117" s="659"/>
      <c r="R117" s="659"/>
    </row>
    <row r="118" spans="1:18" s="660" customFormat="1" ht="38.25" x14ac:dyDescent="0.25">
      <c r="A118" s="722" t="s">
        <v>1534</v>
      </c>
      <c r="B118" s="597" t="s">
        <v>54</v>
      </c>
      <c r="C118" s="597" t="s">
        <v>55</v>
      </c>
      <c r="D118" s="597" t="s">
        <v>1534</v>
      </c>
      <c r="E118" s="598">
        <v>97915</v>
      </c>
      <c r="F118" s="168" t="s">
        <v>1736</v>
      </c>
      <c r="G118" s="597" t="s">
        <v>1733</v>
      </c>
      <c r="H118" s="633">
        <v>577</v>
      </c>
      <c r="I118" s="632" t="s">
        <v>1737</v>
      </c>
      <c r="J118" s="634" t="s">
        <v>1738</v>
      </c>
      <c r="K118" s="633">
        <v>1.44</v>
      </c>
      <c r="L118" s="633">
        <v>1.39</v>
      </c>
      <c r="M118" s="633">
        <v>830.88</v>
      </c>
      <c r="N118" s="723">
        <v>802.03</v>
      </c>
      <c r="O118" s="659"/>
      <c r="P118" s="659"/>
      <c r="Q118" s="659"/>
      <c r="R118" s="659"/>
    </row>
    <row r="119" spans="1:18" s="660" customFormat="1" ht="12.75" x14ac:dyDescent="0.25">
      <c r="A119" s="722"/>
      <c r="B119" s="597"/>
      <c r="C119" s="597"/>
      <c r="D119" s="597"/>
      <c r="E119" s="598"/>
      <c r="F119" s="605"/>
      <c r="G119" s="450"/>
      <c r="H119" s="606"/>
      <c r="I119" s="607"/>
      <c r="J119" s="607"/>
      <c r="K119" s="606"/>
      <c r="L119" s="606"/>
      <c r="M119" s="629"/>
      <c r="N119" s="724"/>
      <c r="O119" s="659"/>
      <c r="P119" s="659"/>
      <c r="Q119" s="659"/>
      <c r="R119" s="659"/>
    </row>
    <row r="120" spans="1:18" s="660" customFormat="1" ht="12.75" x14ac:dyDescent="0.25">
      <c r="A120" s="734" t="s">
        <v>61</v>
      </c>
      <c r="B120" s="44"/>
      <c r="C120" s="44"/>
      <c r="D120" s="44"/>
      <c r="E120" s="44"/>
      <c r="F120" s="45" t="s">
        <v>129</v>
      </c>
      <c r="G120" s="608"/>
      <c r="H120" s="609"/>
      <c r="I120" s="610"/>
      <c r="J120" s="610"/>
      <c r="K120" s="609"/>
      <c r="L120" s="609"/>
      <c r="M120" s="611">
        <v>115794.45</v>
      </c>
      <c r="N120" s="735">
        <v>114327.55999999998</v>
      </c>
      <c r="O120" s="659"/>
      <c r="P120" s="659"/>
      <c r="Q120" s="659"/>
      <c r="R120" s="659"/>
    </row>
    <row r="121" spans="1:18" s="660" customFormat="1" ht="12.75" x14ac:dyDescent="0.25">
      <c r="A121" s="743" t="s">
        <v>62</v>
      </c>
      <c r="B121" s="436"/>
      <c r="C121" s="436"/>
      <c r="D121" s="436"/>
      <c r="E121" s="436"/>
      <c r="F121" s="437" t="s">
        <v>133</v>
      </c>
      <c r="G121" s="625"/>
      <c r="H121" s="626"/>
      <c r="I121" s="627"/>
      <c r="J121" s="627"/>
      <c r="K121" s="626"/>
      <c r="L121" s="626"/>
      <c r="M121" s="628">
        <v>46738.59</v>
      </c>
      <c r="N121" s="744">
        <v>47192.30999999999</v>
      </c>
      <c r="O121" s="659"/>
      <c r="P121" s="659"/>
      <c r="Q121" s="659"/>
      <c r="R121" s="659"/>
    </row>
    <row r="122" spans="1:18" s="660" customFormat="1" ht="25.5" x14ac:dyDescent="0.25">
      <c r="A122" s="722" t="s">
        <v>137</v>
      </c>
      <c r="B122" s="597" t="s">
        <v>54</v>
      </c>
      <c r="C122" s="597" t="s">
        <v>56</v>
      </c>
      <c r="D122" s="597" t="s">
        <v>137</v>
      </c>
      <c r="E122" s="598">
        <v>1501000100</v>
      </c>
      <c r="F122" s="168" t="s">
        <v>1855</v>
      </c>
      <c r="G122" s="597" t="s">
        <v>45</v>
      </c>
      <c r="H122" s="633">
        <v>786.20629999999994</v>
      </c>
      <c r="I122" s="632">
        <v>6.69</v>
      </c>
      <c r="J122" s="634">
        <v>7.17</v>
      </c>
      <c r="K122" s="633">
        <v>8.61</v>
      </c>
      <c r="L122" s="633">
        <v>8.76</v>
      </c>
      <c r="M122" s="633">
        <v>6769.23</v>
      </c>
      <c r="N122" s="723">
        <v>6887.16</v>
      </c>
      <c r="O122" s="659"/>
      <c r="P122" s="659"/>
      <c r="Q122" s="659"/>
      <c r="R122" s="659"/>
    </row>
    <row r="123" spans="1:18" s="660" customFormat="1" ht="38.25" x14ac:dyDescent="0.25">
      <c r="A123" s="722" t="s">
        <v>138</v>
      </c>
      <c r="B123" s="597" t="s">
        <v>54</v>
      </c>
      <c r="C123" s="597" t="s">
        <v>55</v>
      </c>
      <c r="D123" s="597" t="s">
        <v>138</v>
      </c>
      <c r="E123" s="598">
        <v>87529</v>
      </c>
      <c r="F123" s="168" t="s">
        <v>1856</v>
      </c>
      <c r="G123" s="597" t="s">
        <v>45</v>
      </c>
      <c r="H123" s="633">
        <v>353.69939999999997</v>
      </c>
      <c r="I123" s="632" t="s">
        <v>1857</v>
      </c>
      <c r="J123" s="634" t="s">
        <v>1858</v>
      </c>
      <c r="K123" s="633">
        <v>42.04</v>
      </c>
      <c r="L123" s="633">
        <v>42.26</v>
      </c>
      <c r="M123" s="633">
        <v>14869.52</v>
      </c>
      <c r="N123" s="723">
        <v>14947.33</v>
      </c>
      <c r="O123" s="659"/>
      <c r="P123" s="659"/>
      <c r="Q123" s="659"/>
      <c r="R123" s="659"/>
    </row>
    <row r="124" spans="1:18" s="660" customFormat="1" ht="51" x14ac:dyDescent="0.25">
      <c r="A124" s="722" t="s">
        <v>522</v>
      </c>
      <c r="B124" s="597" t="s">
        <v>54</v>
      </c>
      <c r="C124" s="597" t="s">
        <v>55</v>
      </c>
      <c r="D124" s="597" t="s">
        <v>522</v>
      </c>
      <c r="E124" s="598">
        <v>87775</v>
      </c>
      <c r="F124" s="168" t="s">
        <v>1859</v>
      </c>
      <c r="G124" s="597" t="s">
        <v>45</v>
      </c>
      <c r="H124" s="633">
        <v>313.25330000000002</v>
      </c>
      <c r="I124" s="632" t="s">
        <v>1860</v>
      </c>
      <c r="J124" s="634" t="s">
        <v>1861</v>
      </c>
      <c r="K124" s="633">
        <v>62.49</v>
      </c>
      <c r="L124" s="633">
        <v>63.25</v>
      </c>
      <c r="M124" s="633">
        <v>19575.189999999999</v>
      </c>
      <c r="N124" s="723">
        <v>19813.27</v>
      </c>
      <c r="O124" s="659"/>
      <c r="P124" s="659"/>
      <c r="Q124" s="659"/>
      <c r="R124" s="659"/>
    </row>
    <row r="125" spans="1:18" s="660" customFormat="1" ht="38.25" x14ac:dyDescent="0.25">
      <c r="A125" s="722" t="s">
        <v>523</v>
      </c>
      <c r="B125" s="597" t="s">
        <v>54</v>
      </c>
      <c r="C125" s="597" t="s">
        <v>55</v>
      </c>
      <c r="D125" s="597" t="s">
        <v>523</v>
      </c>
      <c r="E125" s="598">
        <v>87527</v>
      </c>
      <c r="F125" s="168" t="s">
        <v>1862</v>
      </c>
      <c r="G125" s="597" t="s">
        <v>45</v>
      </c>
      <c r="H125" s="633">
        <v>20.909999999999997</v>
      </c>
      <c r="I125" s="632" t="s">
        <v>1863</v>
      </c>
      <c r="J125" s="634" t="s">
        <v>1864</v>
      </c>
      <c r="K125" s="633">
        <v>45.26</v>
      </c>
      <c r="L125" s="633">
        <v>45.63</v>
      </c>
      <c r="M125" s="633">
        <v>946.38</v>
      </c>
      <c r="N125" s="723">
        <v>954.12</v>
      </c>
      <c r="O125" s="659"/>
      <c r="P125" s="659"/>
      <c r="Q125" s="659"/>
      <c r="R125" s="659"/>
    </row>
    <row r="126" spans="1:18" s="660" customFormat="1" ht="38.25" x14ac:dyDescent="0.25">
      <c r="A126" s="722" t="s">
        <v>524</v>
      </c>
      <c r="B126" s="597" t="s">
        <v>54</v>
      </c>
      <c r="C126" s="597" t="s">
        <v>55</v>
      </c>
      <c r="D126" s="597" t="s">
        <v>524</v>
      </c>
      <c r="E126" s="598">
        <v>87531</v>
      </c>
      <c r="F126" s="168" t="s">
        <v>1865</v>
      </c>
      <c r="G126" s="597" t="s">
        <v>45</v>
      </c>
      <c r="H126" s="633">
        <v>75.860000000000014</v>
      </c>
      <c r="I126" s="632" t="s">
        <v>1866</v>
      </c>
      <c r="J126" s="634" t="s">
        <v>1867</v>
      </c>
      <c r="K126" s="633">
        <v>40.74</v>
      </c>
      <c r="L126" s="633">
        <v>40.89</v>
      </c>
      <c r="M126" s="633">
        <v>3090.53</v>
      </c>
      <c r="N126" s="723">
        <v>3101.91</v>
      </c>
      <c r="O126" s="659"/>
      <c r="P126" s="659"/>
      <c r="Q126" s="659"/>
      <c r="R126" s="659"/>
    </row>
    <row r="127" spans="1:18" s="660" customFormat="1" ht="38.25" x14ac:dyDescent="0.25">
      <c r="A127" s="722" t="s">
        <v>1492</v>
      </c>
      <c r="B127" s="597" t="s">
        <v>54</v>
      </c>
      <c r="C127" s="597" t="s">
        <v>55</v>
      </c>
      <c r="D127" s="597" t="s">
        <v>1492</v>
      </c>
      <c r="E127" s="598">
        <v>87535</v>
      </c>
      <c r="F127" s="168" t="s">
        <v>1868</v>
      </c>
      <c r="G127" s="597" t="s">
        <v>45</v>
      </c>
      <c r="H127" s="633">
        <v>39.11</v>
      </c>
      <c r="I127" s="632" t="s">
        <v>1869</v>
      </c>
      <c r="J127" s="634" t="s">
        <v>1870</v>
      </c>
      <c r="K127" s="633">
        <v>38.04</v>
      </c>
      <c r="L127" s="633">
        <v>38.06</v>
      </c>
      <c r="M127" s="633">
        <v>1487.74</v>
      </c>
      <c r="N127" s="723">
        <v>1488.52</v>
      </c>
      <c r="O127" s="659"/>
      <c r="P127" s="659"/>
      <c r="Q127" s="659"/>
      <c r="R127" s="659"/>
    </row>
    <row r="128" spans="1:18" s="660" customFormat="1" ht="12.75" x14ac:dyDescent="0.25">
      <c r="A128" s="743" t="s">
        <v>63</v>
      </c>
      <c r="B128" s="436"/>
      <c r="C128" s="436"/>
      <c r="D128" s="436"/>
      <c r="E128" s="436"/>
      <c r="F128" s="437" t="s">
        <v>134</v>
      </c>
      <c r="G128" s="625"/>
      <c r="H128" s="626"/>
      <c r="I128" s="627"/>
      <c r="J128" s="627"/>
      <c r="K128" s="626"/>
      <c r="L128" s="626"/>
      <c r="M128" s="628">
        <v>68267.06</v>
      </c>
      <c r="N128" s="744">
        <v>66373.69</v>
      </c>
      <c r="O128" s="659"/>
      <c r="P128" s="659"/>
      <c r="Q128" s="659"/>
      <c r="R128" s="659"/>
    </row>
    <row r="129" spans="1:18" s="660" customFormat="1" ht="38.25" x14ac:dyDescent="0.25">
      <c r="A129" s="722" t="s">
        <v>140</v>
      </c>
      <c r="B129" s="597" t="s">
        <v>54</v>
      </c>
      <c r="C129" s="597" t="s">
        <v>55</v>
      </c>
      <c r="D129" s="597" t="s">
        <v>140</v>
      </c>
      <c r="E129" s="598">
        <v>104756</v>
      </c>
      <c r="F129" s="168" t="s">
        <v>1714</v>
      </c>
      <c r="G129" s="597" t="s">
        <v>45</v>
      </c>
      <c r="H129" s="633">
        <v>211.93600000000001</v>
      </c>
      <c r="I129" s="632" t="s">
        <v>1871</v>
      </c>
      <c r="J129" s="634" t="s">
        <v>1872</v>
      </c>
      <c r="K129" s="633">
        <v>244.08</v>
      </c>
      <c r="L129" s="633">
        <v>237.28</v>
      </c>
      <c r="M129" s="633">
        <v>51729.33</v>
      </c>
      <c r="N129" s="723">
        <v>50288.17</v>
      </c>
      <c r="O129" s="659"/>
      <c r="P129" s="659"/>
      <c r="Q129" s="659"/>
      <c r="R129" s="659"/>
    </row>
    <row r="130" spans="1:18" s="660" customFormat="1" ht="25.5" x14ac:dyDescent="0.25">
      <c r="A130" s="722" t="s">
        <v>141</v>
      </c>
      <c r="B130" s="597" t="s">
        <v>54</v>
      </c>
      <c r="C130" s="597" t="s">
        <v>55</v>
      </c>
      <c r="D130" s="597" t="s">
        <v>141</v>
      </c>
      <c r="E130" s="598">
        <v>96122</v>
      </c>
      <c r="F130" s="168" t="s">
        <v>1873</v>
      </c>
      <c r="G130" s="597" t="s">
        <v>150</v>
      </c>
      <c r="H130" s="633">
        <v>187.77</v>
      </c>
      <c r="I130" s="632" t="s">
        <v>1874</v>
      </c>
      <c r="J130" s="634" t="s">
        <v>1875</v>
      </c>
      <c r="K130" s="633">
        <v>58.32</v>
      </c>
      <c r="L130" s="633">
        <v>56.69</v>
      </c>
      <c r="M130" s="633">
        <v>10950.74</v>
      </c>
      <c r="N130" s="723">
        <v>10644.68</v>
      </c>
      <c r="O130" s="659"/>
      <c r="P130" s="659"/>
      <c r="Q130" s="659"/>
      <c r="R130" s="659"/>
    </row>
    <row r="131" spans="1:18" s="660" customFormat="1" ht="25.5" x14ac:dyDescent="0.25">
      <c r="A131" s="722" t="s">
        <v>1565</v>
      </c>
      <c r="B131" s="597" t="s">
        <v>54</v>
      </c>
      <c r="C131" s="597" t="s">
        <v>55</v>
      </c>
      <c r="D131" s="597" t="s">
        <v>1565</v>
      </c>
      <c r="E131" s="598">
        <v>96116</v>
      </c>
      <c r="F131" s="168" t="s">
        <v>1876</v>
      </c>
      <c r="G131" s="597" t="s">
        <v>45</v>
      </c>
      <c r="H131" s="633">
        <v>65.83</v>
      </c>
      <c r="I131" s="632" t="s">
        <v>1877</v>
      </c>
      <c r="J131" s="634" t="s">
        <v>1878</v>
      </c>
      <c r="K131" s="633">
        <v>84.87</v>
      </c>
      <c r="L131" s="633">
        <v>82.65</v>
      </c>
      <c r="M131" s="633">
        <v>5586.99</v>
      </c>
      <c r="N131" s="723">
        <v>5440.84</v>
      </c>
      <c r="O131" s="659"/>
      <c r="P131" s="659"/>
      <c r="Q131" s="659"/>
      <c r="R131" s="659"/>
    </row>
    <row r="132" spans="1:18" s="660" customFormat="1" ht="12.75" x14ac:dyDescent="0.25">
      <c r="A132" s="738" t="s">
        <v>1535</v>
      </c>
      <c r="B132" s="47"/>
      <c r="C132" s="47"/>
      <c r="D132" s="47"/>
      <c r="E132" s="47"/>
      <c r="F132" s="48" t="s">
        <v>1537</v>
      </c>
      <c r="G132" s="616" t="s">
        <v>440</v>
      </c>
      <c r="H132" s="617"/>
      <c r="I132" s="618"/>
      <c r="J132" s="618"/>
      <c r="K132" s="617"/>
      <c r="L132" s="617"/>
      <c r="M132" s="619">
        <v>788.8</v>
      </c>
      <c r="N132" s="716">
        <v>761.56</v>
      </c>
      <c r="O132" s="659"/>
      <c r="P132" s="659"/>
      <c r="Q132" s="659"/>
      <c r="R132" s="659"/>
    </row>
    <row r="133" spans="1:18" s="660" customFormat="1" ht="25.5" x14ac:dyDescent="0.25">
      <c r="A133" s="722" t="s">
        <v>1536</v>
      </c>
      <c r="B133" s="597" t="s">
        <v>54</v>
      </c>
      <c r="C133" s="597" t="s">
        <v>55</v>
      </c>
      <c r="D133" s="597" t="s">
        <v>1536</v>
      </c>
      <c r="E133" s="598">
        <v>97914</v>
      </c>
      <c r="F133" s="168" t="s">
        <v>1732</v>
      </c>
      <c r="G133" s="597" t="s">
        <v>1733</v>
      </c>
      <c r="H133" s="633">
        <v>32</v>
      </c>
      <c r="I133" s="632" t="s">
        <v>1734</v>
      </c>
      <c r="J133" s="634" t="s">
        <v>1735</v>
      </c>
      <c r="K133" s="633">
        <v>3.59</v>
      </c>
      <c r="L133" s="633">
        <v>3.47</v>
      </c>
      <c r="M133" s="633">
        <v>114.88</v>
      </c>
      <c r="N133" s="723">
        <v>111.04</v>
      </c>
      <c r="O133" s="659"/>
      <c r="P133" s="659"/>
      <c r="Q133" s="659"/>
      <c r="R133" s="659"/>
    </row>
    <row r="134" spans="1:18" s="660" customFormat="1" ht="38.25" x14ac:dyDescent="0.25">
      <c r="A134" s="722" t="s">
        <v>1586</v>
      </c>
      <c r="B134" s="597" t="s">
        <v>54</v>
      </c>
      <c r="C134" s="597" t="s">
        <v>55</v>
      </c>
      <c r="D134" s="597" t="s">
        <v>1586</v>
      </c>
      <c r="E134" s="598">
        <v>97915</v>
      </c>
      <c r="F134" s="168" t="s">
        <v>1736</v>
      </c>
      <c r="G134" s="597" t="s">
        <v>1733</v>
      </c>
      <c r="H134" s="633">
        <v>468</v>
      </c>
      <c r="I134" s="632" t="s">
        <v>1737</v>
      </c>
      <c r="J134" s="634" t="s">
        <v>1738</v>
      </c>
      <c r="K134" s="633">
        <v>1.44</v>
      </c>
      <c r="L134" s="633">
        <v>1.39</v>
      </c>
      <c r="M134" s="633">
        <v>673.92</v>
      </c>
      <c r="N134" s="723">
        <v>650.52</v>
      </c>
      <c r="O134" s="659"/>
      <c r="P134" s="659"/>
      <c r="Q134" s="659"/>
      <c r="R134" s="659"/>
    </row>
    <row r="135" spans="1:18" s="660" customFormat="1" ht="12.75" x14ac:dyDescent="0.25">
      <c r="A135" s="722"/>
      <c r="B135" s="597"/>
      <c r="C135" s="597"/>
      <c r="D135" s="597"/>
      <c r="E135" s="598"/>
      <c r="F135" s="605"/>
      <c r="G135" s="450"/>
      <c r="H135" s="606"/>
      <c r="I135" s="607"/>
      <c r="J135" s="607"/>
      <c r="K135" s="606"/>
      <c r="L135" s="606"/>
      <c r="M135" s="629"/>
      <c r="N135" s="724"/>
      <c r="O135" s="659"/>
      <c r="P135" s="659"/>
      <c r="Q135" s="659"/>
      <c r="R135" s="659"/>
    </row>
    <row r="136" spans="1:18" s="660" customFormat="1" ht="12.75" x14ac:dyDescent="0.25">
      <c r="A136" s="734" t="s">
        <v>64</v>
      </c>
      <c r="B136" s="44"/>
      <c r="C136" s="44"/>
      <c r="D136" s="44"/>
      <c r="E136" s="44"/>
      <c r="F136" s="45" t="s">
        <v>135</v>
      </c>
      <c r="G136" s="608"/>
      <c r="H136" s="609"/>
      <c r="I136" s="610"/>
      <c r="J136" s="610"/>
      <c r="K136" s="609"/>
      <c r="L136" s="609"/>
      <c r="M136" s="611">
        <v>66448.750000000015</v>
      </c>
      <c r="N136" s="735">
        <v>64532.999999999993</v>
      </c>
      <c r="O136" s="659"/>
      <c r="P136" s="659"/>
      <c r="Q136" s="659"/>
      <c r="R136" s="659"/>
    </row>
    <row r="137" spans="1:18" s="660" customFormat="1" ht="12.75" x14ac:dyDescent="0.25">
      <c r="A137" s="738" t="s">
        <v>65</v>
      </c>
      <c r="B137" s="47"/>
      <c r="C137" s="47"/>
      <c r="D137" s="47"/>
      <c r="E137" s="47"/>
      <c r="F137" s="48" t="s">
        <v>136</v>
      </c>
      <c r="G137" s="616"/>
      <c r="H137" s="617"/>
      <c r="I137" s="618"/>
      <c r="J137" s="618"/>
      <c r="K137" s="617"/>
      <c r="L137" s="617"/>
      <c r="M137" s="619">
        <v>7879.23</v>
      </c>
      <c r="N137" s="716">
        <v>7552.65</v>
      </c>
      <c r="O137" s="659"/>
      <c r="P137" s="659"/>
      <c r="Q137" s="659"/>
      <c r="R137" s="659"/>
    </row>
    <row r="138" spans="1:18" s="660" customFormat="1" ht="51" x14ac:dyDescent="0.25">
      <c r="A138" s="722" t="s">
        <v>173</v>
      </c>
      <c r="B138" s="597" t="s">
        <v>54</v>
      </c>
      <c r="C138" s="597" t="s">
        <v>55</v>
      </c>
      <c r="D138" s="597" t="s">
        <v>173</v>
      </c>
      <c r="E138" s="598">
        <v>94570</v>
      </c>
      <c r="F138" s="168" t="s">
        <v>1879</v>
      </c>
      <c r="G138" s="597" t="s">
        <v>45</v>
      </c>
      <c r="H138" s="633">
        <v>6</v>
      </c>
      <c r="I138" s="632" t="s">
        <v>1880</v>
      </c>
      <c r="J138" s="634" t="s">
        <v>1881</v>
      </c>
      <c r="K138" s="633">
        <v>578.24</v>
      </c>
      <c r="L138" s="633">
        <v>550.75</v>
      </c>
      <c r="M138" s="633">
        <v>3469.44</v>
      </c>
      <c r="N138" s="723">
        <v>3304.5</v>
      </c>
      <c r="O138" s="659"/>
      <c r="P138" s="659"/>
      <c r="Q138" s="659"/>
      <c r="R138" s="659"/>
    </row>
    <row r="139" spans="1:18" s="660" customFormat="1" ht="51" x14ac:dyDescent="0.25">
      <c r="A139" s="722" t="s">
        <v>174</v>
      </c>
      <c r="B139" s="597" t="s">
        <v>54</v>
      </c>
      <c r="C139" s="597" t="s">
        <v>55</v>
      </c>
      <c r="D139" s="597" t="s">
        <v>174</v>
      </c>
      <c r="E139" s="598">
        <v>94573</v>
      </c>
      <c r="F139" s="168" t="s">
        <v>1882</v>
      </c>
      <c r="G139" s="597" t="s">
        <v>45</v>
      </c>
      <c r="H139" s="633">
        <v>4.5</v>
      </c>
      <c r="I139" s="632" t="s">
        <v>1883</v>
      </c>
      <c r="J139" s="634" t="s">
        <v>1884</v>
      </c>
      <c r="K139" s="633">
        <v>663.79</v>
      </c>
      <c r="L139" s="633">
        <v>633.72</v>
      </c>
      <c r="M139" s="633">
        <v>2987.05</v>
      </c>
      <c r="N139" s="723">
        <v>2851.74</v>
      </c>
      <c r="O139" s="659"/>
      <c r="P139" s="659"/>
      <c r="Q139" s="659"/>
      <c r="R139" s="659"/>
    </row>
    <row r="140" spans="1:18" s="660" customFormat="1" ht="12.75" x14ac:dyDescent="0.25">
      <c r="A140" s="722" t="s">
        <v>1396</v>
      </c>
      <c r="B140" s="597" t="s">
        <v>54</v>
      </c>
      <c r="C140" s="597" t="s">
        <v>57</v>
      </c>
      <c r="D140" s="597" t="s">
        <v>1396</v>
      </c>
      <c r="E140" s="598" t="s">
        <v>977</v>
      </c>
      <c r="F140" s="168" t="s">
        <v>1494</v>
      </c>
      <c r="G140" s="597" t="s">
        <v>45</v>
      </c>
      <c r="H140" s="633">
        <v>2.6950000000000003</v>
      </c>
      <c r="I140" s="632">
        <v>409.82</v>
      </c>
      <c r="J140" s="634">
        <v>423.93999999999994</v>
      </c>
      <c r="K140" s="633">
        <v>527.91999999999996</v>
      </c>
      <c r="L140" s="633">
        <v>518.15</v>
      </c>
      <c r="M140" s="633">
        <v>1422.74</v>
      </c>
      <c r="N140" s="723">
        <v>1396.41</v>
      </c>
      <c r="O140" s="659"/>
      <c r="P140" s="659"/>
      <c r="Q140" s="659"/>
      <c r="R140" s="659"/>
    </row>
    <row r="141" spans="1:18" s="660" customFormat="1" ht="12.75" x14ac:dyDescent="0.25">
      <c r="A141" s="738" t="s">
        <v>66</v>
      </c>
      <c r="B141" s="47"/>
      <c r="C141" s="47"/>
      <c r="D141" s="47"/>
      <c r="E141" s="47"/>
      <c r="F141" s="48" t="s">
        <v>948</v>
      </c>
      <c r="G141" s="616"/>
      <c r="H141" s="617"/>
      <c r="I141" s="618"/>
      <c r="J141" s="618"/>
      <c r="K141" s="617"/>
      <c r="L141" s="617"/>
      <c r="M141" s="619">
        <v>58455.09</v>
      </c>
      <c r="N141" s="716">
        <v>56869.869999999995</v>
      </c>
      <c r="O141" s="659"/>
      <c r="P141" s="659"/>
      <c r="Q141" s="659"/>
      <c r="R141" s="659"/>
    </row>
    <row r="142" spans="1:18" s="660" customFormat="1" ht="25.5" x14ac:dyDescent="0.25">
      <c r="A142" s="722" t="s">
        <v>162</v>
      </c>
      <c r="B142" s="597" t="s">
        <v>54</v>
      </c>
      <c r="C142" s="597" t="s">
        <v>55</v>
      </c>
      <c r="D142" s="597" t="s">
        <v>162</v>
      </c>
      <c r="E142" s="598">
        <v>91341</v>
      </c>
      <c r="F142" s="168" t="s">
        <v>1885</v>
      </c>
      <c r="G142" s="597" t="s">
        <v>45</v>
      </c>
      <c r="H142" s="633">
        <v>3.84</v>
      </c>
      <c r="I142" s="632" t="s">
        <v>1886</v>
      </c>
      <c r="J142" s="634" t="s">
        <v>1887</v>
      </c>
      <c r="K142" s="633">
        <v>907.88</v>
      </c>
      <c r="L142" s="633">
        <v>862.95</v>
      </c>
      <c r="M142" s="633">
        <v>3486.25</v>
      </c>
      <c r="N142" s="723">
        <v>3313.72</v>
      </c>
      <c r="O142" s="659"/>
      <c r="P142" s="659"/>
      <c r="Q142" s="659"/>
      <c r="R142" s="659"/>
    </row>
    <row r="143" spans="1:18" s="660" customFormat="1" ht="38.25" x14ac:dyDescent="0.25">
      <c r="A143" s="722" t="s">
        <v>1177</v>
      </c>
      <c r="B143" s="597" t="s">
        <v>54</v>
      </c>
      <c r="C143" s="597" t="s">
        <v>55</v>
      </c>
      <c r="D143" s="597" t="s">
        <v>1177</v>
      </c>
      <c r="E143" s="598">
        <v>91305</v>
      </c>
      <c r="F143" s="168" t="s">
        <v>1888</v>
      </c>
      <c r="G143" s="597" t="s">
        <v>117</v>
      </c>
      <c r="H143" s="633">
        <v>3</v>
      </c>
      <c r="I143" s="632" t="s">
        <v>1889</v>
      </c>
      <c r="J143" s="634" t="s">
        <v>1890</v>
      </c>
      <c r="K143" s="633">
        <v>139.69</v>
      </c>
      <c r="L143" s="633">
        <v>135.53</v>
      </c>
      <c r="M143" s="633">
        <v>419.07</v>
      </c>
      <c r="N143" s="723">
        <v>406.59</v>
      </c>
      <c r="O143" s="659"/>
      <c r="P143" s="659"/>
      <c r="Q143" s="659"/>
      <c r="R143" s="659"/>
    </row>
    <row r="144" spans="1:18" s="660" customFormat="1" ht="25.5" x14ac:dyDescent="0.25">
      <c r="A144" s="722" t="s">
        <v>1558</v>
      </c>
      <c r="B144" s="597" t="s">
        <v>54</v>
      </c>
      <c r="C144" s="597" t="s">
        <v>55</v>
      </c>
      <c r="D144" s="597" t="s">
        <v>1558</v>
      </c>
      <c r="E144" s="598">
        <v>100701</v>
      </c>
      <c r="F144" s="168" t="s">
        <v>1891</v>
      </c>
      <c r="G144" s="597" t="s">
        <v>45</v>
      </c>
      <c r="H144" s="633">
        <v>3.36</v>
      </c>
      <c r="I144" s="632" t="s">
        <v>1892</v>
      </c>
      <c r="J144" s="634" t="s">
        <v>1893</v>
      </c>
      <c r="K144" s="633">
        <v>703.29</v>
      </c>
      <c r="L144" s="633">
        <v>669.36</v>
      </c>
      <c r="M144" s="633">
        <v>2363.0500000000002</v>
      </c>
      <c r="N144" s="723">
        <v>2249.04</v>
      </c>
      <c r="O144" s="659"/>
      <c r="P144" s="659"/>
      <c r="Q144" s="659"/>
      <c r="R144" s="659"/>
    </row>
    <row r="145" spans="1:18" s="660" customFormat="1" ht="25.5" x14ac:dyDescent="0.25">
      <c r="A145" s="722" t="s">
        <v>1559</v>
      </c>
      <c r="B145" s="597" t="s">
        <v>54</v>
      </c>
      <c r="C145" s="597" t="s">
        <v>57</v>
      </c>
      <c r="D145" s="597" t="s">
        <v>1559</v>
      </c>
      <c r="E145" s="598" t="s">
        <v>978</v>
      </c>
      <c r="F145" s="168" t="s">
        <v>1397</v>
      </c>
      <c r="G145" s="597" t="s">
        <v>45</v>
      </c>
      <c r="H145" s="633">
        <v>26</v>
      </c>
      <c r="I145" s="632">
        <v>1086.17</v>
      </c>
      <c r="J145" s="634">
        <v>1122.96</v>
      </c>
      <c r="K145" s="633">
        <v>1399.2</v>
      </c>
      <c r="L145" s="633">
        <v>1372.52</v>
      </c>
      <c r="M145" s="633">
        <v>36379.199999999997</v>
      </c>
      <c r="N145" s="723">
        <v>35685.519999999997</v>
      </c>
      <c r="O145" s="659"/>
      <c r="P145" s="659"/>
      <c r="Q145" s="659"/>
      <c r="R145" s="659"/>
    </row>
    <row r="146" spans="1:18" s="660" customFormat="1" ht="12.75" x14ac:dyDescent="0.25">
      <c r="A146" s="722" t="s">
        <v>1178</v>
      </c>
      <c r="B146" s="597" t="s">
        <v>54</v>
      </c>
      <c r="C146" s="597" t="s">
        <v>57</v>
      </c>
      <c r="D146" s="597" t="s">
        <v>1178</v>
      </c>
      <c r="E146" s="598" t="s">
        <v>1166</v>
      </c>
      <c r="F146" s="168" t="s">
        <v>1490</v>
      </c>
      <c r="G146" s="597" t="s">
        <v>45</v>
      </c>
      <c r="H146" s="633">
        <v>12.080000000000002</v>
      </c>
      <c r="I146" s="632">
        <v>1015.82</v>
      </c>
      <c r="J146" s="634">
        <v>1030.51</v>
      </c>
      <c r="K146" s="633">
        <v>1308.57</v>
      </c>
      <c r="L146" s="633">
        <v>1259.52</v>
      </c>
      <c r="M146" s="633">
        <v>15807.52</v>
      </c>
      <c r="N146" s="723">
        <v>15215</v>
      </c>
      <c r="O146" s="659"/>
      <c r="P146" s="659"/>
      <c r="Q146" s="659"/>
      <c r="R146" s="659"/>
    </row>
    <row r="147" spans="1:18" s="660" customFormat="1" ht="12.75" x14ac:dyDescent="0.25">
      <c r="A147" s="738" t="s">
        <v>1542</v>
      </c>
      <c r="B147" s="47"/>
      <c r="C147" s="47"/>
      <c r="D147" s="47"/>
      <c r="E147" s="47"/>
      <c r="F147" s="48" t="s">
        <v>1541</v>
      </c>
      <c r="G147" s="616"/>
      <c r="H147" s="617"/>
      <c r="I147" s="618"/>
      <c r="J147" s="618"/>
      <c r="K147" s="617"/>
      <c r="L147" s="617"/>
      <c r="M147" s="619">
        <v>114.43</v>
      </c>
      <c r="N147" s="716">
        <v>110.47999999999999</v>
      </c>
      <c r="O147" s="659"/>
      <c r="P147" s="659"/>
      <c r="Q147" s="659"/>
      <c r="R147" s="659"/>
    </row>
    <row r="148" spans="1:18" s="660" customFormat="1" ht="25.5" x14ac:dyDescent="0.25">
      <c r="A148" s="722" t="s">
        <v>1543</v>
      </c>
      <c r="B148" s="597" t="s">
        <v>54</v>
      </c>
      <c r="C148" s="597" t="s">
        <v>55</v>
      </c>
      <c r="D148" s="597" t="s">
        <v>1543</v>
      </c>
      <c r="E148" s="598">
        <v>97914</v>
      </c>
      <c r="F148" s="168" t="s">
        <v>1732</v>
      </c>
      <c r="G148" s="597" t="s">
        <v>1733</v>
      </c>
      <c r="H148" s="633">
        <v>5</v>
      </c>
      <c r="I148" s="632" t="s">
        <v>1734</v>
      </c>
      <c r="J148" s="634" t="s">
        <v>1735</v>
      </c>
      <c r="K148" s="633">
        <v>3.59</v>
      </c>
      <c r="L148" s="633">
        <v>3.47</v>
      </c>
      <c r="M148" s="633">
        <v>17.95</v>
      </c>
      <c r="N148" s="723">
        <v>17.350000000000001</v>
      </c>
      <c r="O148" s="659"/>
      <c r="P148" s="659"/>
      <c r="Q148" s="659"/>
      <c r="R148" s="659"/>
    </row>
    <row r="149" spans="1:18" s="660" customFormat="1" ht="38.25" x14ac:dyDescent="0.25">
      <c r="A149" s="722" t="s">
        <v>1544</v>
      </c>
      <c r="B149" s="597" t="s">
        <v>54</v>
      </c>
      <c r="C149" s="597" t="s">
        <v>55</v>
      </c>
      <c r="D149" s="597" t="s">
        <v>1544</v>
      </c>
      <c r="E149" s="598">
        <v>97915</v>
      </c>
      <c r="F149" s="168" t="s">
        <v>1736</v>
      </c>
      <c r="G149" s="597" t="s">
        <v>1733</v>
      </c>
      <c r="H149" s="633">
        <v>67</v>
      </c>
      <c r="I149" s="632" t="s">
        <v>1737</v>
      </c>
      <c r="J149" s="634" t="s">
        <v>1738</v>
      </c>
      <c r="K149" s="633">
        <v>1.44</v>
      </c>
      <c r="L149" s="633">
        <v>1.39</v>
      </c>
      <c r="M149" s="633">
        <v>96.48</v>
      </c>
      <c r="N149" s="723">
        <v>93.13</v>
      </c>
      <c r="O149" s="659"/>
      <c r="P149" s="659"/>
      <c r="Q149" s="659"/>
      <c r="R149" s="659"/>
    </row>
    <row r="150" spans="1:18" s="660" customFormat="1" ht="12.75" x14ac:dyDescent="0.25">
      <c r="A150" s="722"/>
      <c r="B150" s="597"/>
      <c r="C150" s="597"/>
      <c r="D150" s="597"/>
      <c r="E150" s="598"/>
      <c r="F150" s="605"/>
      <c r="G150" s="450"/>
      <c r="H150" s="606"/>
      <c r="I150" s="607"/>
      <c r="J150" s="607"/>
      <c r="K150" s="606"/>
      <c r="L150" s="606"/>
      <c r="M150" s="629"/>
      <c r="N150" s="724"/>
      <c r="O150" s="659"/>
      <c r="P150" s="659"/>
      <c r="Q150" s="659"/>
      <c r="R150" s="659"/>
    </row>
    <row r="151" spans="1:18" s="660" customFormat="1" ht="12.75" x14ac:dyDescent="0.25">
      <c r="A151" s="734" t="s">
        <v>143</v>
      </c>
      <c r="B151" s="44"/>
      <c r="C151" s="44"/>
      <c r="D151" s="44"/>
      <c r="E151" s="44"/>
      <c r="F151" s="45" t="s">
        <v>127</v>
      </c>
      <c r="G151" s="608"/>
      <c r="H151" s="609"/>
      <c r="I151" s="610"/>
      <c r="J151" s="610"/>
      <c r="K151" s="609"/>
      <c r="L151" s="609"/>
      <c r="M151" s="611">
        <v>77830.69</v>
      </c>
      <c r="N151" s="735">
        <v>75470.19</v>
      </c>
      <c r="O151" s="659"/>
      <c r="P151" s="659"/>
      <c r="Q151" s="659"/>
      <c r="R151" s="659"/>
    </row>
    <row r="152" spans="1:18" s="660" customFormat="1" ht="12.75" x14ac:dyDescent="0.25">
      <c r="A152" s="738" t="s">
        <v>145</v>
      </c>
      <c r="B152" s="47"/>
      <c r="C152" s="47"/>
      <c r="D152" s="47"/>
      <c r="E152" s="47"/>
      <c r="F152" s="48" t="s">
        <v>160</v>
      </c>
      <c r="G152" s="616"/>
      <c r="H152" s="617"/>
      <c r="I152" s="618"/>
      <c r="J152" s="618"/>
      <c r="K152" s="617"/>
      <c r="L152" s="617"/>
      <c r="M152" s="619">
        <v>21878.9</v>
      </c>
      <c r="N152" s="716">
        <v>21733.190000000002</v>
      </c>
      <c r="O152" s="659"/>
      <c r="P152" s="659"/>
      <c r="Q152" s="659"/>
      <c r="R152" s="659"/>
    </row>
    <row r="153" spans="1:18" s="660" customFormat="1" ht="25.5" x14ac:dyDescent="0.25">
      <c r="A153" s="722" t="s">
        <v>391</v>
      </c>
      <c r="B153" s="597" t="s">
        <v>54</v>
      </c>
      <c r="C153" s="597" t="s">
        <v>55</v>
      </c>
      <c r="D153" s="597" t="s">
        <v>391</v>
      </c>
      <c r="E153" s="598">
        <v>95241</v>
      </c>
      <c r="F153" s="168" t="s">
        <v>1793</v>
      </c>
      <c r="G153" s="597" t="s">
        <v>45</v>
      </c>
      <c r="H153" s="633">
        <v>285.7</v>
      </c>
      <c r="I153" s="632" t="s">
        <v>1794</v>
      </c>
      <c r="J153" s="634" t="s">
        <v>1795</v>
      </c>
      <c r="K153" s="633">
        <v>43.56</v>
      </c>
      <c r="L153" s="633">
        <v>42.9</v>
      </c>
      <c r="M153" s="633">
        <v>12445.09</v>
      </c>
      <c r="N153" s="723">
        <v>12256.53</v>
      </c>
      <c r="O153" s="659"/>
      <c r="P153" s="659"/>
      <c r="Q153" s="659"/>
      <c r="R153" s="659"/>
    </row>
    <row r="154" spans="1:18" s="660" customFormat="1" ht="38.25" x14ac:dyDescent="0.25">
      <c r="A154" s="722" t="s">
        <v>392</v>
      </c>
      <c r="B154" s="597" t="s">
        <v>54</v>
      </c>
      <c r="C154" s="597" t="s">
        <v>56</v>
      </c>
      <c r="D154" s="597" t="s">
        <v>392</v>
      </c>
      <c r="E154" s="598">
        <v>1701000116</v>
      </c>
      <c r="F154" s="168" t="s">
        <v>1894</v>
      </c>
      <c r="G154" s="597" t="s">
        <v>45</v>
      </c>
      <c r="H154" s="633">
        <v>285.7</v>
      </c>
      <c r="I154" s="632">
        <v>25.64</v>
      </c>
      <c r="J154" s="634">
        <v>27.14</v>
      </c>
      <c r="K154" s="633">
        <v>33.020000000000003</v>
      </c>
      <c r="L154" s="633">
        <v>33.17</v>
      </c>
      <c r="M154" s="633">
        <v>9433.81</v>
      </c>
      <c r="N154" s="723">
        <v>9476.66</v>
      </c>
      <c r="O154" s="659"/>
      <c r="P154" s="659"/>
      <c r="Q154" s="659"/>
      <c r="R154" s="659"/>
    </row>
    <row r="155" spans="1:18" s="660" customFormat="1" ht="12.75" x14ac:dyDescent="0.25">
      <c r="A155" s="738" t="s">
        <v>217</v>
      </c>
      <c r="B155" s="47"/>
      <c r="C155" s="47"/>
      <c r="D155" s="47"/>
      <c r="E155" s="47"/>
      <c r="F155" s="48" t="s">
        <v>374</v>
      </c>
      <c r="G155" s="616"/>
      <c r="H155" s="617"/>
      <c r="I155" s="618"/>
      <c r="J155" s="618"/>
      <c r="K155" s="617"/>
      <c r="L155" s="617"/>
      <c r="M155" s="619">
        <v>55179.54</v>
      </c>
      <c r="N155" s="716">
        <v>52991.42</v>
      </c>
      <c r="O155" s="659"/>
      <c r="P155" s="659"/>
      <c r="Q155" s="659"/>
      <c r="R155" s="659"/>
    </row>
    <row r="156" spans="1:18" s="660" customFormat="1" ht="38.25" x14ac:dyDescent="0.25">
      <c r="A156" s="722" t="s">
        <v>549</v>
      </c>
      <c r="B156" s="597" t="s">
        <v>54</v>
      </c>
      <c r="C156" s="597" t="s">
        <v>55</v>
      </c>
      <c r="D156" s="597" t="s">
        <v>549</v>
      </c>
      <c r="E156" s="598">
        <v>87261</v>
      </c>
      <c r="F156" s="168" t="s">
        <v>1895</v>
      </c>
      <c r="G156" s="597" t="s">
        <v>45</v>
      </c>
      <c r="H156" s="633">
        <v>3.6</v>
      </c>
      <c r="I156" s="632" t="s">
        <v>1896</v>
      </c>
      <c r="J156" s="634" t="s">
        <v>1897</v>
      </c>
      <c r="K156" s="633">
        <v>208.8</v>
      </c>
      <c r="L156" s="633">
        <v>201.96</v>
      </c>
      <c r="M156" s="633">
        <v>751.68</v>
      </c>
      <c r="N156" s="723">
        <v>727.05</v>
      </c>
      <c r="O156" s="659"/>
      <c r="P156" s="659"/>
      <c r="Q156" s="659"/>
      <c r="R156" s="659"/>
    </row>
    <row r="157" spans="1:18" s="660" customFormat="1" ht="38.25" x14ac:dyDescent="0.25">
      <c r="A157" s="722" t="s">
        <v>550</v>
      </c>
      <c r="B157" s="597" t="s">
        <v>54</v>
      </c>
      <c r="C157" s="597" t="s">
        <v>55</v>
      </c>
      <c r="D157" s="597" t="s">
        <v>550</v>
      </c>
      <c r="E157" s="598">
        <v>87262</v>
      </c>
      <c r="F157" s="168" t="s">
        <v>1898</v>
      </c>
      <c r="G157" s="597" t="s">
        <v>45</v>
      </c>
      <c r="H157" s="633">
        <v>41.19</v>
      </c>
      <c r="I157" s="632" t="s">
        <v>1899</v>
      </c>
      <c r="J157" s="634" t="s">
        <v>1900</v>
      </c>
      <c r="K157" s="633">
        <v>193.13</v>
      </c>
      <c r="L157" s="633">
        <v>186.09</v>
      </c>
      <c r="M157" s="633">
        <v>7955.02</v>
      </c>
      <c r="N157" s="723">
        <v>7665.04</v>
      </c>
      <c r="O157" s="659"/>
      <c r="P157" s="659"/>
      <c r="Q157" s="659"/>
      <c r="R157" s="659"/>
    </row>
    <row r="158" spans="1:18" s="660" customFormat="1" ht="38.25" x14ac:dyDescent="0.25">
      <c r="A158" s="722" t="s">
        <v>551</v>
      </c>
      <c r="B158" s="597" t="s">
        <v>54</v>
      </c>
      <c r="C158" s="597" t="s">
        <v>55</v>
      </c>
      <c r="D158" s="597" t="s">
        <v>551</v>
      </c>
      <c r="E158" s="598">
        <v>87263</v>
      </c>
      <c r="F158" s="168" t="s">
        <v>1715</v>
      </c>
      <c r="G158" s="597" t="s">
        <v>45</v>
      </c>
      <c r="H158" s="633">
        <v>240.91000000000003</v>
      </c>
      <c r="I158" s="632" t="s">
        <v>1901</v>
      </c>
      <c r="J158" s="634" t="s">
        <v>1902</v>
      </c>
      <c r="K158" s="633">
        <v>181.9</v>
      </c>
      <c r="L158" s="633">
        <v>174.49</v>
      </c>
      <c r="M158" s="633">
        <v>43821.52</v>
      </c>
      <c r="N158" s="723">
        <v>42036.38</v>
      </c>
      <c r="O158" s="659"/>
      <c r="P158" s="659"/>
      <c r="Q158" s="659"/>
      <c r="R158" s="659"/>
    </row>
    <row r="159" spans="1:18" s="660" customFormat="1" ht="25.5" x14ac:dyDescent="0.25">
      <c r="A159" s="722" t="s">
        <v>552</v>
      </c>
      <c r="B159" s="597" t="s">
        <v>54</v>
      </c>
      <c r="C159" s="597" t="s">
        <v>55</v>
      </c>
      <c r="D159" s="597" t="s">
        <v>552</v>
      </c>
      <c r="E159" s="598">
        <v>88650</v>
      </c>
      <c r="F159" s="168" t="s">
        <v>1903</v>
      </c>
      <c r="G159" s="597" t="s">
        <v>150</v>
      </c>
      <c r="H159" s="633">
        <v>138.08999999999997</v>
      </c>
      <c r="I159" s="632" t="s">
        <v>1904</v>
      </c>
      <c r="J159" s="634" t="s">
        <v>1905</v>
      </c>
      <c r="K159" s="633">
        <v>19.2</v>
      </c>
      <c r="L159" s="633">
        <v>18.559999999999999</v>
      </c>
      <c r="M159" s="633">
        <v>2651.32</v>
      </c>
      <c r="N159" s="723">
        <v>2562.9499999999998</v>
      </c>
      <c r="O159" s="659"/>
      <c r="P159" s="659"/>
      <c r="Q159" s="659"/>
      <c r="R159" s="659"/>
    </row>
    <row r="160" spans="1:18" s="660" customFormat="1" ht="12.75" x14ac:dyDescent="0.25">
      <c r="A160" s="738" t="s">
        <v>1538</v>
      </c>
      <c r="B160" s="47"/>
      <c r="C160" s="47"/>
      <c r="D160" s="47"/>
      <c r="E160" s="47"/>
      <c r="F160" s="48" t="s">
        <v>1541</v>
      </c>
      <c r="G160" s="616"/>
      <c r="H160" s="617"/>
      <c r="I160" s="618"/>
      <c r="J160" s="618"/>
      <c r="K160" s="617"/>
      <c r="L160" s="617"/>
      <c r="M160" s="619">
        <v>772.25</v>
      </c>
      <c r="N160" s="716">
        <v>745.57999999999993</v>
      </c>
      <c r="O160" s="659"/>
      <c r="P160" s="659"/>
      <c r="Q160" s="659"/>
      <c r="R160" s="659"/>
    </row>
    <row r="161" spans="1:18" s="660" customFormat="1" ht="25.5" x14ac:dyDescent="0.25">
      <c r="A161" s="722" t="s">
        <v>1539</v>
      </c>
      <c r="B161" s="597" t="s">
        <v>54</v>
      </c>
      <c r="C161" s="597" t="s">
        <v>55</v>
      </c>
      <c r="D161" s="597" t="s">
        <v>1539</v>
      </c>
      <c r="E161" s="598">
        <v>97914</v>
      </c>
      <c r="F161" s="168" t="s">
        <v>1732</v>
      </c>
      <c r="G161" s="597" t="s">
        <v>1733</v>
      </c>
      <c r="H161" s="633">
        <v>31</v>
      </c>
      <c r="I161" s="632" t="s">
        <v>1734</v>
      </c>
      <c r="J161" s="634" t="s">
        <v>1735</v>
      </c>
      <c r="K161" s="633">
        <v>3.59</v>
      </c>
      <c r="L161" s="633">
        <v>3.47</v>
      </c>
      <c r="M161" s="633">
        <v>111.29</v>
      </c>
      <c r="N161" s="723">
        <v>107.57</v>
      </c>
      <c r="O161" s="659"/>
      <c r="P161" s="659"/>
      <c r="Q161" s="659"/>
      <c r="R161" s="659"/>
    </row>
    <row r="162" spans="1:18" s="660" customFormat="1" ht="38.25" x14ac:dyDescent="0.25">
      <c r="A162" s="722" t="s">
        <v>1540</v>
      </c>
      <c r="B162" s="597" t="s">
        <v>54</v>
      </c>
      <c r="C162" s="597" t="s">
        <v>55</v>
      </c>
      <c r="D162" s="597" t="s">
        <v>1540</v>
      </c>
      <c r="E162" s="598">
        <v>97915</v>
      </c>
      <c r="F162" s="168" t="s">
        <v>1736</v>
      </c>
      <c r="G162" s="597" t="s">
        <v>1733</v>
      </c>
      <c r="H162" s="633">
        <v>459</v>
      </c>
      <c r="I162" s="632" t="s">
        <v>1737</v>
      </c>
      <c r="J162" s="634" t="s">
        <v>1738</v>
      </c>
      <c r="K162" s="633">
        <v>1.44</v>
      </c>
      <c r="L162" s="633">
        <v>1.39</v>
      </c>
      <c r="M162" s="633">
        <v>660.96</v>
      </c>
      <c r="N162" s="723">
        <v>638.01</v>
      </c>
      <c r="O162" s="659"/>
      <c r="P162" s="659"/>
      <c r="Q162" s="659"/>
      <c r="R162" s="659"/>
    </row>
    <row r="163" spans="1:18" s="660" customFormat="1" ht="12.75" x14ac:dyDescent="0.25">
      <c r="A163" s="722"/>
      <c r="B163" s="597"/>
      <c r="C163" s="597"/>
      <c r="D163" s="597"/>
      <c r="E163" s="598"/>
      <c r="F163" s="605"/>
      <c r="G163" s="450"/>
      <c r="H163" s="606"/>
      <c r="I163" s="607"/>
      <c r="J163" s="607"/>
      <c r="K163" s="606"/>
      <c r="L163" s="606"/>
      <c r="M163" s="629"/>
      <c r="N163" s="724"/>
      <c r="O163" s="659"/>
      <c r="P163" s="659"/>
      <c r="Q163" s="659"/>
      <c r="R163" s="659"/>
    </row>
    <row r="164" spans="1:18" s="660" customFormat="1" ht="12.75" x14ac:dyDescent="0.25">
      <c r="A164" s="734" t="s">
        <v>147</v>
      </c>
      <c r="B164" s="44"/>
      <c r="C164" s="44"/>
      <c r="D164" s="44"/>
      <c r="E164" s="44"/>
      <c r="F164" s="45" t="s">
        <v>142</v>
      </c>
      <c r="G164" s="608"/>
      <c r="H164" s="609"/>
      <c r="I164" s="610"/>
      <c r="J164" s="610"/>
      <c r="K164" s="609"/>
      <c r="L164" s="609"/>
      <c r="M164" s="611">
        <v>39104.239999999998</v>
      </c>
      <c r="N164" s="735">
        <v>37867.33</v>
      </c>
      <c r="O164" s="659"/>
      <c r="P164" s="659"/>
      <c r="Q164" s="659"/>
      <c r="R164" s="659"/>
    </row>
    <row r="165" spans="1:18" s="660" customFormat="1" ht="12.75" x14ac:dyDescent="0.25">
      <c r="A165" s="738" t="s">
        <v>175</v>
      </c>
      <c r="B165" s="47"/>
      <c r="C165" s="47"/>
      <c r="D165" s="47"/>
      <c r="E165" s="47"/>
      <c r="F165" s="48" t="s">
        <v>1293</v>
      </c>
      <c r="G165" s="616"/>
      <c r="H165" s="617"/>
      <c r="I165" s="618"/>
      <c r="J165" s="618"/>
      <c r="K165" s="617"/>
      <c r="L165" s="617"/>
      <c r="M165" s="619">
        <v>22079.35</v>
      </c>
      <c r="N165" s="716">
        <v>21453.33</v>
      </c>
      <c r="O165" s="659"/>
      <c r="P165" s="659"/>
      <c r="Q165" s="659"/>
      <c r="R165" s="659"/>
    </row>
    <row r="166" spans="1:18" s="660" customFormat="1" ht="38.25" x14ac:dyDescent="0.25">
      <c r="A166" s="722" t="s">
        <v>553</v>
      </c>
      <c r="B166" s="597" t="s">
        <v>54</v>
      </c>
      <c r="C166" s="597" t="s">
        <v>55</v>
      </c>
      <c r="D166" s="597">
        <v>3240</v>
      </c>
      <c r="E166" s="598">
        <v>97902</v>
      </c>
      <c r="F166" s="168" t="s">
        <v>1906</v>
      </c>
      <c r="G166" s="597" t="s">
        <v>117</v>
      </c>
      <c r="H166" s="633">
        <v>4</v>
      </c>
      <c r="I166" s="632" t="s">
        <v>1907</v>
      </c>
      <c r="J166" s="634" t="s">
        <v>1908</v>
      </c>
      <c r="K166" s="633">
        <v>671.16</v>
      </c>
      <c r="L166" s="633">
        <v>670.87</v>
      </c>
      <c r="M166" s="633">
        <v>2684.64</v>
      </c>
      <c r="N166" s="723">
        <v>2683.48</v>
      </c>
      <c r="O166" s="659"/>
      <c r="P166" s="659"/>
      <c r="Q166" s="659"/>
      <c r="R166" s="659"/>
    </row>
    <row r="167" spans="1:18" s="660" customFormat="1" ht="38.25" x14ac:dyDescent="0.25">
      <c r="A167" s="722" t="s">
        <v>554</v>
      </c>
      <c r="B167" s="597" t="s">
        <v>54</v>
      </c>
      <c r="C167" s="597" t="s">
        <v>55</v>
      </c>
      <c r="D167" s="597">
        <v>3241</v>
      </c>
      <c r="E167" s="598">
        <v>89708</v>
      </c>
      <c r="F167" s="168" t="s">
        <v>1909</v>
      </c>
      <c r="G167" s="597" t="s">
        <v>117</v>
      </c>
      <c r="H167" s="633">
        <v>3</v>
      </c>
      <c r="I167" s="632" t="s">
        <v>1910</v>
      </c>
      <c r="J167" s="634" t="s">
        <v>1911</v>
      </c>
      <c r="K167" s="633">
        <v>129.33000000000001</v>
      </c>
      <c r="L167" s="633">
        <v>125.24</v>
      </c>
      <c r="M167" s="633">
        <v>387.99</v>
      </c>
      <c r="N167" s="723">
        <v>375.72</v>
      </c>
      <c r="O167" s="659"/>
      <c r="P167" s="659"/>
      <c r="Q167" s="659"/>
      <c r="R167" s="659"/>
    </row>
    <row r="168" spans="1:18" s="660" customFormat="1" ht="38.25" x14ac:dyDescent="0.25">
      <c r="A168" s="722" t="s">
        <v>1232</v>
      </c>
      <c r="B168" s="597" t="s">
        <v>54</v>
      </c>
      <c r="C168" s="597" t="s">
        <v>55</v>
      </c>
      <c r="D168" s="597">
        <v>3242</v>
      </c>
      <c r="E168" s="598">
        <v>89728</v>
      </c>
      <c r="F168" s="168" t="s">
        <v>1912</v>
      </c>
      <c r="G168" s="597" t="s">
        <v>117</v>
      </c>
      <c r="H168" s="633">
        <v>5</v>
      </c>
      <c r="I168" s="632" t="s">
        <v>1913</v>
      </c>
      <c r="J168" s="634" t="s">
        <v>1914</v>
      </c>
      <c r="K168" s="633">
        <v>15.54</v>
      </c>
      <c r="L168" s="633">
        <v>15.42</v>
      </c>
      <c r="M168" s="633">
        <v>77.7</v>
      </c>
      <c r="N168" s="723">
        <v>77.099999999999994</v>
      </c>
      <c r="O168" s="659"/>
      <c r="P168" s="659"/>
      <c r="Q168" s="659"/>
      <c r="R168" s="659"/>
    </row>
    <row r="169" spans="1:18" s="660" customFormat="1" ht="38.25" x14ac:dyDescent="0.25">
      <c r="A169" s="722" t="s">
        <v>1233</v>
      </c>
      <c r="B169" s="597" t="s">
        <v>54</v>
      </c>
      <c r="C169" s="597" t="s">
        <v>55</v>
      </c>
      <c r="D169" s="597">
        <v>3243</v>
      </c>
      <c r="E169" s="598">
        <v>89746</v>
      </c>
      <c r="F169" s="168" t="s">
        <v>1915</v>
      </c>
      <c r="G169" s="597" t="s">
        <v>117</v>
      </c>
      <c r="H169" s="633">
        <v>2</v>
      </c>
      <c r="I169" s="632" t="s">
        <v>1916</v>
      </c>
      <c r="J169" s="634" t="s">
        <v>1917</v>
      </c>
      <c r="K169" s="633">
        <v>34.380000000000003</v>
      </c>
      <c r="L169" s="633">
        <v>33.630000000000003</v>
      </c>
      <c r="M169" s="633">
        <v>68.760000000000005</v>
      </c>
      <c r="N169" s="723">
        <v>67.260000000000005</v>
      </c>
      <c r="O169" s="659"/>
      <c r="P169" s="659"/>
      <c r="Q169" s="659"/>
      <c r="R169" s="659"/>
    </row>
    <row r="170" spans="1:18" s="660" customFormat="1" ht="38.25" x14ac:dyDescent="0.25">
      <c r="A170" s="722" t="s">
        <v>1234</v>
      </c>
      <c r="B170" s="597" t="s">
        <v>54</v>
      </c>
      <c r="C170" s="597" t="s">
        <v>55</v>
      </c>
      <c r="D170" s="597">
        <v>3244</v>
      </c>
      <c r="E170" s="598">
        <v>89726</v>
      </c>
      <c r="F170" s="168" t="s">
        <v>1918</v>
      </c>
      <c r="G170" s="597" t="s">
        <v>117</v>
      </c>
      <c r="H170" s="633">
        <v>2</v>
      </c>
      <c r="I170" s="632" t="s">
        <v>1919</v>
      </c>
      <c r="J170" s="634" t="s">
        <v>1920</v>
      </c>
      <c r="K170" s="633">
        <v>12.14</v>
      </c>
      <c r="L170" s="633">
        <v>12.19</v>
      </c>
      <c r="M170" s="633">
        <v>24.28</v>
      </c>
      <c r="N170" s="723">
        <v>24.38</v>
      </c>
      <c r="O170" s="659"/>
      <c r="P170" s="659"/>
      <c r="Q170" s="659"/>
      <c r="R170" s="659"/>
    </row>
    <row r="171" spans="1:18" s="660" customFormat="1" ht="38.25" x14ac:dyDescent="0.25">
      <c r="A171" s="722" t="s">
        <v>1235</v>
      </c>
      <c r="B171" s="597" t="s">
        <v>54</v>
      </c>
      <c r="C171" s="597" t="s">
        <v>55</v>
      </c>
      <c r="D171" s="597">
        <v>3245</v>
      </c>
      <c r="E171" s="598">
        <v>89739</v>
      </c>
      <c r="F171" s="168" t="s">
        <v>1921</v>
      </c>
      <c r="G171" s="597" t="s">
        <v>117</v>
      </c>
      <c r="H171" s="633">
        <v>2</v>
      </c>
      <c r="I171" s="632" t="s">
        <v>1922</v>
      </c>
      <c r="J171" s="634" t="s">
        <v>1923</v>
      </c>
      <c r="K171" s="633">
        <v>28.41</v>
      </c>
      <c r="L171" s="633">
        <v>27.83</v>
      </c>
      <c r="M171" s="633">
        <v>56.82</v>
      </c>
      <c r="N171" s="723">
        <v>55.66</v>
      </c>
      <c r="O171" s="659"/>
      <c r="P171" s="659"/>
      <c r="Q171" s="659"/>
      <c r="R171" s="659"/>
    </row>
    <row r="172" spans="1:18" s="660" customFormat="1" ht="38.25" x14ac:dyDescent="0.25">
      <c r="A172" s="722" t="s">
        <v>1236</v>
      </c>
      <c r="B172" s="597" t="s">
        <v>54</v>
      </c>
      <c r="C172" s="597" t="s">
        <v>55</v>
      </c>
      <c r="D172" s="597">
        <v>3246</v>
      </c>
      <c r="E172" s="598">
        <v>89744</v>
      </c>
      <c r="F172" s="168" t="s">
        <v>1924</v>
      </c>
      <c r="G172" s="597" t="s">
        <v>117</v>
      </c>
      <c r="H172" s="633">
        <v>4</v>
      </c>
      <c r="I172" s="632" t="s">
        <v>1925</v>
      </c>
      <c r="J172" s="634" t="s">
        <v>1926</v>
      </c>
      <c r="K172" s="633">
        <v>33.32</v>
      </c>
      <c r="L172" s="633">
        <v>32.630000000000003</v>
      </c>
      <c r="M172" s="633">
        <v>133.28</v>
      </c>
      <c r="N172" s="723">
        <v>130.52000000000001</v>
      </c>
      <c r="O172" s="659"/>
      <c r="P172" s="659"/>
      <c r="Q172" s="659"/>
      <c r="R172" s="659"/>
    </row>
    <row r="173" spans="1:18" s="660" customFormat="1" ht="38.25" x14ac:dyDescent="0.25">
      <c r="A173" s="722" t="s">
        <v>1237</v>
      </c>
      <c r="B173" s="597" t="s">
        <v>54</v>
      </c>
      <c r="C173" s="597" t="s">
        <v>55</v>
      </c>
      <c r="D173" s="597">
        <v>3247</v>
      </c>
      <c r="E173" s="598">
        <v>89805</v>
      </c>
      <c r="F173" s="168" t="s">
        <v>1927</v>
      </c>
      <c r="G173" s="597" t="s">
        <v>117</v>
      </c>
      <c r="H173" s="633">
        <v>2</v>
      </c>
      <c r="I173" s="632" t="s">
        <v>1928</v>
      </c>
      <c r="J173" s="634" t="s">
        <v>1929</v>
      </c>
      <c r="K173" s="633">
        <v>25.15</v>
      </c>
      <c r="L173" s="633">
        <v>24.51</v>
      </c>
      <c r="M173" s="633">
        <v>50.3</v>
      </c>
      <c r="N173" s="723">
        <v>49.02</v>
      </c>
      <c r="O173" s="659"/>
      <c r="P173" s="659"/>
      <c r="Q173" s="659"/>
      <c r="R173" s="659"/>
    </row>
    <row r="174" spans="1:18" s="660" customFormat="1" ht="38.25" x14ac:dyDescent="0.25">
      <c r="A174" s="722" t="s">
        <v>1238</v>
      </c>
      <c r="B174" s="597" t="s">
        <v>54</v>
      </c>
      <c r="C174" s="597" t="s">
        <v>55</v>
      </c>
      <c r="D174" s="597">
        <v>3248</v>
      </c>
      <c r="E174" s="598">
        <v>89724</v>
      </c>
      <c r="F174" s="168" t="s">
        <v>1930</v>
      </c>
      <c r="G174" s="597" t="s">
        <v>117</v>
      </c>
      <c r="H174" s="633">
        <v>5</v>
      </c>
      <c r="I174" s="632" t="s">
        <v>1931</v>
      </c>
      <c r="J174" s="634" t="s">
        <v>1932</v>
      </c>
      <c r="K174" s="633">
        <v>11.85</v>
      </c>
      <c r="L174" s="633">
        <v>11.91</v>
      </c>
      <c r="M174" s="633">
        <v>59.25</v>
      </c>
      <c r="N174" s="723">
        <v>59.55</v>
      </c>
      <c r="O174" s="659"/>
      <c r="P174" s="659"/>
      <c r="Q174" s="659"/>
      <c r="R174" s="659"/>
    </row>
    <row r="175" spans="1:18" s="660" customFormat="1" ht="12.75" x14ac:dyDescent="0.25">
      <c r="A175" s="722" t="s">
        <v>1239</v>
      </c>
      <c r="B175" s="597" t="s">
        <v>54</v>
      </c>
      <c r="C175" s="597" t="s">
        <v>56</v>
      </c>
      <c r="D175" s="597">
        <v>3249</v>
      </c>
      <c r="E175" s="598">
        <v>1301005095</v>
      </c>
      <c r="F175" s="168" t="s">
        <v>1933</v>
      </c>
      <c r="G175" s="597" t="s">
        <v>117</v>
      </c>
      <c r="H175" s="633">
        <v>2</v>
      </c>
      <c r="I175" s="632">
        <v>39.76</v>
      </c>
      <c r="J175" s="634">
        <v>40.44</v>
      </c>
      <c r="K175" s="633">
        <v>51.21</v>
      </c>
      <c r="L175" s="633">
        <v>49.42</v>
      </c>
      <c r="M175" s="633">
        <v>102.42</v>
      </c>
      <c r="N175" s="723">
        <v>98.84</v>
      </c>
      <c r="O175" s="659"/>
      <c r="P175" s="659"/>
      <c r="Q175" s="659"/>
      <c r="R175" s="659"/>
    </row>
    <row r="176" spans="1:18" s="660" customFormat="1" ht="38.25" x14ac:dyDescent="0.25">
      <c r="A176" s="722" t="s">
        <v>1240</v>
      </c>
      <c r="B176" s="597" t="s">
        <v>54</v>
      </c>
      <c r="C176" s="597" t="s">
        <v>55</v>
      </c>
      <c r="D176" s="597">
        <v>3250</v>
      </c>
      <c r="E176" s="598">
        <v>89797</v>
      </c>
      <c r="F176" s="168" t="s">
        <v>1934</v>
      </c>
      <c r="G176" s="597" t="s">
        <v>117</v>
      </c>
      <c r="H176" s="633">
        <v>2</v>
      </c>
      <c r="I176" s="632" t="s">
        <v>1935</v>
      </c>
      <c r="J176" s="634" t="s">
        <v>1936</v>
      </c>
      <c r="K176" s="633">
        <v>63.03</v>
      </c>
      <c r="L176" s="633">
        <v>61.16</v>
      </c>
      <c r="M176" s="633">
        <v>126.06</v>
      </c>
      <c r="N176" s="723">
        <v>122.32</v>
      </c>
      <c r="O176" s="659"/>
      <c r="P176" s="659"/>
      <c r="Q176" s="659"/>
      <c r="R176" s="659"/>
    </row>
    <row r="177" spans="1:18" s="660" customFormat="1" ht="38.25" x14ac:dyDescent="0.25">
      <c r="A177" s="722" t="s">
        <v>1241</v>
      </c>
      <c r="B177" s="597" t="s">
        <v>54</v>
      </c>
      <c r="C177" s="597" t="s">
        <v>55</v>
      </c>
      <c r="D177" s="597">
        <v>3251</v>
      </c>
      <c r="E177" s="598">
        <v>89673</v>
      </c>
      <c r="F177" s="168" t="s">
        <v>1937</v>
      </c>
      <c r="G177" s="597" t="s">
        <v>117</v>
      </c>
      <c r="H177" s="633">
        <v>1</v>
      </c>
      <c r="I177" s="632" t="s">
        <v>1938</v>
      </c>
      <c r="J177" s="634" t="s">
        <v>1939</v>
      </c>
      <c r="K177" s="633">
        <v>43.41</v>
      </c>
      <c r="L177" s="633">
        <v>41.98</v>
      </c>
      <c r="M177" s="633">
        <v>43.41</v>
      </c>
      <c r="N177" s="723">
        <v>41.98</v>
      </c>
      <c r="O177" s="659"/>
      <c r="P177" s="659"/>
      <c r="Q177" s="659"/>
      <c r="R177" s="659"/>
    </row>
    <row r="178" spans="1:18" s="660" customFormat="1" ht="38.25" x14ac:dyDescent="0.25">
      <c r="A178" s="722" t="s">
        <v>1242</v>
      </c>
      <c r="B178" s="597" t="s">
        <v>54</v>
      </c>
      <c r="C178" s="597" t="s">
        <v>55</v>
      </c>
      <c r="D178" s="597">
        <v>3252</v>
      </c>
      <c r="E178" s="598">
        <v>89549</v>
      </c>
      <c r="F178" s="168" t="s">
        <v>1940</v>
      </c>
      <c r="G178" s="597" t="s">
        <v>117</v>
      </c>
      <c r="H178" s="633">
        <v>1</v>
      </c>
      <c r="I178" s="632" t="s">
        <v>1941</v>
      </c>
      <c r="J178" s="634" t="s">
        <v>1942</v>
      </c>
      <c r="K178" s="633">
        <v>23.76</v>
      </c>
      <c r="L178" s="633">
        <v>22.81</v>
      </c>
      <c r="M178" s="633">
        <v>23.76</v>
      </c>
      <c r="N178" s="723">
        <v>22.81</v>
      </c>
      <c r="O178" s="659"/>
      <c r="P178" s="659"/>
      <c r="Q178" s="659"/>
      <c r="R178" s="659"/>
    </row>
    <row r="179" spans="1:18" s="660" customFormat="1" ht="38.25" x14ac:dyDescent="0.25">
      <c r="A179" s="722" t="s">
        <v>1243</v>
      </c>
      <c r="B179" s="597" t="s">
        <v>54</v>
      </c>
      <c r="C179" s="597" t="s">
        <v>55</v>
      </c>
      <c r="D179" s="597">
        <v>3253</v>
      </c>
      <c r="E179" s="598">
        <v>89714</v>
      </c>
      <c r="F179" s="168" t="s">
        <v>1943</v>
      </c>
      <c r="G179" s="597" t="s">
        <v>150</v>
      </c>
      <c r="H179" s="633">
        <v>30.48</v>
      </c>
      <c r="I179" s="632" t="s">
        <v>1944</v>
      </c>
      <c r="J179" s="634" t="s">
        <v>1945</v>
      </c>
      <c r="K179" s="633">
        <v>42.87</v>
      </c>
      <c r="L179" s="633">
        <v>43.01</v>
      </c>
      <c r="M179" s="633">
        <v>1306.67</v>
      </c>
      <c r="N179" s="723">
        <v>1310.94</v>
      </c>
      <c r="O179" s="659"/>
      <c r="P179" s="659"/>
      <c r="Q179" s="659"/>
      <c r="R179" s="659"/>
    </row>
    <row r="180" spans="1:18" s="660" customFormat="1" ht="38.25" x14ac:dyDescent="0.25">
      <c r="A180" s="722" t="s">
        <v>1244</v>
      </c>
      <c r="B180" s="597" t="s">
        <v>54</v>
      </c>
      <c r="C180" s="597" t="s">
        <v>55</v>
      </c>
      <c r="D180" s="597">
        <v>3254</v>
      </c>
      <c r="E180" s="598">
        <v>89713</v>
      </c>
      <c r="F180" s="168" t="s">
        <v>1946</v>
      </c>
      <c r="G180" s="597" t="s">
        <v>150</v>
      </c>
      <c r="H180" s="633">
        <v>12.83</v>
      </c>
      <c r="I180" s="632" t="s">
        <v>1947</v>
      </c>
      <c r="J180" s="634" t="s">
        <v>1948</v>
      </c>
      <c r="K180" s="633">
        <v>38.549999999999997</v>
      </c>
      <c r="L180" s="633">
        <v>38.58</v>
      </c>
      <c r="M180" s="633">
        <v>494.59</v>
      </c>
      <c r="N180" s="723">
        <v>494.98</v>
      </c>
      <c r="O180" s="659"/>
      <c r="P180" s="659"/>
      <c r="Q180" s="659"/>
      <c r="R180" s="659"/>
    </row>
    <row r="181" spans="1:18" s="660" customFormat="1" ht="38.25" x14ac:dyDescent="0.25">
      <c r="A181" s="722" t="s">
        <v>1245</v>
      </c>
      <c r="B181" s="597" t="s">
        <v>54</v>
      </c>
      <c r="C181" s="597" t="s">
        <v>55</v>
      </c>
      <c r="D181" s="597">
        <v>3255</v>
      </c>
      <c r="E181" s="598">
        <v>89711</v>
      </c>
      <c r="F181" s="168" t="s">
        <v>1949</v>
      </c>
      <c r="G181" s="597" t="s">
        <v>150</v>
      </c>
      <c r="H181" s="633">
        <v>5.42</v>
      </c>
      <c r="I181" s="632" t="s">
        <v>1950</v>
      </c>
      <c r="J181" s="634" t="s">
        <v>1951</v>
      </c>
      <c r="K181" s="633">
        <v>23.81</v>
      </c>
      <c r="L181" s="633">
        <v>24.13</v>
      </c>
      <c r="M181" s="633">
        <v>129.05000000000001</v>
      </c>
      <c r="N181" s="723">
        <v>130.78</v>
      </c>
      <c r="O181" s="659"/>
      <c r="P181" s="659"/>
      <c r="Q181" s="659"/>
      <c r="R181" s="659"/>
    </row>
    <row r="182" spans="1:18" s="660" customFormat="1" ht="38.25" x14ac:dyDescent="0.25">
      <c r="A182" s="722" t="s">
        <v>1246</v>
      </c>
      <c r="B182" s="597" t="s">
        <v>54</v>
      </c>
      <c r="C182" s="597" t="s">
        <v>55</v>
      </c>
      <c r="D182" s="597">
        <v>3257</v>
      </c>
      <c r="E182" s="598">
        <v>98064</v>
      </c>
      <c r="F182" s="168" t="s">
        <v>1952</v>
      </c>
      <c r="G182" s="597" t="s">
        <v>117</v>
      </c>
      <c r="H182" s="633">
        <v>1</v>
      </c>
      <c r="I182" s="632" t="s">
        <v>1953</v>
      </c>
      <c r="J182" s="634" t="s">
        <v>1954</v>
      </c>
      <c r="K182" s="633">
        <v>7406.45</v>
      </c>
      <c r="L182" s="633">
        <v>7082.08</v>
      </c>
      <c r="M182" s="633">
        <v>7406.45</v>
      </c>
      <c r="N182" s="723">
        <v>7082.08</v>
      </c>
      <c r="O182" s="659"/>
      <c r="P182" s="659"/>
      <c r="Q182" s="659"/>
      <c r="R182" s="659"/>
    </row>
    <row r="183" spans="1:18" s="660" customFormat="1" ht="38.25" x14ac:dyDescent="0.25">
      <c r="A183" s="722" t="s">
        <v>1247</v>
      </c>
      <c r="B183" s="597" t="s">
        <v>54</v>
      </c>
      <c r="C183" s="597" t="s">
        <v>55</v>
      </c>
      <c r="D183" s="597">
        <v>3258</v>
      </c>
      <c r="E183" s="598">
        <v>98054</v>
      </c>
      <c r="F183" s="168" t="s">
        <v>1955</v>
      </c>
      <c r="G183" s="597" t="s">
        <v>117</v>
      </c>
      <c r="H183" s="633">
        <v>1</v>
      </c>
      <c r="I183" s="632" t="s">
        <v>1956</v>
      </c>
      <c r="J183" s="634" t="s">
        <v>1957</v>
      </c>
      <c r="K183" s="633">
        <v>6339.84</v>
      </c>
      <c r="L183" s="633">
        <v>6059.38</v>
      </c>
      <c r="M183" s="633">
        <v>6339.84</v>
      </c>
      <c r="N183" s="723">
        <v>6059.38</v>
      </c>
      <c r="O183" s="659"/>
      <c r="P183" s="659"/>
      <c r="Q183" s="659"/>
      <c r="R183" s="659"/>
    </row>
    <row r="184" spans="1:18" s="660" customFormat="1" ht="38.25" x14ac:dyDescent="0.25">
      <c r="A184" s="722" t="s">
        <v>1248</v>
      </c>
      <c r="B184" s="597" t="s">
        <v>54</v>
      </c>
      <c r="C184" s="597" t="s">
        <v>55</v>
      </c>
      <c r="D184" s="597">
        <v>3259</v>
      </c>
      <c r="E184" s="598">
        <v>89739</v>
      </c>
      <c r="F184" s="168" t="s">
        <v>1921</v>
      </c>
      <c r="G184" s="597" t="s">
        <v>117</v>
      </c>
      <c r="H184" s="633">
        <v>2</v>
      </c>
      <c r="I184" s="632" t="s">
        <v>1922</v>
      </c>
      <c r="J184" s="634" t="s">
        <v>1923</v>
      </c>
      <c r="K184" s="633">
        <v>28.41</v>
      </c>
      <c r="L184" s="633">
        <v>27.83</v>
      </c>
      <c r="M184" s="633">
        <v>56.82</v>
      </c>
      <c r="N184" s="723">
        <v>55.66</v>
      </c>
      <c r="O184" s="659"/>
      <c r="P184" s="659"/>
      <c r="Q184" s="659"/>
      <c r="R184" s="659"/>
    </row>
    <row r="185" spans="1:18" s="660" customFormat="1" ht="38.25" x14ac:dyDescent="0.25">
      <c r="A185" s="722" t="s">
        <v>1249</v>
      </c>
      <c r="B185" s="597" t="s">
        <v>54</v>
      </c>
      <c r="C185" s="597" t="s">
        <v>55</v>
      </c>
      <c r="D185" s="597">
        <v>3260</v>
      </c>
      <c r="E185" s="598">
        <v>89731</v>
      </c>
      <c r="F185" s="168" t="s">
        <v>1958</v>
      </c>
      <c r="G185" s="597" t="s">
        <v>117</v>
      </c>
      <c r="H185" s="633">
        <v>4</v>
      </c>
      <c r="I185" s="632" t="s">
        <v>1959</v>
      </c>
      <c r="J185" s="634" t="s">
        <v>1960</v>
      </c>
      <c r="K185" s="633">
        <v>17.64</v>
      </c>
      <c r="L185" s="633">
        <v>17.47</v>
      </c>
      <c r="M185" s="633">
        <v>70.56</v>
      </c>
      <c r="N185" s="723">
        <v>69.88</v>
      </c>
      <c r="O185" s="659"/>
      <c r="P185" s="659"/>
      <c r="Q185" s="659"/>
      <c r="R185" s="659"/>
    </row>
    <row r="186" spans="1:18" s="660" customFormat="1" ht="38.25" x14ac:dyDescent="0.25">
      <c r="A186" s="722" t="s">
        <v>1250</v>
      </c>
      <c r="B186" s="597" t="s">
        <v>54</v>
      </c>
      <c r="C186" s="597" t="s">
        <v>55</v>
      </c>
      <c r="D186" s="597">
        <v>3261</v>
      </c>
      <c r="E186" s="598">
        <v>89712</v>
      </c>
      <c r="F186" s="168" t="s">
        <v>1961</v>
      </c>
      <c r="G186" s="597" t="s">
        <v>150</v>
      </c>
      <c r="H186" s="633">
        <v>40.659999999999997</v>
      </c>
      <c r="I186" s="632" t="s">
        <v>1962</v>
      </c>
      <c r="J186" s="634" t="s">
        <v>1963</v>
      </c>
      <c r="K186" s="633">
        <v>30.81</v>
      </c>
      <c r="L186" s="633">
        <v>30.91</v>
      </c>
      <c r="M186" s="633">
        <v>1252.73</v>
      </c>
      <c r="N186" s="723">
        <v>1256.8</v>
      </c>
      <c r="O186" s="659"/>
      <c r="P186" s="659"/>
      <c r="Q186" s="659"/>
      <c r="R186" s="659"/>
    </row>
    <row r="187" spans="1:18" s="660" customFormat="1" ht="38.25" x14ac:dyDescent="0.25">
      <c r="A187" s="722" t="s">
        <v>1251</v>
      </c>
      <c r="B187" s="597" t="s">
        <v>54</v>
      </c>
      <c r="C187" s="597" t="s">
        <v>55</v>
      </c>
      <c r="D187" s="597">
        <v>3264</v>
      </c>
      <c r="E187" s="598">
        <v>98104</v>
      </c>
      <c r="F187" s="168" t="s">
        <v>1964</v>
      </c>
      <c r="G187" s="597" t="s">
        <v>117</v>
      </c>
      <c r="H187" s="633">
        <v>1</v>
      </c>
      <c r="I187" s="632" t="s">
        <v>1965</v>
      </c>
      <c r="J187" s="634" t="s">
        <v>1966</v>
      </c>
      <c r="K187" s="633">
        <v>434.87</v>
      </c>
      <c r="L187" s="633">
        <v>435.36</v>
      </c>
      <c r="M187" s="633">
        <v>434.87</v>
      </c>
      <c r="N187" s="723">
        <v>435.36</v>
      </c>
      <c r="O187" s="659"/>
      <c r="P187" s="659"/>
      <c r="Q187" s="659"/>
      <c r="R187" s="659"/>
    </row>
    <row r="188" spans="1:18" s="660" customFormat="1" ht="38.25" x14ac:dyDescent="0.25">
      <c r="A188" s="722" t="s">
        <v>1252</v>
      </c>
      <c r="B188" s="597" t="s">
        <v>54</v>
      </c>
      <c r="C188" s="597" t="s">
        <v>55</v>
      </c>
      <c r="D188" s="597">
        <v>3265</v>
      </c>
      <c r="E188" s="598">
        <v>89802</v>
      </c>
      <c r="F188" s="168" t="s">
        <v>1967</v>
      </c>
      <c r="G188" s="597" t="s">
        <v>117</v>
      </c>
      <c r="H188" s="633">
        <v>5</v>
      </c>
      <c r="I188" s="632" t="s">
        <v>1968</v>
      </c>
      <c r="J188" s="634" t="s">
        <v>1969</v>
      </c>
      <c r="K188" s="633">
        <v>13.24</v>
      </c>
      <c r="L188" s="633">
        <v>12.73</v>
      </c>
      <c r="M188" s="633">
        <v>66.2</v>
      </c>
      <c r="N188" s="723">
        <v>63.65</v>
      </c>
      <c r="O188" s="659"/>
      <c r="P188" s="659"/>
      <c r="Q188" s="659"/>
      <c r="R188" s="659"/>
    </row>
    <row r="189" spans="1:18" s="660" customFormat="1" ht="38.25" x14ac:dyDescent="0.25">
      <c r="A189" s="722" t="s">
        <v>1253</v>
      </c>
      <c r="B189" s="597" t="s">
        <v>54</v>
      </c>
      <c r="C189" s="597" t="s">
        <v>55</v>
      </c>
      <c r="D189" s="597">
        <v>3266</v>
      </c>
      <c r="E189" s="598">
        <v>89731</v>
      </c>
      <c r="F189" s="168" t="s">
        <v>1958</v>
      </c>
      <c r="G189" s="597" t="s">
        <v>117</v>
      </c>
      <c r="H189" s="633">
        <v>12</v>
      </c>
      <c r="I189" s="632" t="s">
        <v>1959</v>
      </c>
      <c r="J189" s="634" t="s">
        <v>1960</v>
      </c>
      <c r="K189" s="633">
        <v>17.64</v>
      </c>
      <c r="L189" s="633">
        <v>17.47</v>
      </c>
      <c r="M189" s="633">
        <v>211.68</v>
      </c>
      <c r="N189" s="723">
        <v>209.64</v>
      </c>
      <c r="O189" s="659"/>
      <c r="P189" s="659"/>
      <c r="Q189" s="659"/>
      <c r="R189" s="659"/>
    </row>
    <row r="190" spans="1:18" s="660" customFormat="1" ht="38.25" x14ac:dyDescent="0.25">
      <c r="A190" s="722" t="s">
        <v>1254</v>
      </c>
      <c r="B190" s="597" t="s">
        <v>54</v>
      </c>
      <c r="C190" s="597" t="s">
        <v>55</v>
      </c>
      <c r="D190" s="597">
        <v>3267</v>
      </c>
      <c r="E190" s="598">
        <v>89827</v>
      </c>
      <c r="F190" s="168" t="s">
        <v>1970</v>
      </c>
      <c r="G190" s="597" t="s">
        <v>117</v>
      </c>
      <c r="H190" s="633">
        <v>1</v>
      </c>
      <c r="I190" s="632" t="s">
        <v>1971</v>
      </c>
      <c r="J190" s="634" t="s">
        <v>1972</v>
      </c>
      <c r="K190" s="633">
        <v>24.87</v>
      </c>
      <c r="L190" s="633">
        <v>23.84</v>
      </c>
      <c r="M190" s="633">
        <v>24.87</v>
      </c>
      <c r="N190" s="723">
        <v>23.84</v>
      </c>
      <c r="O190" s="659"/>
      <c r="P190" s="659"/>
      <c r="Q190" s="659"/>
      <c r="R190" s="659"/>
    </row>
    <row r="191" spans="1:18" s="659" customFormat="1" ht="38.25" x14ac:dyDescent="0.25">
      <c r="A191" s="722" t="s">
        <v>1255</v>
      </c>
      <c r="B191" s="597" t="s">
        <v>54</v>
      </c>
      <c r="C191" s="597" t="s">
        <v>55</v>
      </c>
      <c r="D191" s="597">
        <v>3268</v>
      </c>
      <c r="E191" s="598">
        <v>89753</v>
      </c>
      <c r="F191" s="168" t="s">
        <v>1973</v>
      </c>
      <c r="G191" s="597" t="s">
        <v>117</v>
      </c>
      <c r="H191" s="633">
        <v>1</v>
      </c>
      <c r="I191" s="632" t="s">
        <v>1974</v>
      </c>
      <c r="J191" s="634" t="s">
        <v>1975</v>
      </c>
      <c r="K191" s="633">
        <v>10.96</v>
      </c>
      <c r="L191" s="633">
        <v>10.89</v>
      </c>
      <c r="M191" s="633">
        <v>10.96</v>
      </c>
      <c r="N191" s="723">
        <v>10.89</v>
      </c>
    </row>
    <row r="192" spans="1:18" s="660" customFormat="1" ht="38.25" x14ac:dyDescent="0.25">
      <c r="A192" s="722" t="s">
        <v>1256</v>
      </c>
      <c r="B192" s="597" t="s">
        <v>54</v>
      </c>
      <c r="C192" s="597" t="s">
        <v>55</v>
      </c>
      <c r="D192" s="597">
        <v>3269</v>
      </c>
      <c r="E192" s="598">
        <v>89549</v>
      </c>
      <c r="F192" s="168" t="s">
        <v>1940</v>
      </c>
      <c r="G192" s="597" t="s">
        <v>117</v>
      </c>
      <c r="H192" s="633">
        <v>2</v>
      </c>
      <c r="I192" s="632" t="s">
        <v>1941</v>
      </c>
      <c r="J192" s="634" t="s">
        <v>1942</v>
      </c>
      <c r="K192" s="633">
        <v>23.76</v>
      </c>
      <c r="L192" s="633">
        <v>22.81</v>
      </c>
      <c r="M192" s="633">
        <v>47.52</v>
      </c>
      <c r="N192" s="723">
        <v>45.62</v>
      </c>
      <c r="O192" s="659"/>
      <c r="P192" s="659"/>
      <c r="Q192" s="659"/>
      <c r="R192" s="659"/>
    </row>
    <row r="193" spans="1:18" s="660" customFormat="1" ht="38.25" x14ac:dyDescent="0.25">
      <c r="A193" s="722" t="s">
        <v>1257</v>
      </c>
      <c r="B193" s="597" t="s">
        <v>54</v>
      </c>
      <c r="C193" s="597" t="s">
        <v>55</v>
      </c>
      <c r="D193" s="597">
        <v>3270</v>
      </c>
      <c r="E193" s="598">
        <v>104348</v>
      </c>
      <c r="F193" s="168" t="s">
        <v>1976</v>
      </c>
      <c r="G193" s="597" t="s">
        <v>117</v>
      </c>
      <c r="H193" s="633">
        <v>5</v>
      </c>
      <c r="I193" s="632" t="s">
        <v>1977</v>
      </c>
      <c r="J193" s="634" t="s">
        <v>1978</v>
      </c>
      <c r="K193" s="633">
        <v>14.09</v>
      </c>
      <c r="L193" s="633">
        <v>13.43</v>
      </c>
      <c r="M193" s="633">
        <v>70.45</v>
      </c>
      <c r="N193" s="723">
        <v>67.150000000000006</v>
      </c>
      <c r="O193" s="659"/>
      <c r="P193" s="659"/>
      <c r="Q193" s="659"/>
      <c r="R193" s="659"/>
    </row>
    <row r="194" spans="1:18" s="660" customFormat="1" ht="38.25" x14ac:dyDescent="0.25">
      <c r="A194" s="722" t="s">
        <v>1258</v>
      </c>
      <c r="B194" s="597" t="s">
        <v>54</v>
      </c>
      <c r="C194" s="597" t="s">
        <v>55</v>
      </c>
      <c r="D194" s="597">
        <v>3272</v>
      </c>
      <c r="E194" s="598">
        <v>89784</v>
      </c>
      <c r="F194" s="168" t="s">
        <v>1979</v>
      </c>
      <c r="G194" s="597" t="s">
        <v>117</v>
      </c>
      <c r="H194" s="633">
        <v>2</v>
      </c>
      <c r="I194" s="632" t="s">
        <v>1980</v>
      </c>
      <c r="J194" s="634" t="s">
        <v>1981</v>
      </c>
      <c r="K194" s="633">
        <v>28.98</v>
      </c>
      <c r="L194" s="633">
        <v>28.47</v>
      </c>
      <c r="M194" s="633">
        <v>57.96</v>
      </c>
      <c r="N194" s="723">
        <v>56.94</v>
      </c>
      <c r="O194" s="659"/>
      <c r="P194" s="659"/>
      <c r="Q194" s="659"/>
      <c r="R194" s="659"/>
    </row>
    <row r="195" spans="1:18" s="660" customFormat="1" ht="25.5" x14ac:dyDescent="0.25">
      <c r="A195" s="722" t="s">
        <v>1432</v>
      </c>
      <c r="B195" s="597" t="s">
        <v>54</v>
      </c>
      <c r="C195" s="597" t="s">
        <v>56</v>
      </c>
      <c r="D195" s="597">
        <v>3272</v>
      </c>
      <c r="E195" s="598">
        <v>1301005007</v>
      </c>
      <c r="F195" s="168" t="s">
        <v>1982</v>
      </c>
      <c r="G195" s="597" t="s">
        <v>150</v>
      </c>
      <c r="H195" s="633">
        <v>20.43</v>
      </c>
      <c r="I195" s="632">
        <v>4.99</v>
      </c>
      <c r="J195" s="634">
        <v>5.49</v>
      </c>
      <c r="K195" s="633">
        <v>6.42</v>
      </c>
      <c r="L195" s="633">
        <v>6.71</v>
      </c>
      <c r="M195" s="633">
        <v>131.16</v>
      </c>
      <c r="N195" s="723">
        <v>137.08000000000001</v>
      </c>
      <c r="O195" s="659"/>
      <c r="P195" s="659"/>
      <c r="Q195" s="659"/>
      <c r="R195" s="659"/>
    </row>
    <row r="196" spans="1:18" s="660" customFormat="1" ht="25.5" x14ac:dyDescent="0.25">
      <c r="A196" s="722" t="s">
        <v>1433</v>
      </c>
      <c r="B196" s="597" t="s">
        <v>54</v>
      </c>
      <c r="C196" s="597" t="s">
        <v>56</v>
      </c>
      <c r="D196" s="597">
        <v>3272</v>
      </c>
      <c r="E196" s="598">
        <v>1301006067</v>
      </c>
      <c r="F196" s="168" t="s">
        <v>1983</v>
      </c>
      <c r="G196" s="597" t="s">
        <v>150</v>
      </c>
      <c r="H196" s="633">
        <v>20.43</v>
      </c>
      <c r="I196" s="632">
        <v>4.88</v>
      </c>
      <c r="J196" s="634">
        <v>5.37</v>
      </c>
      <c r="K196" s="633">
        <v>6.28</v>
      </c>
      <c r="L196" s="633">
        <v>6.56</v>
      </c>
      <c r="M196" s="633">
        <v>128.30000000000001</v>
      </c>
      <c r="N196" s="723">
        <v>134.02000000000001</v>
      </c>
      <c r="O196" s="659"/>
      <c r="P196" s="659"/>
      <c r="Q196" s="659"/>
      <c r="R196" s="659"/>
    </row>
    <row r="197" spans="1:18" s="660" customFormat="1" ht="12.75" x14ac:dyDescent="0.25">
      <c r="A197" s="738" t="s">
        <v>895</v>
      </c>
      <c r="B197" s="47"/>
      <c r="C197" s="47"/>
      <c r="D197" s="47"/>
      <c r="E197" s="47"/>
      <c r="F197" s="48" t="s">
        <v>1292</v>
      </c>
      <c r="G197" s="616"/>
      <c r="H197" s="617"/>
      <c r="I197" s="618"/>
      <c r="J197" s="618"/>
      <c r="K197" s="617"/>
      <c r="L197" s="617"/>
      <c r="M197" s="619">
        <v>15723.780000000002</v>
      </c>
      <c r="N197" s="716">
        <v>15113.75</v>
      </c>
      <c r="O197" s="659"/>
      <c r="P197" s="659"/>
      <c r="Q197" s="659"/>
      <c r="R197" s="659"/>
    </row>
    <row r="198" spans="1:18" s="660" customFormat="1" ht="25.5" x14ac:dyDescent="0.25">
      <c r="A198" s="722" t="s">
        <v>896</v>
      </c>
      <c r="B198" s="597" t="s">
        <v>54</v>
      </c>
      <c r="C198" s="597" t="s">
        <v>55</v>
      </c>
      <c r="D198" s="597">
        <v>2660</v>
      </c>
      <c r="E198" s="598">
        <v>94499</v>
      </c>
      <c r="F198" s="168" t="s">
        <v>1984</v>
      </c>
      <c r="G198" s="597" t="s">
        <v>117</v>
      </c>
      <c r="H198" s="633">
        <v>1</v>
      </c>
      <c r="I198" s="632" t="s">
        <v>1985</v>
      </c>
      <c r="J198" s="634" t="s">
        <v>1986</v>
      </c>
      <c r="K198" s="633">
        <v>335.15</v>
      </c>
      <c r="L198" s="633">
        <v>320.39</v>
      </c>
      <c r="M198" s="633">
        <v>335.15</v>
      </c>
      <c r="N198" s="723">
        <v>320.39</v>
      </c>
      <c r="O198" s="659"/>
      <c r="P198" s="659"/>
      <c r="Q198" s="659"/>
      <c r="R198" s="659"/>
    </row>
    <row r="199" spans="1:18" s="660" customFormat="1" ht="38.25" x14ac:dyDescent="0.25">
      <c r="A199" s="722" t="s">
        <v>897</v>
      </c>
      <c r="B199" s="597" t="s">
        <v>54</v>
      </c>
      <c r="C199" s="597" t="s">
        <v>55</v>
      </c>
      <c r="D199" s="597">
        <v>2661</v>
      </c>
      <c r="E199" s="598">
        <v>89987</v>
      </c>
      <c r="F199" s="168" t="s">
        <v>1987</v>
      </c>
      <c r="G199" s="597" t="s">
        <v>117</v>
      </c>
      <c r="H199" s="633">
        <v>7</v>
      </c>
      <c r="I199" s="632" t="s">
        <v>1988</v>
      </c>
      <c r="J199" s="634" t="s">
        <v>1989</v>
      </c>
      <c r="K199" s="633">
        <v>108.33</v>
      </c>
      <c r="L199" s="633">
        <v>103.93</v>
      </c>
      <c r="M199" s="633">
        <v>758.31</v>
      </c>
      <c r="N199" s="723">
        <v>727.51</v>
      </c>
      <c r="O199" s="659"/>
      <c r="P199" s="659"/>
      <c r="Q199" s="659"/>
      <c r="R199" s="659"/>
    </row>
    <row r="200" spans="1:18" s="660" customFormat="1" ht="25.5" x14ac:dyDescent="0.25">
      <c r="A200" s="722" t="s">
        <v>898</v>
      </c>
      <c r="B200" s="597" t="s">
        <v>54</v>
      </c>
      <c r="C200" s="597" t="s">
        <v>55</v>
      </c>
      <c r="D200" s="597">
        <v>2662</v>
      </c>
      <c r="E200" s="598">
        <v>94490</v>
      </c>
      <c r="F200" s="168" t="s">
        <v>1990</v>
      </c>
      <c r="G200" s="597" t="s">
        <v>117</v>
      </c>
      <c r="H200" s="633">
        <v>1</v>
      </c>
      <c r="I200" s="632" t="s">
        <v>1991</v>
      </c>
      <c r="J200" s="634" t="s">
        <v>1992</v>
      </c>
      <c r="K200" s="633">
        <v>53.69</v>
      </c>
      <c r="L200" s="633">
        <v>51.37</v>
      </c>
      <c r="M200" s="633">
        <v>53.69</v>
      </c>
      <c r="N200" s="723">
        <v>51.37</v>
      </c>
      <c r="O200" s="659"/>
      <c r="P200" s="659"/>
      <c r="Q200" s="659"/>
      <c r="R200" s="659"/>
    </row>
    <row r="201" spans="1:18" s="660" customFormat="1" ht="25.5" x14ac:dyDescent="0.25">
      <c r="A201" s="722" t="s">
        <v>1259</v>
      </c>
      <c r="B201" s="597" t="s">
        <v>54</v>
      </c>
      <c r="C201" s="597" t="s">
        <v>55</v>
      </c>
      <c r="D201" s="597">
        <v>2663</v>
      </c>
      <c r="E201" s="598">
        <v>94492</v>
      </c>
      <c r="F201" s="168" t="s">
        <v>1993</v>
      </c>
      <c r="G201" s="597" t="s">
        <v>117</v>
      </c>
      <c r="H201" s="633">
        <v>1</v>
      </c>
      <c r="I201" s="632" t="s">
        <v>1994</v>
      </c>
      <c r="J201" s="634" t="s">
        <v>1995</v>
      </c>
      <c r="K201" s="633">
        <v>75.430000000000007</v>
      </c>
      <c r="L201" s="633">
        <v>72.16</v>
      </c>
      <c r="M201" s="633">
        <v>75.430000000000007</v>
      </c>
      <c r="N201" s="723">
        <v>72.16</v>
      </c>
      <c r="O201" s="659"/>
      <c r="P201" s="659"/>
      <c r="Q201" s="659"/>
      <c r="R201" s="659"/>
    </row>
    <row r="202" spans="1:18" s="660" customFormat="1" ht="51" x14ac:dyDescent="0.25">
      <c r="A202" s="722" t="s">
        <v>1260</v>
      </c>
      <c r="B202" s="597" t="s">
        <v>54</v>
      </c>
      <c r="C202" s="597" t="s">
        <v>55</v>
      </c>
      <c r="D202" s="597">
        <v>2664</v>
      </c>
      <c r="E202" s="598">
        <v>94789</v>
      </c>
      <c r="F202" s="168" t="s">
        <v>1996</v>
      </c>
      <c r="G202" s="597" t="s">
        <v>117</v>
      </c>
      <c r="H202" s="633">
        <v>1</v>
      </c>
      <c r="I202" s="632" t="s">
        <v>1997</v>
      </c>
      <c r="J202" s="634" t="s">
        <v>1998</v>
      </c>
      <c r="K202" s="633">
        <v>289.44</v>
      </c>
      <c r="L202" s="633">
        <v>276.24</v>
      </c>
      <c r="M202" s="633">
        <v>289.44</v>
      </c>
      <c r="N202" s="723">
        <v>276.24</v>
      </c>
      <c r="O202" s="659"/>
      <c r="P202" s="659"/>
      <c r="Q202" s="659"/>
      <c r="R202" s="659"/>
    </row>
    <row r="203" spans="1:18" s="660" customFormat="1" ht="38.25" x14ac:dyDescent="0.25">
      <c r="A203" s="722" t="s">
        <v>1261</v>
      </c>
      <c r="B203" s="597" t="s">
        <v>54</v>
      </c>
      <c r="C203" s="597" t="s">
        <v>55</v>
      </c>
      <c r="D203" s="597">
        <v>2665</v>
      </c>
      <c r="E203" s="598">
        <v>89383</v>
      </c>
      <c r="F203" s="168" t="s">
        <v>1999</v>
      </c>
      <c r="G203" s="597" t="s">
        <v>117</v>
      </c>
      <c r="H203" s="633">
        <v>14</v>
      </c>
      <c r="I203" s="632" t="s">
        <v>2000</v>
      </c>
      <c r="J203" s="634" t="s">
        <v>2001</v>
      </c>
      <c r="K203" s="633">
        <v>7.44</v>
      </c>
      <c r="L203" s="633">
        <v>7.55</v>
      </c>
      <c r="M203" s="633">
        <v>104.16</v>
      </c>
      <c r="N203" s="723">
        <v>105.7</v>
      </c>
      <c r="O203" s="659"/>
      <c r="P203" s="659"/>
      <c r="Q203" s="659"/>
      <c r="R203" s="659"/>
    </row>
    <row r="204" spans="1:18" s="660" customFormat="1" ht="51" x14ac:dyDescent="0.25">
      <c r="A204" s="722" t="s">
        <v>1262</v>
      </c>
      <c r="B204" s="597" t="s">
        <v>54</v>
      </c>
      <c r="C204" s="597" t="s">
        <v>55</v>
      </c>
      <c r="D204" s="597">
        <v>2666</v>
      </c>
      <c r="E204" s="598">
        <v>94662</v>
      </c>
      <c r="F204" s="168" t="s">
        <v>2002</v>
      </c>
      <c r="G204" s="597" t="s">
        <v>117</v>
      </c>
      <c r="H204" s="633">
        <v>4</v>
      </c>
      <c r="I204" s="632" t="s">
        <v>2003</v>
      </c>
      <c r="J204" s="634" t="s">
        <v>2004</v>
      </c>
      <c r="K204" s="633">
        <v>15.88</v>
      </c>
      <c r="L204" s="633">
        <v>15.68</v>
      </c>
      <c r="M204" s="633">
        <v>63.52</v>
      </c>
      <c r="N204" s="723">
        <v>62.72</v>
      </c>
      <c r="O204" s="659"/>
      <c r="P204" s="659"/>
      <c r="Q204" s="659"/>
      <c r="R204" s="659"/>
    </row>
    <row r="205" spans="1:18" s="660" customFormat="1" ht="51" x14ac:dyDescent="0.25">
      <c r="A205" s="722" t="s">
        <v>1263</v>
      </c>
      <c r="B205" s="597" t="s">
        <v>54</v>
      </c>
      <c r="C205" s="597" t="s">
        <v>55</v>
      </c>
      <c r="D205" s="597">
        <v>2667</v>
      </c>
      <c r="E205" s="598">
        <v>94666</v>
      </c>
      <c r="F205" s="168" t="s">
        <v>2005</v>
      </c>
      <c r="G205" s="597" t="s">
        <v>117</v>
      </c>
      <c r="H205" s="633">
        <v>2</v>
      </c>
      <c r="I205" s="632" t="s">
        <v>2006</v>
      </c>
      <c r="J205" s="634" t="s">
        <v>2007</v>
      </c>
      <c r="K205" s="633">
        <v>44</v>
      </c>
      <c r="L205" s="633">
        <v>42.71</v>
      </c>
      <c r="M205" s="633">
        <v>88</v>
      </c>
      <c r="N205" s="723">
        <v>85.42</v>
      </c>
      <c r="O205" s="659"/>
      <c r="P205" s="659"/>
      <c r="Q205" s="659"/>
      <c r="R205" s="659"/>
    </row>
    <row r="206" spans="1:18" s="660" customFormat="1" ht="38.25" x14ac:dyDescent="0.25">
      <c r="A206" s="722" t="s">
        <v>1264</v>
      </c>
      <c r="B206" s="597" t="s">
        <v>54</v>
      </c>
      <c r="C206" s="597" t="s">
        <v>55</v>
      </c>
      <c r="D206" s="597">
        <v>2668</v>
      </c>
      <c r="E206" s="598">
        <v>103966</v>
      </c>
      <c r="F206" s="168" t="s">
        <v>2008</v>
      </c>
      <c r="G206" s="597" t="s">
        <v>117</v>
      </c>
      <c r="H206" s="633">
        <v>5</v>
      </c>
      <c r="I206" s="632" t="s">
        <v>2009</v>
      </c>
      <c r="J206" s="634" t="s">
        <v>2010</v>
      </c>
      <c r="K206" s="633">
        <v>11.69</v>
      </c>
      <c r="L206" s="633">
        <v>11.44</v>
      </c>
      <c r="M206" s="633">
        <v>58.45</v>
      </c>
      <c r="N206" s="723">
        <v>57.2</v>
      </c>
      <c r="O206" s="659"/>
      <c r="P206" s="659"/>
      <c r="Q206" s="659"/>
      <c r="R206" s="659"/>
    </row>
    <row r="207" spans="1:18" s="660" customFormat="1" ht="12.75" x14ac:dyDescent="0.25">
      <c r="A207" s="722" t="s">
        <v>1265</v>
      </c>
      <c r="B207" s="597" t="s">
        <v>54</v>
      </c>
      <c r="C207" s="597" t="s">
        <v>101</v>
      </c>
      <c r="D207" s="597">
        <v>2669</v>
      </c>
      <c r="E207" s="598">
        <v>53366</v>
      </c>
      <c r="F207" s="168" t="s">
        <v>1422</v>
      </c>
      <c r="G207" s="597" t="s">
        <v>117</v>
      </c>
      <c r="H207" s="633">
        <v>1</v>
      </c>
      <c r="I207" s="632">
        <v>33.25</v>
      </c>
      <c r="J207" s="632">
        <v>33.25</v>
      </c>
      <c r="K207" s="633">
        <v>42.83</v>
      </c>
      <c r="L207" s="633">
        <v>40.630000000000003</v>
      </c>
      <c r="M207" s="633">
        <v>42.83</v>
      </c>
      <c r="N207" s="723">
        <v>40.630000000000003</v>
      </c>
      <c r="O207" s="659"/>
      <c r="P207" s="659"/>
      <c r="Q207" s="659"/>
      <c r="R207" s="659"/>
    </row>
    <row r="208" spans="1:18" s="660" customFormat="1" ht="38.25" x14ac:dyDescent="0.25">
      <c r="A208" s="722" t="s">
        <v>1266</v>
      </c>
      <c r="B208" s="597" t="s">
        <v>54</v>
      </c>
      <c r="C208" s="597" t="s">
        <v>55</v>
      </c>
      <c r="D208" s="597">
        <v>2670</v>
      </c>
      <c r="E208" s="598">
        <v>89384</v>
      </c>
      <c r="F208" s="168" t="s">
        <v>2011</v>
      </c>
      <c r="G208" s="597" t="s">
        <v>117</v>
      </c>
      <c r="H208" s="633">
        <v>2</v>
      </c>
      <c r="I208" s="632" t="s">
        <v>2012</v>
      </c>
      <c r="J208" s="634" t="s">
        <v>1812</v>
      </c>
      <c r="K208" s="633">
        <v>15.5</v>
      </c>
      <c r="L208" s="633">
        <v>15.24</v>
      </c>
      <c r="M208" s="633">
        <v>31</v>
      </c>
      <c r="N208" s="723">
        <v>30.48</v>
      </c>
      <c r="O208" s="659"/>
      <c r="P208" s="659"/>
      <c r="Q208" s="659"/>
      <c r="R208" s="659"/>
    </row>
    <row r="209" spans="1:18" s="660" customFormat="1" ht="38.25" x14ac:dyDescent="0.25">
      <c r="A209" s="722" t="s">
        <v>1267</v>
      </c>
      <c r="B209" s="597" t="s">
        <v>54</v>
      </c>
      <c r="C209" s="597" t="s">
        <v>55</v>
      </c>
      <c r="D209" s="597">
        <v>2671</v>
      </c>
      <c r="E209" s="598">
        <v>89409</v>
      </c>
      <c r="F209" s="168" t="s">
        <v>2013</v>
      </c>
      <c r="G209" s="597" t="s">
        <v>117</v>
      </c>
      <c r="H209" s="633">
        <v>1</v>
      </c>
      <c r="I209" s="632" t="s">
        <v>2014</v>
      </c>
      <c r="J209" s="634" t="s">
        <v>2015</v>
      </c>
      <c r="K209" s="633">
        <v>10.6</v>
      </c>
      <c r="L209" s="633">
        <v>10.78</v>
      </c>
      <c r="M209" s="633">
        <v>10.6</v>
      </c>
      <c r="N209" s="723">
        <v>10.78</v>
      </c>
      <c r="O209" s="659"/>
      <c r="P209" s="659"/>
      <c r="Q209" s="659"/>
      <c r="R209" s="659"/>
    </row>
    <row r="210" spans="1:18" s="660" customFormat="1" ht="25.5" x14ac:dyDescent="0.25">
      <c r="A210" s="722" t="s">
        <v>1268</v>
      </c>
      <c r="B210" s="597" t="s">
        <v>54</v>
      </c>
      <c r="C210" s="597" t="s">
        <v>55</v>
      </c>
      <c r="D210" s="597">
        <v>2672</v>
      </c>
      <c r="E210" s="598">
        <v>89502</v>
      </c>
      <c r="F210" s="168" t="s">
        <v>2016</v>
      </c>
      <c r="G210" s="597" t="s">
        <v>117</v>
      </c>
      <c r="H210" s="633">
        <v>2</v>
      </c>
      <c r="I210" s="632" t="s">
        <v>2017</v>
      </c>
      <c r="J210" s="634" t="s">
        <v>2018</v>
      </c>
      <c r="K210" s="633">
        <v>20.260000000000002</v>
      </c>
      <c r="L210" s="633">
        <v>19.89</v>
      </c>
      <c r="M210" s="633">
        <v>40.520000000000003</v>
      </c>
      <c r="N210" s="723">
        <v>39.78</v>
      </c>
      <c r="O210" s="659"/>
      <c r="P210" s="659"/>
      <c r="Q210" s="659"/>
      <c r="R210" s="659"/>
    </row>
    <row r="211" spans="1:18" s="660" customFormat="1" ht="25.5" x14ac:dyDescent="0.25">
      <c r="A211" s="722" t="s">
        <v>1269</v>
      </c>
      <c r="B211" s="597" t="s">
        <v>54</v>
      </c>
      <c r="C211" s="597" t="s">
        <v>55</v>
      </c>
      <c r="D211" s="597">
        <v>2673</v>
      </c>
      <c r="E211" s="598">
        <v>89515</v>
      </c>
      <c r="F211" s="168" t="s">
        <v>2019</v>
      </c>
      <c r="G211" s="597" t="s">
        <v>117</v>
      </c>
      <c r="H211" s="633">
        <v>1</v>
      </c>
      <c r="I211" s="632" t="s">
        <v>2020</v>
      </c>
      <c r="J211" s="634" t="s">
        <v>2021</v>
      </c>
      <c r="K211" s="633">
        <v>101.62</v>
      </c>
      <c r="L211" s="633">
        <v>97.38</v>
      </c>
      <c r="M211" s="633">
        <v>101.62</v>
      </c>
      <c r="N211" s="723">
        <v>97.38</v>
      </c>
      <c r="O211" s="659"/>
      <c r="P211" s="659"/>
      <c r="Q211" s="659"/>
      <c r="R211" s="659"/>
    </row>
    <row r="212" spans="1:18" s="660" customFormat="1" ht="38.25" x14ac:dyDescent="0.25">
      <c r="A212" s="722" t="s">
        <v>1270</v>
      </c>
      <c r="B212" s="597" t="s">
        <v>54</v>
      </c>
      <c r="C212" s="597" t="s">
        <v>55</v>
      </c>
      <c r="D212" s="597">
        <v>2674</v>
      </c>
      <c r="E212" s="598">
        <v>89408</v>
      </c>
      <c r="F212" s="168" t="s">
        <v>2022</v>
      </c>
      <c r="G212" s="597" t="s">
        <v>117</v>
      </c>
      <c r="H212" s="633">
        <v>16</v>
      </c>
      <c r="I212" s="632" t="s">
        <v>2023</v>
      </c>
      <c r="J212" s="634" t="s">
        <v>2024</v>
      </c>
      <c r="K212" s="633">
        <v>9.6</v>
      </c>
      <c r="L212" s="633">
        <v>9.83</v>
      </c>
      <c r="M212" s="633">
        <v>153.6</v>
      </c>
      <c r="N212" s="723">
        <v>157.28</v>
      </c>
      <c r="O212" s="659"/>
      <c r="P212" s="659"/>
      <c r="Q212" s="659"/>
      <c r="R212" s="659"/>
    </row>
    <row r="213" spans="1:18" s="660" customFormat="1" ht="38.25" x14ac:dyDescent="0.25">
      <c r="A213" s="722" t="s">
        <v>1271</v>
      </c>
      <c r="B213" s="597" t="s">
        <v>54</v>
      </c>
      <c r="C213" s="597" t="s">
        <v>55</v>
      </c>
      <c r="D213" s="597">
        <v>2675</v>
      </c>
      <c r="E213" s="598">
        <v>94678</v>
      </c>
      <c r="F213" s="168" t="s">
        <v>2025</v>
      </c>
      <c r="G213" s="597" t="s">
        <v>117</v>
      </c>
      <c r="H213" s="633">
        <v>5</v>
      </c>
      <c r="I213" s="632" t="s">
        <v>2026</v>
      </c>
      <c r="J213" s="634" t="s">
        <v>2027</v>
      </c>
      <c r="K213" s="633">
        <v>19.52</v>
      </c>
      <c r="L213" s="633">
        <v>19.43</v>
      </c>
      <c r="M213" s="633">
        <v>97.6</v>
      </c>
      <c r="N213" s="723">
        <v>97.15</v>
      </c>
      <c r="O213" s="659"/>
      <c r="P213" s="659"/>
      <c r="Q213" s="659"/>
      <c r="R213" s="659"/>
    </row>
    <row r="214" spans="1:18" s="660" customFormat="1" ht="38.25" x14ac:dyDescent="0.25">
      <c r="A214" s="722" t="s">
        <v>1272</v>
      </c>
      <c r="B214" s="597" t="s">
        <v>54</v>
      </c>
      <c r="C214" s="597" t="s">
        <v>55</v>
      </c>
      <c r="D214" s="597">
        <v>2676</v>
      </c>
      <c r="E214" s="598">
        <v>94682</v>
      </c>
      <c r="F214" s="168" t="s">
        <v>2028</v>
      </c>
      <c r="G214" s="597" t="s">
        <v>117</v>
      </c>
      <c r="H214" s="633">
        <v>2</v>
      </c>
      <c r="I214" s="632" t="s">
        <v>2029</v>
      </c>
      <c r="J214" s="634" t="s">
        <v>2030</v>
      </c>
      <c r="K214" s="633">
        <v>133.63</v>
      </c>
      <c r="L214" s="633">
        <v>128.24</v>
      </c>
      <c r="M214" s="633">
        <v>267.26</v>
      </c>
      <c r="N214" s="723">
        <v>256.48</v>
      </c>
      <c r="O214" s="659"/>
      <c r="P214" s="659"/>
      <c r="Q214" s="659"/>
      <c r="R214" s="659"/>
    </row>
    <row r="215" spans="1:18" s="660" customFormat="1" ht="25.5" x14ac:dyDescent="0.25">
      <c r="A215" s="722" t="s">
        <v>1273</v>
      </c>
      <c r="B215" s="597" t="s">
        <v>54</v>
      </c>
      <c r="C215" s="597" t="s">
        <v>55</v>
      </c>
      <c r="D215" s="597">
        <v>2677</v>
      </c>
      <c r="E215" s="598">
        <v>89424</v>
      </c>
      <c r="F215" s="168" t="s">
        <v>2031</v>
      </c>
      <c r="G215" s="597" t="s">
        <v>117</v>
      </c>
      <c r="H215" s="633">
        <v>7</v>
      </c>
      <c r="I215" s="632" t="s">
        <v>2032</v>
      </c>
      <c r="J215" s="634" t="s">
        <v>2033</v>
      </c>
      <c r="K215" s="633">
        <v>7.4</v>
      </c>
      <c r="L215" s="633">
        <v>7.5</v>
      </c>
      <c r="M215" s="633">
        <v>51.8</v>
      </c>
      <c r="N215" s="723">
        <v>52.5</v>
      </c>
      <c r="O215" s="659"/>
      <c r="P215" s="659"/>
      <c r="Q215" s="659"/>
      <c r="R215" s="659"/>
    </row>
    <row r="216" spans="1:18" s="660" customFormat="1" ht="38.25" x14ac:dyDescent="0.25">
      <c r="A216" s="722" t="s">
        <v>1274</v>
      </c>
      <c r="B216" s="597" t="s">
        <v>54</v>
      </c>
      <c r="C216" s="597" t="s">
        <v>55</v>
      </c>
      <c r="D216" s="597">
        <v>2678</v>
      </c>
      <c r="E216" s="598">
        <v>94663</v>
      </c>
      <c r="F216" s="168" t="s">
        <v>2034</v>
      </c>
      <c r="G216" s="597" t="s">
        <v>117</v>
      </c>
      <c r="H216" s="633">
        <v>4</v>
      </c>
      <c r="I216" s="632" t="s">
        <v>2035</v>
      </c>
      <c r="J216" s="634" t="s">
        <v>2036</v>
      </c>
      <c r="K216" s="633">
        <v>15.75</v>
      </c>
      <c r="L216" s="633">
        <v>15.55</v>
      </c>
      <c r="M216" s="633">
        <v>63</v>
      </c>
      <c r="N216" s="723">
        <v>62.2</v>
      </c>
      <c r="O216" s="659"/>
      <c r="P216" s="659"/>
      <c r="Q216" s="659"/>
      <c r="R216" s="659"/>
    </row>
    <row r="217" spans="1:18" s="660" customFormat="1" ht="25.5" x14ac:dyDescent="0.25">
      <c r="A217" s="722" t="s">
        <v>1275</v>
      </c>
      <c r="B217" s="597" t="s">
        <v>54</v>
      </c>
      <c r="C217" s="597" t="s">
        <v>55</v>
      </c>
      <c r="D217" s="597">
        <v>2679</v>
      </c>
      <c r="E217" s="598">
        <v>89402</v>
      </c>
      <c r="F217" s="168" t="s">
        <v>2037</v>
      </c>
      <c r="G217" s="597" t="s">
        <v>150</v>
      </c>
      <c r="H217" s="633">
        <v>30.63</v>
      </c>
      <c r="I217" s="632" t="s">
        <v>2038</v>
      </c>
      <c r="J217" s="634" t="s">
        <v>2039</v>
      </c>
      <c r="K217" s="633">
        <v>13.87</v>
      </c>
      <c r="L217" s="633">
        <v>14</v>
      </c>
      <c r="M217" s="633">
        <v>424.83</v>
      </c>
      <c r="N217" s="723">
        <v>428.82</v>
      </c>
      <c r="O217" s="659"/>
      <c r="P217" s="659"/>
      <c r="Q217" s="659"/>
      <c r="R217" s="659"/>
    </row>
    <row r="218" spans="1:18" s="660" customFormat="1" ht="38.25" x14ac:dyDescent="0.25">
      <c r="A218" s="722" t="s">
        <v>1276</v>
      </c>
      <c r="B218" s="597" t="s">
        <v>54</v>
      </c>
      <c r="C218" s="597" t="s">
        <v>55</v>
      </c>
      <c r="D218" s="597">
        <v>2680</v>
      </c>
      <c r="E218" s="598">
        <v>94651</v>
      </c>
      <c r="F218" s="168" t="s">
        <v>2040</v>
      </c>
      <c r="G218" s="597" t="s">
        <v>150</v>
      </c>
      <c r="H218" s="633">
        <v>15.83</v>
      </c>
      <c r="I218" s="632" t="s">
        <v>2041</v>
      </c>
      <c r="J218" s="634" t="s">
        <v>2042</v>
      </c>
      <c r="K218" s="633">
        <v>30.13</v>
      </c>
      <c r="L218" s="633">
        <v>29.59</v>
      </c>
      <c r="M218" s="633">
        <v>476.95</v>
      </c>
      <c r="N218" s="723">
        <v>468.4</v>
      </c>
      <c r="O218" s="659"/>
      <c r="P218" s="659"/>
      <c r="Q218" s="659"/>
      <c r="R218" s="659"/>
    </row>
    <row r="219" spans="1:18" s="660" customFormat="1" ht="38.25" x14ac:dyDescent="0.25">
      <c r="A219" s="722" t="s">
        <v>1277</v>
      </c>
      <c r="B219" s="597" t="s">
        <v>54</v>
      </c>
      <c r="C219" s="597" t="s">
        <v>55</v>
      </c>
      <c r="D219" s="597">
        <v>2681</v>
      </c>
      <c r="E219" s="598">
        <v>94653</v>
      </c>
      <c r="F219" s="168" t="s">
        <v>2043</v>
      </c>
      <c r="G219" s="597" t="s">
        <v>150</v>
      </c>
      <c r="H219" s="633">
        <v>4.3099999999999996</v>
      </c>
      <c r="I219" s="632" t="s">
        <v>2044</v>
      </c>
      <c r="J219" s="634" t="s">
        <v>2045</v>
      </c>
      <c r="K219" s="633">
        <v>69.489999999999995</v>
      </c>
      <c r="L219" s="633">
        <v>67.56</v>
      </c>
      <c r="M219" s="633">
        <v>299.5</v>
      </c>
      <c r="N219" s="723">
        <v>291.18</v>
      </c>
      <c r="O219" s="659"/>
      <c r="P219" s="659"/>
      <c r="Q219" s="659"/>
      <c r="R219" s="659"/>
    </row>
    <row r="220" spans="1:18" s="660" customFormat="1" ht="25.5" x14ac:dyDescent="0.25">
      <c r="A220" s="722" t="s">
        <v>1278</v>
      </c>
      <c r="B220" s="597" t="s">
        <v>54</v>
      </c>
      <c r="C220" s="597" t="s">
        <v>55</v>
      </c>
      <c r="D220" s="597">
        <v>2682</v>
      </c>
      <c r="E220" s="598">
        <v>89440</v>
      </c>
      <c r="F220" s="168" t="s">
        <v>2046</v>
      </c>
      <c r="G220" s="597" t="s">
        <v>117</v>
      </c>
      <c r="H220" s="633">
        <v>5</v>
      </c>
      <c r="I220" s="632" t="s">
        <v>2047</v>
      </c>
      <c r="J220" s="634" t="s">
        <v>2048</v>
      </c>
      <c r="K220" s="633">
        <v>13.37</v>
      </c>
      <c r="L220" s="633">
        <v>13.64</v>
      </c>
      <c r="M220" s="633">
        <v>66.849999999999994</v>
      </c>
      <c r="N220" s="723">
        <v>68.2</v>
      </c>
      <c r="O220" s="659"/>
      <c r="P220" s="659"/>
      <c r="Q220" s="659"/>
      <c r="R220" s="659"/>
    </row>
    <row r="221" spans="1:18" s="660" customFormat="1" ht="25.5" x14ac:dyDescent="0.25">
      <c r="A221" s="722" t="s">
        <v>1279</v>
      </c>
      <c r="B221" s="597" t="s">
        <v>54</v>
      </c>
      <c r="C221" s="597" t="s">
        <v>55</v>
      </c>
      <c r="D221" s="597">
        <v>2683</v>
      </c>
      <c r="E221" s="598">
        <v>89625</v>
      </c>
      <c r="F221" s="168" t="s">
        <v>2049</v>
      </c>
      <c r="G221" s="597" t="s">
        <v>117</v>
      </c>
      <c r="H221" s="633">
        <v>4</v>
      </c>
      <c r="I221" s="632" t="s">
        <v>2050</v>
      </c>
      <c r="J221" s="634" t="s">
        <v>2051</v>
      </c>
      <c r="K221" s="633">
        <v>27.29</v>
      </c>
      <c r="L221" s="633">
        <v>26.79</v>
      </c>
      <c r="M221" s="633">
        <v>109.16</v>
      </c>
      <c r="N221" s="723">
        <v>107.16</v>
      </c>
      <c r="O221" s="659"/>
      <c r="P221" s="659"/>
      <c r="Q221" s="659"/>
      <c r="R221" s="659"/>
    </row>
    <row r="222" spans="1:18" s="660" customFormat="1" ht="25.5" x14ac:dyDescent="0.25">
      <c r="A222" s="722" t="s">
        <v>1280</v>
      </c>
      <c r="B222" s="597" t="s">
        <v>54</v>
      </c>
      <c r="C222" s="597" t="s">
        <v>55</v>
      </c>
      <c r="D222" s="597">
        <v>2684</v>
      </c>
      <c r="E222" s="598">
        <v>89627</v>
      </c>
      <c r="F222" s="168" t="s">
        <v>2052</v>
      </c>
      <c r="G222" s="597" t="s">
        <v>117</v>
      </c>
      <c r="H222" s="633">
        <v>2</v>
      </c>
      <c r="I222" s="632" t="s">
        <v>2053</v>
      </c>
      <c r="J222" s="634" t="s">
        <v>2054</v>
      </c>
      <c r="K222" s="633">
        <v>24.17</v>
      </c>
      <c r="L222" s="633">
        <v>23.62</v>
      </c>
      <c r="M222" s="633">
        <v>48.34</v>
      </c>
      <c r="N222" s="723">
        <v>47.24</v>
      </c>
      <c r="O222" s="659"/>
      <c r="P222" s="659"/>
      <c r="Q222" s="659"/>
      <c r="R222" s="659"/>
    </row>
    <row r="223" spans="1:18" s="660" customFormat="1" ht="38.25" x14ac:dyDescent="0.25">
      <c r="A223" s="722" t="s">
        <v>1281</v>
      </c>
      <c r="B223" s="597" t="s">
        <v>54</v>
      </c>
      <c r="C223" s="597" t="s">
        <v>55</v>
      </c>
      <c r="D223" s="597">
        <v>2685</v>
      </c>
      <c r="E223" s="598">
        <v>94698</v>
      </c>
      <c r="F223" s="168" t="s">
        <v>2055</v>
      </c>
      <c r="G223" s="597" t="s">
        <v>117</v>
      </c>
      <c r="H223" s="633">
        <v>3</v>
      </c>
      <c r="I223" s="632" t="s">
        <v>2056</v>
      </c>
      <c r="J223" s="634" t="s">
        <v>2057</v>
      </c>
      <c r="K223" s="633">
        <v>88.21</v>
      </c>
      <c r="L223" s="633">
        <v>85.62</v>
      </c>
      <c r="M223" s="633">
        <v>264.63</v>
      </c>
      <c r="N223" s="723">
        <v>256.86</v>
      </c>
      <c r="O223" s="659"/>
      <c r="P223" s="659"/>
      <c r="Q223" s="659"/>
      <c r="R223" s="659"/>
    </row>
    <row r="224" spans="1:18" s="660" customFormat="1" ht="38.25" x14ac:dyDescent="0.25">
      <c r="A224" s="722" t="s">
        <v>1282</v>
      </c>
      <c r="B224" s="597" t="s">
        <v>54</v>
      </c>
      <c r="C224" s="597" t="s">
        <v>55</v>
      </c>
      <c r="D224" s="597">
        <v>2686</v>
      </c>
      <c r="E224" s="598">
        <v>90373</v>
      </c>
      <c r="F224" s="168" t="s">
        <v>2058</v>
      </c>
      <c r="G224" s="597" t="s">
        <v>117</v>
      </c>
      <c r="H224" s="633">
        <v>12</v>
      </c>
      <c r="I224" s="632" t="s">
        <v>2059</v>
      </c>
      <c r="J224" s="634" t="s">
        <v>2060</v>
      </c>
      <c r="K224" s="633">
        <v>15.07</v>
      </c>
      <c r="L224" s="633">
        <v>14.99</v>
      </c>
      <c r="M224" s="633">
        <v>180.84</v>
      </c>
      <c r="N224" s="723">
        <v>179.88</v>
      </c>
      <c r="O224" s="659"/>
      <c r="P224" s="659"/>
      <c r="Q224" s="659"/>
      <c r="R224" s="659"/>
    </row>
    <row r="225" spans="1:18" s="660" customFormat="1" ht="38.25" x14ac:dyDescent="0.25">
      <c r="A225" s="722" t="s">
        <v>1283</v>
      </c>
      <c r="B225" s="597" t="s">
        <v>54</v>
      </c>
      <c r="C225" s="597" t="s">
        <v>55</v>
      </c>
      <c r="D225" s="597">
        <v>2687</v>
      </c>
      <c r="E225" s="598">
        <v>89396</v>
      </c>
      <c r="F225" s="168" t="s">
        <v>2061</v>
      </c>
      <c r="G225" s="597" t="s">
        <v>117</v>
      </c>
      <c r="H225" s="633">
        <v>3</v>
      </c>
      <c r="I225" s="632" t="s">
        <v>2062</v>
      </c>
      <c r="J225" s="634" t="s">
        <v>2063</v>
      </c>
      <c r="K225" s="633">
        <v>24.06</v>
      </c>
      <c r="L225" s="633">
        <v>23.73</v>
      </c>
      <c r="M225" s="633">
        <v>72.180000000000007</v>
      </c>
      <c r="N225" s="723">
        <v>71.19</v>
      </c>
      <c r="O225" s="659"/>
      <c r="P225" s="659"/>
      <c r="Q225" s="659"/>
      <c r="R225" s="659"/>
    </row>
    <row r="226" spans="1:18" s="660" customFormat="1" ht="25.5" x14ac:dyDescent="0.25">
      <c r="A226" s="722" t="s">
        <v>1284</v>
      </c>
      <c r="B226" s="597" t="s">
        <v>54</v>
      </c>
      <c r="C226" s="597" t="s">
        <v>55</v>
      </c>
      <c r="D226" s="597">
        <v>2687</v>
      </c>
      <c r="E226" s="598">
        <v>102610</v>
      </c>
      <c r="F226" s="168" t="s">
        <v>2064</v>
      </c>
      <c r="G226" s="597" t="s">
        <v>117</v>
      </c>
      <c r="H226" s="633">
        <v>4</v>
      </c>
      <c r="I226" s="632" t="s">
        <v>2065</v>
      </c>
      <c r="J226" s="634" t="s">
        <v>2066</v>
      </c>
      <c r="K226" s="633">
        <v>2569.9</v>
      </c>
      <c r="L226" s="633">
        <v>2440.08</v>
      </c>
      <c r="M226" s="633">
        <v>10279.6</v>
      </c>
      <c r="N226" s="723">
        <v>9760.32</v>
      </c>
      <c r="O226" s="659"/>
      <c r="P226" s="659"/>
      <c r="Q226" s="659"/>
      <c r="R226" s="659"/>
    </row>
    <row r="227" spans="1:18" s="660" customFormat="1" ht="25.5" x14ac:dyDescent="0.25">
      <c r="A227" s="722" t="s">
        <v>1285</v>
      </c>
      <c r="B227" s="597" t="s">
        <v>54</v>
      </c>
      <c r="C227" s="597" t="s">
        <v>55</v>
      </c>
      <c r="D227" s="597"/>
      <c r="E227" s="598">
        <v>94489</v>
      </c>
      <c r="F227" s="168" t="s">
        <v>2067</v>
      </c>
      <c r="G227" s="597" t="s">
        <v>117</v>
      </c>
      <c r="H227" s="633">
        <v>1</v>
      </c>
      <c r="I227" s="632" t="s">
        <v>2068</v>
      </c>
      <c r="J227" s="634" t="s">
        <v>2069</v>
      </c>
      <c r="K227" s="633">
        <v>36.19</v>
      </c>
      <c r="L227" s="633">
        <v>34.770000000000003</v>
      </c>
      <c r="M227" s="633">
        <v>36.19</v>
      </c>
      <c r="N227" s="723">
        <v>34.770000000000003</v>
      </c>
      <c r="O227" s="659"/>
      <c r="P227" s="659"/>
      <c r="Q227" s="659"/>
      <c r="R227" s="659"/>
    </row>
    <row r="228" spans="1:18" s="660" customFormat="1" ht="25.5" x14ac:dyDescent="0.25">
      <c r="A228" s="722" t="s">
        <v>1286</v>
      </c>
      <c r="B228" s="597" t="s">
        <v>54</v>
      </c>
      <c r="C228" s="597" t="s">
        <v>55</v>
      </c>
      <c r="D228" s="597"/>
      <c r="E228" s="598">
        <v>94489</v>
      </c>
      <c r="F228" s="168" t="s">
        <v>2067</v>
      </c>
      <c r="G228" s="597" t="s">
        <v>117</v>
      </c>
      <c r="H228" s="633">
        <v>1</v>
      </c>
      <c r="I228" s="632" t="s">
        <v>2068</v>
      </c>
      <c r="J228" s="634" t="s">
        <v>2069</v>
      </c>
      <c r="K228" s="633">
        <v>36.19</v>
      </c>
      <c r="L228" s="633">
        <v>34.770000000000003</v>
      </c>
      <c r="M228" s="633">
        <v>36.19</v>
      </c>
      <c r="N228" s="723">
        <v>34.770000000000003</v>
      </c>
      <c r="O228" s="659"/>
      <c r="P228" s="659"/>
      <c r="Q228" s="659"/>
      <c r="R228" s="659"/>
    </row>
    <row r="229" spans="1:18" s="660" customFormat="1" ht="24" customHeight="1" x14ac:dyDescent="0.25">
      <c r="A229" s="722" t="s">
        <v>1287</v>
      </c>
      <c r="B229" s="597" t="s">
        <v>54</v>
      </c>
      <c r="C229" s="597" t="s">
        <v>101</v>
      </c>
      <c r="D229" s="597"/>
      <c r="E229" s="598">
        <v>52115</v>
      </c>
      <c r="F229" s="168" t="s">
        <v>1424</v>
      </c>
      <c r="G229" s="597" t="s">
        <v>117</v>
      </c>
      <c r="H229" s="633">
        <v>3</v>
      </c>
      <c r="I229" s="632">
        <v>10.78</v>
      </c>
      <c r="J229" s="632">
        <v>10.78</v>
      </c>
      <c r="K229" s="633">
        <v>13.88</v>
      </c>
      <c r="L229" s="633">
        <v>13.17</v>
      </c>
      <c r="M229" s="633">
        <v>41.64</v>
      </c>
      <c r="N229" s="723">
        <v>39.51</v>
      </c>
      <c r="O229" s="659"/>
      <c r="P229" s="659"/>
      <c r="Q229" s="659"/>
      <c r="R229" s="659"/>
    </row>
    <row r="230" spans="1:18" s="660" customFormat="1" ht="25.5" x14ac:dyDescent="0.25">
      <c r="A230" s="722" t="s">
        <v>1288</v>
      </c>
      <c r="B230" s="597" t="s">
        <v>54</v>
      </c>
      <c r="C230" s="597" t="s">
        <v>55</v>
      </c>
      <c r="D230" s="597"/>
      <c r="E230" s="598">
        <v>89402</v>
      </c>
      <c r="F230" s="168" t="s">
        <v>2037</v>
      </c>
      <c r="G230" s="597" t="s">
        <v>150</v>
      </c>
      <c r="H230" s="633">
        <v>0.3</v>
      </c>
      <c r="I230" s="632" t="s">
        <v>2038</v>
      </c>
      <c r="J230" s="634" t="s">
        <v>2039</v>
      </c>
      <c r="K230" s="633">
        <v>13.87</v>
      </c>
      <c r="L230" s="633">
        <v>14</v>
      </c>
      <c r="M230" s="633">
        <v>4.16</v>
      </c>
      <c r="N230" s="723">
        <v>4.2</v>
      </c>
      <c r="O230" s="659"/>
      <c r="P230" s="659"/>
      <c r="Q230" s="659"/>
      <c r="R230" s="659"/>
    </row>
    <row r="231" spans="1:18" s="660" customFormat="1" ht="38.25" x14ac:dyDescent="0.25">
      <c r="A231" s="722" t="s">
        <v>1289</v>
      </c>
      <c r="B231" s="597" t="s">
        <v>54</v>
      </c>
      <c r="C231" s="597" t="s">
        <v>55</v>
      </c>
      <c r="D231" s="597"/>
      <c r="E231" s="598">
        <v>89383</v>
      </c>
      <c r="F231" s="168" t="s">
        <v>1999</v>
      </c>
      <c r="G231" s="597" t="s">
        <v>117</v>
      </c>
      <c r="H231" s="633">
        <v>1</v>
      </c>
      <c r="I231" s="632" t="s">
        <v>2000</v>
      </c>
      <c r="J231" s="634" t="s">
        <v>2001</v>
      </c>
      <c r="K231" s="633">
        <v>7.44</v>
      </c>
      <c r="L231" s="633">
        <v>7.55</v>
      </c>
      <c r="M231" s="633">
        <v>7.44</v>
      </c>
      <c r="N231" s="723">
        <v>7.55</v>
      </c>
      <c r="O231" s="659"/>
      <c r="P231" s="659"/>
      <c r="Q231" s="659"/>
      <c r="R231" s="659"/>
    </row>
    <row r="232" spans="1:18" s="660" customFormat="1" ht="38.25" x14ac:dyDescent="0.25">
      <c r="A232" s="722" t="s">
        <v>1290</v>
      </c>
      <c r="B232" s="597" t="s">
        <v>54</v>
      </c>
      <c r="C232" s="597" t="s">
        <v>55</v>
      </c>
      <c r="D232" s="597"/>
      <c r="E232" s="598">
        <v>89408</v>
      </c>
      <c r="F232" s="168" t="s">
        <v>2022</v>
      </c>
      <c r="G232" s="597" t="s">
        <v>117</v>
      </c>
      <c r="H232" s="633">
        <v>9</v>
      </c>
      <c r="I232" s="632" t="s">
        <v>2023</v>
      </c>
      <c r="J232" s="634" t="s">
        <v>2024</v>
      </c>
      <c r="K232" s="633">
        <v>9.6</v>
      </c>
      <c r="L232" s="633">
        <v>9.83</v>
      </c>
      <c r="M232" s="633">
        <v>86.4</v>
      </c>
      <c r="N232" s="723">
        <v>88.47</v>
      </c>
      <c r="O232" s="659"/>
      <c r="P232" s="659"/>
      <c r="Q232" s="659"/>
      <c r="R232" s="659"/>
    </row>
    <row r="233" spans="1:18" s="660" customFormat="1" ht="25.5" x14ac:dyDescent="0.25">
      <c r="A233" s="722" t="s">
        <v>1291</v>
      </c>
      <c r="B233" s="597" t="s">
        <v>54</v>
      </c>
      <c r="C233" s="597" t="s">
        <v>55</v>
      </c>
      <c r="D233" s="597"/>
      <c r="E233" s="598">
        <v>89402</v>
      </c>
      <c r="F233" s="168" t="s">
        <v>2037</v>
      </c>
      <c r="G233" s="597" t="s">
        <v>150</v>
      </c>
      <c r="H233" s="633">
        <v>21.9</v>
      </c>
      <c r="I233" s="632" t="s">
        <v>2038</v>
      </c>
      <c r="J233" s="634" t="s">
        <v>2039</v>
      </c>
      <c r="K233" s="633">
        <v>13.87</v>
      </c>
      <c r="L233" s="633">
        <v>14</v>
      </c>
      <c r="M233" s="633">
        <v>303.75</v>
      </c>
      <c r="N233" s="723">
        <v>306.60000000000002</v>
      </c>
      <c r="O233" s="659"/>
      <c r="P233" s="659"/>
      <c r="Q233" s="659"/>
      <c r="R233" s="659"/>
    </row>
    <row r="234" spans="1:18" s="660" customFormat="1" ht="38.25" x14ac:dyDescent="0.25">
      <c r="A234" s="722" t="s">
        <v>1431</v>
      </c>
      <c r="B234" s="597" t="s">
        <v>54</v>
      </c>
      <c r="C234" s="597" t="s">
        <v>55</v>
      </c>
      <c r="D234" s="597"/>
      <c r="E234" s="598">
        <v>90443</v>
      </c>
      <c r="F234" s="168" t="s">
        <v>2070</v>
      </c>
      <c r="G234" s="597" t="s">
        <v>150</v>
      </c>
      <c r="H234" s="633">
        <v>28.38</v>
      </c>
      <c r="I234" s="632" t="s">
        <v>2071</v>
      </c>
      <c r="J234" s="634" t="s">
        <v>2072</v>
      </c>
      <c r="K234" s="633">
        <v>8.1</v>
      </c>
      <c r="L234" s="633">
        <v>8.5399999999999991</v>
      </c>
      <c r="M234" s="633">
        <v>229.87</v>
      </c>
      <c r="N234" s="723">
        <v>242.36</v>
      </c>
      <c r="O234" s="659"/>
      <c r="P234" s="659"/>
      <c r="Q234" s="659"/>
      <c r="R234" s="659"/>
    </row>
    <row r="235" spans="1:18" s="660" customFormat="1" ht="38.25" x14ac:dyDescent="0.25">
      <c r="A235" s="722" t="s">
        <v>1434</v>
      </c>
      <c r="B235" s="597" t="s">
        <v>54</v>
      </c>
      <c r="C235" s="597" t="s">
        <v>55</v>
      </c>
      <c r="D235" s="597"/>
      <c r="E235" s="598">
        <v>91222</v>
      </c>
      <c r="F235" s="168" t="s">
        <v>2073</v>
      </c>
      <c r="G235" s="597" t="s">
        <v>150</v>
      </c>
      <c r="H235" s="633">
        <v>7.69</v>
      </c>
      <c r="I235" s="632" t="s">
        <v>2074</v>
      </c>
      <c r="J235" s="634" t="s">
        <v>2075</v>
      </c>
      <c r="K235" s="633">
        <v>9.01</v>
      </c>
      <c r="L235" s="633">
        <v>9.48</v>
      </c>
      <c r="M235" s="633">
        <v>69.28</v>
      </c>
      <c r="N235" s="723">
        <v>72.900000000000006</v>
      </c>
      <c r="O235" s="659"/>
      <c r="P235" s="659"/>
      <c r="Q235" s="659"/>
      <c r="R235" s="659"/>
    </row>
    <row r="236" spans="1:18" s="660" customFormat="1" ht="12.75" x14ac:dyDescent="0.25">
      <c r="A236" s="738" t="s">
        <v>176</v>
      </c>
      <c r="B236" s="47"/>
      <c r="C236" s="47"/>
      <c r="D236" s="47"/>
      <c r="E236" s="47"/>
      <c r="F236" s="48" t="s">
        <v>534</v>
      </c>
      <c r="G236" s="616"/>
      <c r="H236" s="617"/>
      <c r="I236" s="618"/>
      <c r="J236" s="618"/>
      <c r="K236" s="617"/>
      <c r="L236" s="617"/>
      <c r="M236" s="619">
        <v>1149.97</v>
      </c>
      <c r="N236" s="716">
        <v>1154.33</v>
      </c>
      <c r="O236" s="659"/>
      <c r="P236" s="659"/>
      <c r="Q236" s="659"/>
      <c r="R236" s="659"/>
    </row>
    <row r="237" spans="1:18" s="660" customFormat="1" ht="25.5" x14ac:dyDescent="0.25">
      <c r="A237" s="722" t="s">
        <v>555</v>
      </c>
      <c r="B237" s="597" t="s">
        <v>54</v>
      </c>
      <c r="C237" s="597" t="s">
        <v>55</v>
      </c>
      <c r="D237" s="597"/>
      <c r="E237" s="598">
        <v>103288</v>
      </c>
      <c r="F237" s="168" t="s">
        <v>2076</v>
      </c>
      <c r="G237" s="597" t="s">
        <v>117</v>
      </c>
      <c r="H237" s="633">
        <v>5.72</v>
      </c>
      <c r="I237" s="632" t="s">
        <v>2077</v>
      </c>
      <c r="J237" s="634" t="s">
        <v>2078</v>
      </c>
      <c r="K237" s="633">
        <v>15.85</v>
      </c>
      <c r="L237" s="633">
        <v>16.510000000000002</v>
      </c>
      <c r="M237" s="633">
        <v>90.66</v>
      </c>
      <c r="N237" s="723">
        <v>94.43</v>
      </c>
      <c r="O237" s="659"/>
      <c r="P237" s="659"/>
      <c r="Q237" s="659"/>
      <c r="R237" s="659"/>
    </row>
    <row r="238" spans="1:18" s="660" customFormat="1" ht="25.5" x14ac:dyDescent="0.25">
      <c r="A238" s="722" t="s">
        <v>556</v>
      </c>
      <c r="B238" s="597" t="s">
        <v>54</v>
      </c>
      <c r="C238" s="597" t="s">
        <v>55</v>
      </c>
      <c r="D238" s="597"/>
      <c r="E238" s="598">
        <v>89865</v>
      </c>
      <c r="F238" s="168" t="s">
        <v>2079</v>
      </c>
      <c r="G238" s="597" t="s">
        <v>150</v>
      </c>
      <c r="H238" s="633">
        <v>21.8</v>
      </c>
      <c r="I238" s="632" t="s">
        <v>2080</v>
      </c>
      <c r="J238" s="634" t="s">
        <v>2081</v>
      </c>
      <c r="K238" s="633">
        <v>18.78</v>
      </c>
      <c r="L238" s="633">
        <v>19.16</v>
      </c>
      <c r="M238" s="633">
        <v>409.4</v>
      </c>
      <c r="N238" s="723">
        <v>417.68</v>
      </c>
      <c r="O238" s="659"/>
      <c r="P238" s="659"/>
      <c r="Q238" s="659"/>
      <c r="R238" s="659"/>
    </row>
    <row r="239" spans="1:18" s="660" customFormat="1" ht="25.5" x14ac:dyDescent="0.25">
      <c r="A239" s="722" t="s">
        <v>899</v>
      </c>
      <c r="B239" s="597" t="s">
        <v>54</v>
      </c>
      <c r="C239" s="597" t="s">
        <v>55</v>
      </c>
      <c r="D239" s="597"/>
      <c r="E239" s="598">
        <v>89867</v>
      </c>
      <c r="F239" s="168" t="s">
        <v>2082</v>
      </c>
      <c r="G239" s="597" t="s">
        <v>117</v>
      </c>
      <c r="H239" s="633">
        <v>1</v>
      </c>
      <c r="I239" s="632" t="s">
        <v>2083</v>
      </c>
      <c r="J239" s="634" t="s">
        <v>2084</v>
      </c>
      <c r="K239" s="633">
        <v>9.19</v>
      </c>
      <c r="L239" s="633">
        <v>9.31</v>
      </c>
      <c r="M239" s="633">
        <v>9.19</v>
      </c>
      <c r="N239" s="723">
        <v>9.31</v>
      </c>
      <c r="O239" s="659"/>
      <c r="P239" s="659"/>
      <c r="Q239" s="659"/>
      <c r="R239" s="659"/>
    </row>
    <row r="240" spans="1:18" s="660" customFormat="1" ht="25.5" x14ac:dyDescent="0.25">
      <c r="A240" s="722" t="s">
        <v>557</v>
      </c>
      <c r="B240" s="597" t="s">
        <v>54</v>
      </c>
      <c r="C240" s="597" t="s">
        <v>55</v>
      </c>
      <c r="D240" s="597"/>
      <c r="E240" s="598">
        <v>89866</v>
      </c>
      <c r="F240" s="168" t="s">
        <v>2085</v>
      </c>
      <c r="G240" s="597" t="s">
        <v>117</v>
      </c>
      <c r="H240" s="633">
        <v>6</v>
      </c>
      <c r="I240" s="632" t="s">
        <v>2086</v>
      </c>
      <c r="J240" s="634" t="s">
        <v>2087</v>
      </c>
      <c r="K240" s="633">
        <v>8.1999999999999993</v>
      </c>
      <c r="L240" s="633">
        <v>8.3699999999999992</v>
      </c>
      <c r="M240" s="633">
        <v>49.2</v>
      </c>
      <c r="N240" s="723">
        <v>50.22</v>
      </c>
      <c r="O240" s="659"/>
      <c r="P240" s="659"/>
      <c r="Q240" s="659"/>
      <c r="R240" s="659"/>
    </row>
    <row r="241" spans="1:18" s="660" customFormat="1" ht="38.25" x14ac:dyDescent="0.25">
      <c r="A241" s="722" t="s">
        <v>558</v>
      </c>
      <c r="B241" s="597" t="s">
        <v>54</v>
      </c>
      <c r="C241" s="597" t="s">
        <v>55</v>
      </c>
      <c r="D241" s="597"/>
      <c r="E241" s="598">
        <v>89381</v>
      </c>
      <c r="F241" s="168" t="s">
        <v>2088</v>
      </c>
      <c r="G241" s="597" t="s">
        <v>117</v>
      </c>
      <c r="H241" s="633">
        <v>4</v>
      </c>
      <c r="I241" s="632" t="s">
        <v>2089</v>
      </c>
      <c r="J241" s="634" t="s">
        <v>2090</v>
      </c>
      <c r="K241" s="633">
        <v>14.74</v>
      </c>
      <c r="L241" s="633">
        <v>14.48</v>
      </c>
      <c r="M241" s="633">
        <v>58.96</v>
      </c>
      <c r="N241" s="723">
        <v>57.92</v>
      </c>
      <c r="O241" s="659"/>
      <c r="P241" s="659"/>
      <c r="Q241" s="659"/>
      <c r="R241" s="659"/>
    </row>
    <row r="242" spans="1:18" s="660" customFormat="1" ht="12.75" x14ac:dyDescent="0.25">
      <c r="A242" s="722" t="s">
        <v>1425</v>
      </c>
      <c r="B242" s="597" t="s">
        <v>54</v>
      </c>
      <c r="C242" s="597" t="s">
        <v>101</v>
      </c>
      <c r="D242" s="597"/>
      <c r="E242" s="598">
        <v>70340</v>
      </c>
      <c r="F242" s="168" t="s">
        <v>1316</v>
      </c>
      <c r="G242" s="597" t="s">
        <v>117</v>
      </c>
      <c r="H242" s="633">
        <v>4</v>
      </c>
      <c r="I242" s="632">
        <v>33.92</v>
      </c>
      <c r="J242" s="632">
        <v>33.92</v>
      </c>
      <c r="K242" s="633">
        <v>43.69</v>
      </c>
      <c r="L242" s="633">
        <v>41.45</v>
      </c>
      <c r="M242" s="633">
        <v>174.76</v>
      </c>
      <c r="N242" s="723">
        <v>165.8</v>
      </c>
      <c r="O242" s="659"/>
      <c r="P242" s="659"/>
      <c r="Q242" s="659"/>
      <c r="R242" s="659"/>
    </row>
    <row r="243" spans="1:18" s="660" customFormat="1" ht="25.5" x14ac:dyDescent="0.25">
      <c r="A243" s="722" t="s">
        <v>1426</v>
      </c>
      <c r="B243" s="597" t="s">
        <v>54</v>
      </c>
      <c r="C243" s="597" t="s">
        <v>55</v>
      </c>
      <c r="D243" s="597"/>
      <c r="E243" s="598">
        <v>89869</v>
      </c>
      <c r="F243" s="168" t="s">
        <v>2091</v>
      </c>
      <c r="G243" s="597" t="s">
        <v>117</v>
      </c>
      <c r="H243" s="633">
        <v>2</v>
      </c>
      <c r="I243" s="632" t="s">
        <v>2092</v>
      </c>
      <c r="J243" s="634" t="s">
        <v>2093</v>
      </c>
      <c r="K243" s="633">
        <v>11.49</v>
      </c>
      <c r="L243" s="633">
        <v>11.68</v>
      </c>
      <c r="M243" s="633">
        <v>22.98</v>
      </c>
      <c r="N243" s="723">
        <v>23.36</v>
      </c>
      <c r="O243" s="659"/>
      <c r="P243" s="659"/>
      <c r="Q243" s="659"/>
      <c r="R243" s="659"/>
    </row>
    <row r="244" spans="1:18" s="660" customFormat="1" ht="38.25" x14ac:dyDescent="0.25">
      <c r="A244" s="722" t="s">
        <v>1427</v>
      </c>
      <c r="B244" s="597" t="s">
        <v>54</v>
      </c>
      <c r="C244" s="597" t="s">
        <v>55</v>
      </c>
      <c r="D244" s="597"/>
      <c r="E244" s="598">
        <v>99251</v>
      </c>
      <c r="F244" s="168" t="s">
        <v>2094</v>
      </c>
      <c r="G244" s="597" t="s">
        <v>117</v>
      </c>
      <c r="H244" s="633">
        <v>1</v>
      </c>
      <c r="I244" s="632" t="s">
        <v>2095</v>
      </c>
      <c r="J244" s="634" t="s">
        <v>2096</v>
      </c>
      <c r="K244" s="633">
        <v>334.82</v>
      </c>
      <c r="L244" s="633">
        <v>335.61</v>
      </c>
      <c r="M244" s="633">
        <v>334.82</v>
      </c>
      <c r="N244" s="723">
        <v>335.61</v>
      </c>
      <c r="O244" s="659"/>
      <c r="P244" s="659"/>
      <c r="Q244" s="659"/>
      <c r="R244" s="659"/>
    </row>
    <row r="245" spans="1:18" s="660" customFormat="1" ht="12.75" x14ac:dyDescent="0.25">
      <c r="A245" s="738" t="s">
        <v>1545</v>
      </c>
      <c r="B245" s="47"/>
      <c r="C245" s="47"/>
      <c r="D245" s="47"/>
      <c r="E245" s="47"/>
      <c r="F245" s="48" t="s">
        <v>1541</v>
      </c>
      <c r="G245" s="616"/>
      <c r="H245" s="617"/>
      <c r="I245" s="618"/>
      <c r="J245" s="618"/>
      <c r="K245" s="617"/>
      <c r="L245" s="617"/>
      <c r="M245" s="619">
        <v>151.13999999999999</v>
      </c>
      <c r="N245" s="716">
        <v>145.91999999999999</v>
      </c>
      <c r="O245" s="659"/>
      <c r="P245" s="659"/>
      <c r="Q245" s="659"/>
      <c r="R245" s="659"/>
    </row>
    <row r="246" spans="1:18" s="660" customFormat="1" ht="25.5" x14ac:dyDescent="0.25">
      <c r="A246" s="722" t="s">
        <v>1546</v>
      </c>
      <c r="B246" s="597" t="s">
        <v>54</v>
      </c>
      <c r="C246" s="597" t="s">
        <v>55</v>
      </c>
      <c r="D246" s="597" t="s">
        <v>1546</v>
      </c>
      <c r="E246" s="598">
        <v>97914</v>
      </c>
      <c r="F246" s="168" t="s">
        <v>1732</v>
      </c>
      <c r="G246" s="597" t="s">
        <v>1733</v>
      </c>
      <c r="H246" s="633">
        <v>6</v>
      </c>
      <c r="I246" s="632" t="s">
        <v>1734</v>
      </c>
      <c r="J246" s="634" t="s">
        <v>1735</v>
      </c>
      <c r="K246" s="633">
        <v>3.59</v>
      </c>
      <c r="L246" s="633">
        <v>3.47</v>
      </c>
      <c r="M246" s="633">
        <v>21.54</v>
      </c>
      <c r="N246" s="723">
        <v>20.82</v>
      </c>
      <c r="O246" s="659"/>
      <c r="P246" s="659"/>
      <c r="Q246" s="659"/>
      <c r="R246" s="659"/>
    </row>
    <row r="247" spans="1:18" s="660" customFormat="1" ht="38.25" x14ac:dyDescent="0.25">
      <c r="A247" s="722" t="s">
        <v>1547</v>
      </c>
      <c r="B247" s="597" t="s">
        <v>54</v>
      </c>
      <c r="C247" s="597" t="s">
        <v>55</v>
      </c>
      <c r="D247" s="597" t="s">
        <v>1547</v>
      </c>
      <c r="E247" s="598">
        <v>97915</v>
      </c>
      <c r="F247" s="168" t="s">
        <v>1736</v>
      </c>
      <c r="G247" s="597" t="s">
        <v>1733</v>
      </c>
      <c r="H247" s="633">
        <v>90</v>
      </c>
      <c r="I247" s="632" t="s">
        <v>1737</v>
      </c>
      <c r="J247" s="634" t="s">
        <v>1738</v>
      </c>
      <c r="K247" s="633">
        <v>1.44</v>
      </c>
      <c r="L247" s="633">
        <v>1.39</v>
      </c>
      <c r="M247" s="633">
        <v>129.6</v>
      </c>
      <c r="N247" s="723">
        <v>125.1</v>
      </c>
      <c r="O247" s="659"/>
      <c r="P247" s="659"/>
      <c r="Q247" s="659"/>
      <c r="R247" s="659"/>
    </row>
    <row r="248" spans="1:18" s="660" customFormat="1" ht="12.75" x14ac:dyDescent="0.25">
      <c r="A248" s="745"/>
      <c r="B248" s="659"/>
      <c r="C248" s="659"/>
      <c r="D248" s="659"/>
      <c r="E248" s="746"/>
      <c r="F248" s="728"/>
      <c r="G248" s="659"/>
      <c r="H248" s="695"/>
      <c r="I248" s="747"/>
      <c r="J248" s="747"/>
      <c r="K248" s="695"/>
      <c r="L248" s="695"/>
      <c r="M248" s="696"/>
      <c r="N248" s="748"/>
      <c r="O248" s="659"/>
      <c r="P248" s="659"/>
      <c r="Q248" s="659"/>
      <c r="R248" s="659"/>
    </row>
    <row r="249" spans="1:18" s="660" customFormat="1" ht="12.75" x14ac:dyDescent="0.25">
      <c r="A249" s="734" t="s">
        <v>148</v>
      </c>
      <c r="B249" s="44"/>
      <c r="C249" s="44"/>
      <c r="D249" s="44"/>
      <c r="E249" s="44"/>
      <c r="F249" s="45" t="s">
        <v>144</v>
      </c>
      <c r="G249" s="608"/>
      <c r="H249" s="609"/>
      <c r="I249" s="610"/>
      <c r="J249" s="610"/>
      <c r="K249" s="609"/>
      <c r="L249" s="609"/>
      <c r="M249" s="611">
        <v>9496.630000000001</v>
      </c>
      <c r="N249" s="735">
        <v>9089.09</v>
      </c>
      <c r="O249" s="659"/>
      <c r="P249" s="659"/>
      <c r="Q249" s="659"/>
      <c r="R249" s="659"/>
    </row>
    <row r="250" spans="1:18" s="660" customFormat="1" ht="38.25" x14ac:dyDescent="0.25">
      <c r="A250" s="722" t="s">
        <v>177</v>
      </c>
      <c r="B250" s="597" t="s">
        <v>54</v>
      </c>
      <c r="C250" s="597" t="s">
        <v>55</v>
      </c>
      <c r="D250" s="597" t="s">
        <v>177</v>
      </c>
      <c r="E250" s="598">
        <v>95470</v>
      </c>
      <c r="F250" s="168" t="s">
        <v>2097</v>
      </c>
      <c r="G250" s="597" t="s">
        <v>117</v>
      </c>
      <c r="H250" s="633">
        <v>3</v>
      </c>
      <c r="I250" s="632" t="s">
        <v>2098</v>
      </c>
      <c r="J250" s="634" t="s">
        <v>2099</v>
      </c>
      <c r="K250" s="633">
        <v>408.77</v>
      </c>
      <c r="L250" s="633">
        <v>390.1</v>
      </c>
      <c r="M250" s="633">
        <v>1226.31</v>
      </c>
      <c r="N250" s="723">
        <v>1170.3</v>
      </c>
      <c r="O250" s="659"/>
      <c r="P250" s="659"/>
      <c r="Q250" s="659"/>
      <c r="R250" s="659"/>
    </row>
    <row r="251" spans="1:18" s="660" customFormat="1" ht="25.5" x14ac:dyDescent="0.25">
      <c r="A251" s="722" t="s">
        <v>178</v>
      </c>
      <c r="B251" s="597" t="s">
        <v>54</v>
      </c>
      <c r="C251" s="597" t="s">
        <v>55</v>
      </c>
      <c r="D251" s="597" t="s">
        <v>178</v>
      </c>
      <c r="E251" s="598">
        <v>100849</v>
      </c>
      <c r="F251" s="168" t="s">
        <v>2100</v>
      </c>
      <c r="G251" s="597" t="s">
        <v>117</v>
      </c>
      <c r="H251" s="633">
        <v>3</v>
      </c>
      <c r="I251" s="632" t="s">
        <v>2101</v>
      </c>
      <c r="J251" s="634" t="s">
        <v>2102</v>
      </c>
      <c r="K251" s="633">
        <v>60.18</v>
      </c>
      <c r="L251" s="633">
        <v>57.66</v>
      </c>
      <c r="M251" s="633">
        <v>180.54</v>
      </c>
      <c r="N251" s="723">
        <v>172.98</v>
      </c>
      <c r="O251" s="659"/>
      <c r="P251" s="659"/>
      <c r="Q251" s="659"/>
      <c r="R251" s="659"/>
    </row>
    <row r="252" spans="1:18" s="660" customFormat="1" ht="25.5" x14ac:dyDescent="0.25">
      <c r="A252" s="722" t="s">
        <v>179</v>
      </c>
      <c r="B252" s="597" t="s">
        <v>54</v>
      </c>
      <c r="C252" s="597" t="s">
        <v>55</v>
      </c>
      <c r="D252" s="597" t="s">
        <v>179</v>
      </c>
      <c r="E252" s="598">
        <v>99635</v>
      </c>
      <c r="F252" s="168" t="s">
        <v>2103</v>
      </c>
      <c r="G252" s="597" t="s">
        <v>117</v>
      </c>
      <c r="H252" s="633">
        <v>3</v>
      </c>
      <c r="I252" s="632" t="s">
        <v>2104</v>
      </c>
      <c r="J252" s="634" t="s">
        <v>2105</v>
      </c>
      <c r="K252" s="633">
        <v>317.18</v>
      </c>
      <c r="L252" s="633">
        <v>305.81</v>
      </c>
      <c r="M252" s="633">
        <v>951.54</v>
      </c>
      <c r="N252" s="723">
        <v>917.43</v>
      </c>
      <c r="O252" s="659"/>
      <c r="P252" s="659"/>
      <c r="Q252" s="659"/>
      <c r="R252" s="659"/>
    </row>
    <row r="253" spans="1:18" s="660" customFormat="1" ht="25.5" x14ac:dyDescent="0.25">
      <c r="A253" s="722" t="s">
        <v>180</v>
      </c>
      <c r="B253" s="597" t="s">
        <v>54</v>
      </c>
      <c r="C253" s="597" t="s">
        <v>56</v>
      </c>
      <c r="D253" s="597" t="s">
        <v>180</v>
      </c>
      <c r="E253" s="598">
        <v>1301002030</v>
      </c>
      <c r="F253" s="168" t="s">
        <v>2106</v>
      </c>
      <c r="G253" s="597" t="s">
        <v>117</v>
      </c>
      <c r="H253" s="633">
        <v>3</v>
      </c>
      <c r="I253" s="632">
        <v>60.69</v>
      </c>
      <c r="J253" s="634">
        <v>61.64</v>
      </c>
      <c r="K253" s="633">
        <v>78.180000000000007</v>
      </c>
      <c r="L253" s="633">
        <v>75.33</v>
      </c>
      <c r="M253" s="633">
        <v>234.54</v>
      </c>
      <c r="N253" s="723">
        <v>225.99</v>
      </c>
      <c r="O253" s="659"/>
      <c r="P253" s="659"/>
      <c r="Q253" s="659"/>
      <c r="R253" s="659"/>
    </row>
    <row r="254" spans="1:18" s="660" customFormat="1" ht="25.5" x14ac:dyDescent="0.25">
      <c r="A254" s="722" t="s">
        <v>398</v>
      </c>
      <c r="B254" s="597" t="s">
        <v>54</v>
      </c>
      <c r="C254" s="597" t="s">
        <v>55</v>
      </c>
      <c r="D254" s="597" t="s">
        <v>398</v>
      </c>
      <c r="E254" s="598">
        <v>95547</v>
      </c>
      <c r="F254" s="168" t="s">
        <v>2107</v>
      </c>
      <c r="G254" s="597" t="s">
        <v>117</v>
      </c>
      <c r="H254" s="633">
        <v>4</v>
      </c>
      <c r="I254" s="632" t="s">
        <v>2108</v>
      </c>
      <c r="J254" s="634" t="s">
        <v>2109</v>
      </c>
      <c r="K254" s="633">
        <v>80.739999999999995</v>
      </c>
      <c r="L254" s="633">
        <v>77.77</v>
      </c>
      <c r="M254" s="633">
        <v>322.95999999999998</v>
      </c>
      <c r="N254" s="723">
        <v>311.08</v>
      </c>
      <c r="O254" s="659"/>
      <c r="P254" s="659"/>
      <c r="Q254" s="659"/>
      <c r="R254" s="659"/>
    </row>
    <row r="255" spans="1:18" s="660" customFormat="1" ht="25.5" x14ac:dyDescent="0.25">
      <c r="A255" s="722" t="s">
        <v>456</v>
      </c>
      <c r="B255" s="597" t="s">
        <v>54</v>
      </c>
      <c r="C255" s="597" t="s">
        <v>56</v>
      </c>
      <c r="D255" s="597" t="s">
        <v>456</v>
      </c>
      <c r="E255" s="598">
        <v>1301004064</v>
      </c>
      <c r="F255" s="168" t="s">
        <v>2110</v>
      </c>
      <c r="G255" s="597" t="s">
        <v>117</v>
      </c>
      <c r="H255" s="633">
        <v>4</v>
      </c>
      <c r="I255" s="632">
        <v>60.69</v>
      </c>
      <c r="J255" s="634">
        <v>61.64</v>
      </c>
      <c r="K255" s="633">
        <v>78.180000000000007</v>
      </c>
      <c r="L255" s="633">
        <v>75.33</v>
      </c>
      <c r="M255" s="633">
        <v>312.72000000000003</v>
      </c>
      <c r="N255" s="723">
        <v>301.32</v>
      </c>
      <c r="O255" s="659"/>
      <c r="P255" s="659"/>
      <c r="Q255" s="659"/>
      <c r="R255" s="659"/>
    </row>
    <row r="256" spans="1:18" s="659" customFormat="1" ht="38.25" x14ac:dyDescent="0.25">
      <c r="A256" s="722" t="s">
        <v>457</v>
      </c>
      <c r="B256" s="597" t="s">
        <v>54</v>
      </c>
      <c r="C256" s="597" t="s">
        <v>55</v>
      </c>
      <c r="D256" s="597" t="s">
        <v>457</v>
      </c>
      <c r="E256" s="598">
        <v>86937</v>
      </c>
      <c r="F256" s="168" t="s">
        <v>2111</v>
      </c>
      <c r="G256" s="597" t="s">
        <v>117</v>
      </c>
      <c r="H256" s="633">
        <v>4</v>
      </c>
      <c r="I256" s="632" t="s">
        <v>2112</v>
      </c>
      <c r="J256" s="634" t="s">
        <v>2113</v>
      </c>
      <c r="K256" s="633">
        <v>344.19</v>
      </c>
      <c r="L256" s="633">
        <v>330.62</v>
      </c>
      <c r="M256" s="633">
        <v>1376.76</v>
      </c>
      <c r="N256" s="723">
        <v>1322.48</v>
      </c>
    </row>
    <row r="257" spans="1:18" s="659" customFormat="1" ht="38.25" x14ac:dyDescent="0.25">
      <c r="A257" s="722" t="s">
        <v>559</v>
      </c>
      <c r="B257" s="597" t="s">
        <v>54</v>
      </c>
      <c r="C257" s="597" t="s">
        <v>55</v>
      </c>
      <c r="D257" s="597" t="s">
        <v>559</v>
      </c>
      <c r="E257" s="598">
        <v>86936</v>
      </c>
      <c r="F257" s="168" t="s">
        <v>2114</v>
      </c>
      <c r="G257" s="597" t="s">
        <v>117</v>
      </c>
      <c r="H257" s="633">
        <v>2</v>
      </c>
      <c r="I257" s="632" t="s">
        <v>2115</v>
      </c>
      <c r="J257" s="634" t="s">
        <v>2116</v>
      </c>
      <c r="K257" s="633">
        <v>852.16</v>
      </c>
      <c r="L257" s="633">
        <v>811.91</v>
      </c>
      <c r="M257" s="633">
        <v>1704.32</v>
      </c>
      <c r="N257" s="723">
        <v>1623.82</v>
      </c>
    </row>
    <row r="258" spans="1:18" s="659" customFormat="1" ht="25.5" x14ac:dyDescent="0.25">
      <c r="A258" s="722" t="s">
        <v>560</v>
      </c>
      <c r="B258" s="597" t="s">
        <v>54</v>
      </c>
      <c r="C258" s="597" t="s">
        <v>55</v>
      </c>
      <c r="D258" s="597" t="s">
        <v>560</v>
      </c>
      <c r="E258" s="598">
        <v>86904</v>
      </c>
      <c r="F258" s="168" t="s">
        <v>2117</v>
      </c>
      <c r="G258" s="597" t="s">
        <v>117</v>
      </c>
      <c r="H258" s="633">
        <v>1</v>
      </c>
      <c r="I258" s="632" t="s">
        <v>2118</v>
      </c>
      <c r="J258" s="634" t="s">
        <v>2119</v>
      </c>
      <c r="K258" s="633">
        <v>200.13</v>
      </c>
      <c r="L258" s="633">
        <v>191.45</v>
      </c>
      <c r="M258" s="633">
        <v>200.13</v>
      </c>
      <c r="N258" s="723">
        <v>191.45</v>
      </c>
    </row>
    <row r="259" spans="1:18" s="659" customFormat="1" ht="25.5" x14ac:dyDescent="0.25">
      <c r="A259" s="722" t="s">
        <v>1443</v>
      </c>
      <c r="B259" s="597" t="s">
        <v>54</v>
      </c>
      <c r="C259" s="597" t="s">
        <v>55</v>
      </c>
      <c r="D259" s="597" t="s">
        <v>1443</v>
      </c>
      <c r="E259" s="598">
        <v>86882</v>
      </c>
      <c r="F259" s="168" t="s">
        <v>2120</v>
      </c>
      <c r="G259" s="597" t="s">
        <v>117</v>
      </c>
      <c r="H259" s="633">
        <v>1</v>
      </c>
      <c r="I259" s="632" t="s">
        <v>2121</v>
      </c>
      <c r="J259" s="634" t="s">
        <v>2041</v>
      </c>
      <c r="K259" s="633">
        <v>29.61</v>
      </c>
      <c r="L259" s="633">
        <v>28.58</v>
      </c>
      <c r="M259" s="633">
        <v>29.61</v>
      </c>
      <c r="N259" s="723">
        <v>28.58</v>
      </c>
    </row>
    <row r="260" spans="1:18" s="659" customFormat="1" ht="38.25" x14ac:dyDescent="0.25">
      <c r="A260" s="722" t="s">
        <v>670</v>
      </c>
      <c r="B260" s="597" t="s">
        <v>54</v>
      </c>
      <c r="C260" s="597" t="s">
        <v>56</v>
      </c>
      <c r="D260" s="597" t="s">
        <v>670</v>
      </c>
      <c r="E260" s="598">
        <v>1301003066</v>
      </c>
      <c r="F260" s="168" t="s">
        <v>2122</v>
      </c>
      <c r="G260" s="597" t="s">
        <v>117</v>
      </c>
      <c r="H260" s="633">
        <v>4</v>
      </c>
      <c r="I260" s="632">
        <v>214.58</v>
      </c>
      <c r="J260" s="634">
        <v>216.25</v>
      </c>
      <c r="K260" s="633">
        <v>276.42</v>
      </c>
      <c r="L260" s="633">
        <v>264.3</v>
      </c>
      <c r="M260" s="633">
        <v>1105.68</v>
      </c>
      <c r="N260" s="723">
        <v>1057.2</v>
      </c>
    </row>
    <row r="261" spans="1:18" s="659" customFormat="1" ht="25.5" x14ac:dyDescent="0.25">
      <c r="A261" s="722" t="s">
        <v>671</v>
      </c>
      <c r="B261" s="597" t="s">
        <v>54</v>
      </c>
      <c r="C261" s="597" t="s">
        <v>55</v>
      </c>
      <c r="D261" s="597" t="s">
        <v>671</v>
      </c>
      <c r="E261" s="598">
        <v>86909</v>
      </c>
      <c r="F261" s="168" t="s">
        <v>2123</v>
      </c>
      <c r="G261" s="597" t="s">
        <v>117</v>
      </c>
      <c r="H261" s="633">
        <v>2</v>
      </c>
      <c r="I261" s="632" t="s">
        <v>2124</v>
      </c>
      <c r="J261" s="634" t="s">
        <v>2125</v>
      </c>
      <c r="K261" s="633">
        <v>178.46</v>
      </c>
      <c r="L261" s="633">
        <v>169.93</v>
      </c>
      <c r="M261" s="633">
        <v>356.92</v>
      </c>
      <c r="N261" s="723">
        <v>339.86</v>
      </c>
    </row>
    <row r="262" spans="1:18" s="659" customFormat="1" ht="25.5" x14ac:dyDescent="0.25">
      <c r="A262" s="722" t="s">
        <v>691</v>
      </c>
      <c r="B262" s="597" t="s">
        <v>54</v>
      </c>
      <c r="C262" s="597" t="s">
        <v>56</v>
      </c>
      <c r="D262" s="597" t="s">
        <v>691</v>
      </c>
      <c r="E262" s="598">
        <v>1301003015</v>
      </c>
      <c r="F262" s="168" t="s">
        <v>2126</v>
      </c>
      <c r="G262" s="597" t="s">
        <v>117</v>
      </c>
      <c r="H262" s="633">
        <v>7</v>
      </c>
      <c r="I262" s="632">
        <v>63.86</v>
      </c>
      <c r="J262" s="634">
        <v>64.209999999999994</v>
      </c>
      <c r="K262" s="633">
        <v>82.26</v>
      </c>
      <c r="L262" s="633">
        <v>78.47</v>
      </c>
      <c r="M262" s="633">
        <v>575.82000000000005</v>
      </c>
      <c r="N262" s="723">
        <v>549.29</v>
      </c>
    </row>
    <row r="263" spans="1:18" s="659" customFormat="1" ht="25.5" x14ac:dyDescent="0.25">
      <c r="A263" s="722" t="s">
        <v>1488</v>
      </c>
      <c r="B263" s="597" t="s">
        <v>54</v>
      </c>
      <c r="C263" s="597" t="s">
        <v>55</v>
      </c>
      <c r="D263" s="597" t="s">
        <v>1488</v>
      </c>
      <c r="E263" s="598">
        <v>100858</v>
      </c>
      <c r="F263" s="168" t="s">
        <v>2127</v>
      </c>
      <c r="G263" s="597" t="s">
        <v>117</v>
      </c>
      <c r="H263" s="633">
        <v>1</v>
      </c>
      <c r="I263" s="632" t="s">
        <v>2128</v>
      </c>
      <c r="J263" s="634" t="s">
        <v>2129</v>
      </c>
      <c r="K263" s="633">
        <v>805.94</v>
      </c>
      <c r="L263" s="633">
        <v>768.37</v>
      </c>
      <c r="M263" s="633">
        <v>805.94</v>
      </c>
      <c r="N263" s="723">
        <v>768.37</v>
      </c>
    </row>
    <row r="264" spans="1:18" s="659" customFormat="1" ht="25.5" x14ac:dyDescent="0.25">
      <c r="A264" s="722" t="s">
        <v>1516</v>
      </c>
      <c r="B264" s="597" t="s">
        <v>54</v>
      </c>
      <c r="C264" s="597" t="s">
        <v>55</v>
      </c>
      <c r="D264" s="597" t="s">
        <v>1516</v>
      </c>
      <c r="E264" s="598">
        <v>97914</v>
      </c>
      <c r="F264" s="168" t="s">
        <v>1732</v>
      </c>
      <c r="G264" s="597" t="s">
        <v>1733</v>
      </c>
      <c r="H264" s="633">
        <v>4.4800000000000004</v>
      </c>
      <c r="I264" s="632" t="s">
        <v>1734</v>
      </c>
      <c r="J264" s="634" t="s">
        <v>1735</v>
      </c>
      <c r="K264" s="633">
        <v>3.59</v>
      </c>
      <c r="L264" s="633">
        <v>3.47</v>
      </c>
      <c r="M264" s="633">
        <v>16.079999999999998</v>
      </c>
      <c r="N264" s="723">
        <v>15.54</v>
      </c>
    </row>
    <row r="265" spans="1:18" s="659" customFormat="1" ht="38.25" x14ac:dyDescent="0.25">
      <c r="A265" s="722" t="s">
        <v>1548</v>
      </c>
      <c r="B265" s="597" t="s">
        <v>54</v>
      </c>
      <c r="C265" s="597" t="s">
        <v>55</v>
      </c>
      <c r="D265" s="597" t="s">
        <v>1548</v>
      </c>
      <c r="E265" s="598">
        <v>97915</v>
      </c>
      <c r="F265" s="168" t="s">
        <v>1736</v>
      </c>
      <c r="G265" s="597" t="s">
        <v>1733</v>
      </c>
      <c r="H265" s="633">
        <v>67.2</v>
      </c>
      <c r="I265" s="632" t="s">
        <v>1737</v>
      </c>
      <c r="J265" s="634" t="s">
        <v>1738</v>
      </c>
      <c r="K265" s="633">
        <v>1.44</v>
      </c>
      <c r="L265" s="633">
        <v>1.39</v>
      </c>
      <c r="M265" s="633">
        <v>96.76</v>
      </c>
      <c r="N265" s="723">
        <v>93.4</v>
      </c>
    </row>
    <row r="266" spans="1:18" s="660" customFormat="1" ht="12.75" x14ac:dyDescent="0.25">
      <c r="A266" s="722"/>
      <c r="B266" s="597"/>
      <c r="C266" s="597"/>
      <c r="D266" s="597"/>
      <c r="E266" s="598"/>
      <c r="F266" s="605"/>
      <c r="G266" s="450"/>
      <c r="H266" s="606"/>
      <c r="I266" s="607"/>
      <c r="J266" s="697"/>
      <c r="K266" s="697"/>
      <c r="L266" s="606"/>
      <c r="M266" s="629"/>
      <c r="N266" s="724"/>
      <c r="O266" s="659"/>
      <c r="P266" s="659"/>
      <c r="Q266" s="659"/>
      <c r="R266" s="659"/>
    </row>
    <row r="267" spans="1:18" s="660" customFormat="1" ht="12.75" x14ac:dyDescent="0.25">
      <c r="A267" s="734" t="s">
        <v>151</v>
      </c>
      <c r="B267" s="44"/>
      <c r="C267" s="44"/>
      <c r="D267" s="44"/>
      <c r="E267" s="44"/>
      <c r="F267" s="45" t="s">
        <v>146</v>
      </c>
      <c r="G267" s="608"/>
      <c r="H267" s="609"/>
      <c r="I267" s="608"/>
      <c r="J267" s="608"/>
      <c r="K267" s="608"/>
      <c r="L267" s="609"/>
      <c r="M267" s="611">
        <v>6733.1100000000006</v>
      </c>
      <c r="N267" s="735">
        <v>6423.26</v>
      </c>
      <c r="O267" s="659"/>
      <c r="P267" s="659"/>
      <c r="Q267" s="659"/>
      <c r="R267" s="659"/>
    </row>
    <row r="268" spans="1:18" s="660" customFormat="1" ht="51" x14ac:dyDescent="0.25">
      <c r="A268" s="722" t="s">
        <v>181</v>
      </c>
      <c r="B268" s="597" t="s">
        <v>54</v>
      </c>
      <c r="C268" s="597" t="s">
        <v>55</v>
      </c>
      <c r="D268" s="597" t="s">
        <v>181</v>
      </c>
      <c r="E268" s="598">
        <v>95472</v>
      </c>
      <c r="F268" s="168" t="s">
        <v>2130</v>
      </c>
      <c r="G268" s="597" t="s">
        <v>117</v>
      </c>
      <c r="H268" s="633">
        <v>1</v>
      </c>
      <c r="I268" s="632" t="s">
        <v>2131</v>
      </c>
      <c r="J268" s="634" t="s">
        <v>2132</v>
      </c>
      <c r="K268" s="633">
        <v>1007.04</v>
      </c>
      <c r="L268" s="633">
        <v>960.16</v>
      </c>
      <c r="M268" s="633">
        <v>1007.04</v>
      </c>
      <c r="N268" s="723">
        <v>960.16</v>
      </c>
      <c r="O268" s="659"/>
      <c r="P268" s="659"/>
      <c r="Q268" s="659"/>
      <c r="R268" s="659"/>
    </row>
    <row r="269" spans="1:18" s="660" customFormat="1" ht="25.5" x14ac:dyDescent="0.25">
      <c r="A269" s="722" t="s">
        <v>182</v>
      </c>
      <c r="B269" s="597" t="s">
        <v>54</v>
      </c>
      <c r="C269" s="597" t="s">
        <v>56</v>
      </c>
      <c r="D269" s="597" t="s">
        <v>182</v>
      </c>
      <c r="E269" s="598">
        <v>2401001000</v>
      </c>
      <c r="F269" s="168" t="s">
        <v>2133</v>
      </c>
      <c r="G269" s="597" t="s">
        <v>117</v>
      </c>
      <c r="H269" s="633">
        <v>1</v>
      </c>
      <c r="I269" s="632">
        <v>212.85</v>
      </c>
      <c r="J269" s="634">
        <v>213.31</v>
      </c>
      <c r="K269" s="633">
        <v>274.19</v>
      </c>
      <c r="L269" s="633">
        <v>260.70999999999998</v>
      </c>
      <c r="M269" s="633">
        <v>274.19</v>
      </c>
      <c r="N269" s="723">
        <v>260.70999999999998</v>
      </c>
      <c r="O269" s="659"/>
      <c r="P269" s="659"/>
      <c r="Q269" s="659"/>
      <c r="R269" s="659"/>
    </row>
    <row r="270" spans="1:18" s="660" customFormat="1" ht="25.5" x14ac:dyDescent="0.25">
      <c r="A270" s="722" t="s">
        <v>183</v>
      </c>
      <c r="B270" s="597" t="s">
        <v>54</v>
      </c>
      <c r="C270" s="597" t="s">
        <v>56</v>
      </c>
      <c r="D270" s="597" t="s">
        <v>183</v>
      </c>
      <c r="E270" s="598">
        <v>1301004009</v>
      </c>
      <c r="F270" s="168" t="s">
        <v>2134</v>
      </c>
      <c r="G270" s="597" t="s">
        <v>117</v>
      </c>
      <c r="H270" s="633">
        <v>1</v>
      </c>
      <c r="I270" s="632">
        <v>186.67</v>
      </c>
      <c r="J270" s="634">
        <v>190.06</v>
      </c>
      <c r="K270" s="633">
        <v>240.46</v>
      </c>
      <c r="L270" s="633">
        <v>232.29</v>
      </c>
      <c r="M270" s="633">
        <v>240.46</v>
      </c>
      <c r="N270" s="723">
        <v>232.29</v>
      </c>
      <c r="O270" s="659"/>
      <c r="P270" s="659"/>
      <c r="Q270" s="659"/>
      <c r="R270" s="659"/>
    </row>
    <row r="271" spans="1:18" s="660" customFormat="1" ht="38.25" x14ac:dyDescent="0.25">
      <c r="A271" s="722" t="s">
        <v>184</v>
      </c>
      <c r="B271" s="597" t="s">
        <v>54</v>
      </c>
      <c r="C271" s="597" t="s">
        <v>56</v>
      </c>
      <c r="D271" s="597" t="s">
        <v>184</v>
      </c>
      <c r="E271" s="598">
        <v>2401001015</v>
      </c>
      <c r="F271" s="168" t="s">
        <v>2135</v>
      </c>
      <c r="G271" s="597" t="s">
        <v>117</v>
      </c>
      <c r="H271" s="633">
        <v>1</v>
      </c>
      <c r="I271" s="632">
        <v>500.85</v>
      </c>
      <c r="J271" s="634">
        <v>501.17</v>
      </c>
      <c r="K271" s="633">
        <v>645.19000000000005</v>
      </c>
      <c r="L271" s="633">
        <v>612.54</v>
      </c>
      <c r="M271" s="633">
        <v>645.19000000000005</v>
      </c>
      <c r="N271" s="723">
        <v>612.54</v>
      </c>
      <c r="O271" s="659"/>
      <c r="P271" s="659"/>
      <c r="Q271" s="659"/>
      <c r="R271" s="659"/>
    </row>
    <row r="272" spans="1:18" s="660" customFormat="1" ht="25.5" x14ac:dyDescent="0.25">
      <c r="A272" s="722" t="s">
        <v>304</v>
      </c>
      <c r="B272" s="597" t="s">
        <v>54</v>
      </c>
      <c r="C272" s="597" t="s">
        <v>56</v>
      </c>
      <c r="D272" s="597" t="s">
        <v>304</v>
      </c>
      <c r="E272" s="598">
        <v>2401002010</v>
      </c>
      <c r="F272" s="168" t="s">
        <v>2136</v>
      </c>
      <c r="G272" s="597" t="s">
        <v>117</v>
      </c>
      <c r="H272" s="633">
        <v>2</v>
      </c>
      <c r="I272" s="632">
        <v>294.97000000000003</v>
      </c>
      <c r="J272" s="634">
        <v>297.83</v>
      </c>
      <c r="K272" s="633">
        <v>379.97</v>
      </c>
      <c r="L272" s="633">
        <v>364.01</v>
      </c>
      <c r="M272" s="633">
        <v>759.94</v>
      </c>
      <c r="N272" s="723">
        <v>728.02</v>
      </c>
      <c r="O272" s="659"/>
      <c r="P272" s="659"/>
      <c r="Q272" s="659"/>
      <c r="R272" s="659"/>
    </row>
    <row r="273" spans="1:18" s="660" customFormat="1" ht="25.5" x14ac:dyDescent="0.25">
      <c r="A273" s="722" t="s">
        <v>302</v>
      </c>
      <c r="B273" s="597" t="s">
        <v>54</v>
      </c>
      <c r="C273" s="597" t="s">
        <v>55</v>
      </c>
      <c r="D273" s="597" t="s">
        <v>302</v>
      </c>
      <c r="E273" s="598">
        <v>100867</v>
      </c>
      <c r="F273" s="168" t="s">
        <v>2137</v>
      </c>
      <c r="G273" s="597" t="s">
        <v>117</v>
      </c>
      <c r="H273" s="633">
        <v>1</v>
      </c>
      <c r="I273" s="632" t="s">
        <v>2138</v>
      </c>
      <c r="J273" s="634" t="s">
        <v>2139</v>
      </c>
      <c r="K273" s="633">
        <v>478.02</v>
      </c>
      <c r="L273" s="633">
        <v>457.03</v>
      </c>
      <c r="M273" s="633">
        <v>478.02</v>
      </c>
      <c r="N273" s="723">
        <v>457.03</v>
      </c>
      <c r="O273" s="659"/>
      <c r="P273" s="659"/>
      <c r="Q273" s="659"/>
      <c r="R273" s="659"/>
    </row>
    <row r="274" spans="1:18" s="660" customFormat="1" ht="25.5" x14ac:dyDescent="0.25">
      <c r="A274" s="722" t="s">
        <v>303</v>
      </c>
      <c r="B274" s="597" t="s">
        <v>54</v>
      </c>
      <c r="C274" s="597" t="s">
        <v>55</v>
      </c>
      <c r="D274" s="597" t="s">
        <v>303</v>
      </c>
      <c r="E274" s="598">
        <v>100868</v>
      </c>
      <c r="F274" s="168" t="s">
        <v>2140</v>
      </c>
      <c r="G274" s="597" t="s">
        <v>117</v>
      </c>
      <c r="H274" s="633">
        <v>2</v>
      </c>
      <c r="I274" s="632" t="s">
        <v>2141</v>
      </c>
      <c r="J274" s="634" t="s">
        <v>2142</v>
      </c>
      <c r="K274" s="633">
        <v>495.63</v>
      </c>
      <c r="L274" s="633">
        <v>473.73</v>
      </c>
      <c r="M274" s="633">
        <v>991.26</v>
      </c>
      <c r="N274" s="723">
        <v>947.46</v>
      </c>
      <c r="O274" s="659"/>
      <c r="P274" s="659"/>
      <c r="Q274" s="659"/>
      <c r="R274" s="659"/>
    </row>
    <row r="275" spans="1:18" s="660" customFormat="1" ht="25.5" x14ac:dyDescent="0.25">
      <c r="A275" s="722" t="s">
        <v>561</v>
      </c>
      <c r="B275" s="597" t="s">
        <v>54</v>
      </c>
      <c r="C275" s="597" t="s">
        <v>56</v>
      </c>
      <c r="D275" s="597" t="s">
        <v>561</v>
      </c>
      <c r="E275" s="598">
        <v>2401001017</v>
      </c>
      <c r="F275" s="168" t="s">
        <v>2143</v>
      </c>
      <c r="G275" s="597" t="s">
        <v>117</v>
      </c>
      <c r="H275" s="633">
        <v>1</v>
      </c>
      <c r="I275" s="632">
        <v>1212.8800000000001</v>
      </c>
      <c r="J275" s="634">
        <v>1214.43</v>
      </c>
      <c r="K275" s="633">
        <v>1562.43</v>
      </c>
      <c r="L275" s="633">
        <v>1484.31</v>
      </c>
      <c r="M275" s="633">
        <v>1562.43</v>
      </c>
      <c r="N275" s="723">
        <v>1484.31</v>
      </c>
      <c r="O275" s="659"/>
      <c r="P275" s="659"/>
      <c r="Q275" s="659"/>
      <c r="R275" s="659"/>
    </row>
    <row r="276" spans="1:18" s="660" customFormat="1" ht="25.5" x14ac:dyDescent="0.25">
      <c r="A276" s="722" t="s">
        <v>672</v>
      </c>
      <c r="B276" s="597" t="s">
        <v>54</v>
      </c>
      <c r="C276" s="597" t="s">
        <v>55</v>
      </c>
      <c r="D276" s="597" t="s">
        <v>672</v>
      </c>
      <c r="E276" s="598">
        <v>100874</v>
      </c>
      <c r="F276" s="168" t="s">
        <v>2144</v>
      </c>
      <c r="G276" s="597" t="s">
        <v>117</v>
      </c>
      <c r="H276" s="633">
        <v>1</v>
      </c>
      <c r="I276" s="632" t="s">
        <v>2145</v>
      </c>
      <c r="J276" s="634" t="s">
        <v>2146</v>
      </c>
      <c r="K276" s="633">
        <v>451.55</v>
      </c>
      <c r="L276" s="633">
        <v>431.91</v>
      </c>
      <c r="M276" s="633">
        <v>451.55</v>
      </c>
      <c r="N276" s="723">
        <v>431.91</v>
      </c>
      <c r="O276" s="659"/>
      <c r="P276" s="659"/>
      <c r="Q276" s="659"/>
      <c r="R276" s="659"/>
    </row>
    <row r="277" spans="1:18" s="660" customFormat="1" ht="25.5" x14ac:dyDescent="0.25">
      <c r="A277" s="722" t="s">
        <v>673</v>
      </c>
      <c r="B277" s="597" t="s">
        <v>54</v>
      </c>
      <c r="C277" s="597" t="s">
        <v>56</v>
      </c>
      <c r="D277" s="597" t="s">
        <v>673</v>
      </c>
      <c r="E277" s="598">
        <v>2401002050</v>
      </c>
      <c r="F277" s="168" t="s">
        <v>2147</v>
      </c>
      <c r="G277" s="597" t="s">
        <v>117</v>
      </c>
      <c r="H277" s="633">
        <v>1</v>
      </c>
      <c r="I277" s="632">
        <v>201.11</v>
      </c>
      <c r="J277" s="634">
        <v>202.15</v>
      </c>
      <c r="K277" s="633">
        <v>259.06</v>
      </c>
      <c r="L277" s="633">
        <v>247.07</v>
      </c>
      <c r="M277" s="633">
        <v>259.06</v>
      </c>
      <c r="N277" s="723">
        <v>247.07</v>
      </c>
      <c r="O277" s="659"/>
      <c r="P277" s="659"/>
      <c r="Q277" s="659"/>
      <c r="R277" s="659"/>
    </row>
    <row r="278" spans="1:18" s="660" customFormat="1" ht="25.5" x14ac:dyDescent="0.25">
      <c r="A278" s="722" t="s">
        <v>1517</v>
      </c>
      <c r="B278" s="597" t="s">
        <v>54</v>
      </c>
      <c r="C278" s="597" t="s">
        <v>55</v>
      </c>
      <c r="D278" s="597" t="s">
        <v>1517</v>
      </c>
      <c r="E278" s="598">
        <v>97914</v>
      </c>
      <c r="F278" s="168" t="s">
        <v>1732</v>
      </c>
      <c r="G278" s="597" t="s">
        <v>1733</v>
      </c>
      <c r="H278" s="633">
        <v>2.54</v>
      </c>
      <c r="I278" s="632" t="s">
        <v>1734</v>
      </c>
      <c r="J278" s="634" t="s">
        <v>1735</v>
      </c>
      <c r="K278" s="633">
        <v>3.59</v>
      </c>
      <c r="L278" s="633">
        <v>3.47</v>
      </c>
      <c r="M278" s="633">
        <v>9.11</v>
      </c>
      <c r="N278" s="723">
        <v>8.81</v>
      </c>
      <c r="O278" s="659"/>
      <c r="P278" s="659"/>
      <c r="Q278" s="659"/>
      <c r="R278" s="659"/>
    </row>
    <row r="279" spans="1:18" s="660" customFormat="1" ht="38.25" x14ac:dyDescent="0.25">
      <c r="A279" s="722" t="s">
        <v>352</v>
      </c>
      <c r="B279" s="597" t="s">
        <v>54</v>
      </c>
      <c r="C279" s="597" t="s">
        <v>55</v>
      </c>
      <c r="D279" s="597" t="s">
        <v>352</v>
      </c>
      <c r="E279" s="598">
        <v>97915</v>
      </c>
      <c r="F279" s="168" t="s">
        <v>1736</v>
      </c>
      <c r="G279" s="597" t="s">
        <v>1733</v>
      </c>
      <c r="H279" s="633">
        <v>38.1</v>
      </c>
      <c r="I279" s="632" t="s">
        <v>1737</v>
      </c>
      <c r="J279" s="634" t="s">
        <v>1738</v>
      </c>
      <c r="K279" s="633">
        <v>1.44</v>
      </c>
      <c r="L279" s="633">
        <v>1.39</v>
      </c>
      <c r="M279" s="633">
        <v>54.86</v>
      </c>
      <c r="N279" s="723">
        <v>52.95</v>
      </c>
      <c r="O279" s="659"/>
      <c r="P279" s="659"/>
      <c r="Q279" s="659"/>
      <c r="R279" s="659"/>
    </row>
    <row r="280" spans="1:18" s="660" customFormat="1" ht="12.75" x14ac:dyDescent="0.25">
      <c r="A280" s="722"/>
      <c r="B280" s="597"/>
      <c r="C280" s="597"/>
      <c r="D280" s="597"/>
      <c r="E280" s="598"/>
      <c r="F280" s="605"/>
      <c r="G280" s="450"/>
      <c r="H280" s="606"/>
      <c r="I280" s="697"/>
      <c r="J280" s="697"/>
      <c r="K280" s="697"/>
      <c r="L280" s="606"/>
      <c r="M280" s="629"/>
      <c r="N280" s="724"/>
      <c r="O280" s="659"/>
      <c r="P280" s="659"/>
      <c r="Q280" s="659"/>
      <c r="R280" s="659"/>
    </row>
    <row r="281" spans="1:18" s="660" customFormat="1" ht="12.75" x14ac:dyDescent="0.25">
      <c r="A281" s="734" t="s">
        <v>154</v>
      </c>
      <c r="B281" s="44"/>
      <c r="C281" s="44"/>
      <c r="D281" s="44"/>
      <c r="E281" s="44"/>
      <c r="F281" s="45" t="s">
        <v>149</v>
      </c>
      <c r="G281" s="608"/>
      <c r="H281" s="609"/>
      <c r="I281" s="631"/>
      <c r="J281" s="631"/>
      <c r="K281" s="609"/>
      <c r="L281" s="609"/>
      <c r="M281" s="611">
        <v>38152.240000000005</v>
      </c>
      <c r="N281" s="735">
        <v>37793.11</v>
      </c>
      <c r="O281" s="659"/>
      <c r="P281" s="659"/>
      <c r="Q281" s="659"/>
      <c r="R281" s="659"/>
    </row>
    <row r="282" spans="1:18" s="660" customFormat="1" ht="12.75" x14ac:dyDescent="0.25">
      <c r="A282" s="738" t="s">
        <v>1133</v>
      </c>
      <c r="B282" s="47"/>
      <c r="C282" s="47"/>
      <c r="D282" s="47"/>
      <c r="E282" s="47"/>
      <c r="F282" s="48" t="s">
        <v>1134</v>
      </c>
      <c r="G282" s="616"/>
      <c r="H282" s="617"/>
      <c r="I282" s="618"/>
      <c r="J282" s="618"/>
      <c r="K282" s="617"/>
      <c r="L282" s="617"/>
      <c r="M282" s="619">
        <v>37759.279999999999</v>
      </c>
      <c r="N282" s="716">
        <v>37413.719999999994</v>
      </c>
      <c r="O282" s="659"/>
      <c r="P282" s="659"/>
      <c r="Q282" s="659"/>
      <c r="R282" s="659"/>
    </row>
    <row r="283" spans="1:18" s="660" customFormat="1" ht="38.25" x14ac:dyDescent="0.25">
      <c r="A283" s="722" t="s">
        <v>185</v>
      </c>
      <c r="B283" s="597" t="s">
        <v>54</v>
      </c>
      <c r="C283" s="597" t="s">
        <v>55</v>
      </c>
      <c r="D283" s="597" t="s">
        <v>1131</v>
      </c>
      <c r="E283" s="598">
        <v>91935</v>
      </c>
      <c r="F283" s="168" t="s">
        <v>2148</v>
      </c>
      <c r="G283" s="597" t="s">
        <v>150</v>
      </c>
      <c r="H283" s="633">
        <v>101.89</v>
      </c>
      <c r="I283" s="632" t="s">
        <v>2149</v>
      </c>
      <c r="J283" s="634" t="s">
        <v>2150</v>
      </c>
      <c r="K283" s="633">
        <v>27.74</v>
      </c>
      <c r="L283" s="633">
        <v>26.93</v>
      </c>
      <c r="M283" s="633">
        <v>2826.42</v>
      </c>
      <c r="N283" s="723">
        <v>2743.89</v>
      </c>
      <c r="O283" s="659"/>
      <c r="P283" s="659"/>
      <c r="Q283" s="659"/>
      <c r="R283" s="659"/>
    </row>
    <row r="284" spans="1:18" s="660" customFormat="1" ht="38.25" x14ac:dyDescent="0.25">
      <c r="A284" s="722" t="s">
        <v>186</v>
      </c>
      <c r="B284" s="597" t="s">
        <v>54</v>
      </c>
      <c r="C284" s="597" t="s">
        <v>55</v>
      </c>
      <c r="D284" s="597" t="s">
        <v>1317</v>
      </c>
      <c r="E284" s="598">
        <v>101562</v>
      </c>
      <c r="F284" s="168" t="s">
        <v>2151</v>
      </c>
      <c r="G284" s="597" t="s">
        <v>150</v>
      </c>
      <c r="H284" s="633">
        <v>10.8</v>
      </c>
      <c r="I284" s="632" t="s">
        <v>2152</v>
      </c>
      <c r="J284" s="634" t="s">
        <v>2153</v>
      </c>
      <c r="K284" s="633">
        <v>28.05</v>
      </c>
      <c r="L284" s="633">
        <v>26.63</v>
      </c>
      <c r="M284" s="633">
        <v>302.94</v>
      </c>
      <c r="N284" s="723">
        <v>287.60000000000002</v>
      </c>
      <c r="O284" s="659"/>
      <c r="P284" s="659"/>
      <c r="Q284" s="659"/>
      <c r="R284" s="659"/>
    </row>
    <row r="285" spans="1:18" s="660" customFormat="1" ht="38.25" x14ac:dyDescent="0.25">
      <c r="A285" s="722" t="s">
        <v>387</v>
      </c>
      <c r="B285" s="597" t="s">
        <v>54</v>
      </c>
      <c r="C285" s="597" t="s">
        <v>55</v>
      </c>
      <c r="D285" s="597" t="s">
        <v>1318</v>
      </c>
      <c r="E285" s="598">
        <v>91926</v>
      </c>
      <c r="F285" s="168" t="s">
        <v>2154</v>
      </c>
      <c r="G285" s="597" t="s">
        <v>150</v>
      </c>
      <c r="H285" s="633">
        <v>1181.8</v>
      </c>
      <c r="I285" s="632" t="s">
        <v>2155</v>
      </c>
      <c r="J285" s="634" t="s">
        <v>2156</v>
      </c>
      <c r="K285" s="633">
        <v>4.72</v>
      </c>
      <c r="L285" s="633">
        <v>4.63</v>
      </c>
      <c r="M285" s="633">
        <v>5578.09</v>
      </c>
      <c r="N285" s="723">
        <v>5471.73</v>
      </c>
      <c r="O285" s="659"/>
      <c r="P285" s="659"/>
      <c r="Q285" s="659"/>
      <c r="R285" s="659"/>
    </row>
    <row r="286" spans="1:18" s="660" customFormat="1" ht="38.25" x14ac:dyDescent="0.25">
      <c r="A286" s="722" t="s">
        <v>388</v>
      </c>
      <c r="B286" s="597" t="s">
        <v>54</v>
      </c>
      <c r="C286" s="597" t="s">
        <v>55</v>
      </c>
      <c r="D286" s="597" t="s">
        <v>1319</v>
      </c>
      <c r="E286" s="598">
        <v>91928</v>
      </c>
      <c r="F286" s="168" t="s">
        <v>2157</v>
      </c>
      <c r="G286" s="597" t="s">
        <v>150</v>
      </c>
      <c r="H286" s="633">
        <v>239.02</v>
      </c>
      <c r="I286" s="632" t="s">
        <v>2158</v>
      </c>
      <c r="J286" s="634" t="s">
        <v>2159</v>
      </c>
      <c r="K286" s="633">
        <v>7.3</v>
      </c>
      <c r="L286" s="633">
        <v>7.13</v>
      </c>
      <c r="M286" s="633">
        <v>1744.84</v>
      </c>
      <c r="N286" s="723">
        <v>1704.21</v>
      </c>
      <c r="O286" s="659"/>
      <c r="P286" s="659"/>
      <c r="Q286" s="659"/>
      <c r="R286" s="659"/>
    </row>
    <row r="287" spans="1:18" s="660" customFormat="1" ht="25.5" x14ac:dyDescent="0.25">
      <c r="A287" s="722" t="s">
        <v>1135</v>
      </c>
      <c r="B287" s="597" t="s">
        <v>54</v>
      </c>
      <c r="C287" s="597" t="s">
        <v>55</v>
      </c>
      <c r="D287" s="597" t="s">
        <v>1320</v>
      </c>
      <c r="E287" s="598">
        <v>91939</v>
      </c>
      <c r="F287" s="168" t="s">
        <v>2160</v>
      </c>
      <c r="G287" s="597" t="s">
        <v>117</v>
      </c>
      <c r="H287" s="633">
        <v>14</v>
      </c>
      <c r="I287" s="632" t="s">
        <v>2161</v>
      </c>
      <c r="J287" s="634" t="s">
        <v>2162</v>
      </c>
      <c r="K287" s="633">
        <v>32.770000000000003</v>
      </c>
      <c r="L287" s="633">
        <v>34.07</v>
      </c>
      <c r="M287" s="633">
        <v>458.78</v>
      </c>
      <c r="N287" s="723">
        <v>476.98</v>
      </c>
      <c r="O287" s="659"/>
      <c r="P287" s="659"/>
      <c r="Q287" s="659"/>
      <c r="R287" s="659"/>
    </row>
    <row r="288" spans="1:18" s="660" customFormat="1" ht="25.5" x14ac:dyDescent="0.25">
      <c r="A288" s="722" t="s">
        <v>1136</v>
      </c>
      <c r="B288" s="597" t="s">
        <v>54</v>
      </c>
      <c r="C288" s="597" t="s">
        <v>55</v>
      </c>
      <c r="D288" s="597" t="s">
        <v>1321</v>
      </c>
      <c r="E288" s="598">
        <v>91941</v>
      </c>
      <c r="F288" s="168" t="s">
        <v>2163</v>
      </c>
      <c r="G288" s="597" t="s">
        <v>117</v>
      </c>
      <c r="H288" s="633">
        <v>9</v>
      </c>
      <c r="I288" s="632" t="s">
        <v>1819</v>
      </c>
      <c r="J288" s="634" t="s">
        <v>2164</v>
      </c>
      <c r="K288" s="633">
        <v>11.96</v>
      </c>
      <c r="L288" s="633">
        <v>12.24</v>
      </c>
      <c r="M288" s="633">
        <v>107.64</v>
      </c>
      <c r="N288" s="723">
        <v>110.16</v>
      </c>
      <c r="O288" s="659"/>
      <c r="P288" s="659"/>
      <c r="Q288" s="659"/>
      <c r="R288" s="659"/>
    </row>
    <row r="289" spans="1:18" s="660" customFormat="1" ht="25.5" x14ac:dyDescent="0.25">
      <c r="A289" s="722" t="s">
        <v>1137</v>
      </c>
      <c r="B289" s="597" t="s">
        <v>54</v>
      </c>
      <c r="C289" s="597" t="s">
        <v>55</v>
      </c>
      <c r="D289" s="597" t="s">
        <v>1322</v>
      </c>
      <c r="E289" s="598">
        <v>91940</v>
      </c>
      <c r="F289" s="168" t="s">
        <v>2165</v>
      </c>
      <c r="G289" s="597" t="s">
        <v>117</v>
      </c>
      <c r="H289" s="633">
        <v>23</v>
      </c>
      <c r="I289" s="632" t="s">
        <v>2166</v>
      </c>
      <c r="J289" s="634" t="s">
        <v>2027</v>
      </c>
      <c r="K289" s="633">
        <v>18.8</v>
      </c>
      <c r="L289" s="633">
        <v>19.43</v>
      </c>
      <c r="M289" s="633">
        <v>432.4</v>
      </c>
      <c r="N289" s="723">
        <v>446.89</v>
      </c>
      <c r="O289" s="659"/>
      <c r="P289" s="659"/>
      <c r="Q289" s="659"/>
      <c r="R289" s="659"/>
    </row>
    <row r="290" spans="1:18" s="660" customFormat="1" ht="12.75" x14ac:dyDescent="0.25">
      <c r="A290" s="722" t="s">
        <v>1138</v>
      </c>
      <c r="B290" s="597" t="s">
        <v>54</v>
      </c>
      <c r="C290" s="597" t="s">
        <v>101</v>
      </c>
      <c r="D290" s="597" t="s">
        <v>1323</v>
      </c>
      <c r="E290" s="598">
        <v>62101</v>
      </c>
      <c r="F290" s="168" t="s">
        <v>1399</v>
      </c>
      <c r="G290" s="597" t="s">
        <v>117</v>
      </c>
      <c r="H290" s="633">
        <v>3</v>
      </c>
      <c r="I290" s="632">
        <v>50.61</v>
      </c>
      <c r="J290" s="632">
        <v>50.61</v>
      </c>
      <c r="K290" s="633">
        <v>65.19</v>
      </c>
      <c r="L290" s="633">
        <v>61.85</v>
      </c>
      <c r="M290" s="633">
        <v>195.57</v>
      </c>
      <c r="N290" s="723">
        <v>185.55</v>
      </c>
      <c r="O290" s="659"/>
      <c r="P290" s="659"/>
      <c r="Q290" s="659"/>
      <c r="R290" s="659"/>
    </row>
    <row r="291" spans="1:18" s="660" customFormat="1" ht="25.5" x14ac:dyDescent="0.25">
      <c r="A291" s="722" t="s">
        <v>1139</v>
      </c>
      <c r="B291" s="597" t="s">
        <v>54</v>
      </c>
      <c r="C291" s="597" t="s">
        <v>55</v>
      </c>
      <c r="D291" s="597" t="s">
        <v>1324</v>
      </c>
      <c r="E291" s="598">
        <v>91936</v>
      </c>
      <c r="F291" s="168" t="s">
        <v>2167</v>
      </c>
      <c r="G291" s="597" t="s">
        <v>117</v>
      </c>
      <c r="H291" s="633">
        <v>44</v>
      </c>
      <c r="I291" s="632" t="s">
        <v>2168</v>
      </c>
      <c r="J291" s="634" t="s">
        <v>2169</v>
      </c>
      <c r="K291" s="633">
        <v>18.149999999999999</v>
      </c>
      <c r="L291" s="633">
        <v>18.41</v>
      </c>
      <c r="M291" s="633">
        <v>798.6</v>
      </c>
      <c r="N291" s="723">
        <v>810.04</v>
      </c>
      <c r="O291" s="659"/>
      <c r="P291" s="659"/>
      <c r="Q291" s="659"/>
      <c r="R291" s="659"/>
    </row>
    <row r="292" spans="1:18" s="660" customFormat="1" ht="25.5" x14ac:dyDescent="0.25">
      <c r="A292" s="722" t="s">
        <v>1140</v>
      </c>
      <c r="B292" s="597" t="s">
        <v>54</v>
      </c>
      <c r="C292" s="597" t="s">
        <v>55</v>
      </c>
      <c r="D292" s="597" t="s">
        <v>1325</v>
      </c>
      <c r="E292" s="598">
        <v>96986</v>
      </c>
      <c r="F292" s="168" t="s">
        <v>2170</v>
      </c>
      <c r="G292" s="597" t="s">
        <v>117</v>
      </c>
      <c r="H292" s="633">
        <v>2</v>
      </c>
      <c r="I292" s="632" t="s">
        <v>2171</v>
      </c>
      <c r="J292" s="634" t="s">
        <v>2172</v>
      </c>
      <c r="K292" s="633">
        <v>146.81</v>
      </c>
      <c r="L292" s="633">
        <v>141.37</v>
      </c>
      <c r="M292" s="633">
        <v>293.62</v>
      </c>
      <c r="N292" s="723">
        <v>282.74</v>
      </c>
      <c r="O292" s="659"/>
      <c r="P292" s="659"/>
      <c r="Q292" s="659"/>
      <c r="R292" s="659"/>
    </row>
    <row r="293" spans="1:18" s="660" customFormat="1" ht="38.25" x14ac:dyDescent="0.25">
      <c r="A293" s="722" t="s">
        <v>1141</v>
      </c>
      <c r="B293" s="597" t="s">
        <v>54</v>
      </c>
      <c r="C293" s="597" t="s">
        <v>55</v>
      </c>
      <c r="D293" s="597" t="s">
        <v>1326</v>
      </c>
      <c r="E293" s="598">
        <v>97886</v>
      </c>
      <c r="F293" s="168" t="s">
        <v>2173</v>
      </c>
      <c r="G293" s="597" t="s">
        <v>117</v>
      </c>
      <c r="H293" s="633">
        <v>2</v>
      </c>
      <c r="I293" s="632" t="s">
        <v>2174</v>
      </c>
      <c r="J293" s="634" t="s">
        <v>2175</v>
      </c>
      <c r="K293" s="633">
        <v>195.08</v>
      </c>
      <c r="L293" s="633">
        <v>195.81</v>
      </c>
      <c r="M293" s="633">
        <v>390.16</v>
      </c>
      <c r="N293" s="723">
        <v>391.62</v>
      </c>
      <c r="O293" s="659"/>
      <c r="P293" s="659"/>
      <c r="Q293" s="659"/>
      <c r="R293" s="659"/>
    </row>
    <row r="294" spans="1:18" s="660" customFormat="1" ht="12.75" x14ac:dyDescent="0.25">
      <c r="A294" s="722" t="s">
        <v>1444</v>
      </c>
      <c r="B294" s="597" t="s">
        <v>54</v>
      </c>
      <c r="C294" s="597" t="s">
        <v>56</v>
      </c>
      <c r="D294" s="597" t="s">
        <v>1327</v>
      </c>
      <c r="E294" s="598">
        <v>1201002056</v>
      </c>
      <c r="F294" s="168" t="s">
        <v>2176</v>
      </c>
      <c r="G294" s="597" t="s">
        <v>117</v>
      </c>
      <c r="H294" s="633">
        <v>6</v>
      </c>
      <c r="I294" s="632">
        <v>3.99</v>
      </c>
      <c r="J294" s="634">
        <v>4.1900000000000004</v>
      </c>
      <c r="K294" s="633">
        <v>5.13</v>
      </c>
      <c r="L294" s="633">
        <v>5.12</v>
      </c>
      <c r="M294" s="633">
        <v>30.78</v>
      </c>
      <c r="N294" s="723">
        <v>30.72</v>
      </c>
      <c r="O294" s="659"/>
      <c r="P294" s="659"/>
      <c r="Q294" s="659"/>
      <c r="R294" s="659"/>
    </row>
    <row r="295" spans="1:18" s="660" customFormat="1" ht="38.25" x14ac:dyDescent="0.25">
      <c r="A295" s="722" t="s">
        <v>1142</v>
      </c>
      <c r="B295" s="597" t="s">
        <v>54</v>
      </c>
      <c r="C295" s="597" t="s">
        <v>55</v>
      </c>
      <c r="D295" s="597" t="s">
        <v>1328</v>
      </c>
      <c r="E295" s="598">
        <v>92023</v>
      </c>
      <c r="F295" s="168" t="s">
        <v>2177</v>
      </c>
      <c r="G295" s="597" t="s">
        <v>117</v>
      </c>
      <c r="H295" s="633">
        <v>9</v>
      </c>
      <c r="I295" s="632" t="s">
        <v>2178</v>
      </c>
      <c r="J295" s="634" t="s">
        <v>2179</v>
      </c>
      <c r="K295" s="633">
        <v>54.33</v>
      </c>
      <c r="L295" s="633">
        <v>54.85</v>
      </c>
      <c r="M295" s="633">
        <v>488.97</v>
      </c>
      <c r="N295" s="723">
        <v>493.65</v>
      </c>
      <c r="O295" s="659"/>
      <c r="P295" s="659"/>
      <c r="Q295" s="659"/>
      <c r="R295" s="659"/>
    </row>
    <row r="296" spans="1:18" s="660" customFormat="1" ht="25.5" x14ac:dyDescent="0.25">
      <c r="A296" s="722" t="s">
        <v>1143</v>
      </c>
      <c r="B296" s="597" t="s">
        <v>54</v>
      </c>
      <c r="C296" s="597" t="s">
        <v>55</v>
      </c>
      <c r="D296" s="597" t="s">
        <v>1329</v>
      </c>
      <c r="E296" s="598">
        <v>92000</v>
      </c>
      <c r="F296" s="168" t="s">
        <v>2180</v>
      </c>
      <c r="G296" s="597" t="s">
        <v>117</v>
      </c>
      <c r="H296" s="633">
        <v>9</v>
      </c>
      <c r="I296" s="632" t="s">
        <v>2181</v>
      </c>
      <c r="J296" s="634" t="s">
        <v>2182</v>
      </c>
      <c r="K296" s="633">
        <v>33.53</v>
      </c>
      <c r="L296" s="633">
        <v>33.799999999999997</v>
      </c>
      <c r="M296" s="633">
        <v>301.77</v>
      </c>
      <c r="N296" s="723">
        <v>304.2</v>
      </c>
      <c r="O296" s="659"/>
      <c r="P296" s="659"/>
      <c r="Q296" s="659"/>
      <c r="R296" s="659"/>
    </row>
    <row r="297" spans="1:18" s="660" customFormat="1" ht="25.5" x14ac:dyDescent="0.25">
      <c r="A297" s="722" t="s">
        <v>1144</v>
      </c>
      <c r="B297" s="597" t="s">
        <v>54</v>
      </c>
      <c r="C297" s="597" t="s">
        <v>55</v>
      </c>
      <c r="D297" s="597" t="s">
        <v>1330</v>
      </c>
      <c r="E297" s="598">
        <v>91999</v>
      </c>
      <c r="F297" s="168" t="s">
        <v>2183</v>
      </c>
      <c r="G297" s="597" t="s">
        <v>117</v>
      </c>
      <c r="H297" s="633">
        <v>1</v>
      </c>
      <c r="I297" s="632" t="s">
        <v>2184</v>
      </c>
      <c r="J297" s="634" t="s">
        <v>2185</v>
      </c>
      <c r="K297" s="633">
        <v>24.15</v>
      </c>
      <c r="L297" s="633">
        <v>24.22</v>
      </c>
      <c r="M297" s="633">
        <v>24.15</v>
      </c>
      <c r="N297" s="723">
        <v>24.22</v>
      </c>
      <c r="O297" s="659"/>
      <c r="P297" s="659"/>
      <c r="Q297" s="659"/>
      <c r="R297" s="659"/>
    </row>
    <row r="298" spans="1:18" s="660" customFormat="1" ht="25.5" x14ac:dyDescent="0.25">
      <c r="A298" s="722" t="s">
        <v>1145</v>
      </c>
      <c r="B298" s="597" t="s">
        <v>54</v>
      </c>
      <c r="C298" s="597" t="s">
        <v>55</v>
      </c>
      <c r="D298" s="597" t="s">
        <v>1331</v>
      </c>
      <c r="E298" s="598">
        <v>91996</v>
      </c>
      <c r="F298" s="168" t="s">
        <v>2186</v>
      </c>
      <c r="G298" s="597" t="s">
        <v>117</v>
      </c>
      <c r="H298" s="633">
        <v>10</v>
      </c>
      <c r="I298" s="632" t="s">
        <v>2187</v>
      </c>
      <c r="J298" s="634" t="s">
        <v>2188</v>
      </c>
      <c r="K298" s="633">
        <v>37.58</v>
      </c>
      <c r="L298" s="633">
        <v>38.04</v>
      </c>
      <c r="M298" s="633">
        <v>375.8</v>
      </c>
      <c r="N298" s="723">
        <v>380.4</v>
      </c>
      <c r="O298" s="659"/>
      <c r="P298" s="659"/>
      <c r="Q298" s="659"/>
      <c r="R298" s="659"/>
    </row>
    <row r="299" spans="1:18" s="660" customFormat="1" ht="25.5" x14ac:dyDescent="0.25">
      <c r="A299" s="722" t="s">
        <v>1146</v>
      </c>
      <c r="B299" s="597" t="s">
        <v>54</v>
      </c>
      <c r="C299" s="597" t="s">
        <v>55</v>
      </c>
      <c r="D299" s="597" t="s">
        <v>1332</v>
      </c>
      <c r="E299" s="598">
        <v>91997</v>
      </c>
      <c r="F299" s="168" t="s">
        <v>2189</v>
      </c>
      <c r="G299" s="597" t="s">
        <v>117</v>
      </c>
      <c r="H299" s="633">
        <v>3</v>
      </c>
      <c r="I299" s="632" t="s">
        <v>2190</v>
      </c>
      <c r="J299" s="634" t="s">
        <v>2191</v>
      </c>
      <c r="K299" s="633">
        <v>40.01</v>
      </c>
      <c r="L299" s="633">
        <v>40.340000000000003</v>
      </c>
      <c r="M299" s="633">
        <v>120.03</v>
      </c>
      <c r="N299" s="723">
        <v>121.02</v>
      </c>
      <c r="O299" s="659"/>
      <c r="P299" s="659"/>
      <c r="Q299" s="659"/>
      <c r="R299" s="659"/>
    </row>
    <row r="300" spans="1:18" s="660" customFormat="1" ht="25.5" x14ac:dyDescent="0.25">
      <c r="A300" s="722" t="s">
        <v>1147</v>
      </c>
      <c r="B300" s="597" t="s">
        <v>54</v>
      </c>
      <c r="C300" s="597" t="s">
        <v>55</v>
      </c>
      <c r="D300" s="597" t="s">
        <v>1333</v>
      </c>
      <c r="E300" s="598">
        <v>92004</v>
      </c>
      <c r="F300" s="168" t="s">
        <v>2192</v>
      </c>
      <c r="G300" s="597" t="s">
        <v>117</v>
      </c>
      <c r="H300" s="633">
        <v>1</v>
      </c>
      <c r="I300" s="632" t="s">
        <v>2193</v>
      </c>
      <c r="J300" s="634" t="s">
        <v>2194</v>
      </c>
      <c r="K300" s="633">
        <v>60.03</v>
      </c>
      <c r="L300" s="633">
        <v>60.7</v>
      </c>
      <c r="M300" s="633">
        <v>60.03</v>
      </c>
      <c r="N300" s="723">
        <v>60.7</v>
      </c>
      <c r="O300" s="659"/>
      <c r="P300" s="659"/>
      <c r="Q300" s="659"/>
      <c r="R300" s="659"/>
    </row>
    <row r="301" spans="1:18" s="660" customFormat="1" ht="25.5" x14ac:dyDescent="0.25">
      <c r="A301" s="722" t="s">
        <v>1148</v>
      </c>
      <c r="B301" s="597" t="s">
        <v>54</v>
      </c>
      <c r="C301" s="597" t="s">
        <v>55</v>
      </c>
      <c r="D301" s="597" t="s">
        <v>1334</v>
      </c>
      <c r="E301" s="598">
        <v>92008</v>
      </c>
      <c r="F301" s="168" t="s">
        <v>2195</v>
      </c>
      <c r="G301" s="597" t="s">
        <v>117</v>
      </c>
      <c r="H301" s="633">
        <v>3</v>
      </c>
      <c r="I301" s="632" t="s">
        <v>2196</v>
      </c>
      <c r="J301" s="634" t="s">
        <v>2197</v>
      </c>
      <c r="K301" s="633">
        <v>51.88</v>
      </c>
      <c r="L301" s="633">
        <v>52.17</v>
      </c>
      <c r="M301" s="633">
        <v>155.63999999999999</v>
      </c>
      <c r="N301" s="723">
        <v>156.51</v>
      </c>
      <c r="O301" s="659"/>
      <c r="P301" s="659"/>
      <c r="Q301" s="659"/>
      <c r="R301" s="659"/>
    </row>
    <row r="302" spans="1:18" s="660" customFormat="1" ht="25.5" x14ac:dyDescent="0.25">
      <c r="A302" s="722" t="s">
        <v>1149</v>
      </c>
      <c r="B302" s="597" t="s">
        <v>54</v>
      </c>
      <c r="C302" s="597" t="s">
        <v>55</v>
      </c>
      <c r="D302" s="597" t="s">
        <v>1335</v>
      </c>
      <c r="E302" s="598">
        <v>92012</v>
      </c>
      <c r="F302" s="168" t="s">
        <v>2198</v>
      </c>
      <c r="G302" s="597" t="s">
        <v>117</v>
      </c>
      <c r="H302" s="633">
        <v>3</v>
      </c>
      <c r="I302" s="632" t="s">
        <v>2199</v>
      </c>
      <c r="J302" s="634" t="s">
        <v>2200</v>
      </c>
      <c r="K302" s="633">
        <v>82.41</v>
      </c>
      <c r="L302" s="633">
        <v>83.33</v>
      </c>
      <c r="M302" s="633">
        <v>247.23</v>
      </c>
      <c r="N302" s="723">
        <v>249.99</v>
      </c>
      <c r="O302" s="659"/>
      <c r="P302" s="659"/>
      <c r="Q302" s="659"/>
      <c r="R302" s="659"/>
    </row>
    <row r="303" spans="1:18" s="660" customFormat="1" ht="25.5" x14ac:dyDescent="0.25">
      <c r="A303" s="722" t="s">
        <v>1150</v>
      </c>
      <c r="B303" s="597" t="s">
        <v>54</v>
      </c>
      <c r="C303" s="597" t="s">
        <v>55</v>
      </c>
      <c r="D303" s="597" t="s">
        <v>1336</v>
      </c>
      <c r="E303" s="598">
        <v>101632</v>
      </c>
      <c r="F303" s="168" t="s">
        <v>2201</v>
      </c>
      <c r="G303" s="597" t="s">
        <v>117</v>
      </c>
      <c r="H303" s="633">
        <v>2</v>
      </c>
      <c r="I303" s="632" t="s">
        <v>2202</v>
      </c>
      <c r="J303" s="634" t="s">
        <v>2203</v>
      </c>
      <c r="K303" s="633">
        <v>48.55</v>
      </c>
      <c r="L303" s="633">
        <v>46.15</v>
      </c>
      <c r="M303" s="633">
        <v>97.1</v>
      </c>
      <c r="N303" s="723">
        <v>92.3</v>
      </c>
      <c r="O303" s="659"/>
      <c r="P303" s="659"/>
      <c r="Q303" s="659"/>
      <c r="R303" s="659"/>
    </row>
    <row r="304" spans="1:18" s="660" customFormat="1" ht="25.5" x14ac:dyDescent="0.25">
      <c r="A304" s="722" t="s">
        <v>1151</v>
      </c>
      <c r="B304" s="597" t="s">
        <v>54</v>
      </c>
      <c r="C304" s="597" t="s">
        <v>55</v>
      </c>
      <c r="D304" s="597" t="s">
        <v>1337</v>
      </c>
      <c r="E304" s="598">
        <v>93660</v>
      </c>
      <c r="F304" s="168" t="s">
        <v>2204</v>
      </c>
      <c r="G304" s="597" t="s">
        <v>117</v>
      </c>
      <c r="H304" s="633">
        <v>2</v>
      </c>
      <c r="I304" s="632" t="s">
        <v>2205</v>
      </c>
      <c r="J304" s="634" t="s">
        <v>2206</v>
      </c>
      <c r="K304" s="633">
        <v>76.099999999999994</v>
      </c>
      <c r="L304" s="633">
        <v>72.569999999999993</v>
      </c>
      <c r="M304" s="633">
        <v>152.19999999999999</v>
      </c>
      <c r="N304" s="723">
        <v>145.13999999999999</v>
      </c>
      <c r="O304" s="659"/>
      <c r="P304" s="659"/>
      <c r="Q304" s="659"/>
      <c r="R304" s="659"/>
    </row>
    <row r="305" spans="1:18" s="660" customFormat="1" ht="25.5" x14ac:dyDescent="0.25">
      <c r="A305" s="722" t="s">
        <v>1152</v>
      </c>
      <c r="B305" s="597" t="s">
        <v>54</v>
      </c>
      <c r="C305" s="597" t="s">
        <v>55</v>
      </c>
      <c r="D305" s="597" t="s">
        <v>1338</v>
      </c>
      <c r="E305" s="598">
        <v>93661</v>
      </c>
      <c r="F305" s="168" t="s">
        <v>2207</v>
      </c>
      <c r="G305" s="597" t="s">
        <v>117</v>
      </c>
      <c r="H305" s="633">
        <v>2</v>
      </c>
      <c r="I305" s="632" t="s">
        <v>2208</v>
      </c>
      <c r="J305" s="634" t="s">
        <v>2209</v>
      </c>
      <c r="K305" s="633">
        <v>77.430000000000007</v>
      </c>
      <c r="L305" s="633">
        <v>73.989999999999995</v>
      </c>
      <c r="M305" s="633">
        <v>154.86000000000001</v>
      </c>
      <c r="N305" s="723">
        <v>147.97999999999999</v>
      </c>
      <c r="O305" s="659"/>
      <c r="P305" s="659"/>
      <c r="Q305" s="659"/>
      <c r="R305" s="659"/>
    </row>
    <row r="306" spans="1:18" s="660" customFormat="1" ht="25.5" x14ac:dyDescent="0.25">
      <c r="A306" s="722" t="s">
        <v>1153</v>
      </c>
      <c r="B306" s="597" t="s">
        <v>54</v>
      </c>
      <c r="C306" s="597" t="s">
        <v>55</v>
      </c>
      <c r="D306" s="597" t="s">
        <v>1339</v>
      </c>
      <c r="E306" s="598">
        <v>101894</v>
      </c>
      <c r="F306" s="168" t="s">
        <v>2210</v>
      </c>
      <c r="G306" s="597" t="s">
        <v>117</v>
      </c>
      <c r="H306" s="633">
        <v>1</v>
      </c>
      <c r="I306" s="632" t="s">
        <v>2211</v>
      </c>
      <c r="J306" s="634" t="s">
        <v>2212</v>
      </c>
      <c r="K306" s="633">
        <v>202.14</v>
      </c>
      <c r="L306" s="633">
        <v>196</v>
      </c>
      <c r="M306" s="633">
        <v>202.14</v>
      </c>
      <c r="N306" s="723">
        <v>196</v>
      </c>
      <c r="O306" s="659"/>
      <c r="P306" s="659"/>
      <c r="Q306" s="659"/>
      <c r="R306" s="659"/>
    </row>
    <row r="307" spans="1:18" s="660" customFormat="1" ht="25.5" x14ac:dyDescent="0.25">
      <c r="A307" s="722" t="s">
        <v>1154</v>
      </c>
      <c r="B307" s="597" t="s">
        <v>54</v>
      </c>
      <c r="C307" s="597" t="s">
        <v>55</v>
      </c>
      <c r="D307" s="597" t="s">
        <v>1340</v>
      </c>
      <c r="E307" s="598">
        <v>93653</v>
      </c>
      <c r="F307" s="168" t="s">
        <v>2213</v>
      </c>
      <c r="G307" s="597" t="s">
        <v>117</v>
      </c>
      <c r="H307" s="633">
        <v>4</v>
      </c>
      <c r="I307" s="632" t="s">
        <v>2214</v>
      </c>
      <c r="J307" s="634" t="s">
        <v>2215</v>
      </c>
      <c r="K307" s="633">
        <v>15.38</v>
      </c>
      <c r="L307" s="633">
        <v>14.76</v>
      </c>
      <c r="M307" s="633">
        <v>61.52</v>
      </c>
      <c r="N307" s="723">
        <v>59.04</v>
      </c>
      <c r="O307" s="659"/>
      <c r="P307" s="659"/>
      <c r="Q307" s="659"/>
      <c r="R307" s="659"/>
    </row>
    <row r="308" spans="1:18" s="660" customFormat="1" ht="25.5" x14ac:dyDescent="0.25">
      <c r="A308" s="722" t="s">
        <v>1155</v>
      </c>
      <c r="B308" s="597" t="s">
        <v>54</v>
      </c>
      <c r="C308" s="597" t="s">
        <v>55</v>
      </c>
      <c r="D308" s="597" t="s">
        <v>1341</v>
      </c>
      <c r="E308" s="598">
        <v>93654</v>
      </c>
      <c r="F308" s="168" t="s">
        <v>2216</v>
      </c>
      <c r="G308" s="597" t="s">
        <v>117</v>
      </c>
      <c r="H308" s="633">
        <v>3</v>
      </c>
      <c r="I308" s="632" t="s">
        <v>2217</v>
      </c>
      <c r="J308" s="634" t="s">
        <v>2218</v>
      </c>
      <c r="K308" s="633">
        <v>16.03</v>
      </c>
      <c r="L308" s="633">
        <v>15.48</v>
      </c>
      <c r="M308" s="633">
        <v>48.09</v>
      </c>
      <c r="N308" s="723">
        <v>46.44</v>
      </c>
      <c r="O308" s="659"/>
      <c r="P308" s="659"/>
      <c r="Q308" s="659"/>
      <c r="R308" s="659"/>
    </row>
    <row r="309" spans="1:18" s="660" customFormat="1" ht="25.5" x14ac:dyDescent="0.25">
      <c r="A309" s="722" t="s">
        <v>1156</v>
      </c>
      <c r="B309" s="597" t="s">
        <v>54</v>
      </c>
      <c r="C309" s="597" t="s">
        <v>56</v>
      </c>
      <c r="D309" s="597" t="s">
        <v>1342</v>
      </c>
      <c r="E309" s="598">
        <v>1201005132</v>
      </c>
      <c r="F309" s="168" t="s">
        <v>2219</v>
      </c>
      <c r="G309" s="597" t="s">
        <v>117</v>
      </c>
      <c r="H309" s="633">
        <v>4</v>
      </c>
      <c r="I309" s="632">
        <v>81</v>
      </c>
      <c r="J309" s="634">
        <v>82.1</v>
      </c>
      <c r="K309" s="633">
        <v>104.34</v>
      </c>
      <c r="L309" s="633">
        <v>100.34</v>
      </c>
      <c r="M309" s="633">
        <v>417.36</v>
      </c>
      <c r="N309" s="723">
        <v>401.36</v>
      </c>
      <c r="O309" s="659"/>
      <c r="P309" s="659"/>
      <c r="Q309" s="659"/>
      <c r="R309" s="659"/>
    </row>
    <row r="310" spans="1:18" s="660" customFormat="1" ht="12.75" x14ac:dyDescent="0.25">
      <c r="A310" s="722" t="s">
        <v>1157</v>
      </c>
      <c r="B310" s="597" t="s">
        <v>54</v>
      </c>
      <c r="C310" s="597" t="s">
        <v>57</v>
      </c>
      <c r="D310" s="597" t="s">
        <v>1343</v>
      </c>
      <c r="E310" s="598" t="s">
        <v>1489</v>
      </c>
      <c r="F310" s="168" t="s">
        <v>1132</v>
      </c>
      <c r="G310" s="597" t="s">
        <v>117</v>
      </c>
      <c r="H310" s="633">
        <v>2</v>
      </c>
      <c r="I310" s="632">
        <v>174.45999999999998</v>
      </c>
      <c r="J310" s="634">
        <v>177.54</v>
      </c>
      <c r="K310" s="633">
        <v>224.73</v>
      </c>
      <c r="L310" s="633">
        <v>216.99</v>
      </c>
      <c r="M310" s="633">
        <v>449.46</v>
      </c>
      <c r="N310" s="723">
        <v>433.98</v>
      </c>
      <c r="O310" s="659"/>
      <c r="P310" s="659"/>
      <c r="Q310" s="659"/>
      <c r="R310" s="659"/>
    </row>
    <row r="311" spans="1:18" s="660" customFormat="1" ht="38.25" x14ac:dyDescent="0.25">
      <c r="A311" s="722" t="s">
        <v>1158</v>
      </c>
      <c r="B311" s="597" t="s">
        <v>54</v>
      </c>
      <c r="C311" s="597" t="s">
        <v>55</v>
      </c>
      <c r="D311" s="597" t="s">
        <v>1344</v>
      </c>
      <c r="E311" s="598">
        <v>91855</v>
      </c>
      <c r="F311" s="168" t="s">
        <v>2220</v>
      </c>
      <c r="G311" s="597" t="s">
        <v>150</v>
      </c>
      <c r="H311" s="633">
        <v>316.18</v>
      </c>
      <c r="I311" s="632" t="s">
        <v>2221</v>
      </c>
      <c r="J311" s="634" t="s">
        <v>2222</v>
      </c>
      <c r="K311" s="633">
        <v>12.41</v>
      </c>
      <c r="L311" s="633">
        <v>12.5</v>
      </c>
      <c r="M311" s="633">
        <v>3923.79</v>
      </c>
      <c r="N311" s="723">
        <v>3952.25</v>
      </c>
      <c r="O311" s="659"/>
      <c r="P311" s="659"/>
      <c r="Q311" s="659"/>
      <c r="R311" s="659"/>
    </row>
    <row r="312" spans="1:18" s="660" customFormat="1" ht="38.25" x14ac:dyDescent="0.25">
      <c r="A312" s="722" t="s">
        <v>1159</v>
      </c>
      <c r="B312" s="597" t="s">
        <v>54</v>
      </c>
      <c r="C312" s="597" t="s">
        <v>55</v>
      </c>
      <c r="D312" s="597" t="s">
        <v>1345</v>
      </c>
      <c r="E312" s="598">
        <v>97667</v>
      </c>
      <c r="F312" s="168" t="s">
        <v>2223</v>
      </c>
      <c r="G312" s="597" t="s">
        <v>150</v>
      </c>
      <c r="H312" s="633">
        <v>26.48</v>
      </c>
      <c r="I312" s="632" t="s">
        <v>2224</v>
      </c>
      <c r="J312" s="634" t="s">
        <v>2225</v>
      </c>
      <c r="K312" s="633">
        <v>10.65</v>
      </c>
      <c r="L312" s="633">
        <v>10.46</v>
      </c>
      <c r="M312" s="633">
        <v>282.01</v>
      </c>
      <c r="N312" s="723">
        <v>276.98</v>
      </c>
      <c r="O312" s="659"/>
      <c r="P312" s="659"/>
      <c r="Q312" s="659"/>
      <c r="R312" s="659"/>
    </row>
    <row r="313" spans="1:18" s="660" customFormat="1" ht="38.25" x14ac:dyDescent="0.25">
      <c r="A313" s="722" t="s">
        <v>1160</v>
      </c>
      <c r="B313" s="597" t="s">
        <v>54</v>
      </c>
      <c r="C313" s="597" t="s">
        <v>55</v>
      </c>
      <c r="D313" s="597" t="s">
        <v>1346</v>
      </c>
      <c r="E313" s="598">
        <v>97606</v>
      </c>
      <c r="F313" s="168" t="s">
        <v>2226</v>
      </c>
      <c r="G313" s="597" t="s">
        <v>117</v>
      </c>
      <c r="H313" s="633">
        <v>7</v>
      </c>
      <c r="I313" s="632" t="s">
        <v>2227</v>
      </c>
      <c r="J313" s="634" t="s">
        <v>2228</v>
      </c>
      <c r="K313" s="633">
        <v>116.96</v>
      </c>
      <c r="L313" s="633">
        <v>112.88</v>
      </c>
      <c r="M313" s="633">
        <v>818.72</v>
      </c>
      <c r="N313" s="723">
        <v>790.16</v>
      </c>
      <c r="O313" s="659"/>
      <c r="P313" s="659"/>
      <c r="Q313" s="659"/>
      <c r="R313" s="659"/>
    </row>
    <row r="314" spans="1:18" s="660" customFormat="1" ht="25.5" x14ac:dyDescent="0.25">
      <c r="A314" s="722" t="s">
        <v>1161</v>
      </c>
      <c r="B314" s="597" t="s">
        <v>54</v>
      </c>
      <c r="C314" s="597" t="s">
        <v>56</v>
      </c>
      <c r="D314" s="597" t="s">
        <v>1347</v>
      </c>
      <c r="E314" s="598">
        <v>1201001104</v>
      </c>
      <c r="F314" s="168" t="s">
        <v>2229</v>
      </c>
      <c r="G314" s="597" t="s">
        <v>117</v>
      </c>
      <c r="H314" s="633">
        <v>24</v>
      </c>
      <c r="I314" s="632">
        <v>53.61</v>
      </c>
      <c r="J314" s="634">
        <v>55.16</v>
      </c>
      <c r="K314" s="633">
        <v>69.06</v>
      </c>
      <c r="L314" s="633">
        <v>67.41</v>
      </c>
      <c r="M314" s="633">
        <v>1657.44</v>
      </c>
      <c r="N314" s="723">
        <v>1617.84</v>
      </c>
      <c r="O314" s="659"/>
      <c r="P314" s="659"/>
      <c r="Q314" s="659"/>
      <c r="R314" s="659"/>
    </row>
    <row r="315" spans="1:18" s="660" customFormat="1" ht="38.25" x14ac:dyDescent="0.25">
      <c r="A315" s="722" t="s">
        <v>1162</v>
      </c>
      <c r="B315" s="597" t="s">
        <v>54</v>
      </c>
      <c r="C315" s="597" t="s">
        <v>56</v>
      </c>
      <c r="D315" s="597" t="s">
        <v>1348</v>
      </c>
      <c r="E315" s="598">
        <v>1201001000</v>
      </c>
      <c r="F315" s="168" t="s">
        <v>2230</v>
      </c>
      <c r="G315" s="597" t="s">
        <v>117</v>
      </c>
      <c r="H315" s="633">
        <v>20</v>
      </c>
      <c r="I315" s="632">
        <v>56.47</v>
      </c>
      <c r="J315" s="634">
        <v>58.02</v>
      </c>
      <c r="K315" s="633">
        <v>72.739999999999995</v>
      </c>
      <c r="L315" s="633">
        <v>70.91</v>
      </c>
      <c r="M315" s="633">
        <v>1454.8</v>
      </c>
      <c r="N315" s="723">
        <v>1418.2</v>
      </c>
      <c r="O315" s="659"/>
      <c r="P315" s="659"/>
      <c r="Q315" s="659"/>
      <c r="R315" s="659"/>
    </row>
    <row r="316" spans="1:18" s="660" customFormat="1" ht="38.25" x14ac:dyDescent="0.25">
      <c r="A316" s="722" t="s">
        <v>1163</v>
      </c>
      <c r="B316" s="597" t="s">
        <v>54</v>
      </c>
      <c r="C316" s="597" t="s">
        <v>56</v>
      </c>
      <c r="D316" s="597" t="s">
        <v>1349</v>
      </c>
      <c r="E316" s="598">
        <v>1201005014</v>
      </c>
      <c r="F316" s="168" t="s">
        <v>2231</v>
      </c>
      <c r="G316" s="597" t="s">
        <v>117</v>
      </c>
      <c r="H316" s="633">
        <v>1</v>
      </c>
      <c r="I316" s="632">
        <v>1077.52</v>
      </c>
      <c r="J316" s="634">
        <v>1095.1199999999999</v>
      </c>
      <c r="K316" s="633">
        <v>1388.05</v>
      </c>
      <c r="L316" s="633">
        <v>1338.49</v>
      </c>
      <c r="M316" s="633">
        <v>1388.05</v>
      </c>
      <c r="N316" s="723">
        <v>1338.49</v>
      </c>
      <c r="O316" s="659"/>
      <c r="P316" s="659"/>
      <c r="Q316" s="659"/>
      <c r="R316" s="659"/>
    </row>
    <row r="317" spans="1:18" s="660" customFormat="1" ht="12.75" x14ac:dyDescent="0.25">
      <c r="A317" s="722" t="s">
        <v>1164</v>
      </c>
      <c r="B317" s="597" t="s">
        <v>54</v>
      </c>
      <c r="C317" s="597" t="s">
        <v>56</v>
      </c>
      <c r="D317" s="597" t="s">
        <v>1350</v>
      </c>
      <c r="E317" s="598">
        <v>1201009015</v>
      </c>
      <c r="F317" s="168" t="s">
        <v>2232</v>
      </c>
      <c r="G317" s="597" t="s">
        <v>117</v>
      </c>
      <c r="H317" s="633">
        <v>1</v>
      </c>
      <c r="I317" s="632">
        <v>5512.62</v>
      </c>
      <c r="J317" s="634">
        <v>5674.81</v>
      </c>
      <c r="K317" s="633">
        <v>7101.34</v>
      </c>
      <c r="L317" s="633">
        <v>6935.95</v>
      </c>
      <c r="M317" s="633">
        <v>7101.34</v>
      </c>
      <c r="N317" s="723">
        <v>6935.95</v>
      </c>
      <c r="O317" s="659"/>
      <c r="P317" s="659"/>
      <c r="Q317" s="659"/>
      <c r="R317" s="659"/>
    </row>
    <row r="318" spans="1:18" s="660" customFormat="1" ht="25.5" x14ac:dyDescent="0.25">
      <c r="A318" s="722" t="s">
        <v>1165</v>
      </c>
      <c r="B318" s="597" t="s">
        <v>54</v>
      </c>
      <c r="C318" s="597" t="s">
        <v>55</v>
      </c>
      <c r="D318" s="597" t="s">
        <v>1435</v>
      </c>
      <c r="E318" s="598">
        <v>104780</v>
      </c>
      <c r="F318" s="168" t="s">
        <v>2233</v>
      </c>
      <c r="G318" s="597" t="s">
        <v>150</v>
      </c>
      <c r="H318" s="633">
        <v>208.39</v>
      </c>
      <c r="I318" s="632" t="s">
        <v>2234</v>
      </c>
      <c r="J318" s="634" t="s">
        <v>2235</v>
      </c>
      <c r="K318" s="633">
        <v>6.63</v>
      </c>
      <c r="L318" s="633">
        <v>7.01</v>
      </c>
      <c r="M318" s="633">
        <v>1381.62</v>
      </c>
      <c r="N318" s="723">
        <v>1460.81</v>
      </c>
      <c r="O318" s="659"/>
      <c r="P318" s="659"/>
      <c r="Q318" s="659"/>
      <c r="R318" s="659"/>
    </row>
    <row r="319" spans="1:18" s="660" customFormat="1" ht="25.5" x14ac:dyDescent="0.25">
      <c r="A319" s="722" t="s">
        <v>1498</v>
      </c>
      <c r="B319" s="597" t="s">
        <v>54</v>
      </c>
      <c r="C319" s="597" t="s">
        <v>55</v>
      </c>
      <c r="D319" s="597" t="s">
        <v>1499</v>
      </c>
      <c r="E319" s="598">
        <v>93358</v>
      </c>
      <c r="F319" s="168" t="s">
        <v>2236</v>
      </c>
      <c r="G319" s="597" t="s">
        <v>1509</v>
      </c>
      <c r="H319" s="633">
        <v>26.48</v>
      </c>
      <c r="I319" s="632" t="s">
        <v>2237</v>
      </c>
      <c r="J319" s="634" t="s">
        <v>2238</v>
      </c>
      <c r="K319" s="633">
        <v>93.3</v>
      </c>
      <c r="L319" s="633">
        <v>97.32</v>
      </c>
      <c r="M319" s="633">
        <v>2470.58</v>
      </c>
      <c r="N319" s="723">
        <v>2577.0300000000002</v>
      </c>
      <c r="O319" s="659"/>
      <c r="P319" s="659"/>
      <c r="Q319" s="659"/>
      <c r="R319" s="659"/>
    </row>
    <row r="320" spans="1:18" s="660" customFormat="1" ht="25.5" x14ac:dyDescent="0.25">
      <c r="A320" s="722" t="s">
        <v>1500</v>
      </c>
      <c r="B320" s="597" t="s">
        <v>54</v>
      </c>
      <c r="C320" s="597" t="s">
        <v>55</v>
      </c>
      <c r="D320" s="597" t="s">
        <v>1501</v>
      </c>
      <c r="E320" s="598">
        <v>93382</v>
      </c>
      <c r="F320" s="168" t="s">
        <v>1784</v>
      </c>
      <c r="G320" s="597" t="s">
        <v>1509</v>
      </c>
      <c r="H320" s="633">
        <v>26.48</v>
      </c>
      <c r="I320" s="632" t="s">
        <v>1785</v>
      </c>
      <c r="J320" s="634" t="s">
        <v>1786</v>
      </c>
      <c r="K320" s="633">
        <v>28.88</v>
      </c>
      <c r="L320" s="633">
        <v>29.87</v>
      </c>
      <c r="M320" s="633">
        <v>764.74</v>
      </c>
      <c r="N320" s="723">
        <v>790.95</v>
      </c>
      <c r="O320" s="659"/>
      <c r="P320" s="659"/>
      <c r="Q320" s="659"/>
      <c r="R320" s="659"/>
    </row>
    <row r="321" spans="1:18" s="660" customFormat="1" ht="12.75" x14ac:dyDescent="0.25">
      <c r="A321" s="738" t="s">
        <v>1549</v>
      </c>
      <c r="B321" s="47"/>
      <c r="C321" s="47"/>
      <c r="D321" s="47"/>
      <c r="E321" s="47"/>
      <c r="F321" s="48" t="s">
        <v>1552</v>
      </c>
      <c r="G321" s="616"/>
      <c r="H321" s="617"/>
      <c r="I321" s="618"/>
      <c r="J321" s="618"/>
      <c r="K321" s="617"/>
      <c r="L321" s="617"/>
      <c r="M321" s="619">
        <v>392.96</v>
      </c>
      <c r="N321" s="716">
        <v>379.39</v>
      </c>
      <c r="O321" s="659"/>
      <c r="P321" s="659"/>
      <c r="Q321" s="659"/>
      <c r="R321" s="659"/>
    </row>
    <row r="322" spans="1:18" s="660" customFormat="1" ht="25.5" x14ac:dyDescent="0.25">
      <c r="A322" s="722" t="s">
        <v>1550</v>
      </c>
      <c r="B322" s="597" t="s">
        <v>54</v>
      </c>
      <c r="C322" s="597" t="s">
        <v>55</v>
      </c>
      <c r="D322" s="597" t="s">
        <v>1550</v>
      </c>
      <c r="E322" s="598">
        <v>97914</v>
      </c>
      <c r="F322" s="168" t="s">
        <v>1732</v>
      </c>
      <c r="G322" s="597" t="s">
        <v>1733</v>
      </c>
      <c r="H322" s="633">
        <v>15.6</v>
      </c>
      <c r="I322" s="632" t="s">
        <v>1734</v>
      </c>
      <c r="J322" s="634" t="s">
        <v>1735</v>
      </c>
      <c r="K322" s="633">
        <v>3.59</v>
      </c>
      <c r="L322" s="633">
        <v>3.47</v>
      </c>
      <c r="M322" s="633">
        <v>56</v>
      </c>
      <c r="N322" s="723">
        <v>54.13</v>
      </c>
      <c r="O322" s="659"/>
      <c r="P322" s="659"/>
      <c r="Q322" s="659"/>
      <c r="R322" s="659"/>
    </row>
    <row r="323" spans="1:18" s="660" customFormat="1" ht="38.25" x14ac:dyDescent="0.25">
      <c r="A323" s="722" t="s">
        <v>1551</v>
      </c>
      <c r="B323" s="597" t="s">
        <v>54</v>
      </c>
      <c r="C323" s="597" t="s">
        <v>55</v>
      </c>
      <c r="D323" s="597" t="s">
        <v>1551</v>
      </c>
      <c r="E323" s="598">
        <v>97915</v>
      </c>
      <c r="F323" s="168" t="s">
        <v>1736</v>
      </c>
      <c r="G323" s="597" t="s">
        <v>1733</v>
      </c>
      <c r="H323" s="633">
        <v>234</v>
      </c>
      <c r="I323" s="632" t="s">
        <v>1737</v>
      </c>
      <c r="J323" s="634" t="s">
        <v>1738</v>
      </c>
      <c r="K323" s="633">
        <v>1.44</v>
      </c>
      <c r="L323" s="633">
        <v>1.39</v>
      </c>
      <c r="M323" s="633">
        <v>336.96</v>
      </c>
      <c r="N323" s="723">
        <v>325.26</v>
      </c>
      <c r="O323" s="659"/>
      <c r="P323" s="659"/>
      <c r="Q323" s="659"/>
      <c r="R323" s="659"/>
    </row>
    <row r="324" spans="1:18" s="660" customFormat="1" ht="12.75" x14ac:dyDescent="0.25">
      <c r="A324" s="722"/>
      <c r="B324" s="597"/>
      <c r="C324" s="597"/>
      <c r="D324" s="597"/>
      <c r="E324" s="598"/>
      <c r="F324" s="168"/>
      <c r="G324" s="597"/>
      <c r="H324" s="599"/>
      <c r="I324" s="600"/>
      <c r="J324" s="476"/>
      <c r="K324" s="599"/>
      <c r="L324" s="599"/>
      <c r="M324" s="635"/>
      <c r="N324" s="749"/>
      <c r="O324" s="659"/>
      <c r="P324" s="659"/>
      <c r="Q324" s="659"/>
      <c r="R324" s="659"/>
    </row>
    <row r="325" spans="1:18" s="660" customFormat="1" ht="12.75" x14ac:dyDescent="0.25">
      <c r="A325" s="734" t="s">
        <v>155</v>
      </c>
      <c r="B325" s="44"/>
      <c r="C325" s="44"/>
      <c r="D325" s="44"/>
      <c r="E325" s="44"/>
      <c r="F325" s="45" t="s">
        <v>152</v>
      </c>
      <c r="G325" s="608"/>
      <c r="H325" s="609"/>
      <c r="I325" s="610"/>
      <c r="J325" s="610"/>
      <c r="K325" s="609"/>
      <c r="L325" s="609"/>
      <c r="M325" s="611">
        <v>8491.7899999999991</v>
      </c>
      <c r="N325" s="735">
        <v>8138.77</v>
      </c>
      <c r="O325" s="659"/>
      <c r="P325" s="659"/>
      <c r="Q325" s="659"/>
      <c r="R325" s="659"/>
    </row>
    <row r="326" spans="1:18" s="660" customFormat="1" ht="12.75" x14ac:dyDescent="0.25">
      <c r="A326" s="738" t="s">
        <v>218</v>
      </c>
      <c r="B326" s="47"/>
      <c r="C326" s="47"/>
      <c r="D326" s="47"/>
      <c r="E326" s="47"/>
      <c r="F326" s="48" t="s">
        <v>385</v>
      </c>
      <c r="G326" s="616"/>
      <c r="H326" s="617"/>
      <c r="I326" s="618"/>
      <c r="J326" s="618"/>
      <c r="K326" s="617"/>
      <c r="L326" s="617"/>
      <c r="M326" s="619">
        <v>6237</v>
      </c>
      <c r="N326" s="716">
        <v>5950.9500000000007</v>
      </c>
      <c r="O326" s="659"/>
      <c r="P326" s="659"/>
      <c r="Q326" s="659"/>
      <c r="R326" s="659"/>
    </row>
    <row r="327" spans="1:18" s="660" customFormat="1" ht="25.5" x14ac:dyDescent="0.25">
      <c r="A327" s="722" t="s">
        <v>562</v>
      </c>
      <c r="B327" s="597" t="s">
        <v>54</v>
      </c>
      <c r="C327" s="597" t="s">
        <v>55</v>
      </c>
      <c r="D327" s="597" t="s">
        <v>562</v>
      </c>
      <c r="E327" s="598">
        <v>98302</v>
      </c>
      <c r="F327" s="168" t="s">
        <v>2239</v>
      </c>
      <c r="G327" s="597" t="s">
        <v>117</v>
      </c>
      <c r="H327" s="633">
        <v>1</v>
      </c>
      <c r="I327" s="632" t="s">
        <v>2240</v>
      </c>
      <c r="J327" s="634" t="s">
        <v>2241</v>
      </c>
      <c r="K327" s="633">
        <v>1198.81</v>
      </c>
      <c r="L327" s="633">
        <v>1170.75</v>
      </c>
      <c r="M327" s="633">
        <v>1198.81</v>
      </c>
      <c r="N327" s="723">
        <v>1170.75</v>
      </c>
      <c r="O327" s="659"/>
      <c r="P327" s="659"/>
      <c r="Q327" s="659"/>
      <c r="R327" s="659"/>
    </row>
    <row r="328" spans="1:18" s="660" customFormat="1" ht="12.75" x14ac:dyDescent="0.25">
      <c r="A328" s="722" t="s">
        <v>563</v>
      </c>
      <c r="B328" s="597" t="s">
        <v>54</v>
      </c>
      <c r="C328" s="597" t="s">
        <v>101</v>
      </c>
      <c r="D328" s="597" t="s">
        <v>563</v>
      </c>
      <c r="E328" s="598">
        <v>59252</v>
      </c>
      <c r="F328" s="168" t="s">
        <v>386</v>
      </c>
      <c r="G328" s="597" t="s">
        <v>117</v>
      </c>
      <c r="H328" s="633">
        <v>1</v>
      </c>
      <c r="I328" s="632">
        <v>2757.9</v>
      </c>
      <c r="J328" s="632">
        <v>2757.9</v>
      </c>
      <c r="K328" s="633">
        <v>3552.72</v>
      </c>
      <c r="L328" s="633">
        <v>3370.8</v>
      </c>
      <c r="M328" s="633">
        <v>3552.72</v>
      </c>
      <c r="N328" s="723">
        <v>3370.8</v>
      </c>
      <c r="O328" s="659"/>
      <c r="P328" s="659"/>
      <c r="Q328" s="659"/>
      <c r="R328" s="659"/>
    </row>
    <row r="329" spans="1:18" s="660" customFormat="1" ht="12.75" x14ac:dyDescent="0.25">
      <c r="A329" s="722" t="s">
        <v>564</v>
      </c>
      <c r="B329" s="597" t="s">
        <v>54</v>
      </c>
      <c r="C329" s="597" t="s">
        <v>101</v>
      </c>
      <c r="D329" s="597" t="s">
        <v>564</v>
      </c>
      <c r="E329" s="598">
        <v>59318</v>
      </c>
      <c r="F329" s="168" t="s">
        <v>537</v>
      </c>
      <c r="G329" s="597" t="s">
        <v>117</v>
      </c>
      <c r="H329" s="633">
        <v>1</v>
      </c>
      <c r="I329" s="632">
        <v>1153.1400000000001</v>
      </c>
      <c r="J329" s="632">
        <v>1153.1400000000001</v>
      </c>
      <c r="K329" s="633">
        <v>1485.47</v>
      </c>
      <c r="L329" s="633">
        <v>1409.4</v>
      </c>
      <c r="M329" s="633">
        <v>1485.47</v>
      </c>
      <c r="N329" s="723">
        <v>1409.4</v>
      </c>
      <c r="O329" s="659"/>
      <c r="P329" s="659"/>
      <c r="Q329" s="659"/>
      <c r="R329" s="659"/>
    </row>
    <row r="330" spans="1:18" s="660" customFormat="1" ht="12.75" x14ac:dyDescent="0.25">
      <c r="A330" s="722" t="s">
        <v>1445</v>
      </c>
      <c r="B330" s="47"/>
      <c r="C330" s="47"/>
      <c r="D330" s="597" t="s">
        <v>1445</v>
      </c>
      <c r="E330" s="47"/>
      <c r="F330" s="48" t="s">
        <v>163</v>
      </c>
      <c r="G330" s="616"/>
      <c r="H330" s="617"/>
      <c r="I330" s="618"/>
      <c r="J330" s="618"/>
      <c r="K330" s="617"/>
      <c r="L330" s="617"/>
      <c r="M330" s="619">
        <v>1774.5900000000001</v>
      </c>
      <c r="N330" s="716">
        <v>1714.6599999999999</v>
      </c>
      <c r="O330" s="659"/>
      <c r="P330" s="659"/>
      <c r="Q330" s="659"/>
      <c r="R330" s="659"/>
    </row>
    <row r="331" spans="1:18" s="660" customFormat="1" ht="38.25" x14ac:dyDescent="0.25">
      <c r="A331" s="722" t="s">
        <v>1446</v>
      </c>
      <c r="B331" s="597" t="s">
        <v>54</v>
      </c>
      <c r="C331" s="597" t="s">
        <v>55</v>
      </c>
      <c r="D331" s="597" t="s">
        <v>1446</v>
      </c>
      <c r="E331" s="598">
        <v>98292</v>
      </c>
      <c r="F331" s="168" t="s">
        <v>2242</v>
      </c>
      <c r="G331" s="597" t="s">
        <v>150</v>
      </c>
      <c r="H331" s="633">
        <v>23.1</v>
      </c>
      <c r="I331" s="632" t="s">
        <v>2243</v>
      </c>
      <c r="J331" s="634" t="s">
        <v>2244</v>
      </c>
      <c r="K331" s="633">
        <v>6.35</v>
      </c>
      <c r="L331" s="633">
        <v>6.16</v>
      </c>
      <c r="M331" s="633">
        <v>146.68</v>
      </c>
      <c r="N331" s="723">
        <v>142.29</v>
      </c>
      <c r="O331" s="659"/>
      <c r="P331" s="659"/>
      <c r="Q331" s="659"/>
      <c r="R331" s="659"/>
    </row>
    <row r="332" spans="1:18" s="660" customFormat="1" ht="25.5" x14ac:dyDescent="0.25">
      <c r="A332" s="722" t="s">
        <v>1447</v>
      </c>
      <c r="B332" s="597" t="s">
        <v>54</v>
      </c>
      <c r="C332" s="597" t="s">
        <v>55</v>
      </c>
      <c r="D332" s="597" t="s">
        <v>1447</v>
      </c>
      <c r="E332" s="598">
        <v>98297</v>
      </c>
      <c r="F332" s="168" t="s">
        <v>2245</v>
      </c>
      <c r="G332" s="597" t="s">
        <v>150</v>
      </c>
      <c r="H332" s="633">
        <v>92.1</v>
      </c>
      <c r="I332" s="632" t="s">
        <v>2246</v>
      </c>
      <c r="J332" s="634" t="s">
        <v>2247</v>
      </c>
      <c r="K332" s="633">
        <v>11.99</v>
      </c>
      <c r="L332" s="633">
        <v>11.4</v>
      </c>
      <c r="M332" s="633">
        <v>1104.27</v>
      </c>
      <c r="N332" s="723">
        <v>1049.94</v>
      </c>
      <c r="O332" s="659"/>
      <c r="P332" s="659"/>
      <c r="Q332" s="659"/>
      <c r="R332" s="659"/>
    </row>
    <row r="333" spans="1:18" s="660" customFormat="1" ht="38.25" x14ac:dyDescent="0.25">
      <c r="A333" s="722" t="s">
        <v>1448</v>
      </c>
      <c r="B333" s="597" t="s">
        <v>54</v>
      </c>
      <c r="C333" s="597" t="s">
        <v>55</v>
      </c>
      <c r="D333" s="597" t="s">
        <v>1448</v>
      </c>
      <c r="E333" s="598">
        <v>91863</v>
      </c>
      <c r="F333" s="168" t="s">
        <v>2248</v>
      </c>
      <c r="G333" s="597" t="s">
        <v>150</v>
      </c>
      <c r="H333" s="633">
        <v>40.53</v>
      </c>
      <c r="I333" s="632" t="s">
        <v>2249</v>
      </c>
      <c r="J333" s="634" t="s">
        <v>2250</v>
      </c>
      <c r="K333" s="633">
        <v>12.92</v>
      </c>
      <c r="L333" s="633">
        <v>12.89</v>
      </c>
      <c r="M333" s="633">
        <v>523.64</v>
      </c>
      <c r="N333" s="723">
        <v>522.42999999999995</v>
      </c>
      <c r="O333" s="659"/>
      <c r="P333" s="659"/>
      <c r="Q333" s="659"/>
      <c r="R333" s="659"/>
    </row>
    <row r="334" spans="1:18" s="660" customFormat="1" ht="12.75" x14ac:dyDescent="0.25">
      <c r="A334" s="738" t="s">
        <v>166</v>
      </c>
      <c r="B334" s="47"/>
      <c r="C334" s="47"/>
      <c r="D334" s="47"/>
      <c r="E334" s="47"/>
      <c r="F334" s="48" t="s">
        <v>389</v>
      </c>
      <c r="G334" s="616"/>
      <c r="H334" s="617"/>
      <c r="I334" s="618"/>
      <c r="J334" s="618"/>
      <c r="K334" s="617"/>
      <c r="L334" s="617"/>
      <c r="M334" s="619">
        <v>372.22</v>
      </c>
      <c r="N334" s="716">
        <v>362.06</v>
      </c>
      <c r="O334" s="659"/>
      <c r="P334" s="659"/>
      <c r="Q334" s="659"/>
      <c r="R334" s="659"/>
    </row>
    <row r="335" spans="1:18" s="660" customFormat="1" ht="12.75" x14ac:dyDescent="0.25">
      <c r="A335" s="722" t="s">
        <v>565</v>
      </c>
      <c r="B335" s="597" t="s">
        <v>54</v>
      </c>
      <c r="C335" s="597" t="s">
        <v>55</v>
      </c>
      <c r="D335" s="597" t="s">
        <v>565</v>
      </c>
      <c r="E335" s="598">
        <v>98307</v>
      </c>
      <c r="F335" s="168" t="s">
        <v>2251</v>
      </c>
      <c r="G335" s="597" t="s">
        <v>117</v>
      </c>
      <c r="H335" s="633">
        <v>6</v>
      </c>
      <c r="I335" s="632" t="s">
        <v>2252</v>
      </c>
      <c r="J335" s="634" t="s">
        <v>2253</v>
      </c>
      <c r="K335" s="633">
        <v>50.83</v>
      </c>
      <c r="L335" s="633">
        <v>49.34</v>
      </c>
      <c r="M335" s="633">
        <v>304.98</v>
      </c>
      <c r="N335" s="723">
        <v>296.04000000000002</v>
      </c>
      <c r="O335" s="659"/>
      <c r="P335" s="659"/>
      <c r="Q335" s="659"/>
      <c r="R335" s="659"/>
    </row>
    <row r="336" spans="1:18" s="660" customFormat="1" ht="25.5" x14ac:dyDescent="0.25">
      <c r="A336" s="722" t="s">
        <v>566</v>
      </c>
      <c r="B336" s="597" t="s">
        <v>54</v>
      </c>
      <c r="C336" s="597" t="s">
        <v>55</v>
      </c>
      <c r="D336" s="597" t="s">
        <v>566</v>
      </c>
      <c r="E336" s="598">
        <v>98308</v>
      </c>
      <c r="F336" s="168" t="s">
        <v>2254</v>
      </c>
      <c r="G336" s="597" t="s">
        <v>117</v>
      </c>
      <c r="H336" s="633">
        <v>2</v>
      </c>
      <c r="I336" s="632" t="s">
        <v>2255</v>
      </c>
      <c r="J336" s="634" t="s">
        <v>2256</v>
      </c>
      <c r="K336" s="633">
        <v>33.619999999999997</v>
      </c>
      <c r="L336" s="633">
        <v>33.01</v>
      </c>
      <c r="M336" s="633">
        <v>67.239999999999995</v>
      </c>
      <c r="N336" s="723">
        <v>66.02</v>
      </c>
      <c r="O336" s="659"/>
      <c r="P336" s="659"/>
      <c r="Q336" s="659"/>
      <c r="R336" s="659"/>
    </row>
    <row r="337" spans="1:18" s="660" customFormat="1" ht="12.75" x14ac:dyDescent="0.25">
      <c r="A337" s="738" t="s">
        <v>219</v>
      </c>
      <c r="B337" s="47"/>
      <c r="C337" s="47"/>
      <c r="D337" s="47"/>
      <c r="E337" s="47"/>
      <c r="F337" s="48" t="s">
        <v>536</v>
      </c>
      <c r="G337" s="616"/>
      <c r="H337" s="617"/>
      <c r="I337" s="618"/>
      <c r="J337" s="618"/>
      <c r="K337" s="617"/>
      <c r="L337" s="617"/>
      <c r="M337" s="619">
        <v>107.98</v>
      </c>
      <c r="N337" s="716">
        <v>111.1</v>
      </c>
      <c r="O337" s="659"/>
      <c r="P337" s="659"/>
      <c r="Q337" s="659"/>
      <c r="R337" s="659"/>
    </row>
    <row r="338" spans="1:18" s="660" customFormat="1" ht="25.5" x14ac:dyDescent="0.25">
      <c r="A338" s="722" t="s">
        <v>567</v>
      </c>
      <c r="B338" s="597" t="s">
        <v>54</v>
      </c>
      <c r="C338" s="597" t="s">
        <v>55</v>
      </c>
      <c r="D338" s="597" t="s">
        <v>567</v>
      </c>
      <c r="E338" s="598">
        <v>91939</v>
      </c>
      <c r="F338" s="168" t="s">
        <v>2160</v>
      </c>
      <c r="G338" s="597" t="s">
        <v>117</v>
      </c>
      <c r="H338" s="633">
        <v>1</v>
      </c>
      <c r="I338" s="632" t="s">
        <v>2161</v>
      </c>
      <c r="J338" s="634" t="s">
        <v>2162</v>
      </c>
      <c r="K338" s="633">
        <v>32.770000000000003</v>
      </c>
      <c r="L338" s="633">
        <v>34.07</v>
      </c>
      <c r="M338" s="633">
        <v>32.770000000000003</v>
      </c>
      <c r="N338" s="723">
        <v>34.07</v>
      </c>
      <c r="O338" s="659"/>
      <c r="P338" s="659"/>
      <c r="Q338" s="659"/>
      <c r="R338" s="659"/>
    </row>
    <row r="339" spans="1:18" s="660" customFormat="1" ht="25.5" x14ac:dyDescent="0.25">
      <c r="A339" s="722" t="s">
        <v>568</v>
      </c>
      <c r="B339" s="597" t="s">
        <v>54</v>
      </c>
      <c r="C339" s="597" t="s">
        <v>57</v>
      </c>
      <c r="D339" s="597" t="s">
        <v>568</v>
      </c>
      <c r="E339" s="598" t="s">
        <v>1491</v>
      </c>
      <c r="F339" s="168" t="s">
        <v>1400</v>
      </c>
      <c r="G339" s="597" t="s">
        <v>117</v>
      </c>
      <c r="H339" s="633">
        <v>3</v>
      </c>
      <c r="I339" s="632">
        <v>8.1</v>
      </c>
      <c r="J339" s="634">
        <v>8.75</v>
      </c>
      <c r="K339" s="633">
        <v>10.43</v>
      </c>
      <c r="L339" s="633">
        <v>10.69</v>
      </c>
      <c r="M339" s="633">
        <v>31.29</v>
      </c>
      <c r="N339" s="723">
        <v>32.07</v>
      </c>
      <c r="O339" s="659"/>
      <c r="P339" s="659"/>
      <c r="Q339" s="659"/>
      <c r="R339" s="659"/>
    </row>
    <row r="340" spans="1:18" s="660" customFormat="1" ht="25.5" x14ac:dyDescent="0.25">
      <c r="A340" s="722" t="s">
        <v>1464</v>
      </c>
      <c r="B340" s="597" t="s">
        <v>54</v>
      </c>
      <c r="C340" s="597" t="s">
        <v>55</v>
      </c>
      <c r="D340" s="597" t="s">
        <v>1464</v>
      </c>
      <c r="E340" s="598">
        <v>91943</v>
      </c>
      <c r="F340" s="168" t="s">
        <v>2257</v>
      </c>
      <c r="G340" s="597" t="s">
        <v>117</v>
      </c>
      <c r="H340" s="633">
        <v>2</v>
      </c>
      <c r="I340" s="632" t="s">
        <v>2258</v>
      </c>
      <c r="J340" s="634" t="s">
        <v>2259</v>
      </c>
      <c r="K340" s="633">
        <v>21.96</v>
      </c>
      <c r="L340" s="633">
        <v>22.48</v>
      </c>
      <c r="M340" s="633">
        <v>43.92</v>
      </c>
      <c r="N340" s="723">
        <v>44.96</v>
      </c>
      <c r="O340" s="659"/>
      <c r="P340" s="659"/>
      <c r="Q340" s="659"/>
      <c r="R340" s="659"/>
    </row>
    <row r="341" spans="1:18" s="660" customFormat="1" ht="12.75" x14ac:dyDescent="0.25">
      <c r="A341" s="722"/>
      <c r="B341" s="597"/>
      <c r="C341" s="597"/>
      <c r="D341" s="597"/>
      <c r="E341" s="598"/>
      <c r="F341" s="605"/>
      <c r="G341" s="450"/>
      <c r="H341" s="606"/>
      <c r="I341" s="607"/>
      <c r="J341" s="607"/>
      <c r="K341" s="606"/>
      <c r="L341" s="606"/>
      <c r="M341" s="629"/>
      <c r="N341" s="724"/>
      <c r="O341" s="659"/>
      <c r="P341" s="659"/>
      <c r="Q341" s="659"/>
      <c r="R341" s="659"/>
    </row>
    <row r="342" spans="1:18" s="660" customFormat="1" ht="12.75" x14ac:dyDescent="0.25">
      <c r="A342" s="734" t="s">
        <v>187</v>
      </c>
      <c r="B342" s="44"/>
      <c r="C342" s="44"/>
      <c r="D342" s="44"/>
      <c r="E342" s="44"/>
      <c r="F342" s="45" t="s">
        <v>153</v>
      </c>
      <c r="G342" s="608"/>
      <c r="H342" s="609"/>
      <c r="I342" s="610"/>
      <c r="J342" s="610"/>
      <c r="K342" s="609"/>
      <c r="L342" s="609"/>
      <c r="M342" s="611">
        <v>1370.83</v>
      </c>
      <c r="N342" s="735">
        <v>1316.4700000000003</v>
      </c>
      <c r="O342" s="659"/>
      <c r="P342" s="659"/>
      <c r="Q342" s="659"/>
      <c r="R342" s="659"/>
    </row>
    <row r="343" spans="1:18" s="660" customFormat="1" ht="12.75" x14ac:dyDescent="0.25">
      <c r="A343" s="738" t="s">
        <v>188</v>
      </c>
      <c r="B343" s="47"/>
      <c r="C343" s="47"/>
      <c r="D343" s="47"/>
      <c r="E343" s="47"/>
      <c r="F343" s="48" t="s">
        <v>757</v>
      </c>
      <c r="G343" s="616"/>
      <c r="H343" s="617"/>
      <c r="I343" s="618"/>
      <c r="J343" s="618"/>
      <c r="K343" s="617"/>
      <c r="L343" s="617"/>
      <c r="M343" s="619">
        <v>1252.2900000000002</v>
      </c>
      <c r="N343" s="716">
        <v>1200.8599999999999</v>
      </c>
      <c r="O343" s="659"/>
      <c r="P343" s="659"/>
      <c r="Q343" s="659"/>
      <c r="R343" s="659"/>
    </row>
    <row r="344" spans="1:18" s="660" customFormat="1" ht="25.5" x14ac:dyDescent="0.25">
      <c r="A344" s="722" t="s">
        <v>1465</v>
      </c>
      <c r="B344" s="597" t="s">
        <v>54</v>
      </c>
      <c r="C344" s="597" t="s">
        <v>55</v>
      </c>
      <c r="D344" s="597" t="s">
        <v>382</v>
      </c>
      <c r="E344" s="598">
        <v>101905</v>
      </c>
      <c r="F344" s="168" t="s">
        <v>2260</v>
      </c>
      <c r="G344" s="597" t="s">
        <v>117</v>
      </c>
      <c r="H344" s="633">
        <v>2</v>
      </c>
      <c r="I344" s="632" t="s">
        <v>2261</v>
      </c>
      <c r="J344" s="634" t="s">
        <v>2262</v>
      </c>
      <c r="K344" s="633">
        <v>339.07</v>
      </c>
      <c r="L344" s="633">
        <v>324.12</v>
      </c>
      <c r="M344" s="633">
        <v>678.14</v>
      </c>
      <c r="N344" s="723">
        <v>648.24</v>
      </c>
      <c r="O344" s="659"/>
      <c r="P344" s="659"/>
      <c r="Q344" s="659"/>
      <c r="R344" s="659"/>
    </row>
    <row r="345" spans="1:18" s="660" customFormat="1" ht="25.5" x14ac:dyDescent="0.25">
      <c r="A345" s="722" t="s">
        <v>1466</v>
      </c>
      <c r="B345" s="597" t="s">
        <v>54</v>
      </c>
      <c r="C345" s="597" t="s">
        <v>55</v>
      </c>
      <c r="D345" s="597" t="s">
        <v>381</v>
      </c>
      <c r="E345" s="598">
        <v>101908</v>
      </c>
      <c r="F345" s="168" t="s">
        <v>2263</v>
      </c>
      <c r="G345" s="597" t="s">
        <v>117</v>
      </c>
      <c r="H345" s="633">
        <v>1</v>
      </c>
      <c r="I345" s="632" t="s">
        <v>2264</v>
      </c>
      <c r="J345" s="634" t="s">
        <v>2265</v>
      </c>
      <c r="K345" s="633">
        <v>328.74</v>
      </c>
      <c r="L345" s="633">
        <v>314.32</v>
      </c>
      <c r="M345" s="633">
        <v>328.74</v>
      </c>
      <c r="N345" s="723">
        <v>314.32</v>
      </c>
      <c r="O345" s="659"/>
      <c r="P345" s="659"/>
      <c r="Q345" s="659"/>
      <c r="R345" s="659"/>
    </row>
    <row r="346" spans="1:18" s="660" customFormat="1" ht="38.25" x14ac:dyDescent="0.25">
      <c r="A346" s="722" t="s">
        <v>1467</v>
      </c>
      <c r="B346" s="597" t="s">
        <v>54</v>
      </c>
      <c r="C346" s="597" t="s">
        <v>56</v>
      </c>
      <c r="D346" s="597" t="s">
        <v>383</v>
      </c>
      <c r="E346" s="598">
        <v>1401000170</v>
      </c>
      <c r="F346" s="168" t="s">
        <v>2266</v>
      </c>
      <c r="G346" s="597" t="s">
        <v>117</v>
      </c>
      <c r="H346" s="633">
        <v>4</v>
      </c>
      <c r="I346" s="632">
        <v>21.07</v>
      </c>
      <c r="J346" s="634">
        <v>21.39</v>
      </c>
      <c r="K346" s="633">
        <v>27.14</v>
      </c>
      <c r="L346" s="633">
        <v>26.14</v>
      </c>
      <c r="M346" s="633">
        <v>108.56</v>
      </c>
      <c r="N346" s="723">
        <v>104.56</v>
      </c>
      <c r="O346" s="659"/>
      <c r="P346" s="659"/>
      <c r="Q346" s="659"/>
      <c r="R346" s="659"/>
    </row>
    <row r="347" spans="1:18" s="660" customFormat="1" ht="25.5" x14ac:dyDescent="0.25">
      <c r="A347" s="722" t="s">
        <v>1468</v>
      </c>
      <c r="B347" s="597" t="s">
        <v>54</v>
      </c>
      <c r="C347" s="597" t="s">
        <v>57</v>
      </c>
      <c r="D347" s="597" t="s">
        <v>758</v>
      </c>
      <c r="E347" s="598" t="s">
        <v>1568</v>
      </c>
      <c r="F347" s="168" t="s">
        <v>759</v>
      </c>
      <c r="G347" s="597" t="s">
        <v>117</v>
      </c>
      <c r="H347" s="633">
        <v>3</v>
      </c>
      <c r="I347" s="632">
        <v>19.66</v>
      </c>
      <c r="J347" s="634">
        <v>20.41</v>
      </c>
      <c r="K347" s="633">
        <v>25.32</v>
      </c>
      <c r="L347" s="633">
        <v>24.94</v>
      </c>
      <c r="M347" s="633">
        <v>75.959999999999994</v>
      </c>
      <c r="N347" s="723">
        <v>74.819999999999993</v>
      </c>
      <c r="O347" s="659"/>
      <c r="P347" s="659"/>
      <c r="Q347" s="659"/>
      <c r="R347" s="659"/>
    </row>
    <row r="348" spans="1:18" s="660" customFormat="1" ht="25.5" x14ac:dyDescent="0.25">
      <c r="A348" s="722" t="s">
        <v>1469</v>
      </c>
      <c r="B348" s="597" t="s">
        <v>54</v>
      </c>
      <c r="C348" s="597" t="s">
        <v>57</v>
      </c>
      <c r="D348" s="597" t="s">
        <v>384</v>
      </c>
      <c r="E348" s="598" t="s">
        <v>1702</v>
      </c>
      <c r="F348" s="168" t="s">
        <v>156</v>
      </c>
      <c r="G348" s="597" t="s">
        <v>117</v>
      </c>
      <c r="H348" s="633">
        <v>1</v>
      </c>
      <c r="I348" s="632">
        <v>47.27</v>
      </c>
      <c r="J348" s="634">
        <v>48.21</v>
      </c>
      <c r="K348" s="633">
        <v>60.89</v>
      </c>
      <c r="L348" s="633">
        <v>58.92</v>
      </c>
      <c r="M348" s="633">
        <v>60.89</v>
      </c>
      <c r="N348" s="723">
        <v>58.92</v>
      </c>
      <c r="O348" s="659"/>
      <c r="P348" s="659"/>
      <c r="Q348" s="659"/>
      <c r="R348" s="659"/>
    </row>
    <row r="349" spans="1:18" s="660" customFormat="1" ht="12.75" x14ac:dyDescent="0.25">
      <c r="A349" s="738" t="s">
        <v>189</v>
      </c>
      <c r="B349" s="47"/>
      <c r="C349" s="47"/>
      <c r="D349" s="47"/>
      <c r="E349" s="47"/>
      <c r="F349" s="48" t="s">
        <v>760</v>
      </c>
      <c r="G349" s="616"/>
      <c r="H349" s="617"/>
      <c r="I349" s="618"/>
      <c r="J349" s="618"/>
      <c r="K349" s="617"/>
      <c r="L349" s="617"/>
      <c r="M349" s="619">
        <v>105.32</v>
      </c>
      <c r="N349" s="716">
        <v>102.84</v>
      </c>
      <c r="O349" s="659"/>
      <c r="P349" s="659"/>
      <c r="Q349" s="659"/>
      <c r="R349" s="659"/>
    </row>
    <row r="350" spans="1:18" s="660" customFormat="1" ht="25.5" x14ac:dyDescent="0.25">
      <c r="A350" s="722" t="s">
        <v>1470</v>
      </c>
      <c r="B350" s="597" t="s">
        <v>54</v>
      </c>
      <c r="C350" s="597" t="s">
        <v>55</v>
      </c>
      <c r="D350" s="597" t="s">
        <v>1470</v>
      </c>
      <c r="E350" s="598">
        <v>97599</v>
      </c>
      <c r="F350" s="168" t="s">
        <v>2267</v>
      </c>
      <c r="G350" s="597" t="s">
        <v>117</v>
      </c>
      <c r="H350" s="633">
        <v>4</v>
      </c>
      <c r="I350" s="632" t="s">
        <v>2268</v>
      </c>
      <c r="J350" s="634" t="s">
        <v>2269</v>
      </c>
      <c r="K350" s="633">
        <v>26.33</v>
      </c>
      <c r="L350" s="633">
        <v>25.71</v>
      </c>
      <c r="M350" s="633">
        <v>105.32</v>
      </c>
      <c r="N350" s="723">
        <v>102.84</v>
      </c>
      <c r="O350" s="659"/>
      <c r="P350" s="659"/>
      <c r="Q350" s="659"/>
      <c r="R350" s="659"/>
    </row>
    <row r="351" spans="1:18" s="660" customFormat="1" ht="12.75" x14ac:dyDescent="0.25">
      <c r="A351" s="738" t="s">
        <v>190</v>
      </c>
      <c r="B351" s="47"/>
      <c r="C351" s="47"/>
      <c r="D351" s="47"/>
      <c r="E351" s="47"/>
      <c r="F351" s="48" t="s">
        <v>1519</v>
      </c>
      <c r="G351" s="616"/>
      <c r="H351" s="617"/>
      <c r="I351" s="618"/>
      <c r="J351" s="618"/>
      <c r="K351" s="617"/>
      <c r="L351" s="617"/>
      <c r="M351" s="619">
        <v>13.219999999999999</v>
      </c>
      <c r="N351" s="716">
        <v>12.77</v>
      </c>
      <c r="O351" s="659"/>
      <c r="P351" s="659"/>
      <c r="Q351" s="659"/>
      <c r="R351" s="659"/>
    </row>
    <row r="352" spans="1:18" s="660" customFormat="1" ht="25.5" x14ac:dyDescent="0.25">
      <c r="A352" s="722" t="s">
        <v>1518</v>
      </c>
      <c r="B352" s="597" t="s">
        <v>54</v>
      </c>
      <c r="C352" s="597" t="s">
        <v>55</v>
      </c>
      <c r="D352" s="597" t="s">
        <v>1518</v>
      </c>
      <c r="E352" s="598">
        <v>97914</v>
      </c>
      <c r="F352" s="168" t="s">
        <v>1732</v>
      </c>
      <c r="G352" s="597" t="s">
        <v>1733</v>
      </c>
      <c r="H352" s="633">
        <v>2</v>
      </c>
      <c r="I352" s="632" t="s">
        <v>1734</v>
      </c>
      <c r="J352" s="634" t="s">
        <v>1735</v>
      </c>
      <c r="K352" s="633">
        <v>3.59</v>
      </c>
      <c r="L352" s="633">
        <v>3.47</v>
      </c>
      <c r="M352" s="633">
        <v>7.18</v>
      </c>
      <c r="N352" s="723">
        <v>6.94</v>
      </c>
      <c r="O352" s="659"/>
      <c r="P352" s="659"/>
      <c r="Q352" s="659"/>
      <c r="R352" s="659"/>
    </row>
    <row r="353" spans="1:18" s="660" customFormat="1" ht="38.25" x14ac:dyDescent="0.25">
      <c r="A353" s="722" t="s">
        <v>1553</v>
      </c>
      <c r="B353" s="597" t="s">
        <v>54</v>
      </c>
      <c r="C353" s="597" t="s">
        <v>55</v>
      </c>
      <c r="D353" s="597" t="s">
        <v>1553</v>
      </c>
      <c r="E353" s="598">
        <v>97915</v>
      </c>
      <c r="F353" s="168" t="s">
        <v>1736</v>
      </c>
      <c r="G353" s="597" t="s">
        <v>1733</v>
      </c>
      <c r="H353" s="633">
        <v>4.2</v>
      </c>
      <c r="I353" s="632" t="s">
        <v>1737</v>
      </c>
      <c r="J353" s="634" t="s">
        <v>1738</v>
      </c>
      <c r="K353" s="633">
        <v>1.44</v>
      </c>
      <c r="L353" s="633">
        <v>1.39</v>
      </c>
      <c r="M353" s="633">
        <v>6.04</v>
      </c>
      <c r="N353" s="723">
        <v>5.83</v>
      </c>
      <c r="O353" s="659"/>
      <c r="P353" s="659"/>
      <c r="Q353" s="659"/>
      <c r="R353" s="659"/>
    </row>
    <row r="354" spans="1:18" s="660" customFormat="1" ht="12.75" x14ac:dyDescent="0.25">
      <c r="A354" s="722"/>
      <c r="B354" s="597"/>
      <c r="C354" s="597"/>
      <c r="D354" s="597"/>
      <c r="E354" s="598"/>
      <c r="F354" s="605"/>
      <c r="G354" s="450"/>
      <c r="H354" s="606"/>
      <c r="I354" s="607"/>
      <c r="J354" s="607"/>
      <c r="K354" s="606"/>
      <c r="L354" s="606"/>
      <c r="M354" s="629"/>
      <c r="N354" s="724"/>
      <c r="O354" s="659"/>
      <c r="P354" s="659"/>
      <c r="Q354" s="659"/>
      <c r="R354" s="659"/>
    </row>
    <row r="355" spans="1:18" s="660" customFormat="1" ht="12.75" x14ac:dyDescent="0.25">
      <c r="A355" s="734" t="s">
        <v>193</v>
      </c>
      <c r="B355" s="44"/>
      <c r="C355" s="44"/>
      <c r="D355" s="44"/>
      <c r="E355" s="44"/>
      <c r="F355" s="45" t="s">
        <v>157</v>
      </c>
      <c r="G355" s="608"/>
      <c r="H355" s="609"/>
      <c r="I355" s="610"/>
      <c r="J355" s="610"/>
      <c r="K355" s="609"/>
      <c r="L355" s="609"/>
      <c r="M355" s="611">
        <v>7485.24</v>
      </c>
      <c r="N355" s="735">
        <v>7332.66</v>
      </c>
      <c r="O355" s="659"/>
      <c r="P355" s="659"/>
      <c r="Q355" s="659"/>
      <c r="R355" s="659"/>
    </row>
    <row r="356" spans="1:18" s="660" customFormat="1" ht="38.25" x14ac:dyDescent="0.25">
      <c r="A356" s="722" t="s">
        <v>194</v>
      </c>
      <c r="B356" s="597" t="s">
        <v>54</v>
      </c>
      <c r="C356" s="597" t="s">
        <v>55</v>
      </c>
      <c r="D356" s="597" t="s">
        <v>194</v>
      </c>
      <c r="E356" s="598">
        <v>94990</v>
      </c>
      <c r="F356" s="168" t="s">
        <v>2270</v>
      </c>
      <c r="G356" s="597" t="s">
        <v>1509</v>
      </c>
      <c r="H356" s="633">
        <v>7.98</v>
      </c>
      <c r="I356" s="632" t="s">
        <v>2271</v>
      </c>
      <c r="J356" s="634" t="s">
        <v>2272</v>
      </c>
      <c r="K356" s="633">
        <v>938</v>
      </c>
      <c r="L356" s="633">
        <v>918.88</v>
      </c>
      <c r="M356" s="633">
        <v>7485.24</v>
      </c>
      <c r="N356" s="723">
        <v>7332.66</v>
      </c>
      <c r="O356" s="659"/>
      <c r="P356" s="659"/>
      <c r="Q356" s="659"/>
      <c r="R356" s="659"/>
    </row>
    <row r="357" spans="1:18" s="660" customFormat="1" ht="12.75" x14ac:dyDescent="0.25">
      <c r="A357" s="722"/>
      <c r="B357" s="597"/>
      <c r="C357" s="597"/>
      <c r="D357" s="597"/>
      <c r="E357" s="598"/>
      <c r="F357" s="605"/>
      <c r="G357" s="450"/>
      <c r="H357" s="606"/>
      <c r="I357" s="607"/>
      <c r="J357" s="607"/>
      <c r="K357" s="606"/>
      <c r="L357" s="606"/>
      <c r="M357" s="629"/>
      <c r="N357" s="724"/>
      <c r="O357" s="659"/>
      <c r="P357" s="659"/>
      <c r="Q357" s="659"/>
      <c r="R357" s="659"/>
    </row>
    <row r="358" spans="1:18" s="660" customFormat="1" ht="12.75" x14ac:dyDescent="0.25">
      <c r="A358" s="734" t="s">
        <v>195</v>
      </c>
      <c r="B358" s="44"/>
      <c r="C358" s="44"/>
      <c r="D358" s="44"/>
      <c r="E358" s="44"/>
      <c r="F358" s="45" t="s">
        <v>159</v>
      </c>
      <c r="G358" s="608"/>
      <c r="H358" s="609"/>
      <c r="I358" s="610"/>
      <c r="J358" s="610"/>
      <c r="K358" s="609"/>
      <c r="L358" s="609"/>
      <c r="M358" s="611">
        <v>95776.060000000012</v>
      </c>
      <c r="N358" s="735">
        <v>96069.739999999976</v>
      </c>
      <c r="O358" s="659"/>
      <c r="P358" s="659"/>
      <c r="Q358" s="659"/>
      <c r="R358" s="659"/>
    </row>
    <row r="359" spans="1:18" s="660" customFormat="1" ht="12.75" x14ac:dyDescent="0.25">
      <c r="A359" s="738" t="s">
        <v>196</v>
      </c>
      <c r="B359" s="47"/>
      <c r="C359" s="47"/>
      <c r="D359" s="47"/>
      <c r="E359" s="47"/>
      <c r="F359" s="48" t="s">
        <v>1493</v>
      </c>
      <c r="G359" s="616"/>
      <c r="H359" s="617"/>
      <c r="I359" s="618"/>
      <c r="J359" s="618"/>
      <c r="K359" s="617"/>
      <c r="L359" s="617"/>
      <c r="M359" s="619">
        <v>1791.3</v>
      </c>
      <c r="N359" s="716">
        <v>1802.42</v>
      </c>
      <c r="O359" s="659"/>
      <c r="P359" s="659"/>
      <c r="Q359" s="659"/>
      <c r="R359" s="659"/>
    </row>
    <row r="360" spans="1:18" s="660" customFormat="1" ht="38.25" x14ac:dyDescent="0.25">
      <c r="A360" s="722" t="s">
        <v>197</v>
      </c>
      <c r="B360" s="597" t="s">
        <v>54</v>
      </c>
      <c r="C360" s="597" t="s">
        <v>55</v>
      </c>
      <c r="D360" s="597" t="s">
        <v>197</v>
      </c>
      <c r="E360" s="598">
        <v>100725</v>
      </c>
      <c r="F360" s="168" t="s">
        <v>2273</v>
      </c>
      <c r="G360" s="597" t="s">
        <v>45</v>
      </c>
      <c r="H360" s="633">
        <v>65.400000000000006</v>
      </c>
      <c r="I360" s="632" t="s">
        <v>2274</v>
      </c>
      <c r="J360" s="634" t="s">
        <v>2275</v>
      </c>
      <c r="K360" s="633">
        <v>27.39</v>
      </c>
      <c r="L360" s="633">
        <v>27.56</v>
      </c>
      <c r="M360" s="633">
        <v>1791.3</v>
      </c>
      <c r="N360" s="723">
        <v>1802.42</v>
      </c>
      <c r="O360" s="659"/>
      <c r="P360" s="659"/>
      <c r="Q360" s="659"/>
      <c r="R360" s="659"/>
    </row>
    <row r="361" spans="1:18" s="660" customFormat="1" ht="12.75" x14ac:dyDescent="0.25">
      <c r="A361" s="738" t="s">
        <v>198</v>
      </c>
      <c r="B361" s="47"/>
      <c r="C361" s="47"/>
      <c r="D361" s="47"/>
      <c r="E361" s="47"/>
      <c r="F361" s="48" t="s">
        <v>164</v>
      </c>
      <c r="G361" s="616"/>
      <c r="H361" s="617"/>
      <c r="I361" s="618"/>
      <c r="J361" s="618"/>
      <c r="K361" s="617"/>
      <c r="L361" s="617"/>
      <c r="M361" s="619">
        <v>53827.07</v>
      </c>
      <c r="N361" s="716">
        <v>53978.12999999999</v>
      </c>
      <c r="O361" s="659"/>
      <c r="P361" s="659"/>
      <c r="Q361" s="659"/>
      <c r="R361" s="659"/>
    </row>
    <row r="362" spans="1:18" s="660" customFormat="1" ht="25.5" x14ac:dyDescent="0.25">
      <c r="A362" s="722" t="s">
        <v>199</v>
      </c>
      <c r="B362" s="597" t="s">
        <v>54</v>
      </c>
      <c r="C362" s="597" t="s">
        <v>55</v>
      </c>
      <c r="D362" s="597" t="s">
        <v>199</v>
      </c>
      <c r="E362" s="598">
        <v>88485</v>
      </c>
      <c r="F362" s="168" t="s">
        <v>2276</v>
      </c>
      <c r="G362" s="597" t="s">
        <v>45</v>
      </c>
      <c r="H362" s="633">
        <v>1007.0550000000001</v>
      </c>
      <c r="I362" s="632" t="s">
        <v>2277</v>
      </c>
      <c r="J362" s="634" t="s">
        <v>2278</v>
      </c>
      <c r="K362" s="633">
        <v>4.49</v>
      </c>
      <c r="L362" s="633">
        <v>4.5199999999999996</v>
      </c>
      <c r="M362" s="633">
        <v>4521.67</v>
      </c>
      <c r="N362" s="723">
        <v>4551.88</v>
      </c>
      <c r="O362" s="659"/>
      <c r="P362" s="659"/>
      <c r="Q362" s="659"/>
      <c r="R362" s="659"/>
    </row>
    <row r="363" spans="1:18" s="660" customFormat="1" ht="25.5" x14ac:dyDescent="0.25">
      <c r="A363" s="722" t="s">
        <v>200</v>
      </c>
      <c r="B363" s="597" t="s">
        <v>54</v>
      </c>
      <c r="C363" s="597" t="s">
        <v>56</v>
      </c>
      <c r="D363" s="597" t="s">
        <v>200</v>
      </c>
      <c r="E363" s="598">
        <v>1901003033</v>
      </c>
      <c r="F363" s="168" t="s">
        <v>1716</v>
      </c>
      <c r="G363" s="597" t="s">
        <v>45</v>
      </c>
      <c r="H363" s="633">
        <v>1007.0550000000001</v>
      </c>
      <c r="I363" s="632">
        <v>26.09</v>
      </c>
      <c r="J363" s="634">
        <v>27.73</v>
      </c>
      <c r="K363" s="633">
        <v>33.6</v>
      </c>
      <c r="L363" s="633">
        <v>33.89</v>
      </c>
      <c r="M363" s="633">
        <v>33837.040000000001</v>
      </c>
      <c r="N363" s="723">
        <v>34129.089999999997</v>
      </c>
      <c r="O363" s="659"/>
      <c r="P363" s="659"/>
      <c r="Q363" s="659"/>
      <c r="R363" s="659"/>
    </row>
    <row r="364" spans="1:18" s="660" customFormat="1" ht="25.5" x14ac:dyDescent="0.25">
      <c r="A364" s="722" t="s">
        <v>201</v>
      </c>
      <c r="B364" s="597" t="s">
        <v>54</v>
      </c>
      <c r="C364" s="597" t="s">
        <v>55</v>
      </c>
      <c r="D364" s="597" t="s">
        <v>201</v>
      </c>
      <c r="E364" s="598">
        <v>88489</v>
      </c>
      <c r="F364" s="168" t="s">
        <v>2279</v>
      </c>
      <c r="G364" s="597" t="s">
        <v>45</v>
      </c>
      <c r="H364" s="633">
        <v>1007.0550000000001</v>
      </c>
      <c r="I364" s="632" t="s">
        <v>2280</v>
      </c>
      <c r="J364" s="634" t="s">
        <v>2281</v>
      </c>
      <c r="K364" s="633">
        <v>15.36</v>
      </c>
      <c r="L364" s="633">
        <v>15.19</v>
      </c>
      <c r="M364" s="633">
        <v>15468.36</v>
      </c>
      <c r="N364" s="723">
        <v>15297.16</v>
      </c>
      <c r="O364" s="659"/>
      <c r="P364" s="659"/>
      <c r="Q364" s="659"/>
      <c r="R364" s="659"/>
    </row>
    <row r="365" spans="1:18" s="660" customFormat="1" ht="12.75" x14ac:dyDescent="0.25">
      <c r="A365" s="738" t="s">
        <v>202</v>
      </c>
      <c r="B365" s="47"/>
      <c r="C365" s="47"/>
      <c r="D365" s="47"/>
      <c r="E365" s="47"/>
      <c r="F365" s="48" t="s">
        <v>165</v>
      </c>
      <c r="G365" s="616"/>
      <c r="H365" s="617"/>
      <c r="I365" s="618"/>
      <c r="J365" s="618"/>
      <c r="K365" s="617"/>
      <c r="L365" s="617"/>
      <c r="M365" s="619">
        <v>38505.47</v>
      </c>
      <c r="N365" s="716">
        <v>38607.279999999999</v>
      </c>
      <c r="O365" s="659"/>
      <c r="P365" s="659"/>
      <c r="Q365" s="659"/>
      <c r="R365" s="659"/>
    </row>
    <row r="366" spans="1:18" s="660" customFormat="1" ht="25.5" x14ac:dyDescent="0.25">
      <c r="A366" s="722" t="s">
        <v>203</v>
      </c>
      <c r="B366" s="597" t="s">
        <v>54</v>
      </c>
      <c r="C366" s="597" t="s">
        <v>55</v>
      </c>
      <c r="D366" s="597" t="s">
        <v>203</v>
      </c>
      <c r="E366" s="598">
        <v>88485</v>
      </c>
      <c r="F366" s="168" t="s">
        <v>2276</v>
      </c>
      <c r="G366" s="597" t="s">
        <v>45</v>
      </c>
      <c r="H366" s="633">
        <v>462.80624999999998</v>
      </c>
      <c r="I366" s="632" t="s">
        <v>2277</v>
      </c>
      <c r="J366" s="634" t="s">
        <v>2278</v>
      </c>
      <c r="K366" s="633">
        <v>4.49</v>
      </c>
      <c r="L366" s="633">
        <v>4.5199999999999996</v>
      </c>
      <c r="M366" s="633">
        <v>2078</v>
      </c>
      <c r="N366" s="723">
        <v>2091.88</v>
      </c>
      <c r="O366" s="659"/>
      <c r="P366" s="659"/>
      <c r="Q366" s="659"/>
      <c r="R366" s="659"/>
    </row>
    <row r="367" spans="1:18" s="660" customFormat="1" ht="25.5" x14ac:dyDescent="0.25">
      <c r="A367" s="722" t="s">
        <v>204</v>
      </c>
      <c r="B367" s="597" t="s">
        <v>54</v>
      </c>
      <c r="C367" s="597" t="s">
        <v>56</v>
      </c>
      <c r="D367" s="597" t="s">
        <v>204</v>
      </c>
      <c r="E367" s="598">
        <v>1901003033</v>
      </c>
      <c r="F367" s="168" t="s">
        <v>1716</v>
      </c>
      <c r="G367" s="597" t="s">
        <v>45</v>
      </c>
      <c r="H367" s="633">
        <v>462.80624999999998</v>
      </c>
      <c r="I367" s="632">
        <v>26.09</v>
      </c>
      <c r="J367" s="634">
        <v>27.73</v>
      </c>
      <c r="K367" s="633">
        <v>33.6</v>
      </c>
      <c r="L367" s="633">
        <v>33.89</v>
      </c>
      <c r="M367" s="633">
        <v>15550.29</v>
      </c>
      <c r="N367" s="723">
        <v>15684.5</v>
      </c>
      <c r="O367" s="659"/>
      <c r="P367" s="659"/>
      <c r="Q367" s="659"/>
      <c r="R367" s="659"/>
    </row>
    <row r="368" spans="1:18" s="660" customFormat="1" ht="25.5" x14ac:dyDescent="0.25">
      <c r="A368" s="722" t="s">
        <v>908</v>
      </c>
      <c r="B368" s="597" t="s">
        <v>54</v>
      </c>
      <c r="C368" s="597" t="s">
        <v>56</v>
      </c>
      <c r="D368" s="597" t="s">
        <v>908</v>
      </c>
      <c r="E368" s="598">
        <v>1901003505</v>
      </c>
      <c r="F368" s="168" t="s">
        <v>2282</v>
      </c>
      <c r="G368" s="597" t="s">
        <v>45</v>
      </c>
      <c r="H368" s="633">
        <v>462.80624999999998</v>
      </c>
      <c r="I368" s="632">
        <v>35.020000000000003</v>
      </c>
      <c r="J368" s="634">
        <v>36.83</v>
      </c>
      <c r="K368" s="633">
        <v>45.11</v>
      </c>
      <c r="L368" s="633">
        <v>45.01</v>
      </c>
      <c r="M368" s="633">
        <v>20877.18</v>
      </c>
      <c r="N368" s="723">
        <v>20830.900000000001</v>
      </c>
      <c r="O368" s="659"/>
      <c r="P368" s="659"/>
      <c r="Q368" s="659"/>
      <c r="R368" s="659"/>
    </row>
    <row r="369" spans="1:18" s="660" customFormat="1" ht="12.75" x14ac:dyDescent="0.25">
      <c r="A369" s="738" t="s">
        <v>1520</v>
      </c>
      <c r="B369" s="47"/>
      <c r="C369" s="47"/>
      <c r="D369" s="47"/>
      <c r="E369" s="47"/>
      <c r="F369" s="48" t="s">
        <v>1560</v>
      </c>
      <c r="G369" s="616"/>
      <c r="H369" s="617"/>
      <c r="I369" s="618"/>
      <c r="J369" s="618"/>
      <c r="K369" s="617"/>
      <c r="L369" s="617"/>
      <c r="M369" s="619">
        <v>1622.5600000000002</v>
      </c>
      <c r="N369" s="716">
        <v>1653.2699999999998</v>
      </c>
      <c r="O369" s="659"/>
      <c r="P369" s="659"/>
      <c r="Q369" s="659"/>
      <c r="R369" s="659"/>
    </row>
    <row r="370" spans="1:18" s="660" customFormat="1" ht="25.5" x14ac:dyDescent="0.25">
      <c r="A370" s="722" t="s">
        <v>1521</v>
      </c>
      <c r="B370" s="597" t="s">
        <v>54</v>
      </c>
      <c r="C370" s="597" t="s">
        <v>55</v>
      </c>
      <c r="D370" s="597" t="s">
        <v>1521</v>
      </c>
      <c r="E370" s="598">
        <v>88484</v>
      </c>
      <c r="F370" s="168" t="s">
        <v>2283</v>
      </c>
      <c r="G370" s="597" t="s">
        <v>45</v>
      </c>
      <c r="H370" s="633">
        <v>21.330000000000002</v>
      </c>
      <c r="I370" s="632" t="s">
        <v>2284</v>
      </c>
      <c r="J370" s="634" t="s">
        <v>2285</v>
      </c>
      <c r="K370" s="633">
        <v>5.51</v>
      </c>
      <c r="L370" s="633">
        <v>5.58</v>
      </c>
      <c r="M370" s="633">
        <v>117.52</v>
      </c>
      <c r="N370" s="723">
        <v>119.02</v>
      </c>
      <c r="O370" s="659"/>
      <c r="P370" s="659"/>
      <c r="Q370" s="659"/>
      <c r="R370" s="659"/>
    </row>
    <row r="371" spans="1:18" s="660" customFormat="1" ht="25.5" x14ac:dyDescent="0.25">
      <c r="A371" s="722" t="s">
        <v>1554</v>
      </c>
      <c r="B371" s="597" t="s">
        <v>54</v>
      </c>
      <c r="C371" s="597" t="s">
        <v>55</v>
      </c>
      <c r="D371" s="597" t="s">
        <v>1554</v>
      </c>
      <c r="E371" s="598">
        <v>88496</v>
      </c>
      <c r="F371" s="168" t="s">
        <v>2286</v>
      </c>
      <c r="G371" s="597" t="s">
        <v>45</v>
      </c>
      <c r="H371" s="633">
        <v>21.330000000000002</v>
      </c>
      <c r="I371" s="632" t="s">
        <v>2287</v>
      </c>
      <c r="J371" s="634" t="s">
        <v>2288</v>
      </c>
      <c r="K371" s="633">
        <v>35.79</v>
      </c>
      <c r="L371" s="633">
        <v>36.700000000000003</v>
      </c>
      <c r="M371" s="633">
        <v>763.4</v>
      </c>
      <c r="N371" s="723">
        <v>782.81</v>
      </c>
      <c r="O371" s="659"/>
      <c r="P371" s="659"/>
      <c r="Q371" s="659"/>
      <c r="R371" s="659"/>
    </row>
    <row r="372" spans="1:18" s="660" customFormat="1" ht="25.5" x14ac:dyDescent="0.25">
      <c r="A372" s="722" t="s">
        <v>1555</v>
      </c>
      <c r="B372" s="597" t="s">
        <v>54</v>
      </c>
      <c r="C372" s="597" t="s">
        <v>55</v>
      </c>
      <c r="D372" s="597" t="s">
        <v>1555</v>
      </c>
      <c r="E372" s="598">
        <v>104639</v>
      </c>
      <c r="F372" s="168" t="s">
        <v>2289</v>
      </c>
      <c r="G372" s="597" t="s">
        <v>45</v>
      </c>
      <c r="H372" s="633">
        <v>21.330000000000002</v>
      </c>
      <c r="I372" s="632" t="s">
        <v>2290</v>
      </c>
      <c r="J372" s="634" t="s">
        <v>2291</v>
      </c>
      <c r="K372" s="633">
        <v>13.22</v>
      </c>
      <c r="L372" s="633">
        <v>13.39</v>
      </c>
      <c r="M372" s="633">
        <v>281.98</v>
      </c>
      <c r="N372" s="723">
        <v>285.60000000000002</v>
      </c>
      <c r="O372" s="659"/>
      <c r="P372" s="659"/>
      <c r="Q372" s="659"/>
      <c r="R372" s="659"/>
    </row>
    <row r="373" spans="1:18" s="660" customFormat="1" ht="25.5" x14ac:dyDescent="0.25">
      <c r="A373" s="722" t="s">
        <v>1567</v>
      </c>
      <c r="B373" s="597" t="s">
        <v>54</v>
      </c>
      <c r="C373" s="597" t="s">
        <v>55</v>
      </c>
      <c r="D373" s="597" t="s">
        <v>1567</v>
      </c>
      <c r="E373" s="598">
        <v>102215</v>
      </c>
      <c r="F373" s="168" t="s">
        <v>2292</v>
      </c>
      <c r="G373" s="597" t="s">
        <v>45</v>
      </c>
      <c r="H373" s="633">
        <v>21.330000000000002</v>
      </c>
      <c r="I373" s="632" t="s">
        <v>2293</v>
      </c>
      <c r="J373" s="634" t="s">
        <v>2294</v>
      </c>
      <c r="K373" s="633">
        <v>21.55</v>
      </c>
      <c r="L373" s="633">
        <v>21.84</v>
      </c>
      <c r="M373" s="633">
        <v>459.66</v>
      </c>
      <c r="N373" s="723">
        <v>465.84</v>
      </c>
      <c r="O373" s="659"/>
      <c r="P373" s="659"/>
      <c r="Q373" s="659"/>
      <c r="R373" s="659"/>
    </row>
    <row r="374" spans="1:18" s="660" customFormat="1" ht="12.75" x14ac:dyDescent="0.25">
      <c r="A374" s="738" t="s">
        <v>1561</v>
      </c>
      <c r="B374" s="47"/>
      <c r="C374" s="47"/>
      <c r="D374" s="47"/>
      <c r="E374" s="47"/>
      <c r="F374" s="48" t="s">
        <v>1519</v>
      </c>
      <c r="G374" s="616"/>
      <c r="H374" s="617"/>
      <c r="I374" s="618"/>
      <c r="J374" s="618"/>
      <c r="K374" s="617"/>
      <c r="L374" s="617"/>
      <c r="M374" s="619">
        <v>29.66</v>
      </c>
      <c r="N374" s="716">
        <v>28.64</v>
      </c>
      <c r="O374" s="659"/>
      <c r="P374" s="659"/>
      <c r="Q374" s="659"/>
      <c r="R374" s="659"/>
    </row>
    <row r="375" spans="1:18" s="660" customFormat="1" ht="25.5" x14ac:dyDescent="0.25">
      <c r="A375" s="722" t="s">
        <v>1562</v>
      </c>
      <c r="B375" s="597" t="s">
        <v>54</v>
      </c>
      <c r="C375" s="597" t="s">
        <v>55</v>
      </c>
      <c r="D375" s="597" t="s">
        <v>1562</v>
      </c>
      <c r="E375" s="598">
        <v>97914</v>
      </c>
      <c r="F375" s="168" t="s">
        <v>1732</v>
      </c>
      <c r="G375" s="597" t="s">
        <v>1733</v>
      </c>
      <c r="H375" s="633">
        <v>1.1779999999999999</v>
      </c>
      <c r="I375" s="632" t="s">
        <v>1734</v>
      </c>
      <c r="J375" s="634" t="s">
        <v>1735</v>
      </c>
      <c r="K375" s="633">
        <v>3.59</v>
      </c>
      <c r="L375" s="633">
        <v>3.47</v>
      </c>
      <c r="M375" s="633">
        <v>4.22</v>
      </c>
      <c r="N375" s="723">
        <v>4.08</v>
      </c>
      <c r="O375" s="659"/>
      <c r="P375" s="659"/>
      <c r="Q375" s="659"/>
      <c r="R375" s="659"/>
    </row>
    <row r="376" spans="1:18" s="660" customFormat="1" ht="38.25" x14ac:dyDescent="0.25">
      <c r="A376" s="722" t="s">
        <v>1563</v>
      </c>
      <c r="B376" s="597" t="s">
        <v>54</v>
      </c>
      <c r="C376" s="597" t="s">
        <v>55</v>
      </c>
      <c r="D376" s="597" t="s">
        <v>1563</v>
      </c>
      <c r="E376" s="598">
        <v>97915</v>
      </c>
      <c r="F376" s="168" t="s">
        <v>1736</v>
      </c>
      <c r="G376" s="597" t="s">
        <v>1733</v>
      </c>
      <c r="H376" s="633">
        <v>17.669999999999998</v>
      </c>
      <c r="I376" s="632" t="s">
        <v>1737</v>
      </c>
      <c r="J376" s="634" t="s">
        <v>1738</v>
      </c>
      <c r="K376" s="633">
        <v>1.44</v>
      </c>
      <c r="L376" s="633">
        <v>1.39</v>
      </c>
      <c r="M376" s="633">
        <v>25.44</v>
      </c>
      <c r="N376" s="723">
        <v>24.56</v>
      </c>
      <c r="O376" s="659"/>
      <c r="P376" s="659"/>
      <c r="Q376" s="659"/>
      <c r="R376" s="659"/>
    </row>
    <row r="377" spans="1:18" s="660" customFormat="1" ht="12.75" x14ac:dyDescent="0.25">
      <c r="A377" s="722"/>
      <c r="B377" s="597"/>
      <c r="C377" s="597"/>
      <c r="D377" s="597"/>
      <c r="E377" s="598"/>
      <c r="F377" s="605"/>
      <c r="G377" s="450"/>
      <c r="H377" s="606"/>
      <c r="I377" s="607"/>
      <c r="J377" s="607"/>
      <c r="K377" s="606"/>
      <c r="L377" s="606"/>
      <c r="M377" s="629"/>
      <c r="N377" s="724"/>
      <c r="O377" s="659"/>
      <c r="P377" s="659"/>
      <c r="Q377" s="659"/>
      <c r="R377" s="659"/>
    </row>
    <row r="378" spans="1:18" s="660" customFormat="1" ht="12.75" x14ac:dyDescent="0.25">
      <c r="A378" s="734" t="s">
        <v>205</v>
      </c>
      <c r="B378" s="44"/>
      <c r="C378" s="44"/>
      <c r="D378" s="44"/>
      <c r="E378" s="44"/>
      <c r="F378" s="45" t="s">
        <v>380</v>
      </c>
      <c r="G378" s="608"/>
      <c r="H378" s="609"/>
      <c r="I378" s="610"/>
      <c r="J378" s="610"/>
      <c r="K378" s="609"/>
      <c r="L378" s="609"/>
      <c r="M378" s="611">
        <v>27414.600000000002</v>
      </c>
      <c r="N378" s="735">
        <v>26280.18</v>
      </c>
      <c r="O378" s="659"/>
      <c r="P378" s="659"/>
      <c r="Q378" s="659"/>
      <c r="R378" s="659"/>
    </row>
    <row r="379" spans="1:18" s="660" customFormat="1" ht="12.75" x14ac:dyDescent="0.25">
      <c r="A379" s="738" t="s">
        <v>206</v>
      </c>
      <c r="B379" s="47"/>
      <c r="C379" s="47"/>
      <c r="D379" s="47"/>
      <c r="E379" s="47"/>
      <c r="F379" s="48" t="s">
        <v>132</v>
      </c>
      <c r="G379" s="616"/>
      <c r="H379" s="617"/>
      <c r="I379" s="618"/>
      <c r="J379" s="618"/>
      <c r="K379" s="617"/>
      <c r="L379" s="617"/>
      <c r="M379" s="619">
        <v>5618.27</v>
      </c>
      <c r="N379" s="716">
        <v>5412.26</v>
      </c>
      <c r="O379" s="659"/>
      <c r="P379" s="659"/>
      <c r="Q379" s="659"/>
      <c r="R379" s="659"/>
    </row>
    <row r="380" spans="1:18" s="660" customFormat="1" ht="12.75" x14ac:dyDescent="0.25">
      <c r="A380" s="722" t="s">
        <v>207</v>
      </c>
      <c r="B380" s="597" t="s">
        <v>54</v>
      </c>
      <c r="C380" s="597" t="s">
        <v>55</v>
      </c>
      <c r="D380" s="597" t="s">
        <v>207</v>
      </c>
      <c r="E380" s="598">
        <v>98689</v>
      </c>
      <c r="F380" s="168" t="s">
        <v>2295</v>
      </c>
      <c r="G380" s="597" t="s">
        <v>150</v>
      </c>
      <c r="H380" s="633">
        <v>17.75</v>
      </c>
      <c r="I380" s="632" t="s">
        <v>2296</v>
      </c>
      <c r="J380" s="634" t="s">
        <v>2297</v>
      </c>
      <c r="K380" s="633">
        <v>144.47999999999999</v>
      </c>
      <c r="L380" s="633">
        <v>139.31</v>
      </c>
      <c r="M380" s="633">
        <v>2564.52</v>
      </c>
      <c r="N380" s="723">
        <v>2472.75</v>
      </c>
      <c r="O380" s="659"/>
      <c r="P380" s="659"/>
      <c r="Q380" s="659"/>
      <c r="R380" s="659"/>
    </row>
    <row r="381" spans="1:18" s="660" customFormat="1" ht="38.25" x14ac:dyDescent="0.25">
      <c r="A381" s="722" t="s">
        <v>208</v>
      </c>
      <c r="B381" s="597" t="s">
        <v>54</v>
      </c>
      <c r="C381" s="597" t="s">
        <v>55</v>
      </c>
      <c r="D381" s="597" t="s">
        <v>208</v>
      </c>
      <c r="E381" s="598">
        <v>101965</v>
      </c>
      <c r="F381" s="168" t="s">
        <v>2298</v>
      </c>
      <c r="G381" s="597" t="s">
        <v>150</v>
      </c>
      <c r="H381" s="633">
        <v>12.75</v>
      </c>
      <c r="I381" s="632" t="s">
        <v>2299</v>
      </c>
      <c r="J381" s="634" t="s">
        <v>2300</v>
      </c>
      <c r="K381" s="633">
        <v>239.51</v>
      </c>
      <c r="L381" s="633">
        <v>230.55</v>
      </c>
      <c r="M381" s="633">
        <v>3053.75</v>
      </c>
      <c r="N381" s="723">
        <v>2939.51</v>
      </c>
      <c r="O381" s="659"/>
      <c r="P381" s="659"/>
      <c r="Q381" s="659"/>
      <c r="R381" s="659"/>
    </row>
    <row r="382" spans="1:18" s="660" customFormat="1" ht="12.75" x14ac:dyDescent="0.25">
      <c r="A382" s="738" t="s">
        <v>209</v>
      </c>
      <c r="B382" s="47"/>
      <c r="C382" s="47"/>
      <c r="D382" s="47"/>
      <c r="E382" s="47"/>
      <c r="F382" s="48" t="s">
        <v>168</v>
      </c>
      <c r="G382" s="616"/>
      <c r="H382" s="617"/>
      <c r="I382" s="618"/>
      <c r="J382" s="618"/>
      <c r="K382" s="617"/>
      <c r="L382" s="617"/>
      <c r="M382" s="619">
        <v>13384.25</v>
      </c>
      <c r="N382" s="716">
        <v>12805</v>
      </c>
      <c r="O382" s="659"/>
      <c r="P382" s="659"/>
      <c r="Q382" s="659"/>
      <c r="R382" s="659"/>
    </row>
    <row r="383" spans="1:18" s="660" customFormat="1" ht="38.25" x14ac:dyDescent="0.25">
      <c r="A383" s="722" t="s">
        <v>210</v>
      </c>
      <c r="B383" s="597" t="s">
        <v>54</v>
      </c>
      <c r="C383" s="597" t="s">
        <v>56</v>
      </c>
      <c r="D383" s="597" t="s">
        <v>210</v>
      </c>
      <c r="E383" s="598">
        <v>2001003023</v>
      </c>
      <c r="F383" s="168" t="s">
        <v>2301</v>
      </c>
      <c r="G383" s="597" t="s">
        <v>45</v>
      </c>
      <c r="H383" s="633">
        <v>9.2750000000000021</v>
      </c>
      <c r="I383" s="632">
        <v>920.25</v>
      </c>
      <c r="J383" s="634">
        <v>925.66</v>
      </c>
      <c r="K383" s="633">
        <v>1185.46</v>
      </c>
      <c r="L383" s="633">
        <v>1131.3699999999999</v>
      </c>
      <c r="M383" s="633">
        <v>10995.14</v>
      </c>
      <c r="N383" s="723">
        <v>10493.45</v>
      </c>
      <c r="O383" s="659"/>
      <c r="P383" s="659"/>
      <c r="Q383" s="659"/>
      <c r="R383" s="659"/>
    </row>
    <row r="384" spans="1:18" s="660" customFormat="1" ht="25.5" x14ac:dyDescent="0.25">
      <c r="A384" s="722" t="s">
        <v>211</v>
      </c>
      <c r="B384" s="597" t="s">
        <v>54</v>
      </c>
      <c r="C384" s="597" t="s">
        <v>55</v>
      </c>
      <c r="D384" s="597" t="s">
        <v>211</v>
      </c>
      <c r="E384" s="598">
        <v>100862</v>
      </c>
      <c r="F384" s="168" t="s">
        <v>2302</v>
      </c>
      <c r="G384" s="597" t="s">
        <v>117</v>
      </c>
      <c r="H384" s="633">
        <v>14</v>
      </c>
      <c r="I384" s="632" t="s">
        <v>2303</v>
      </c>
      <c r="J384" s="634" t="s">
        <v>2304</v>
      </c>
      <c r="K384" s="633">
        <v>46.49</v>
      </c>
      <c r="L384" s="633">
        <v>45.84</v>
      </c>
      <c r="M384" s="633">
        <v>650.86</v>
      </c>
      <c r="N384" s="723">
        <v>641.76</v>
      </c>
      <c r="O384" s="659"/>
      <c r="P384" s="659"/>
      <c r="Q384" s="659"/>
      <c r="R384" s="659"/>
    </row>
    <row r="385" spans="1:18" s="660" customFormat="1" ht="25.5" x14ac:dyDescent="0.25">
      <c r="A385" s="722" t="s">
        <v>212</v>
      </c>
      <c r="B385" s="597" t="s">
        <v>54</v>
      </c>
      <c r="C385" s="597" t="s">
        <v>56</v>
      </c>
      <c r="D385" s="597" t="s">
        <v>212</v>
      </c>
      <c r="E385" s="598">
        <v>2001003026</v>
      </c>
      <c r="F385" s="168" t="s">
        <v>2305</v>
      </c>
      <c r="G385" s="597" t="s">
        <v>150</v>
      </c>
      <c r="H385" s="633">
        <v>17.03</v>
      </c>
      <c r="I385" s="632">
        <v>79.239999999999995</v>
      </c>
      <c r="J385" s="634">
        <v>80.23</v>
      </c>
      <c r="K385" s="633">
        <v>102.07</v>
      </c>
      <c r="L385" s="633">
        <v>98.05</v>
      </c>
      <c r="M385" s="633">
        <v>1738.25</v>
      </c>
      <c r="N385" s="723">
        <v>1669.79</v>
      </c>
      <c r="O385" s="659"/>
      <c r="P385" s="659"/>
      <c r="Q385" s="659"/>
      <c r="R385" s="659"/>
    </row>
    <row r="386" spans="1:18" s="660" customFormat="1" ht="12.75" x14ac:dyDescent="0.25">
      <c r="A386" s="738" t="s">
        <v>378</v>
      </c>
      <c r="B386" s="47"/>
      <c r="C386" s="47"/>
      <c r="D386" s="47"/>
      <c r="E386" s="47"/>
      <c r="F386" s="48" t="s">
        <v>377</v>
      </c>
      <c r="G386" s="616"/>
      <c r="H386" s="617"/>
      <c r="I386" s="618"/>
      <c r="J386" s="618"/>
      <c r="K386" s="617"/>
      <c r="L386" s="617"/>
      <c r="M386" s="619">
        <v>8329.9699999999993</v>
      </c>
      <c r="N386" s="716">
        <v>7983.64</v>
      </c>
      <c r="O386" s="659"/>
      <c r="P386" s="659"/>
      <c r="Q386" s="659"/>
      <c r="R386" s="659"/>
    </row>
    <row r="387" spans="1:18" s="660" customFormat="1" ht="38.25" x14ac:dyDescent="0.25">
      <c r="A387" s="722" t="s">
        <v>379</v>
      </c>
      <c r="B387" s="597" t="s">
        <v>54</v>
      </c>
      <c r="C387" s="597" t="s">
        <v>55</v>
      </c>
      <c r="D387" s="597" t="s">
        <v>379</v>
      </c>
      <c r="E387" s="598">
        <v>102253</v>
      </c>
      <c r="F387" s="168" t="s">
        <v>2306</v>
      </c>
      <c r="G387" s="597" t="s">
        <v>45</v>
      </c>
      <c r="H387" s="633">
        <v>7.4399999999999995</v>
      </c>
      <c r="I387" s="632" t="s">
        <v>2307</v>
      </c>
      <c r="J387" s="634" t="s">
        <v>2308</v>
      </c>
      <c r="K387" s="633">
        <v>1119.6199999999999</v>
      </c>
      <c r="L387" s="633">
        <v>1073.07</v>
      </c>
      <c r="M387" s="633">
        <v>8329.9699999999993</v>
      </c>
      <c r="N387" s="723">
        <v>7983.64</v>
      </c>
      <c r="O387" s="659"/>
      <c r="P387" s="659"/>
      <c r="Q387" s="659"/>
      <c r="R387" s="659"/>
    </row>
    <row r="388" spans="1:18" s="660" customFormat="1" ht="12.75" x14ac:dyDescent="0.25">
      <c r="A388" s="738" t="s">
        <v>1522</v>
      </c>
      <c r="B388" s="47"/>
      <c r="C388" s="47"/>
      <c r="D388" s="47"/>
      <c r="E388" s="47"/>
      <c r="F388" s="48" t="s">
        <v>1519</v>
      </c>
      <c r="G388" s="616"/>
      <c r="H388" s="617"/>
      <c r="I388" s="618"/>
      <c r="J388" s="618"/>
      <c r="K388" s="617"/>
      <c r="L388" s="617"/>
      <c r="M388" s="619">
        <v>82.11</v>
      </c>
      <c r="N388" s="716">
        <v>79.28</v>
      </c>
      <c r="O388" s="659"/>
      <c r="P388" s="659"/>
      <c r="Q388" s="659"/>
      <c r="R388" s="659"/>
    </row>
    <row r="389" spans="1:18" s="660" customFormat="1" ht="25.5" x14ac:dyDescent="0.25">
      <c r="A389" s="722" t="s">
        <v>1523</v>
      </c>
      <c r="B389" s="597" t="s">
        <v>54</v>
      </c>
      <c r="C389" s="597" t="s">
        <v>55</v>
      </c>
      <c r="D389" s="597" t="s">
        <v>1523</v>
      </c>
      <c r="E389" s="598">
        <v>97914</v>
      </c>
      <c r="F389" s="168" t="s">
        <v>1732</v>
      </c>
      <c r="G389" s="597" t="s">
        <v>1733</v>
      </c>
      <c r="H389" s="633">
        <v>3.26</v>
      </c>
      <c r="I389" s="632" t="s">
        <v>1734</v>
      </c>
      <c r="J389" s="634" t="s">
        <v>1735</v>
      </c>
      <c r="K389" s="633">
        <v>3.59</v>
      </c>
      <c r="L389" s="633">
        <v>3.47</v>
      </c>
      <c r="M389" s="633">
        <v>11.7</v>
      </c>
      <c r="N389" s="723">
        <v>11.31</v>
      </c>
      <c r="O389" s="659"/>
      <c r="P389" s="659"/>
      <c r="Q389" s="659"/>
      <c r="R389" s="659"/>
    </row>
    <row r="390" spans="1:18" s="660" customFormat="1" ht="38.25" x14ac:dyDescent="0.25">
      <c r="A390" s="722" t="s">
        <v>1556</v>
      </c>
      <c r="B390" s="597" t="s">
        <v>54</v>
      </c>
      <c r="C390" s="597" t="s">
        <v>55</v>
      </c>
      <c r="D390" s="597" t="s">
        <v>1556</v>
      </c>
      <c r="E390" s="598">
        <v>97915</v>
      </c>
      <c r="F390" s="168" t="s">
        <v>1736</v>
      </c>
      <c r="G390" s="597" t="s">
        <v>1733</v>
      </c>
      <c r="H390" s="633">
        <v>48.9</v>
      </c>
      <c r="I390" s="632" t="s">
        <v>1737</v>
      </c>
      <c r="J390" s="634" t="s">
        <v>1738</v>
      </c>
      <c r="K390" s="633">
        <v>1.44</v>
      </c>
      <c r="L390" s="633">
        <v>1.39</v>
      </c>
      <c r="M390" s="633">
        <v>70.41</v>
      </c>
      <c r="N390" s="723">
        <v>67.97</v>
      </c>
      <c r="O390" s="659"/>
      <c r="P390" s="659"/>
      <c r="Q390" s="659"/>
      <c r="R390" s="659"/>
    </row>
    <row r="391" spans="1:18" s="660" customFormat="1" ht="12.75" x14ac:dyDescent="0.25">
      <c r="A391" s="722"/>
      <c r="B391" s="597"/>
      <c r="C391" s="597"/>
      <c r="D391" s="597"/>
      <c r="E391" s="598"/>
      <c r="F391" s="605"/>
      <c r="G391" s="450"/>
      <c r="H391" s="606"/>
      <c r="I391" s="607"/>
      <c r="J391" s="607"/>
      <c r="K391" s="606"/>
      <c r="L391" s="606"/>
      <c r="M391" s="629"/>
      <c r="N391" s="724"/>
      <c r="O391" s="659"/>
      <c r="P391" s="659"/>
      <c r="Q391" s="659"/>
      <c r="R391" s="659"/>
    </row>
    <row r="392" spans="1:18" s="660" customFormat="1" ht="12.75" x14ac:dyDescent="0.25">
      <c r="A392" s="734" t="s">
        <v>390</v>
      </c>
      <c r="B392" s="44"/>
      <c r="C392" s="44"/>
      <c r="D392" s="44"/>
      <c r="E392" s="44"/>
      <c r="F392" s="45" t="s">
        <v>158</v>
      </c>
      <c r="G392" s="608"/>
      <c r="H392" s="609"/>
      <c r="I392" s="610"/>
      <c r="J392" s="610"/>
      <c r="K392" s="609"/>
      <c r="L392" s="609"/>
      <c r="M392" s="611">
        <v>22873.7</v>
      </c>
      <c r="N392" s="735">
        <v>22236.27</v>
      </c>
      <c r="O392" s="659"/>
      <c r="P392" s="659"/>
      <c r="Q392" s="659"/>
      <c r="R392" s="659"/>
    </row>
    <row r="393" spans="1:18" s="660" customFormat="1" ht="38.25" x14ac:dyDescent="0.25">
      <c r="A393" s="722" t="s">
        <v>1452</v>
      </c>
      <c r="B393" s="597" t="s">
        <v>54</v>
      </c>
      <c r="C393" s="597" t="s">
        <v>56</v>
      </c>
      <c r="D393" s="597" t="s">
        <v>1452</v>
      </c>
      <c r="E393" s="598">
        <v>1801000120</v>
      </c>
      <c r="F393" s="168" t="s">
        <v>2309</v>
      </c>
      <c r="G393" s="597" t="s">
        <v>45</v>
      </c>
      <c r="H393" s="633">
        <v>3.552</v>
      </c>
      <c r="I393" s="632">
        <v>462.03</v>
      </c>
      <c r="J393" s="634">
        <v>466.94</v>
      </c>
      <c r="K393" s="633">
        <v>595.17999999999995</v>
      </c>
      <c r="L393" s="633">
        <v>570.71</v>
      </c>
      <c r="M393" s="633">
        <v>2114.0700000000002</v>
      </c>
      <c r="N393" s="723">
        <v>2027.16</v>
      </c>
      <c r="O393" s="659"/>
      <c r="P393" s="659"/>
      <c r="Q393" s="659"/>
      <c r="R393" s="659"/>
    </row>
    <row r="394" spans="1:18" s="660" customFormat="1" ht="25.5" x14ac:dyDescent="0.25">
      <c r="A394" s="722" t="s">
        <v>1574</v>
      </c>
      <c r="B394" s="597" t="s">
        <v>54</v>
      </c>
      <c r="C394" s="597" t="s">
        <v>57</v>
      </c>
      <c r="D394" s="597" t="s">
        <v>1574</v>
      </c>
      <c r="E394" s="598" t="s">
        <v>1703</v>
      </c>
      <c r="F394" s="168" t="s">
        <v>169</v>
      </c>
      <c r="G394" s="597" t="s">
        <v>117</v>
      </c>
      <c r="H394" s="633">
        <v>1</v>
      </c>
      <c r="I394" s="632">
        <v>763.14</v>
      </c>
      <c r="J394" s="634">
        <v>764.08</v>
      </c>
      <c r="K394" s="633">
        <v>983.07</v>
      </c>
      <c r="L394" s="633">
        <v>933.88</v>
      </c>
      <c r="M394" s="633">
        <v>983.07</v>
      </c>
      <c r="N394" s="723">
        <v>933.88</v>
      </c>
      <c r="O394" s="659"/>
      <c r="P394" s="659"/>
      <c r="Q394" s="659"/>
      <c r="R394" s="659"/>
    </row>
    <row r="395" spans="1:18" s="660" customFormat="1" ht="12.75" x14ac:dyDescent="0.25">
      <c r="A395" s="722" t="s">
        <v>1453</v>
      </c>
      <c r="B395" s="597" t="s">
        <v>54</v>
      </c>
      <c r="C395" s="597" t="s">
        <v>57</v>
      </c>
      <c r="D395" s="597" t="s">
        <v>1453</v>
      </c>
      <c r="E395" s="598" t="s">
        <v>1704</v>
      </c>
      <c r="F395" s="168" t="s">
        <v>458</v>
      </c>
      <c r="G395" s="597" t="s">
        <v>117</v>
      </c>
      <c r="H395" s="633">
        <v>1</v>
      </c>
      <c r="I395" s="632">
        <v>1906.01</v>
      </c>
      <c r="J395" s="634">
        <v>1913.35</v>
      </c>
      <c r="K395" s="633">
        <v>2455.31</v>
      </c>
      <c r="L395" s="633">
        <v>2338.56</v>
      </c>
      <c r="M395" s="633">
        <v>2455.31</v>
      </c>
      <c r="N395" s="723">
        <v>2338.56</v>
      </c>
      <c r="O395" s="659"/>
      <c r="P395" s="659"/>
      <c r="Q395" s="659"/>
      <c r="R395" s="659"/>
    </row>
    <row r="396" spans="1:18" s="660" customFormat="1" ht="25.5" x14ac:dyDescent="0.25">
      <c r="A396" s="722" t="s">
        <v>1454</v>
      </c>
      <c r="B396" s="597" t="s">
        <v>54</v>
      </c>
      <c r="C396" s="597" t="s">
        <v>56</v>
      </c>
      <c r="D396" s="597" t="s">
        <v>1454</v>
      </c>
      <c r="E396" s="598">
        <v>2001003044</v>
      </c>
      <c r="F396" s="168" t="s">
        <v>2310</v>
      </c>
      <c r="G396" s="597" t="s">
        <v>117</v>
      </c>
      <c r="H396" s="633">
        <v>7</v>
      </c>
      <c r="I396" s="632">
        <v>83.51</v>
      </c>
      <c r="J396" s="634">
        <v>83.83</v>
      </c>
      <c r="K396" s="633">
        <v>107.57</v>
      </c>
      <c r="L396" s="633">
        <v>102.46</v>
      </c>
      <c r="M396" s="633">
        <v>752.99</v>
      </c>
      <c r="N396" s="723">
        <v>717.22</v>
      </c>
      <c r="O396" s="659"/>
      <c r="P396" s="659"/>
      <c r="Q396" s="659"/>
      <c r="R396" s="659"/>
    </row>
    <row r="397" spans="1:18" s="660" customFormat="1" ht="25.5" x14ac:dyDescent="0.25">
      <c r="A397" s="722" t="s">
        <v>1455</v>
      </c>
      <c r="B397" s="597" t="s">
        <v>54</v>
      </c>
      <c r="C397" s="597" t="s">
        <v>57</v>
      </c>
      <c r="D397" s="597" t="s">
        <v>1455</v>
      </c>
      <c r="E397" s="598" t="s">
        <v>1705</v>
      </c>
      <c r="F397" s="168" t="s">
        <v>1571</v>
      </c>
      <c r="G397" s="597" t="s">
        <v>117</v>
      </c>
      <c r="H397" s="633">
        <v>1</v>
      </c>
      <c r="I397" s="632">
        <v>12252.4</v>
      </c>
      <c r="J397" s="634">
        <v>12661.14</v>
      </c>
      <c r="K397" s="633">
        <v>15783.52</v>
      </c>
      <c r="L397" s="633">
        <v>15474.89</v>
      </c>
      <c r="M397" s="633">
        <v>15783.52</v>
      </c>
      <c r="N397" s="723">
        <v>15474.89</v>
      </c>
      <c r="O397" s="659"/>
      <c r="P397" s="659"/>
      <c r="Q397" s="659"/>
      <c r="R397" s="659"/>
    </row>
    <row r="398" spans="1:18" s="660" customFormat="1" ht="12.75" x14ac:dyDescent="0.25">
      <c r="A398" s="722" t="s">
        <v>1570</v>
      </c>
      <c r="B398" s="597" t="s">
        <v>54</v>
      </c>
      <c r="C398" s="597" t="s">
        <v>101</v>
      </c>
      <c r="D398" s="597" t="s">
        <v>1570</v>
      </c>
      <c r="E398" s="598">
        <v>73401</v>
      </c>
      <c r="F398" s="168" t="s">
        <v>1575</v>
      </c>
      <c r="G398" s="597" t="s">
        <v>45</v>
      </c>
      <c r="H398" s="633">
        <v>0.8</v>
      </c>
      <c r="I398" s="632">
        <v>761.48</v>
      </c>
      <c r="J398" s="632">
        <v>761.48</v>
      </c>
      <c r="K398" s="633">
        <v>980.93</v>
      </c>
      <c r="L398" s="633">
        <v>930.7</v>
      </c>
      <c r="M398" s="633">
        <v>784.74</v>
      </c>
      <c r="N398" s="723">
        <v>744.56</v>
      </c>
      <c r="O398" s="659"/>
      <c r="P398" s="659"/>
      <c r="Q398" s="659"/>
      <c r="R398" s="659"/>
    </row>
    <row r="399" spans="1:18" s="660" customFormat="1" ht="12.75" x14ac:dyDescent="0.25">
      <c r="A399" s="722"/>
      <c r="B399" s="597"/>
      <c r="C399" s="597"/>
      <c r="D399" s="597"/>
      <c r="E399" s="598"/>
      <c r="F399" s="168"/>
      <c r="G399" s="597"/>
      <c r="H399" s="633"/>
      <c r="I399" s="632"/>
      <c r="J399" s="634"/>
      <c r="K399" s="633"/>
      <c r="L399" s="633"/>
      <c r="M399" s="633"/>
      <c r="N399" s="723"/>
      <c r="O399" s="659"/>
      <c r="P399" s="659"/>
      <c r="Q399" s="659"/>
      <c r="R399" s="659"/>
    </row>
    <row r="400" spans="1:18" s="660" customFormat="1" ht="12.75" x14ac:dyDescent="0.25">
      <c r="A400" s="734" t="s">
        <v>213</v>
      </c>
      <c r="B400" s="44"/>
      <c r="C400" s="44"/>
      <c r="D400" s="44"/>
      <c r="E400" s="44"/>
      <c r="F400" s="45" t="s">
        <v>171</v>
      </c>
      <c r="G400" s="608"/>
      <c r="H400" s="609"/>
      <c r="I400" s="610"/>
      <c r="J400" s="610"/>
      <c r="K400" s="609"/>
      <c r="L400" s="609"/>
      <c r="M400" s="611">
        <v>42881.16</v>
      </c>
      <c r="N400" s="735">
        <v>45939.72</v>
      </c>
      <c r="O400" s="659"/>
      <c r="P400" s="659"/>
      <c r="Q400" s="659"/>
      <c r="R400" s="659"/>
    </row>
    <row r="401" spans="1:18" s="660" customFormat="1" ht="25.5" x14ac:dyDescent="0.25">
      <c r="A401" s="722" t="s">
        <v>1471</v>
      </c>
      <c r="B401" s="597" t="s">
        <v>54</v>
      </c>
      <c r="C401" s="597" t="s">
        <v>55</v>
      </c>
      <c r="D401" s="597" t="s">
        <v>1471</v>
      </c>
      <c r="E401" s="598">
        <v>90777</v>
      </c>
      <c r="F401" s="168" t="s">
        <v>2311</v>
      </c>
      <c r="G401" s="597" t="s">
        <v>2312</v>
      </c>
      <c r="H401" s="633">
        <v>90</v>
      </c>
      <c r="I401" s="632" t="s">
        <v>2313</v>
      </c>
      <c r="J401" s="634" t="s">
        <v>2314</v>
      </c>
      <c r="K401" s="633">
        <v>130.9</v>
      </c>
      <c r="L401" s="633">
        <v>142.78</v>
      </c>
      <c r="M401" s="633">
        <v>11781</v>
      </c>
      <c r="N401" s="723">
        <v>12850.2</v>
      </c>
      <c r="O401" s="659"/>
      <c r="P401" s="659"/>
      <c r="Q401" s="659"/>
      <c r="R401" s="659"/>
    </row>
    <row r="402" spans="1:18" s="660" customFormat="1" ht="12.75" x14ac:dyDescent="0.25">
      <c r="A402" s="722" t="s">
        <v>1472</v>
      </c>
      <c r="B402" s="597" t="s">
        <v>54</v>
      </c>
      <c r="C402" s="597" t="s">
        <v>55</v>
      </c>
      <c r="D402" s="597" t="s">
        <v>1472</v>
      </c>
      <c r="E402" s="598">
        <v>90780</v>
      </c>
      <c r="F402" s="168" t="s">
        <v>2315</v>
      </c>
      <c r="G402" s="597" t="s">
        <v>2312</v>
      </c>
      <c r="H402" s="633">
        <v>432</v>
      </c>
      <c r="I402" s="632" t="s">
        <v>2316</v>
      </c>
      <c r="J402" s="634" t="s">
        <v>2317</v>
      </c>
      <c r="K402" s="633">
        <v>39.630000000000003</v>
      </c>
      <c r="L402" s="633">
        <v>42.86</v>
      </c>
      <c r="M402" s="633">
        <v>17120.16</v>
      </c>
      <c r="N402" s="723">
        <v>18515.52</v>
      </c>
      <c r="O402" s="659"/>
      <c r="P402" s="659"/>
      <c r="Q402" s="659"/>
      <c r="R402" s="659"/>
    </row>
    <row r="403" spans="1:18" s="660" customFormat="1" ht="12.75" x14ac:dyDescent="0.25">
      <c r="A403" s="722" t="s">
        <v>1473</v>
      </c>
      <c r="B403" s="597" t="s">
        <v>54</v>
      </c>
      <c r="C403" s="597" t="s">
        <v>55</v>
      </c>
      <c r="D403" s="597" t="s">
        <v>1473</v>
      </c>
      <c r="E403" s="598">
        <v>100289</v>
      </c>
      <c r="F403" s="168" t="s">
        <v>2318</v>
      </c>
      <c r="G403" s="597" t="s">
        <v>2312</v>
      </c>
      <c r="H403" s="633">
        <v>600</v>
      </c>
      <c r="I403" s="632" t="s">
        <v>2319</v>
      </c>
      <c r="J403" s="634" t="s">
        <v>2320</v>
      </c>
      <c r="K403" s="633">
        <v>23.3</v>
      </c>
      <c r="L403" s="633">
        <v>24.29</v>
      </c>
      <c r="M403" s="633">
        <v>13980</v>
      </c>
      <c r="N403" s="723">
        <v>14574</v>
      </c>
      <c r="O403" s="659"/>
      <c r="P403" s="659"/>
      <c r="Q403" s="659"/>
      <c r="R403" s="659"/>
    </row>
    <row r="404" spans="1:18" s="660" customFormat="1" ht="12.75" x14ac:dyDescent="0.25">
      <c r="A404" s="722"/>
      <c r="B404" s="597"/>
      <c r="C404" s="597"/>
      <c r="D404" s="597"/>
      <c r="E404" s="598"/>
      <c r="F404" s="168"/>
      <c r="G404" s="597"/>
      <c r="H404" s="599"/>
      <c r="I404" s="632"/>
      <c r="J404" s="632"/>
      <c r="K404" s="599"/>
      <c r="L404" s="599"/>
      <c r="M404" s="635"/>
      <c r="N404" s="749"/>
      <c r="O404" s="659"/>
      <c r="P404" s="659"/>
      <c r="Q404" s="659"/>
      <c r="R404" s="659"/>
    </row>
    <row r="405" spans="1:18" s="660" customFormat="1" ht="12.75" x14ac:dyDescent="0.25">
      <c r="A405" s="734" t="s">
        <v>214</v>
      </c>
      <c r="B405" s="44"/>
      <c r="C405" s="44"/>
      <c r="D405" s="44"/>
      <c r="E405" s="44"/>
      <c r="F405" s="45" t="s">
        <v>170</v>
      </c>
      <c r="G405" s="608"/>
      <c r="H405" s="609"/>
      <c r="I405" s="610"/>
      <c r="J405" s="610"/>
      <c r="K405" s="609"/>
      <c r="L405" s="609"/>
      <c r="M405" s="611">
        <v>4995.03</v>
      </c>
      <c r="N405" s="735">
        <v>4812.43</v>
      </c>
      <c r="O405" s="659"/>
      <c r="P405" s="659"/>
      <c r="Q405" s="659"/>
      <c r="R405" s="659"/>
    </row>
    <row r="406" spans="1:18" s="660" customFormat="1" ht="12.75" x14ac:dyDescent="0.25">
      <c r="A406" s="722" t="s">
        <v>1474</v>
      </c>
      <c r="B406" s="597" t="s">
        <v>54</v>
      </c>
      <c r="C406" s="597" t="s">
        <v>55</v>
      </c>
      <c r="D406" s="597" t="s">
        <v>1474</v>
      </c>
      <c r="E406" s="598">
        <v>99814</v>
      </c>
      <c r="F406" s="168" t="s">
        <v>2321</v>
      </c>
      <c r="G406" s="597" t="s">
        <v>45</v>
      </c>
      <c r="H406" s="633">
        <v>350.95999999999992</v>
      </c>
      <c r="I406" s="632" t="s">
        <v>2322</v>
      </c>
      <c r="J406" s="634" t="s">
        <v>2323</v>
      </c>
      <c r="K406" s="633">
        <v>2.12</v>
      </c>
      <c r="L406" s="633">
        <v>2.2200000000000002</v>
      </c>
      <c r="M406" s="633">
        <v>744.03</v>
      </c>
      <c r="N406" s="723">
        <v>779.13</v>
      </c>
      <c r="O406" s="659"/>
      <c r="P406" s="659"/>
      <c r="Q406" s="659"/>
      <c r="R406" s="659"/>
    </row>
    <row r="407" spans="1:18" s="660" customFormat="1" ht="12.75" x14ac:dyDescent="0.25">
      <c r="A407" s="722" t="s">
        <v>1475</v>
      </c>
      <c r="B407" s="597" t="s">
        <v>54</v>
      </c>
      <c r="C407" s="597" t="s">
        <v>56</v>
      </c>
      <c r="D407" s="597" t="s">
        <v>1475</v>
      </c>
      <c r="E407" s="598">
        <v>201002161</v>
      </c>
      <c r="F407" s="168" t="s">
        <v>1731</v>
      </c>
      <c r="G407" s="597" t="s">
        <v>117</v>
      </c>
      <c r="H407" s="633">
        <v>10</v>
      </c>
      <c r="I407" s="632">
        <v>330</v>
      </c>
      <c r="J407" s="634">
        <v>330</v>
      </c>
      <c r="K407" s="633">
        <v>425.1</v>
      </c>
      <c r="L407" s="633">
        <v>403.33</v>
      </c>
      <c r="M407" s="633">
        <v>4251</v>
      </c>
      <c r="N407" s="723">
        <v>4033.3</v>
      </c>
      <c r="O407" s="659"/>
      <c r="P407" s="659"/>
      <c r="Q407" s="659"/>
      <c r="R407" s="659"/>
    </row>
    <row r="408" spans="1:18" s="660" customFormat="1" ht="12.75" x14ac:dyDescent="0.25">
      <c r="A408" s="722"/>
      <c r="B408" s="597"/>
      <c r="C408" s="597"/>
      <c r="D408" s="597"/>
      <c r="E408" s="598"/>
      <c r="F408" s="605"/>
      <c r="G408" s="450"/>
      <c r="H408" s="606"/>
      <c r="I408" s="607"/>
      <c r="J408" s="607"/>
      <c r="K408" s="606"/>
      <c r="L408" s="606"/>
      <c r="M408" s="630"/>
      <c r="N408" s="724"/>
      <c r="O408" s="659"/>
      <c r="P408" s="659"/>
      <c r="Q408" s="659"/>
      <c r="R408" s="659"/>
    </row>
    <row r="409" spans="1:18" s="660" customFormat="1" ht="12.75" x14ac:dyDescent="0.25">
      <c r="A409" s="750"/>
      <c r="B409" s="751"/>
      <c r="C409" s="751"/>
      <c r="D409" s="751"/>
      <c r="E409" s="752"/>
      <c r="F409" s="45"/>
      <c r="G409" s="753"/>
      <c r="H409" s="754"/>
      <c r="I409" s="753"/>
      <c r="J409" s="753"/>
      <c r="K409" s="753" t="s">
        <v>19</v>
      </c>
      <c r="L409" s="753"/>
      <c r="M409" s="755">
        <v>1070030.05</v>
      </c>
      <c r="N409" s="756">
        <v>1050345.23</v>
      </c>
      <c r="O409" s="659"/>
      <c r="P409" s="659"/>
      <c r="Q409" s="659"/>
      <c r="R409" s="659"/>
    </row>
  </sheetData>
  <dataConsolidate/>
  <mergeCells count="6">
    <mergeCell ref="A4:N4"/>
    <mergeCell ref="I10:K10"/>
    <mergeCell ref="M11:N11"/>
    <mergeCell ref="K11:L11"/>
    <mergeCell ref="J6:N9"/>
    <mergeCell ref="J5:N5"/>
  </mergeCells>
  <phoneticPr fontId="2" type="noConversion"/>
  <dataValidations count="2">
    <dataValidation type="list" allowBlank="1" showInputMessage="1" showErrorMessage="1" sqref="B153:B154 B383:B385 B198:B235 B362:B364 B380:B381 B406:B407 B401:B404 B360 B98:B100 B331:B333 B356 B344:B348 B61:B73 B335:B336 B166:B196 B327:B329 B122:B127 B138:B140 B370:B373 B48:B59 B76:B80 B350 B338:B340 B142:B146 B387 B82:B91 B102:B107 B129:B131 B156:B159 B42:B46 B237:B244 B283:B320 B366:B368 B393:B399 B15:B23 B35:B37 B93:B95 B109:B110 B113:B118 B133:B134 B148:B149 B161:B162 B246:B247 B250:B265 B268:B279 B322:B324 B352:B353 B375:B376 B389:B390 B26:B32" xr:uid="{00000000-0002-0000-0300-000000000000}">
      <formula1>"SERVIÇO,INSUMO"</formula1>
    </dataValidation>
    <dataValidation type="list" allowBlank="1" showInputMessage="1" showErrorMessage="1" sqref="C13:C409" xr:uid="{00000000-0002-0000-0300-000001000000}">
      <formula1>"AGESUL,SINAPI,SBC,SINDUSCON,SEINFRA,COMPOSIÇÃO,COTAÇÃO"</formula1>
    </dataValidation>
  </dataValidations>
  <printOptions horizontalCentered="1"/>
  <pageMargins left="0.23622047244094491" right="0.23622047244094491" top="0.39370078740157483" bottom="0.39370078740157483" header="0.31496062992125984" footer="0.23622047244094491"/>
  <pageSetup paperSize="9" scale="75" fitToHeight="0" orientation="landscape" horizontalDpi="300" verticalDpi="300" r:id="rId1"/>
  <headerFooter>
    <oddFooter>Página &amp;P de &amp;N</oddFooter>
  </headerFooter>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2"/>
  <sheetViews>
    <sheetView workbookViewId="0"/>
  </sheetViews>
  <sheetFormatPr defaultRowHeight="15" x14ac:dyDescent="0.25"/>
  <cols>
    <col min="1" max="1" width="23.28515625" customWidth="1"/>
    <col min="2" max="2" width="76.42578125" customWidth="1"/>
    <col min="4" max="4" width="9.85546875" customWidth="1"/>
    <col min="7" max="7" width="11.28515625" customWidth="1"/>
  </cols>
  <sheetData>
    <row r="1" spans="1:7" x14ac:dyDescent="0.25">
      <c r="A1" s="163" t="s">
        <v>834</v>
      </c>
      <c r="B1" s="164"/>
      <c r="C1" s="164"/>
      <c r="D1" s="164"/>
      <c r="E1" s="164"/>
      <c r="F1" s="164"/>
      <c r="G1" s="164"/>
    </row>
    <row r="2" spans="1:7" x14ac:dyDescent="0.25">
      <c r="A2" s="68">
        <v>52090</v>
      </c>
      <c r="B2" s="160" t="s">
        <v>835</v>
      </c>
      <c r="C2" s="161" t="s">
        <v>150</v>
      </c>
      <c r="D2" s="106">
        <v>233.58</v>
      </c>
      <c r="E2" s="106">
        <v>53.07</v>
      </c>
      <c r="F2" s="106"/>
      <c r="G2" s="106">
        <f>D2*E2</f>
        <v>12396.090600000001</v>
      </c>
    </row>
    <row r="3" spans="1:7" x14ac:dyDescent="0.25">
      <c r="A3" s="68">
        <v>52092</v>
      </c>
      <c r="B3" s="160" t="s">
        <v>836</v>
      </c>
      <c r="C3" s="161" t="s">
        <v>150</v>
      </c>
      <c r="D3" s="106">
        <v>167.64</v>
      </c>
      <c r="E3" s="106">
        <v>95.62</v>
      </c>
      <c r="F3" s="106"/>
      <c r="G3" s="106">
        <f t="shared" ref="G3:G21" si="0">D3*E3</f>
        <v>16029.736799999999</v>
      </c>
    </row>
    <row r="4" spans="1:7" x14ac:dyDescent="0.25">
      <c r="A4" s="68">
        <v>52656</v>
      </c>
      <c r="B4" s="160" t="s">
        <v>837</v>
      </c>
      <c r="C4" s="161" t="s">
        <v>117</v>
      </c>
      <c r="D4" s="106">
        <v>21</v>
      </c>
      <c r="E4" s="106">
        <v>355.38</v>
      </c>
      <c r="F4" s="106"/>
      <c r="G4" s="106">
        <f t="shared" si="0"/>
        <v>7462.98</v>
      </c>
    </row>
    <row r="5" spans="1:7" x14ac:dyDescent="0.25">
      <c r="A5" s="68">
        <v>52654</v>
      </c>
      <c r="B5" s="160" t="s">
        <v>838</v>
      </c>
      <c r="C5" s="161" t="s">
        <v>117</v>
      </c>
      <c r="D5" s="106">
        <v>120</v>
      </c>
      <c r="E5" s="106">
        <v>171.67</v>
      </c>
      <c r="F5" s="106"/>
      <c r="G5" s="106">
        <f t="shared" si="0"/>
        <v>20600.399999999998</v>
      </c>
    </row>
    <row r="6" spans="1:7" x14ac:dyDescent="0.25">
      <c r="A6" s="68">
        <v>52746</v>
      </c>
      <c r="B6" s="160" t="s">
        <v>839</v>
      </c>
      <c r="C6" s="161" t="s">
        <v>117</v>
      </c>
      <c r="D6" s="106">
        <v>40</v>
      </c>
      <c r="E6" s="106">
        <v>325</v>
      </c>
      <c r="F6" s="106"/>
      <c r="G6" s="106">
        <f t="shared" si="0"/>
        <v>13000</v>
      </c>
    </row>
    <row r="7" spans="1:7" x14ac:dyDescent="0.25">
      <c r="A7" s="68">
        <v>56229</v>
      </c>
      <c r="B7" s="160" t="s">
        <v>846</v>
      </c>
      <c r="C7" s="161" t="s">
        <v>117</v>
      </c>
      <c r="D7" s="106">
        <v>20</v>
      </c>
      <c r="E7" s="106">
        <v>29.42</v>
      </c>
      <c r="F7" s="106"/>
      <c r="G7" s="106">
        <f t="shared" si="0"/>
        <v>588.40000000000009</v>
      </c>
    </row>
    <row r="8" spans="1:7" x14ac:dyDescent="0.25">
      <c r="A8" s="68">
        <v>92319</v>
      </c>
      <c r="B8" s="160" t="s">
        <v>845</v>
      </c>
      <c r="C8" s="161" t="s">
        <v>117</v>
      </c>
      <c r="D8" s="106">
        <v>20</v>
      </c>
      <c r="E8" s="106">
        <v>43.05</v>
      </c>
      <c r="F8" s="106"/>
      <c r="G8" s="106">
        <f t="shared" si="0"/>
        <v>861</v>
      </c>
    </row>
    <row r="9" spans="1:7" x14ac:dyDescent="0.25">
      <c r="A9" s="68">
        <v>52862</v>
      </c>
      <c r="B9" s="160" t="s">
        <v>840</v>
      </c>
      <c r="C9" s="161" t="s">
        <v>117</v>
      </c>
      <c r="D9" s="106">
        <v>4</v>
      </c>
      <c r="E9" s="106">
        <v>1592.32</v>
      </c>
      <c r="F9" s="106"/>
      <c r="G9" s="106">
        <f t="shared" si="0"/>
        <v>6369.28</v>
      </c>
    </row>
    <row r="10" spans="1:7" x14ac:dyDescent="0.25">
      <c r="A10" s="68">
        <v>22</v>
      </c>
      <c r="B10" s="160" t="s">
        <v>841</v>
      </c>
      <c r="C10" s="161" t="s">
        <v>117</v>
      </c>
      <c r="D10" s="106">
        <v>1</v>
      </c>
      <c r="E10" s="106">
        <v>705.26</v>
      </c>
      <c r="F10" s="106"/>
      <c r="G10" s="106">
        <f t="shared" si="0"/>
        <v>705.26</v>
      </c>
    </row>
    <row r="11" spans="1:7" x14ac:dyDescent="0.25">
      <c r="A11" s="68">
        <v>23</v>
      </c>
      <c r="B11" s="160" t="s">
        <v>842</v>
      </c>
      <c r="C11" s="161" t="s">
        <v>117</v>
      </c>
      <c r="D11" s="106">
        <v>1</v>
      </c>
      <c r="E11" s="106">
        <v>705</v>
      </c>
      <c r="F11" s="106"/>
      <c r="G11" s="106">
        <f t="shared" si="0"/>
        <v>705</v>
      </c>
    </row>
    <row r="12" spans="1:7" x14ac:dyDescent="0.25">
      <c r="A12" s="68">
        <v>24</v>
      </c>
      <c r="B12" s="160" t="s">
        <v>843</v>
      </c>
      <c r="C12" s="161" t="s">
        <v>117</v>
      </c>
      <c r="D12" s="106">
        <v>1</v>
      </c>
      <c r="E12" s="106">
        <v>705</v>
      </c>
      <c r="F12" s="106"/>
      <c r="G12" s="106">
        <f t="shared" si="0"/>
        <v>705</v>
      </c>
    </row>
    <row r="13" spans="1:7" x14ac:dyDescent="0.25">
      <c r="A13" s="68">
        <v>25</v>
      </c>
      <c r="B13" s="160" t="s">
        <v>844</v>
      </c>
      <c r="C13" s="161" t="s">
        <v>117</v>
      </c>
      <c r="D13" s="106">
        <v>1</v>
      </c>
      <c r="E13" s="106">
        <v>705</v>
      </c>
      <c r="F13" s="106"/>
      <c r="G13" s="106">
        <f t="shared" si="0"/>
        <v>705</v>
      </c>
    </row>
    <row r="14" spans="1:7" ht="24" x14ac:dyDescent="0.25">
      <c r="A14" s="68">
        <v>1301006095</v>
      </c>
      <c r="B14" s="160" t="s">
        <v>847</v>
      </c>
      <c r="C14" s="161" t="s">
        <v>150</v>
      </c>
      <c r="D14" s="106">
        <v>9</v>
      </c>
      <c r="E14" s="106">
        <v>188.17</v>
      </c>
      <c r="F14" s="106"/>
      <c r="G14" s="106">
        <f t="shared" si="0"/>
        <v>1693.53</v>
      </c>
    </row>
    <row r="15" spans="1:7" x14ac:dyDescent="0.25">
      <c r="A15" s="68">
        <v>54308</v>
      </c>
      <c r="B15" s="160" t="s">
        <v>848</v>
      </c>
      <c r="C15" s="161" t="s">
        <v>45</v>
      </c>
      <c r="D15" s="106">
        <f>9*0.5</f>
        <v>4.5</v>
      </c>
      <c r="E15" s="106">
        <v>121.85</v>
      </c>
      <c r="F15" s="106"/>
      <c r="G15" s="106">
        <f t="shared" si="0"/>
        <v>548.32499999999993</v>
      </c>
    </row>
    <row r="16" spans="1:7" x14ac:dyDescent="0.25">
      <c r="A16" s="161" t="s">
        <v>102</v>
      </c>
      <c r="B16" s="160" t="s">
        <v>849</v>
      </c>
      <c r="C16" s="161" t="s">
        <v>215</v>
      </c>
      <c r="D16" s="106">
        <v>1</v>
      </c>
      <c r="E16" s="106">
        <v>93610</v>
      </c>
      <c r="F16" s="106"/>
      <c r="G16" s="106">
        <f t="shared" si="0"/>
        <v>93610</v>
      </c>
    </row>
    <row r="17" spans="1:11" ht="24" x14ac:dyDescent="0.25">
      <c r="A17" s="161">
        <v>1</v>
      </c>
      <c r="B17" s="160" t="s">
        <v>850</v>
      </c>
      <c r="C17" s="161" t="s">
        <v>117</v>
      </c>
      <c r="D17" s="106">
        <v>1</v>
      </c>
      <c r="E17" s="106">
        <v>6000</v>
      </c>
      <c r="F17" s="106"/>
      <c r="G17" s="106">
        <f t="shared" si="0"/>
        <v>6000</v>
      </c>
    </row>
    <row r="18" spans="1:11" x14ac:dyDescent="0.25">
      <c r="A18" s="161" t="s">
        <v>102</v>
      </c>
      <c r="B18" s="160" t="s">
        <v>851</v>
      </c>
      <c r="C18" s="161" t="s">
        <v>117</v>
      </c>
      <c r="D18" s="106">
        <v>60</v>
      </c>
      <c r="E18" s="106">
        <v>313</v>
      </c>
      <c r="F18" s="106"/>
      <c r="G18" s="106">
        <f t="shared" si="0"/>
        <v>18780</v>
      </c>
      <c r="K18">
        <f>1740+250+760+710</f>
        <v>3460</v>
      </c>
    </row>
    <row r="19" spans="1:11" x14ac:dyDescent="0.25">
      <c r="A19" s="161" t="s">
        <v>102</v>
      </c>
      <c r="B19" s="160" t="s">
        <v>852</v>
      </c>
      <c r="C19" s="161" t="s">
        <v>117</v>
      </c>
      <c r="D19" s="106">
        <v>1</v>
      </c>
      <c r="E19" s="106">
        <v>500</v>
      </c>
      <c r="F19" s="106"/>
      <c r="G19" s="106">
        <f t="shared" si="0"/>
        <v>500</v>
      </c>
    </row>
    <row r="20" spans="1:11" x14ac:dyDescent="0.25">
      <c r="A20" s="161" t="s">
        <v>102</v>
      </c>
      <c r="B20" s="160" t="s">
        <v>853</v>
      </c>
      <c r="C20" s="161" t="s">
        <v>117</v>
      </c>
      <c r="D20" s="106">
        <v>20</v>
      </c>
      <c r="E20" s="106">
        <v>2210</v>
      </c>
      <c r="F20" s="106"/>
      <c r="G20" s="106">
        <f t="shared" si="0"/>
        <v>44200</v>
      </c>
    </row>
    <row r="21" spans="1:11" x14ac:dyDescent="0.25">
      <c r="A21" s="161" t="s">
        <v>102</v>
      </c>
      <c r="B21" s="160" t="s">
        <v>854</v>
      </c>
      <c r="C21" s="161" t="s">
        <v>117</v>
      </c>
      <c r="D21" s="106">
        <f>D2+D3</f>
        <v>401.22</v>
      </c>
      <c r="E21" s="106">
        <v>11.93</v>
      </c>
      <c r="F21" s="106"/>
      <c r="G21" s="106">
        <f t="shared" si="0"/>
        <v>4786.5546000000004</v>
      </c>
    </row>
    <row r="22" spans="1:11" x14ac:dyDescent="0.25">
      <c r="G22" s="162">
        <f>SUM(G2:G21)</f>
        <v>250246.557</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3:J906"/>
  <sheetViews>
    <sheetView workbookViewId="0"/>
  </sheetViews>
  <sheetFormatPr defaultColWidth="14.42578125" defaultRowHeight="12.75" x14ac:dyDescent="0.2"/>
  <cols>
    <col min="1" max="1" width="14.42578125" style="338"/>
    <col min="2" max="2" width="15.28515625" style="349" customWidth="1"/>
    <col min="3" max="3" width="18.7109375" style="349" customWidth="1"/>
    <col min="4" max="4" width="19.28515625" style="349" customWidth="1"/>
    <col min="5" max="5" width="31.42578125" style="349" customWidth="1"/>
    <col min="6" max="6" width="16" style="349" customWidth="1"/>
    <col min="7" max="7" width="20.140625" style="349" customWidth="1"/>
    <col min="8" max="8" width="14.140625" style="349" customWidth="1"/>
    <col min="9" max="9" width="16.5703125" style="349" customWidth="1"/>
    <col min="10" max="10" width="49.28515625" style="350" bestFit="1" customWidth="1"/>
    <col min="11" max="16384" width="14.42578125" style="338"/>
  </cols>
  <sheetData>
    <row r="3" spans="2:10" ht="14.25" x14ac:dyDescent="0.2">
      <c r="B3" s="351"/>
      <c r="C3" s="70"/>
      <c r="D3" s="1004" t="s">
        <v>1</v>
      </c>
      <c r="E3" s="1004"/>
      <c r="F3" s="1004"/>
      <c r="G3" s="1004"/>
      <c r="H3" s="1004"/>
      <c r="I3" s="1004"/>
      <c r="J3" s="1005"/>
    </row>
    <row r="4" spans="2:10" ht="15.75" customHeight="1" x14ac:dyDescent="0.2">
      <c r="B4" s="352"/>
      <c r="C4" s="71"/>
      <c r="D4" s="1006" t="s">
        <v>469</v>
      </c>
      <c r="E4" s="1007"/>
      <c r="F4" s="1007"/>
      <c r="G4" s="1007"/>
      <c r="H4" s="1007"/>
      <c r="I4" s="1007"/>
      <c r="J4" s="1008"/>
    </row>
    <row r="5" spans="2:10" ht="14.25" customHeight="1" x14ac:dyDescent="0.2">
      <c r="B5" s="353"/>
      <c r="C5" s="72"/>
      <c r="D5" s="1009" t="s">
        <v>1710</v>
      </c>
      <c r="E5" s="1004"/>
      <c r="F5" s="1004"/>
      <c r="G5" s="1004"/>
      <c r="H5" s="1004"/>
      <c r="I5" s="1004"/>
      <c r="J5" s="1005"/>
    </row>
    <row r="6" spans="2:10" ht="20.25" x14ac:dyDescent="0.2">
      <c r="B6" s="1010" t="s">
        <v>245</v>
      </c>
      <c r="C6" s="1010"/>
      <c r="D6" s="1011"/>
      <c r="E6" s="1011"/>
      <c r="F6" s="1011"/>
      <c r="G6" s="1011"/>
      <c r="H6" s="1011"/>
      <c r="I6" s="1011"/>
      <c r="J6" s="1011"/>
    </row>
    <row r="7" spans="2:10" x14ac:dyDescent="0.2">
      <c r="B7" s="73" t="s">
        <v>246</v>
      </c>
      <c r="C7" s="1012" t="s">
        <v>1587</v>
      </c>
      <c r="D7" s="1013"/>
      <c r="E7" s="1013"/>
      <c r="F7" s="1013"/>
      <c r="G7" s="1013"/>
      <c r="H7" s="1013"/>
      <c r="I7" s="74" t="s">
        <v>46</v>
      </c>
      <c r="J7" s="75"/>
    </row>
    <row r="8" spans="2:10" ht="15" customHeight="1" x14ac:dyDescent="0.2">
      <c r="B8" s="73" t="s">
        <v>2</v>
      </c>
      <c r="C8" s="1012" t="s">
        <v>480</v>
      </c>
      <c r="D8" s="1013"/>
      <c r="E8" s="1013"/>
      <c r="F8" s="1013"/>
      <c r="G8" s="1013"/>
      <c r="H8" s="1013"/>
      <c r="I8" s="1069" t="s">
        <v>1507</v>
      </c>
      <c r="J8" s="1070"/>
    </row>
    <row r="9" spans="2:10" ht="12.75" customHeight="1" x14ac:dyDescent="0.2">
      <c r="B9" s="73" t="s">
        <v>3</v>
      </c>
      <c r="C9" s="1012" t="s">
        <v>1588</v>
      </c>
      <c r="D9" s="1013"/>
      <c r="E9" s="1013"/>
      <c r="F9" s="1013"/>
      <c r="G9" s="1013"/>
      <c r="H9" s="1013"/>
      <c r="I9" s="1069"/>
      <c r="J9" s="1070"/>
    </row>
    <row r="10" spans="2:10" ht="19.5" customHeight="1" x14ac:dyDescent="0.2">
      <c r="B10" s="76" t="s">
        <v>72</v>
      </c>
      <c r="C10" s="1014" t="s">
        <v>1711</v>
      </c>
      <c r="D10" s="1015"/>
      <c r="E10" s="1015"/>
      <c r="F10" s="1015"/>
      <c r="G10" s="1015"/>
      <c r="H10" s="1016"/>
      <c r="I10" s="1071"/>
      <c r="J10" s="1072"/>
    </row>
    <row r="11" spans="2:10" x14ac:dyDescent="0.2">
      <c r="B11" s="77"/>
      <c r="C11" s="225"/>
      <c r="D11" s="225"/>
      <c r="E11" s="78"/>
      <c r="F11" s="78"/>
      <c r="G11" s="234"/>
      <c r="H11" s="79"/>
      <c r="I11" s="79"/>
      <c r="J11" s="80"/>
    </row>
    <row r="12" spans="2:10" x14ac:dyDescent="0.2">
      <c r="B12" s="77"/>
      <c r="C12" s="225"/>
      <c r="D12" s="225"/>
      <c r="E12" s="78"/>
      <c r="F12" s="78"/>
      <c r="G12" s="234"/>
      <c r="H12" s="79"/>
      <c r="I12" s="79"/>
      <c r="J12" s="80"/>
    </row>
    <row r="13" spans="2:10" ht="12.75" customHeight="1" x14ac:dyDescent="0.2">
      <c r="B13" s="1017" t="s">
        <v>291</v>
      </c>
      <c r="C13" s="1018"/>
      <c r="D13" s="1018"/>
      <c r="E13" s="1018"/>
      <c r="F13" s="1018"/>
      <c r="G13" s="1018"/>
      <c r="H13" s="1018"/>
      <c r="I13" s="1018"/>
      <c r="J13" s="1019"/>
    </row>
    <row r="14" spans="2:10" ht="12.75" customHeight="1" x14ac:dyDescent="0.2">
      <c r="B14" s="230"/>
      <c r="C14" s="226"/>
      <c r="D14" s="226"/>
      <c r="E14" s="226"/>
      <c r="F14" s="226"/>
      <c r="G14" s="226"/>
      <c r="H14" s="226"/>
      <c r="I14" s="226"/>
      <c r="J14" s="227"/>
    </row>
    <row r="15" spans="2:10" ht="12.75" customHeight="1" x14ac:dyDescent="0.2">
      <c r="B15" s="1001" t="s">
        <v>290</v>
      </c>
      <c r="C15" s="1002"/>
      <c r="D15" s="1002"/>
      <c r="E15" s="1002"/>
      <c r="F15" s="1002"/>
      <c r="G15" s="1002"/>
      <c r="H15" s="1002"/>
      <c r="I15" s="1002"/>
      <c r="J15" s="1003"/>
    </row>
    <row r="16" spans="2:10" x14ac:dyDescent="0.2">
      <c r="B16" s="232" t="s">
        <v>127</v>
      </c>
      <c r="C16" s="232" t="s">
        <v>288</v>
      </c>
      <c r="D16" s="232" t="s">
        <v>321</v>
      </c>
      <c r="E16" s="867" t="s">
        <v>223</v>
      </c>
      <c r="F16" s="867"/>
      <c r="G16" s="867"/>
      <c r="H16" s="1020" t="s">
        <v>251</v>
      </c>
      <c r="I16" s="1020"/>
      <c r="J16" s="80" t="s">
        <v>277</v>
      </c>
    </row>
    <row r="17" spans="2:10" x14ac:dyDescent="0.2">
      <c r="B17" s="232">
        <v>2</v>
      </c>
      <c r="C17" s="232">
        <v>1</v>
      </c>
      <c r="D17" s="232">
        <v>1</v>
      </c>
      <c r="E17" s="971" t="s">
        <v>1576</v>
      </c>
      <c r="F17" s="971"/>
      <c r="G17" s="971"/>
      <c r="H17" s="978">
        <v>9.76</v>
      </c>
      <c r="I17" s="978"/>
      <c r="J17" s="640">
        <v>12.9</v>
      </c>
    </row>
    <row r="18" spans="2:10" x14ac:dyDescent="0.2">
      <c r="B18" s="232">
        <v>2</v>
      </c>
      <c r="C18" s="232">
        <v>2</v>
      </c>
      <c r="D18" s="644" t="s">
        <v>1585</v>
      </c>
      <c r="E18" s="971" t="s">
        <v>1577</v>
      </c>
      <c r="F18" s="971"/>
      <c r="G18" s="971"/>
      <c r="H18" s="978">
        <v>14.22</v>
      </c>
      <c r="I18" s="978"/>
      <c r="J18" s="640">
        <v>15.48</v>
      </c>
    </row>
    <row r="19" spans="2:10" x14ac:dyDescent="0.2">
      <c r="B19" s="232">
        <v>2</v>
      </c>
      <c r="C19" s="232">
        <v>1</v>
      </c>
      <c r="D19" s="232">
        <v>1</v>
      </c>
      <c r="E19" s="971" t="s">
        <v>1578</v>
      </c>
      <c r="F19" s="971"/>
      <c r="G19" s="971"/>
      <c r="H19" s="978">
        <v>5.0999999999999996</v>
      </c>
      <c r="I19" s="978"/>
      <c r="J19" s="640">
        <v>9.4</v>
      </c>
    </row>
    <row r="20" spans="2:10" x14ac:dyDescent="0.2">
      <c r="B20" s="232">
        <v>2</v>
      </c>
      <c r="C20" s="232">
        <v>1</v>
      </c>
      <c r="D20" s="232">
        <v>1</v>
      </c>
      <c r="E20" s="971" t="s">
        <v>1579</v>
      </c>
      <c r="F20" s="971"/>
      <c r="G20" s="971"/>
      <c r="H20" s="978">
        <v>9</v>
      </c>
      <c r="I20" s="978"/>
      <c r="J20" s="640">
        <v>12</v>
      </c>
    </row>
    <row r="21" spans="2:10" x14ac:dyDescent="0.2">
      <c r="B21" s="232">
        <v>2</v>
      </c>
      <c r="C21" s="232">
        <v>1</v>
      </c>
      <c r="D21" s="232">
        <v>1</v>
      </c>
      <c r="E21" s="971" t="s">
        <v>1580</v>
      </c>
      <c r="F21" s="971"/>
      <c r="G21" s="971"/>
      <c r="H21" s="978">
        <v>16.62</v>
      </c>
      <c r="I21" s="978"/>
      <c r="J21" s="640">
        <v>17.079999999999998</v>
      </c>
    </row>
    <row r="22" spans="2:10" x14ac:dyDescent="0.2">
      <c r="B22" s="232">
        <v>2</v>
      </c>
      <c r="C22" s="232">
        <v>1</v>
      </c>
      <c r="D22" s="232">
        <v>2</v>
      </c>
      <c r="E22" s="971" t="s">
        <v>1581</v>
      </c>
      <c r="F22" s="971"/>
      <c r="G22" s="971"/>
      <c r="H22" s="978">
        <v>83.04</v>
      </c>
      <c r="I22" s="978"/>
      <c r="J22" s="640">
        <v>37.880000000000003</v>
      </c>
    </row>
    <row r="23" spans="2:10" x14ac:dyDescent="0.2">
      <c r="B23" s="232">
        <v>2</v>
      </c>
      <c r="C23" s="232"/>
      <c r="D23" s="232">
        <v>2</v>
      </c>
      <c r="E23" s="971" t="s">
        <v>1582</v>
      </c>
      <c r="F23" s="971"/>
      <c r="G23" s="971"/>
      <c r="H23" s="978">
        <v>127.03</v>
      </c>
      <c r="I23" s="978"/>
      <c r="J23" s="640">
        <v>48.83</v>
      </c>
    </row>
    <row r="24" spans="2:10" x14ac:dyDescent="0.2">
      <c r="B24" s="232">
        <v>2</v>
      </c>
      <c r="C24" s="232">
        <v>2</v>
      </c>
      <c r="D24" s="232">
        <v>1</v>
      </c>
      <c r="E24" s="971" t="s">
        <v>1583</v>
      </c>
      <c r="F24" s="971"/>
      <c r="G24" s="971"/>
      <c r="H24" s="978">
        <v>9.1300000000000008</v>
      </c>
      <c r="I24" s="978"/>
      <c r="J24" s="640">
        <v>13.52</v>
      </c>
    </row>
    <row r="25" spans="2:10" x14ac:dyDescent="0.2">
      <c r="B25" s="232">
        <v>2</v>
      </c>
      <c r="C25" s="232">
        <v>2</v>
      </c>
      <c r="D25" s="232">
        <v>1</v>
      </c>
      <c r="E25" s="971" t="s">
        <v>1584</v>
      </c>
      <c r="F25" s="971"/>
      <c r="G25" s="971"/>
      <c r="H25" s="978">
        <v>8.1999999999999993</v>
      </c>
      <c r="I25" s="978"/>
      <c r="J25" s="640">
        <v>13.08</v>
      </c>
    </row>
    <row r="26" spans="2:10" x14ac:dyDescent="0.2">
      <c r="B26" s="232">
        <v>2</v>
      </c>
      <c r="C26" s="232">
        <v>2</v>
      </c>
      <c r="D26" s="232">
        <v>1</v>
      </c>
      <c r="E26" s="971" t="s">
        <v>1478</v>
      </c>
      <c r="F26" s="971"/>
      <c r="G26" s="971"/>
      <c r="H26" s="978">
        <v>3.6</v>
      </c>
      <c r="I26" s="978"/>
      <c r="J26" s="640">
        <v>7.6</v>
      </c>
    </row>
    <row r="27" spans="2:10" x14ac:dyDescent="0.2">
      <c r="B27" s="874" t="s">
        <v>323</v>
      </c>
      <c r="C27" s="875"/>
      <c r="D27" s="875"/>
      <c r="E27" s="875"/>
      <c r="F27" s="875"/>
      <c r="G27" s="977"/>
      <c r="H27" s="983">
        <v>285.7</v>
      </c>
      <c r="I27" s="984"/>
      <c r="J27" s="641">
        <v>187.77</v>
      </c>
    </row>
    <row r="28" spans="2:10" x14ac:dyDescent="0.2">
      <c r="B28" s="700"/>
      <c r="C28" s="701"/>
      <c r="D28" s="701"/>
      <c r="E28" s="701"/>
      <c r="F28" s="701"/>
      <c r="G28" s="701"/>
      <c r="H28" s="702"/>
      <c r="I28" s="703"/>
      <c r="J28" s="704"/>
    </row>
    <row r="29" spans="2:10" ht="12" customHeight="1" x14ac:dyDescent="0.2">
      <c r="B29" s="1001" t="s">
        <v>293</v>
      </c>
      <c r="C29" s="1002"/>
      <c r="D29" s="1002"/>
      <c r="E29" s="1002"/>
      <c r="F29" s="1002"/>
      <c r="G29" s="1002"/>
      <c r="H29" s="1002"/>
      <c r="I29" s="1002"/>
      <c r="J29" s="1003"/>
    </row>
    <row r="30" spans="2:10" ht="13.5" customHeight="1" x14ac:dyDescent="0.2">
      <c r="B30" s="367" t="s">
        <v>139</v>
      </c>
      <c r="C30" s="368"/>
      <c r="D30" s="368"/>
      <c r="E30" s="368"/>
      <c r="F30" s="368"/>
      <c r="G30" s="368"/>
      <c r="H30" s="368"/>
      <c r="I30" s="368"/>
      <c r="J30" s="369"/>
    </row>
    <row r="31" spans="2:10" ht="13.5" customHeight="1" x14ac:dyDescent="0.2">
      <c r="B31" s="86" t="s">
        <v>281</v>
      </c>
      <c r="C31" s="86" t="s">
        <v>249</v>
      </c>
      <c r="D31" s="86" t="s">
        <v>250</v>
      </c>
      <c r="E31" s="86" t="s">
        <v>280</v>
      </c>
      <c r="F31" s="86" t="s">
        <v>282</v>
      </c>
      <c r="G31" s="996" t="s">
        <v>53</v>
      </c>
      <c r="H31" s="996"/>
      <c r="I31" s="996"/>
      <c r="J31" s="996"/>
    </row>
    <row r="32" spans="2:10" x14ac:dyDescent="0.2">
      <c r="B32" s="85" t="s">
        <v>326</v>
      </c>
      <c r="C32" s="85">
        <v>0.8</v>
      </c>
      <c r="D32" s="85">
        <v>1.6</v>
      </c>
      <c r="E32" s="181">
        <v>3.84</v>
      </c>
      <c r="F32" s="181">
        <v>3</v>
      </c>
      <c r="G32" s="985" t="s">
        <v>1484</v>
      </c>
      <c r="H32" s="985"/>
      <c r="I32" s="985"/>
      <c r="J32" s="985"/>
    </row>
    <row r="33" spans="2:10" ht="13.5" customHeight="1" x14ac:dyDescent="0.2">
      <c r="B33" s="85" t="s">
        <v>327</v>
      </c>
      <c r="C33" s="85">
        <v>0.8</v>
      </c>
      <c r="D33" s="85">
        <v>2.1</v>
      </c>
      <c r="E33" s="181">
        <v>3.36</v>
      </c>
      <c r="F33" s="181">
        <v>2</v>
      </c>
      <c r="G33" s="985" t="s">
        <v>1485</v>
      </c>
      <c r="H33" s="985"/>
      <c r="I33" s="985"/>
      <c r="J33" s="985"/>
    </row>
    <row r="34" spans="2:10" ht="13.5" customHeight="1" x14ac:dyDescent="0.2">
      <c r="B34" s="85" t="s">
        <v>328</v>
      </c>
      <c r="C34" s="85">
        <v>0.9</v>
      </c>
      <c r="D34" s="85">
        <v>2.1</v>
      </c>
      <c r="E34" s="181">
        <v>1.89</v>
      </c>
      <c r="F34" s="181">
        <v>1</v>
      </c>
      <c r="G34" s="985" t="s">
        <v>1486</v>
      </c>
      <c r="H34" s="985"/>
      <c r="I34" s="985"/>
      <c r="J34" s="985"/>
    </row>
    <row r="35" spans="2:10" ht="12.75" customHeight="1" x14ac:dyDescent="0.2">
      <c r="B35" s="85" t="s">
        <v>329</v>
      </c>
      <c r="C35" s="85">
        <v>0.95</v>
      </c>
      <c r="D35" s="85">
        <v>2.1</v>
      </c>
      <c r="E35" s="181">
        <v>7.98</v>
      </c>
      <c r="F35" s="181">
        <v>4</v>
      </c>
      <c r="G35" s="985" t="s">
        <v>1486</v>
      </c>
      <c r="H35" s="985"/>
      <c r="I35" s="985"/>
      <c r="J35" s="985"/>
    </row>
    <row r="36" spans="2:10" ht="12.75" customHeight="1" x14ac:dyDescent="0.2">
      <c r="B36" s="85" t="s">
        <v>330</v>
      </c>
      <c r="C36" s="85">
        <v>1.05</v>
      </c>
      <c r="D36" s="85">
        <v>2.1</v>
      </c>
      <c r="E36" s="181">
        <v>2.21</v>
      </c>
      <c r="F36" s="181">
        <v>1</v>
      </c>
      <c r="G36" s="985" t="s">
        <v>1486</v>
      </c>
      <c r="H36" s="985"/>
      <c r="I36" s="985"/>
      <c r="J36" s="985"/>
    </row>
    <row r="37" spans="2:10" ht="12.75" customHeight="1" x14ac:dyDescent="0.2">
      <c r="B37" s="85" t="s">
        <v>331</v>
      </c>
      <c r="C37" s="85">
        <v>4</v>
      </c>
      <c r="D37" s="85">
        <v>3.25</v>
      </c>
      <c r="E37" s="181">
        <v>26</v>
      </c>
      <c r="F37" s="181">
        <v>2</v>
      </c>
      <c r="G37" s="985" t="s">
        <v>1395</v>
      </c>
      <c r="H37" s="985"/>
      <c r="I37" s="985"/>
      <c r="J37" s="985"/>
    </row>
    <row r="38" spans="2:10" x14ac:dyDescent="0.2">
      <c r="B38" s="367" t="s">
        <v>136</v>
      </c>
      <c r="C38" s="368"/>
      <c r="D38" s="368"/>
      <c r="E38" s="368"/>
      <c r="F38" s="368"/>
      <c r="G38" s="368"/>
      <c r="H38" s="368"/>
      <c r="I38" s="368"/>
      <c r="J38" s="369"/>
    </row>
    <row r="39" spans="2:10" x14ac:dyDescent="0.2">
      <c r="B39" s="86" t="s">
        <v>1104</v>
      </c>
      <c r="C39" s="86" t="s">
        <v>249</v>
      </c>
      <c r="D39" s="86" t="s">
        <v>250</v>
      </c>
      <c r="E39" s="86" t="s">
        <v>280</v>
      </c>
      <c r="F39" s="86" t="s">
        <v>282</v>
      </c>
      <c r="G39" s="996" t="s">
        <v>1106</v>
      </c>
      <c r="H39" s="996"/>
      <c r="I39" s="996"/>
      <c r="J39" s="996"/>
    </row>
    <row r="40" spans="2:10" x14ac:dyDescent="0.2">
      <c r="B40" s="85" t="s">
        <v>335</v>
      </c>
      <c r="C40" s="85">
        <v>1</v>
      </c>
      <c r="D40" s="85">
        <v>0.5</v>
      </c>
      <c r="E40" s="85">
        <v>1.5</v>
      </c>
      <c r="F40" s="85">
        <v>3</v>
      </c>
      <c r="G40" s="979" t="s">
        <v>1480</v>
      </c>
      <c r="H40" s="979"/>
      <c r="I40" s="979"/>
      <c r="J40" s="979"/>
    </row>
    <row r="41" spans="2:10" ht="12.75" customHeight="1" x14ac:dyDescent="0.2">
      <c r="B41" s="85" t="s">
        <v>334</v>
      </c>
      <c r="C41" s="85">
        <v>1.2</v>
      </c>
      <c r="D41" s="85">
        <v>1</v>
      </c>
      <c r="E41" s="85">
        <v>4.8</v>
      </c>
      <c r="F41" s="85">
        <v>4</v>
      </c>
      <c r="G41" s="979" t="s">
        <v>1481</v>
      </c>
      <c r="H41" s="979"/>
      <c r="I41" s="979"/>
      <c r="J41" s="979"/>
    </row>
    <row r="42" spans="2:10" ht="12.75" customHeight="1" x14ac:dyDescent="0.2">
      <c r="B42" s="85" t="s">
        <v>459</v>
      </c>
      <c r="C42" s="85">
        <v>2.4500000000000002</v>
      </c>
      <c r="D42" s="85">
        <v>1.1000000000000001</v>
      </c>
      <c r="E42" s="85">
        <v>2.7</v>
      </c>
      <c r="F42" s="85">
        <v>1</v>
      </c>
      <c r="G42" s="979" t="s">
        <v>1482</v>
      </c>
      <c r="H42" s="979"/>
      <c r="I42" s="979"/>
      <c r="J42" s="979"/>
    </row>
    <row r="43" spans="2:10" ht="12.75" customHeight="1" x14ac:dyDescent="0.2">
      <c r="B43" s="85" t="s">
        <v>496</v>
      </c>
      <c r="C43" s="85">
        <v>2.5</v>
      </c>
      <c r="D43" s="85">
        <v>1.8</v>
      </c>
      <c r="E43" s="85">
        <v>4.5</v>
      </c>
      <c r="F43" s="85">
        <v>1</v>
      </c>
      <c r="G43" s="979" t="s">
        <v>1481</v>
      </c>
      <c r="H43" s="979"/>
      <c r="I43" s="979"/>
      <c r="J43" s="979"/>
    </row>
    <row r="44" spans="2:10" ht="12.75" customHeight="1" x14ac:dyDescent="0.2">
      <c r="B44" s="152"/>
      <c r="C44" s="235"/>
      <c r="D44" s="235"/>
      <c r="E44" s="235"/>
      <c r="F44" s="235"/>
      <c r="G44" s="117"/>
      <c r="H44" s="117"/>
      <c r="I44" s="117"/>
      <c r="J44" s="118"/>
    </row>
    <row r="45" spans="2:10" x14ac:dyDescent="0.2">
      <c r="B45" s="448" t="s">
        <v>44</v>
      </c>
      <c r="C45" s="448" t="s">
        <v>39</v>
      </c>
      <c r="D45" s="917" t="s">
        <v>53</v>
      </c>
      <c r="E45" s="917"/>
      <c r="F45" s="917"/>
      <c r="G45" s="917"/>
      <c r="H45" s="917"/>
      <c r="I45" s="917"/>
      <c r="J45" s="448" t="s">
        <v>40</v>
      </c>
    </row>
    <row r="46" spans="2:10" x14ac:dyDescent="0.2">
      <c r="B46" s="442" t="s">
        <v>247</v>
      </c>
      <c r="C46" s="443"/>
      <c r="D46" s="444" t="s">
        <v>4</v>
      </c>
      <c r="E46" s="444"/>
      <c r="F46" s="444"/>
      <c r="G46" s="444"/>
      <c r="H46" s="444"/>
      <c r="I46" s="444"/>
      <c r="J46" s="445"/>
    </row>
    <row r="47" spans="2:10" ht="13.5" customHeight="1" x14ac:dyDescent="0.2">
      <c r="B47" s="342" t="s">
        <v>12</v>
      </c>
      <c r="C47" s="342">
        <v>103689</v>
      </c>
      <c r="D47" s="869" t="s">
        <v>1718</v>
      </c>
      <c r="E47" s="869"/>
      <c r="F47" s="869"/>
      <c r="G47" s="869"/>
      <c r="H47" s="869"/>
      <c r="I47" s="869"/>
      <c r="J47" s="342" t="s">
        <v>45</v>
      </c>
    </row>
    <row r="48" spans="2:10" ht="12.75" customHeight="1" x14ac:dyDescent="0.2">
      <c r="B48" s="446" t="s">
        <v>248</v>
      </c>
      <c r="C48" s="964" t="s">
        <v>362</v>
      </c>
      <c r="D48" s="965"/>
      <c r="E48" s="965"/>
      <c r="F48" s="966"/>
      <c r="G48" s="446" t="s">
        <v>249</v>
      </c>
      <c r="H48" s="446" t="s">
        <v>250</v>
      </c>
      <c r="I48" s="447" t="s">
        <v>251</v>
      </c>
      <c r="J48" s="446" t="s">
        <v>252</v>
      </c>
    </row>
    <row r="49" spans="1:10" x14ac:dyDescent="0.2">
      <c r="A49" s="345"/>
      <c r="B49" s="874" t="s">
        <v>253</v>
      </c>
      <c r="C49" s="875"/>
      <c r="D49" s="875"/>
      <c r="E49" s="875"/>
      <c r="F49" s="977"/>
      <c r="G49" s="223">
        <v>4</v>
      </c>
      <c r="H49" s="223">
        <v>2</v>
      </c>
      <c r="I49" s="370">
        <v>8</v>
      </c>
      <c r="J49" s="232" t="s">
        <v>1010</v>
      </c>
    </row>
    <row r="50" spans="1:10" ht="33.75" customHeight="1" x14ac:dyDescent="0.2">
      <c r="B50" s="342" t="s">
        <v>13</v>
      </c>
      <c r="C50" s="342">
        <v>99059</v>
      </c>
      <c r="D50" s="880" t="s">
        <v>1721</v>
      </c>
      <c r="E50" s="881"/>
      <c r="F50" s="881"/>
      <c r="G50" s="881"/>
      <c r="H50" s="881"/>
      <c r="I50" s="882"/>
      <c r="J50" s="342" t="s">
        <v>150</v>
      </c>
    </row>
    <row r="51" spans="1:10" ht="12.75" customHeight="1" x14ac:dyDescent="0.2">
      <c r="B51" s="446" t="s">
        <v>248</v>
      </c>
      <c r="C51" s="964" t="s">
        <v>363</v>
      </c>
      <c r="D51" s="965"/>
      <c r="E51" s="965"/>
      <c r="F51" s="965"/>
      <c r="G51" s="965"/>
      <c r="H51" s="966"/>
      <c r="I51" s="447" t="s">
        <v>254</v>
      </c>
      <c r="J51" s="446" t="s">
        <v>252</v>
      </c>
    </row>
    <row r="52" spans="1:10" x14ac:dyDescent="0.2">
      <c r="A52" s="345"/>
      <c r="B52" s="874" t="s">
        <v>253</v>
      </c>
      <c r="C52" s="875"/>
      <c r="D52" s="875"/>
      <c r="E52" s="875"/>
      <c r="F52" s="875"/>
      <c r="G52" s="875"/>
      <c r="H52" s="977"/>
      <c r="I52" s="370">
        <v>70</v>
      </c>
      <c r="J52" s="232" t="s">
        <v>254</v>
      </c>
    </row>
    <row r="53" spans="1:10" x14ac:dyDescent="0.2">
      <c r="B53" s="342" t="s">
        <v>14</v>
      </c>
      <c r="C53" s="342">
        <v>98459</v>
      </c>
      <c r="D53" s="880" t="s">
        <v>1724</v>
      </c>
      <c r="E53" s="881"/>
      <c r="F53" s="881"/>
      <c r="G53" s="881"/>
      <c r="H53" s="881"/>
      <c r="I53" s="882"/>
      <c r="J53" s="342" t="s">
        <v>45</v>
      </c>
    </row>
    <row r="54" spans="1:10" ht="15" customHeight="1" x14ac:dyDescent="0.2">
      <c r="B54" s="446" t="s">
        <v>248</v>
      </c>
      <c r="C54" s="870" t="s">
        <v>254</v>
      </c>
      <c r="D54" s="910"/>
      <c r="E54" s="910"/>
      <c r="F54" s="871"/>
      <c r="G54" s="446" t="s">
        <v>254</v>
      </c>
      <c r="H54" s="446" t="s">
        <v>250</v>
      </c>
      <c r="I54" s="447" t="s">
        <v>251</v>
      </c>
      <c r="J54" s="446" t="s">
        <v>252</v>
      </c>
    </row>
    <row r="55" spans="1:10" x14ac:dyDescent="0.2">
      <c r="A55" s="345"/>
      <c r="B55" s="874" t="s">
        <v>253</v>
      </c>
      <c r="C55" s="875"/>
      <c r="D55" s="875"/>
      <c r="E55" s="875"/>
      <c r="F55" s="977"/>
      <c r="G55" s="223">
        <v>89.6</v>
      </c>
      <c r="H55" s="223">
        <v>2.2000000000000002</v>
      </c>
      <c r="I55" s="370">
        <v>197.12</v>
      </c>
      <c r="J55" s="232" t="s">
        <v>255</v>
      </c>
    </row>
    <row r="56" spans="1:10" ht="30" customHeight="1" x14ac:dyDescent="0.2">
      <c r="B56" s="342" t="s">
        <v>15</v>
      </c>
      <c r="C56" s="342">
        <v>101001136</v>
      </c>
      <c r="D56" s="880" t="s">
        <v>1727</v>
      </c>
      <c r="E56" s="881"/>
      <c r="F56" s="881"/>
      <c r="G56" s="881"/>
      <c r="H56" s="881"/>
      <c r="I56" s="882"/>
      <c r="J56" s="342" t="s">
        <v>45</v>
      </c>
    </row>
    <row r="57" spans="1:10" ht="15" customHeight="1" x14ac:dyDescent="0.2">
      <c r="B57" s="446" t="s">
        <v>248</v>
      </c>
      <c r="C57" s="870" t="s">
        <v>254</v>
      </c>
      <c r="D57" s="910"/>
      <c r="E57" s="910"/>
      <c r="F57" s="871"/>
      <c r="G57" s="446" t="s">
        <v>256</v>
      </c>
      <c r="H57" s="446" t="s">
        <v>249</v>
      </c>
      <c r="I57" s="447" t="s">
        <v>251</v>
      </c>
      <c r="J57" s="446" t="s">
        <v>252</v>
      </c>
    </row>
    <row r="58" spans="1:10" x14ac:dyDescent="0.2">
      <c r="A58" s="345"/>
      <c r="B58" s="874" t="s">
        <v>253</v>
      </c>
      <c r="C58" s="875"/>
      <c r="D58" s="875"/>
      <c r="E58" s="875"/>
      <c r="F58" s="977"/>
      <c r="G58" s="223">
        <v>2</v>
      </c>
      <c r="H58" s="223">
        <v>2</v>
      </c>
      <c r="I58" s="370">
        <v>4</v>
      </c>
      <c r="J58" s="232" t="s">
        <v>1389</v>
      </c>
    </row>
    <row r="59" spans="1:10" x14ac:dyDescent="0.2">
      <c r="B59" s="342" t="s">
        <v>49</v>
      </c>
      <c r="C59" s="342" t="s">
        <v>969</v>
      </c>
      <c r="D59" s="880" t="s">
        <v>1391</v>
      </c>
      <c r="E59" s="881"/>
      <c r="F59" s="881"/>
      <c r="G59" s="881"/>
      <c r="H59" s="881"/>
      <c r="I59" s="882"/>
      <c r="J59" s="342" t="s">
        <v>117</v>
      </c>
    </row>
    <row r="60" spans="1:10" ht="15" customHeight="1" x14ac:dyDescent="0.2">
      <c r="B60" s="446" t="s">
        <v>248</v>
      </c>
      <c r="C60" s="870" t="s">
        <v>254</v>
      </c>
      <c r="D60" s="910"/>
      <c r="E60" s="910"/>
      <c r="F60" s="910"/>
      <c r="G60" s="910"/>
      <c r="H60" s="871"/>
      <c r="I60" s="447" t="s">
        <v>41</v>
      </c>
      <c r="J60" s="446" t="s">
        <v>252</v>
      </c>
    </row>
    <row r="61" spans="1:10" x14ac:dyDescent="0.2">
      <c r="A61" s="345"/>
      <c r="B61" s="874" t="s">
        <v>253</v>
      </c>
      <c r="C61" s="875"/>
      <c r="D61" s="875"/>
      <c r="E61" s="875"/>
      <c r="F61" s="875"/>
      <c r="G61" s="875"/>
      <c r="H61" s="977"/>
      <c r="I61" s="370">
        <v>1</v>
      </c>
      <c r="J61" s="232" t="s">
        <v>1389</v>
      </c>
    </row>
    <row r="62" spans="1:10" x14ac:dyDescent="0.2">
      <c r="B62" s="341" t="s">
        <v>50</v>
      </c>
      <c r="C62" s="341">
        <v>98525</v>
      </c>
      <c r="D62" s="997" t="s">
        <v>1728</v>
      </c>
      <c r="E62" s="998"/>
      <c r="F62" s="998"/>
      <c r="G62" s="998"/>
      <c r="H62" s="998"/>
      <c r="I62" s="999"/>
      <c r="J62" s="341" t="s">
        <v>45</v>
      </c>
    </row>
    <row r="63" spans="1:10" x14ac:dyDescent="0.2">
      <c r="B63" s="446" t="s">
        <v>248</v>
      </c>
      <c r="C63" s="964"/>
      <c r="D63" s="965"/>
      <c r="E63" s="965"/>
      <c r="F63" s="965"/>
      <c r="G63" s="965"/>
      <c r="H63" s="966"/>
      <c r="I63" s="447" t="s">
        <v>251</v>
      </c>
      <c r="J63" s="446" t="s">
        <v>252</v>
      </c>
    </row>
    <row r="64" spans="1:10" x14ac:dyDescent="0.2">
      <c r="A64" s="345"/>
      <c r="B64" s="874" t="s">
        <v>253</v>
      </c>
      <c r="C64" s="875"/>
      <c r="D64" s="875"/>
      <c r="E64" s="875"/>
      <c r="F64" s="875"/>
      <c r="G64" s="875"/>
      <c r="H64" s="977"/>
      <c r="I64" s="370">
        <v>350.95999999999992</v>
      </c>
      <c r="J64" s="232" t="s">
        <v>41</v>
      </c>
    </row>
    <row r="65" spans="1:10" ht="28.5" customHeight="1" x14ac:dyDescent="0.2">
      <c r="A65" s="345"/>
      <c r="B65" s="341" t="s">
        <v>51</v>
      </c>
      <c r="C65" s="342">
        <v>201002161</v>
      </c>
      <c r="D65" s="880" t="s">
        <v>1731</v>
      </c>
      <c r="E65" s="881"/>
      <c r="F65" s="881"/>
      <c r="G65" s="881"/>
      <c r="H65" s="881"/>
      <c r="I65" s="882"/>
      <c r="J65" s="342" t="s">
        <v>117</v>
      </c>
    </row>
    <row r="66" spans="1:10" x14ac:dyDescent="0.2">
      <c r="A66" s="345"/>
      <c r="B66" s="446" t="s">
        <v>248</v>
      </c>
      <c r="C66" s="980"/>
      <c r="D66" s="981"/>
      <c r="E66" s="982"/>
      <c r="F66" s="446" t="s">
        <v>251</v>
      </c>
      <c r="G66" s="446" t="s">
        <v>1504</v>
      </c>
      <c r="H66" s="870" t="s">
        <v>1123</v>
      </c>
      <c r="I66" s="871"/>
      <c r="J66" s="446" t="s">
        <v>252</v>
      </c>
    </row>
    <row r="67" spans="1:10" x14ac:dyDescent="0.2">
      <c r="A67" s="345"/>
      <c r="B67" s="874" t="s">
        <v>253</v>
      </c>
      <c r="C67" s="875"/>
      <c r="D67" s="875"/>
      <c r="E67" s="977"/>
      <c r="F67" s="223">
        <v>350.95999999999992</v>
      </c>
      <c r="G67" s="223">
        <v>0.2</v>
      </c>
      <c r="H67" s="872">
        <v>18</v>
      </c>
      <c r="I67" s="873"/>
      <c r="J67" s="232" t="s">
        <v>1123</v>
      </c>
    </row>
    <row r="68" spans="1:10" ht="28.5" customHeight="1" x14ac:dyDescent="0.2">
      <c r="A68" s="345"/>
      <c r="B68" s="341" t="s">
        <v>68</v>
      </c>
      <c r="C68" s="342">
        <v>97914</v>
      </c>
      <c r="D68" s="880" t="s">
        <v>1732</v>
      </c>
      <c r="E68" s="881"/>
      <c r="F68" s="881"/>
      <c r="G68" s="881"/>
      <c r="H68" s="881"/>
      <c r="I68" s="882"/>
      <c r="J68" s="342" t="s">
        <v>1733</v>
      </c>
    </row>
    <row r="69" spans="1:10" x14ac:dyDescent="0.2">
      <c r="A69" s="345"/>
      <c r="B69" s="446" t="s">
        <v>248</v>
      </c>
      <c r="C69" s="980"/>
      <c r="D69" s="981"/>
      <c r="E69" s="982"/>
      <c r="F69" s="446" t="s">
        <v>1509</v>
      </c>
      <c r="G69" s="446" t="s">
        <v>1510</v>
      </c>
      <c r="H69" s="870" t="s">
        <v>1733</v>
      </c>
      <c r="I69" s="871"/>
      <c r="J69" s="446" t="s">
        <v>252</v>
      </c>
    </row>
    <row r="70" spans="1:10" x14ac:dyDescent="0.2">
      <c r="A70" s="345"/>
      <c r="B70" s="874" t="s">
        <v>253</v>
      </c>
      <c r="C70" s="875"/>
      <c r="D70" s="875"/>
      <c r="E70" s="977"/>
      <c r="F70" s="223">
        <v>10.456000000000001</v>
      </c>
      <c r="G70" s="223">
        <v>2</v>
      </c>
      <c r="H70" s="872">
        <v>6</v>
      </c>
      <c r="I70" s="873"/>
      <c r="J70" s="498" t="s">
        <v>1733</v>
      </c>
    </row>
    <row r="71" spans="1:10" ht="28.5" customHeight="1" x14ac:dyDescent="0.2">
      <c r="A71" s="345"/>
      <c r="B71" s="341" t="s">
        <v>1508</v>
      </c>
      <c r="C71" s="342">
        <v>97915</v>
      </c>
      <c r="D71" s="880" t="s">
        <v>1736</v>
      </c>
      <c r="E71" s="881"/>
      <c r="F71" s="881"/>
      <c r="G71" s="881"/>
      <c r="H71" s="881"/>
      <c r="I71" s="882"/>
      <c r="J71" s="342" t="s">
        <v>1733</v>
      </c>
    </row>
    <row r="72" spans="1:10" x14ac:dyDescent="0.2">
      <c r="A72" s="345"/>
      <c r="B72" s="446" t="s">
        <v>248</v>
      </c>
      <c r="C72" s="980"/>
      <c r="D72" s="981"/>
      <c r="E72" s="982"/>
      <c r="F72" s="446" t="s">
        <v>1509</v>
      </c>
      <c r="G72" s="446" t="s">
        <v>1510</v>
      </c>
      <c r="H72" s="870" t="s">
        <v>1733</v>
      </c>
      <c r="I72" s="871"/>
      <c r="J72" s="446" t="s">
        <v>252</v>
      </c>
    </row>
    <row r="73" spans="1:10" x14ac:dyDescent="0.2">
      <c r="A73" s="345"/>
      <c r="B73" s="874" t="s">
        <v>253</v>
      </c>
      <c r="C73" s="875"/>
      <c r="D73" s="875"/>
      <c r="E73" s="977"/>
      <c r="F73" s="223">
        <v>10.456000000000001</v>
      </c>
      <c r="G73" s="223">
        <v>30</v>
      </c>
      <c r="H73" s="872">
        <v>79</v>
      </c>
      <c r="I73" s="873"/>
      <c r="J73" s="498" t="s">
        <v>1733</v>
      </c>
    </row>
    <row r="74" spans="1:10" x14ac:dyDescent="0.2">
      <c r="A74" s="345"/>
      <c r="B74" s="442" t="s">
        <v>10</v>
      </c>
      <c r="C74" s="443"/>
      <c r="D74" s="444" t="s">
        <v>1390</v>
      </c>
      <c r="E74" s="444"/>
      <c r="F74" s="444"/>
      <c r="G74" s="444"/>
      <c r="H74" s="444"/>
      <c r="I74" s="444"/>
      <c r="J74" s="445"/>
    </row>
    <row r="75" spans="1:10" x14ac:dyDescent="0.2">
      <c r="A75" s="345"/>
      <c r="B75" s="342" t="s">
        <v>16</v>
      </c>
      <c r="C75" s="342" t="s">
        <v>973</v>
      </c>
      <c r="D75" s="869" t="s">
        <v>1589</v>
      </c>
      <c r="E75" s="869"/>
      <c r="F75" s="869"/>
      <c r="G75" s="869"/>
      <c r="H75" s="869"/>
      <c r="I75" s="869"/>
      <c r="J75" s="342" t="s">
        <v>45</v>
      </c>
    </row>
    <row r="76" spans="1:10" x14ac:dyDescent="0.2">
      <c r="A76" s="345"/>
      <c r="B76" s="866" t="s">
        <v>248</v>
      </c>
      <c r="C76" s="867"/>
      <c r="D76" s="867"/>
      <c r="E76" s="867"/>
      <c r="F76" s="867"/>
      <c r="G76" s="868"/>
      <c r="H76" s="865" t="s">
        <v>251</v>
      </c>
      <c r="I76" s="865"/>
      <c r="J76" s="343" t="s">
        <v>252</v>
      </c>
    </row>
    <row r="77" spans="1:10" x14ac:dyDescent="0.2">
      <c r="A77" s="345"/>
      <c r="B77" s="851"/>
      <c r="C77" s="852"/>
      <c r="D77" s="852"/>
      <c r="E77" s="852"/>
      <c r="F77" s="852"/>
      <c r="G77" s="853"/>
      <c r="H77" s="856">
        <v>8</v>
      </c>
      <c r="I77" s="857"/>
      <c r="J77" s="344" t="s">
        <v>251</v>
      </c>
    </row>
    <row r="78" spans="1:10" x14ac:dyDescent="0.2">
      <c r="A78" s="345"/>
      <c r="B78" s="858" t="s">
        <v>253</v>
      </c>
      <c r="C78" s="859"/>
      <c r="D78" s="859"/>
      <c r="E78" s="859"/>
      <c r="F78" s="859"/>
      <c r="G78" s="860"/>
      <c r="H78" s="854">
        <v>8</v>
      </c>
      <c r="I78" s="855"/>
      <c r="J78" s="347"/>
    </row>
    <row r="79" spans="1:10" x14ac:dyDescent="0.2">
      <c r="A79" s="345"/>
      <c r="B79" s="342" t="s">
        <v>539</v>
      </c>
      <c r="C79" s="342" t="s">
        <v>974</v>
      </c>
      <c r="D79" s="869" t="s">
        <v>1590</v>
      </c>
      <c r="E79" s="869"/>
      <c r="F79" s="869"/>
      <c r="G79" s="869"/>
      <c r="H79" s="869"/>
      <c r="I79" s="869"/>
      <c r="J79" s="342" t="s">
        <v>117</v>
      </c>
    </row>
    <row r="80" spans="1:10" x14ac:dyDescent="0.2">
      <c r="A80" s="345"/>
      <c r="B80" s="866" t="s">
        <v>248</v>
      </c>
      <c r="C80" s="867"/>
      <c r="D80" s="867"/>
      <c r="E80" s="867"/>
      <c r="F80" s="867"/>
      <c r="G80" s="868"/>
      <c r="H80" s="865" t="s">
        <v>251</v>
      </c>
      <c r="I80" s="865"/>
      <c r="J80" s="343" t="s">
        <v>252</v>
      </c>
    </row>
    <row r="81" spans="1:10" x14ac:dyDescent="0.2">
      <c r="A81" s="345"/>
      <c r="B81" s="851" t="s">
        <v>1128</v>
      </c>
      <c r="C81" s="852"/>
      <c r="D81" s="852"/>
      <c r="E81" s="852"/>
      <c r="F81" s="852"/>
      <c r="G81" s="853"/>
      <c r="H81" s="856">
        <v>6</v>
      </c>
      <c r="I81" s="857"/>
      <c r="J81" s="344" t="s">
        <v>251</v>
      </c>
    </row>
    <row r="82" spans="1:10" x14ac:dyDescent="0.2">
      <c r="A82" s="345"/>
      <c r="B82" s="858" t="s">
        <v>253</v>
      </c>
      <c r="C82" s="859"/>
      <c r="D82" s="859"/>
      <c r="E82" s="859"/>
      <c r="F82" s="859"/>
      <c r="G82" s="860"/>
      <c r="H82" s="854">
        <v>6</v>
      </c>
      <c r="I82" s="855"/>
      <c r="J82" s="347"/>
    </row>
    <row r="83" spans="1:10" x14ac:dyDescent="0.2">
      <c r="A83" s="345"/>
      <c r="B83" s="342" t="s">
        <v>1124</v>
      </c>
      <c r="C83" s="342" t="s">
        <v>1442</v>
      </c>
      <c r="D83" s="869" t="s">
        <v>1635</v>
      </c>
      <c r="E83" s="869"/>
      <c r="F83" s="869"/>
      <c r="G83" s="869"/>
      <c r="H83" s="869"/>
      <c r="I83" s="869"/>
      <c r="J83" s="342" t="s">
        <v>117</v>
      </c>
    </row>
    <row r="84" spans="1:10" x14ac:dyDescent="0.2">
      <c r="A84" s="345"/>
      <c r="B84" s="866" t="s">
        <v>248</v>
      </c>
      <c r="C84" s="867"/>
      <c r="D84" s="867"/>
      <c r="E84" s="867"/>
      <c r="F84" s="867"/>
      <c r="G84" s="868"/>
      <c r="H84" s="865" t="s">
        <v>251</v>
      </c>
      <c r="I84" s="865"/>
      <c r="J84" s="343" t="s">
        <v>1421</v>
      </c>
    </row>
    <row r="85" spans="1:10" x14ac:dyDescent="0.2">
      <c r="A85" s="345"/>
      <c r="B85" s="851"/>
      <c r="C85" s="852"/>
      <c r="D85" s="852"/>
      <c r="E85" s="852"/>
      <c r="F85" s="852"/>
      <c r="G85" s="853"/>
      <c r="H85" s="856">
        <v>8</v>
      </c>
      <c r="I85" s="857"/>
      <c r="J85" s="344" t="s">
        <v>251</v>
      </c>
    </row>
    <row r="86" spans="1:10" x14ac:dyDescent="0.2">
      <c r="A86" s="345"/>
      <c r="B86" s="858" t="s">
        <v>253</v>
      </c>
      <c r="C86" s="859"/>
      <c r="D86" s="859"/>
      <c r="E86" s="859"/>
      <c r="F86" s="859"/>
      <c r="G86" s="860"/>
      <c r="H86" s="854">
        <v>8</v>
      </c>
      <c r="I86" s="855"/>
      <c r="J86" s="347"/>
    </row>
    <row r="87" spans="1:10" x14ac:dyDescent="0.2">
      <c r="A87" s="345"/>
      <c r="B87" s="342" t="s">
        <v>1125</v>
      </c>
      <c r="C87" s="342" t="s">
        <v>975</v>
      </c>
      <c r="D87" s="869" t="s">
        <v>1658</v>
      </c>
      <c r="E87" s="869"/>
      <c r="F87" s="869"/>
      <c r="G87" s="869"/>
      <c r="H87" s="869"/>
      <c r="I87" s="869"/>
      <c r="J87" s="342" t="s">
        <v>117</v>
      </c>
    </row>
    <row r="88" spans="1:10" x14ac:dyDescent="0.2">
      <c r="A88" s="345"/>
      <c r="B88" s="866" t="s">
        <v>248</v>
      </c>
      <c r="C88" s="867"/>
      <c r="D88" s="867"/>
      <c r="E88" s="867"/>
      <c r="F88" s="867"/>
      <c r="G88" s="868"/>
      <c r="H88" s="865" t="s">
        <v>251</v>
      </c>
      <c r="I88" s="865"/>
      <c r="J88" s="343" t="s">
        <v>252</v>
      </c>
    </row>
    <row r="89" spans="1:10" x14ac:dyDescent="0.2">
      <c r="A89" s="345"/>
      <c r="B89" s="851"/>
      <c r="C89" s="852"/>
      <c r="D89" s="852"/>
      <c r="E89" s="852"/>
      <c r="F89" s="852"/>
      <c r="G89" s="853"/>
      <c r="H89" s="856">
        <v>4</v>
      </c>
      <c r="I89" s="857"/>
      <c r="J89" s="344" t="s">
        <v>251</v>
      </c>
    </row>
    <row r="90" spans="1:10" x14ac:dyDescent="0.2">
      <c r="A90" s="345"/>
      <c r="B90" s="858" t="s">
        <v>253</v>
      </c>
      <c r="C90" s="859"/>
      <c r="D90" s="859"/>
      <c r="E90" s="859"/>
      <c r="F90" s="859"/>
      <c r="G90" s="860"/>
      <c r="H90" s="854">
        <v>4</v>
      </c>
      <c r="I90" s="855"/>
      <c r="J90" s="347"/>
    </row>
    <row r="91" spans="1:10" x14ac:dyDescent="0.2">
      <c r="A91" s="345"/>
      <c r="B91" s="342" t="s">
        <v>1126</v>
      </c>
      <c r="C91" s="342">
        <v>101001156</v>
      </c>
      <c r="D91" s="869" t="s">
        <v>1739</v>
      </c>
      <c r="E91" s="869"/>
      <c r="F91" s="869"/>
      <c r="G91" s="869"/>
      <c r="H91" s="869"/>
      <c r="I91" s="869"/>
      <c r="J91" s="342" t="s">
        <v>117</v>
      </c>
    </row>
    <row r="92" spans="1:10" x14ac:dyDescent="0.2">
      <c r="A92" s="345"/>
      <c r="B92" s="866" t="s">
        <v>248</v>
      </c>
      <c r="C92" s="867"/>
      <c r="D92" s="867"/>
      <c r="E92" s="867"/>
      <c r="F92" s="867"/>
      <c r="G92" s="868"/>
      <c r="H92" s="865" t="s">
        <v>40</v>
      </c>
      <c r="I92" s="865"/>
      <c r="J92" s="343" t="s">
        <v>252</v>
      </c>
    </row>
    <row r="93" spans="1:10" x14ac:dyDescent="0.2">
      <c r="A93" s="345"/>
      <c r="B93" s="851"/>
      <c r="C93" s="852"/>
      <c r="D93" s="852"/>
      <c r="E93" s="852"/>
      <c r="F93" s="852"/>
      <c r="G93" s="853"/>
      <c r="H93" s="856">
        <v>1</v>
      </c>
      <c r="I93" s="857"/>
      <c r="J93" s="344" t="s">
        <v>40</v>
      </c>
    </row>
    <row r="94" spans="1:10" x14ac:dyDescent="0.2">
      <c r="A94" s="345"/>
      <c r="B94" s="858" t="s">
        <v>253</v>
      </c>
      <c r="C94" s="859"/>
      <c r="D94" s="859"/>
      <c r="E94" s="859"/>
      <c r="F94" s="859"/>
      <c r="G94" s="860"/>
      <c r="H94" s="854">
        <v>1</v>
      </c>
      <c r="I94" s="855"/>
      <c r="J94" s="347"/>
    </row>
    <row r="95" spans="1:10" ht="28.5" customHeight="1" x14ac:dyDescent="0.2">
      <c r="A95" s="345"/>
      <c r="B95" s="341" t="s">
        <v>1127</v>
      </c>
      <c r="C95" s="342">
        <v>97914</v>
      </c>
      <c r="D95" s="880" t="s">
        <v>1732</v>
      </c>
      <c r="E95" s="881"/>
      <c r="F95" s="881"/>
      <c r="G95" s="881"/>
      <c r="H95" s="881"/>
      <c r="I95" s="882"/>
      <c r="J95" s="342" t="s">
        <v>1733</v>
      </c>
    </row>
    <row r="96" spans="1:10" x14ac:dyDescent="0.2">
      <c r="A96" s="345"/>
      <c r="B96" s="446" t="s">
        <v>248</v>
      </c>
      <c r="C96" s="980"/>
      <c r="D96" s="981"/>
      <c r="E96" s="982"/>
      <c r="F96" s="446" t="s">
        <v>1509</v>
      </c>
      <c r="G96" s="446" t="s">
        <v>1510</v>
      </c>
      <c r="H96" s="870" t="s">
        <v>1733</v>
      </c>
      <c r="I96" s="871"/>
      <c r="J96" s="446" t="s">
        <v>252</v>
      </c>
    </row>
    <row r="97" spans="1:10" x14ac:dyDescent="0.2">
      <c r="A97" s="345"/>
      <c r="B97" s="874" t="s">
        <v>253</v>
      </c>
      <c r="C97" s="875"/>
      <c r="D97" s="875"/>
      <c r="E97" s="977"/>
      <c r="F97" s="223">
        <v>4.45</v>
      </c>
      <c r="G97" s="223">
        <v>2</v>
      </c>
      <c r="H97" s="872">
        <v>3</v>
      </c>
      <c r="I97" s="873"/>
      <c r="J97" s="498" t="s">
        <v>1733</v>
      </c>
    </row>
    <row r="98" spans="1:10" ht="28.5" customHeight="1" x14ac:dyDescent="0.2">
      <c r="A98" s="345"/>
      <c r="B98" s="341" t="s">
        <v>1511</v>
      </c>
      <c r="C98" s="342">
        <v>97915</v>
      </c>
      <c r="D98" s="880" t="s">
        <v>1736</v>
      </c>
      <c r="E98" s="881"/>
      <c r="F98" s="881"/>
      <c r="G98" s="881"/>
      <c r="H98" s="881"/>
      <c r="I98" s="882"/>
      <c r="J98" s="342" t="s">
        <v>1733</v>
      </c>
    </row>
    <row r="99" spans="1:10" x14ac:dyDescent="0.2">
      <c r="A99" s="345"/>
      <c r="B99" s="446" t="s">
        <v>248</v>
      </c>
      <c r="C99" s="980"/>
      <c r="D99" s="981"/>
      <c r="E99" s="982"/>
      <c r="F99" s="446" t="s">
        <v>1509</v>
      </c>
      <c r="G99" s="446" t="s">
        <v>1510</v>
      </c>
      <c r="H99" s="870" t="s">
        <v>1733</v>
      </c>
      <c r="I99" s="871"/>
      <c r="J99" s="446" t="s">
        <v>252</v>
      </c>
    </row>
    <row r="100" spans="1:10" x14ac:dyDescent="0.2">
      <c r="A100" s="345"/>
      <c r="B100" s="874" t="s">
        <v>253</v>
      </c>
      <c r="C100" s="875"/>
      <c r="D100" s="875"/>
      <c r="E100" s="977"/>
      <c r="F100" s="223">
        <v>4.45</v>
      </c>
      <c r="G100" s="223">
        <v>30</v>
      </c>
      <c r="H100" s="872">
        <v>34</v>
      </c>
      <c r="I100" s="873"/>
      <c r="J100" s="498" t="s">
        <v>1733</v>
      </c>
    </row>
    <row r="101" spans="1:10" x14ac:dyDescent="0.2">
      <c r="B101" s="493" t="s">
        <v>17</v>
      </c>
      <c r="C101" s="494"/>
      <c r="D101" s="495" t="s">
        <v>121</v>
      </c>
      <c r="E101" s="495"/>
      <c r="F101" s="495"/>
      <c r="G101" s="495"/>
      <c r="H101" s="495"/>
      <c r="I101" s="495"/>
      <c r="J101" s="496"/>
    </row>
    <row r="102" spans="1:10" x14ac:dyDescent="0.2">
      <c r="B102" s="341" t="s">
        <v>18</v>
      </c>
      <c r="C102" s="342">
        <v>401001126</v>
      </c>
      <c r="D102" s="880" t="s">
        <v>1740</v>
      </c>
      <c r="E102" s="881"/>
      <c r="F102" s="881"/>
      <c r="G102" s="881"/>
      <c r="H102" s="881"/>
      <c r="I102" s="882"/>
      <c r="J102" s="342" t="s">
        <v>1509</v>
      </c>
    </row>
    <row r="103" spans="1:10" x14ac:dyDescent="0.2">
      <c r="B103" s="866" t="s">
        <v>248</v>
      </c>
      <c r="C103" s="867"/>
      <c r="D103" s="867"/>
      <c r="E103" s="868"/>
      <c r="F103" s="343" t="s">
        <v>256</v>
      </c>
      <c r="G103" s="497" t="s">
        <v>249</v>
      </c>
      <c r="H103" s="343" t="s">
        <v>257</v>
      </c>
      <c r="I103" s="77" t="s">
        <v>259</v>
      </c>
      <c r="J103" s="343" t="s">
        <v>252</v>
      </c>
    </row>
    <row r="104" spans="1:10" x14ac:dyDescent="0.2">
      <c r="B104" s="851" t="s">
        <v>521</v>
      </c>
      <c r="C104" s="852"/>
      <c r="D104" s="852"/>
      <c r="E104" s="853"/>
      <c r="F104" s="223">
        <v>21.4</v>
      </c>
      <c r="G104" s="223">
        <v>16.399999999999999</v>
      </c>
      <c r="H104" s="223">
        <v>0.2</v>
      </c>
      <c r="I104" s="224">
        <v>70.191999999999993</v>
      </c>
      <c r="J104" s="498" t="s">
        <v>258</v>
      </c>
    </row>
    <row r="105" spans="1:10" x14ac:dyDescent="0.2">
      <c r="A105" s="345"/>
      <c r="B105" s="874" t="s">
        <v>253</v>
      </c>
      <c r="C105" s="875"/>
      <c r="D105" s="875"/>
      <c r="E105" s="875"/>
      <c r="F105" s="875"/>
      <c r="G105" s="875"/>
      <c r="H105" s="875"/>
      <c r="I105" s="499">
        <v>70.191999999999993</v>
      </c>
      <c r="J105" s="489"/>
    </row>
    <row r="106" spans="1:10" ht="28.5" customHeight="1" x14ac:dyDescent="0.2">
      <c r="A106" s="345"/>
      <c r="B106" s="341" t="s">
        <v>1512</v>
      </c>
      <c r="C106" s="342">
        <v>97914</v>
      </c>
      <c r="D106" s="880" t="s">
        <v>1732</v>
      </c>
      <c r="E106" s="881"/>
      <c r="F106" s="881"/>
      <c r="G106" s="881"/>
      <c r="H106" s="881"/>
      <c r="I106" s="882"/>
      <c r="J106" s="342" t="s">
        <v>1733</v>
      </c>
    </row>
    <row r="107" spans="1:10" x14ac:dyDescent="0.2">
      <c r="A107" s="345"/>
      <c r="B107" s="446" t="s">
        <v>248</v>
      </c>
      <c r="C107" s="980"/>
      <c r="D107" s="981"/>
      <c r="E107" s="982"/>
      <c r="F107" s="446" t="s">
        <v>1509</v>
      </c>
      <c r="G107" s="446" t="s">
        <v>1510</v>
      </c>
      <c r="H107" s="870" t="s">
        <v>1733</v>
      </c>
      <c r="I107" s="871"/>
      <c r="J107" s="446" t="s">
        <v>252</v>
      </c>
    </row>
    <row r="108" spans="1:10" x14ac:dyDescent="0.2">
      <c r="A108" s="345"/>
      <c r="B108" s="874" t="s">
        <v>253</v>
      </c>
      <c r="C108" s="875"/>
      <c r="D108" s="875"/>
      <c r="E108" s="977"/>
      <c r="F108" s="223">
        <v>70.191999999999993</v>
      </c>
      <c r="G108" s="223">
        <v>2</v>
      </c>
      <c r="H108" s="872">
        <v>36</v>
      </c>
      <c r="I108" s="873"/>
      <c r="J108" s="498" t="s">
        <v>1514</v>
      </c>
    </row>
    <row r="109" spans="1:10" x14ac:dyDescent="0.2">
      <c r="A109" s="345"/>
      <c r="B109" s="874" t="s">
        <v>253</v>
      </c>
      <c r="C109" s="875"/>
      <c r="D109" s="875"/>
      <c r="E109" s="875"/>
      <c r="F109" s="875"/>
      <c r="G109" s="875"/>
      <c r="H109" s="875"/>
      <c r="I109" s="499">
        <v>36</v>
      </c>
      <c r="J109" s="489"/>
    </row>
    <row r="110" spans="1:10" ht="28.5" customHeight="1" x14ac:dyDescent="0.2">
      <c r="A110" s="345"/>
      <c r="B110" s="341" t="s">
        <v>1526</v>
      </c>
      <c r="C110" s="342">
        <v>97915</v>
      </c>
      <c r="D110" s="880" t="s">
        <v>1736</v>
      </c>
      <c r="E110" s="881"/>
      <c r="F110" s="881"/>
      <c r="G110" s="881"/>
      <c r="H110" s="881"/>
      <c r="I110" s="882"/>
      <c r="J110" s="342" t="s">
        <v>1733</v>
      </c>
    </row>
    <row r="111" spans="1:10" x14ac:dyDescent="0.2">
      <c r="A111" s="345"/>
      <c r="B111" s="446" t="s">
        <v>248</v>
      </c>
      <c r="C111" s="980"/>
      <c r="D111" s="981"/>
      <c r="E111" s="982"/>
      <c r="F111" s="446" t="s">
        <v>1509</v>
      </c>
      <c r="G111" s="446" t="s">
        <v>1510</v>
      </c>
      <c r="H111" s="870" t="s">
        <v>1733</v>
      </c>
      <c r="I111" s="871"/>
      <c r="J111" s="446" t="s">
        <v>252</v>
      </c>
    </row>
    <row r="112" spans="1:10" x14ac:dyDescent="0.2">
      <c r="B112" s="874" t="s">
        <v>253</v>
      </c>
      <c r="C112" s="875"/>
      <c r="D112" s="875"/>
      <c r="E112" s="977"/>
      <c r="F112" s="223">
        <v>70.191999999999993</v>
      </c>
      <c r="G112" s="223">
        <v>30</v>
      </c>
      <c r="H112" s="872">
        <v>527</v>
      </c>
      <c r="I112" s="873"/>
      <c r="J112" s="498" t="s">
        <v>1514</v>
      </c>
    </row>
    <row r="113" spans="1:10" x14ac:dyDescent="0.2">
      <c r="A113" s="345"/>
      <c r="B113" s="874" t="s">
        <v>253</v>
      </c>
      <c r="C113" s="875"/>
      <c r="D113" s="875"/>
      <c r="E113" s="875"/>
      <c r="F113" s="875"/>
      <c r="G113" s="875"/>
      <c r="H113" s="875"/>
      <c r="I113" s="499">
        <v>527</v>
      </c>
      <c r="J113" s="489"/>
    </row>
    <row r="114" spans="1:10" x14ac:dyDescent="0.2">
      <c r="B114" s="502" t="s">
        <v>34</v>
      </c>
      <c r="C114" s="503"/>
      <c r="D114" s="504" t="s">
        <v>364</v>
      </c>
      <c r="E114" s="504"/>
      <c r="F114" s="504"/>
      <c r="G114" s="504"/>
      <c r="H114" s="504"/>
      <c r="I114" s="504"/>
      <c r="J114" s="505"/>
    </row>
    <row r="115" spans="1:10" x14ac:dyDescent="0.2">
      <c r="B115" s="506" t="s">
        <v>35</v>
      </c>
      <c r="C115" s="355"/>
      <c r="D115" s="81" t="s">
        <v>118</v>
      </c>
      <c r="E115" s="81"/>
      <c r="F115" s="81"/>
      <c r="G115" s="81"/>
      <c r="H115" s="81"/>
      <c r="I115" s="81"/>
      <c r="J115" s="82"/>
    </row>
    <row r="116" spans="1:10" x14ac:dyDescent="0.2">
      <c r="B116" s="507" t="s">
        <v>124</v>
      </c>
      <c r="C116" s="340"/>
      <c r="D116" s="83" t="s">
        <v>1187</v>
      </c>
      <c r="E116" s="83"/>
      <c r="F116" s="83"/>
      <c r="G116" s="83"/>
      <c r="H116" s="83"/>
      <c r="I116" s="83"/>
      <c r="J116" s="84"/>
    </row>
    <row r="117" spans="1:10" x14ac:dyDescent="0.2">
      <c r="B117" s="341" t="s">
        <v>540</v>
      </c>
      <c r="C117" s="341">
        <v>301000110</v>
      </c>
      <c r="D117" s="997" t="s">
        <v>1741</v>
      </c>
      <c r="E117" s="998"/>
      <c r="F117" s="881"/>
      <c r="G117" s="881"/>
      <c r="H117" s="881"/>
      <c r="I117" s="882"/>
      <c r="J117" s="342" t="s">
        <v>150</v>
      </c>
    </row>
    <row r="118" spans="1:10" ht="24" x14ac:dyDescent="0.2">
      <c r="B118" s="508"/>
      <c r="C118" s="509"/>
      <c r="D118" s="509"/>
      <c r="E118" s="870" t="s">
        <v>41</v>
      </c>
      <c r="F118" s="910"/>
      <c r="G118" s="1065" t="s">
        <v>256</v>
      </c>
      <c r="H118" s="1065"/>
      <c r="I118" s="510" t="s">
        <v>1476</v>
      </c>
      <c r="J118" s="511"/>
    </row>
    <row r="119" spans="1:10" ht="71.25" customHeight="1" x14ac:dyDescent="0.2">
      <c r="B119" s="512"/>
      <c r="C119" s="338"/>
      <c r="D119" s="338"/>
      <c r="E119" s="892">
        <v>18</v>
      </c>
      <c r="F119" s="892"/>
      <c r="G119" s="994">
        <v>4</v>
      </c>
      <c r="H119" s="995"/>
      <c r="I119" s="513">
        <v>72</v>
      </c>
      <c r="J119" s="895" t="s">
        <v>1436</v>
      </c>
    </row>
    <row r="120" spans="1:10" ht="71.25" customHeight="1" x14ac:dyDescent="0.2">
      <c r="B120" s="512"/>
      <c r="C120" s="338"/>
      <c r="D120" s="338"/>
      <c r="E120" s="892">
        <v>29</v>
      </c>
      <c r="F120" s="892"/>
      <c r="G120" s="994">
        <v>6</v>
      </c>
      <c r="H120" s="995"/>
      <c r="I120" s="513">
        <v>174</v>
      </c>
      <c r="J120" s="897"/>
    </row>
    <row r="121" spans="1:10" x14ac:dyDescent="0.2">
      <c r="A121" s="345"/>
      <c r="B121" s="230"/>
      <c r="C121" s="226"/>
      <c r="D121" s="490"/>
      <c r="E121" s="490"/>
      <c r="F121" s="490"/>
      <c r="G121" s="490"/>
      <c r="H121" s="491"/>
      <c r="I121" s="488">
        <v>246</v>
      </c>
      <c r="J121" s="229"/>
    </row>
    <row r="122" spans="1:10" x14ac:dyDescent="0.2">
      <c r="B122" s="342" t="s">
        <v>1496</v>
      </c>
      <c r="C122" s="342">
        <v>31008</v>
      </c>
      <c r="D122" s="869" t="s">
        <v>1502</v>
      </c>
      <c r="E122" s="869"/>
      <c r="F122" s="869"/>
      <c r="G122" s="869"/>
      <c r="H122" s="869"/>
      <c r="I122" s="869"/>
      <c r="J122" s="342" t="s">
        <v>117</v>
      </c>
    </row>
    <row r="123" spans="1:10" x14ac:dyDescent="0.2">
      <c r="B123" s="866" t="s">
        <v>248</v>
      </c>
      <c r="C123" s="867"/>
      <c r="D123" s="867"/>
      <c r="E123" s="867"/>
      <c r="F123" s="867"/>
      <c r="G123" s="867"/>
      <c r="H123" s="868"/>
      <c r="I123" s="229" t="s">
        <v>41</v>
      </c>
      <c r="J123" s="343" t="s">
        <v>252</v>
      </c>
    </row>
    <row r="124" spans="1:10" x14ac:dyDescent="0.2">
      <c r="B124" s="851" t="s">
        <v>1497</v>
      </c>
      <c r="C124" s="852"/>
      <c r="D124" s="852"/>
      <c r="E124" s="852"/>
      <c r="F124" s="852"/>
      <c r="G124" s="852"/>
      <c r="H124" s="853"/>
      <c r="I124" s="224">
        <v>1</v>
      </c>
      <c r="J124" s="500" t="s">
        <v>41</v>
      </c>
    </row>
    <row r="125" spans="1:10" x14ac:dyDescent="0.2">
      <c r="A125" s="345"/>
      <c r="B125" s="858" t="s">
        <v>253</v>
      </c>
      <c r="C125" s="859"/>
      <c r="D125" s="859"/>
      <c r="E125" s="859"/>
      <c r="F125" s="859"/>
      <c r="G125" s="859"/>
      <c r="H125" s="860"/>
      <c r="I125" s="501">
        <v>1</v>
      </c>
      <c r="J125" s="347"/>
    </row>
    <row r="126" spans="1:10" x14ac:dyDescent="0.2">
      <c r="B126" s="342" t="s">
        <v>1557</v>
      </c>
      <c r="C126" s="342">
        <v>95602</v>
      </c>
      <c r="D126" s="869" t="s">
        <v>1742</v>
      </c>
      <c r="E126" s="869"/>
      <c r="F126" s="869"/>
      <c r="G126" s="869"/>
      <c r="H126" s="869"/>
      <c r="I126" s="869"/>
      <c r="J126" s="342" t="s">
        <v>117</v>
      </c>
    </row>
    <row r="127" spans="1:10" x14ac:dyDescent="0.2">
      <c r="B127" s="866" t="s">
        <v>248</v>
      </c>
      <c r="C127" s="867"/>
      <c r="D127" s="867"/>
      <c r="E127" s="867"/>
      <c r="F127" s="867"/>
      <c r="G127" s="867"/>
      <c r="H127" s="868"/>
      <c r="I127" s="229" t="s">
        <v>41</v>
      </c>
      <c r="J127" s="343" t="s">
        <v>252</v>
      </c>
    </row>
    <row r="128" spans="1:10" x14ac:dyDescent="0.2">
      <c r="B128" s="851"/>
      <c r="C128" s="852"/>
      <c r="D128" s="852"/>
      <c r="E128" s="852"/>
      <c r="F128" s="852"/>
      <c r="G128" s="852"/>
      <c r="H128" s="853"/>
      <c r="I128" s="224">
        <v>47</v>
      </c>
      <c r="J128" s="500" t="s">
        <v>41</v>
      </c>
    </row>
    <row r="129" spans="1:10" x14ac:dyDescent="0.2">
      <c r="A129" s="345"/>
      <c r="B129" s="858" t="s">
        <v>253</v>
      </c>
      <c r="C129" s="859"/>
      <c r="D129" s="859"/>
      <c r="E129" s="859"/>
      <c r="F129" s="859"/>
      <c r="G129" s="859"/>
      <c r="H129" s="860"/>
      <c r="I129" s="501">
        <v>47</v>
      </c>
      <c r="J129" s="347"/>
    </row>
    <row r="130" spans="1:10" x14ac:dyDescent="0.2">
      <c r="B130" s="342" t="s">
        <v>1572</v>
      </c>
      <c r="C130" s="342">
        <v>95583</v>
      </c>
      <c r="D130" s="869" t="s">
        <v>1745</v>
      </c>
      <c r="E130" s="869"/>
      <c r="F130" s="869"/>
      <c r="G130" s="869"/>
      <c r="H130" s="869"/>
      <c r="I130" s="869"/>
      <c r="J130" s="342" t="s">
        <v>216</v>
      </c>
    </row>
    <row r="131" spans="1:10" x14ac:dyDescent="0.2">
      <c r="B131" s="866" t="s">
        <v>248</v>
      </c>
      <c r="C131" s="867"/>
      <c r="D131" s="867"/>
      <c r="E131" s="867"/>
      <c r="F131" s="867"/>
      <c r="G131" s="867"/>
      <c r="H131" s="868"/>
      <c r="I131" s="229" t="s">
        <v>266</v>
      </c>
      <c r="J131" s="343" t="s">
        <v>252</v>
      </c>
    </row>
    <row r="132" spans="1:10" x14ac:dyDescent="0.2">
      <c r="B132" s="851"/>
      <c r="C132" s="852"/>
      <c r="D132" s="852"/>
      <c r="E132" s="852"/>
      <c r="F132" s="852"/>
      <c r="G132" s="852"/>
      <c r="H132" s="853"/>
      <c r="I132" s="224">
        <v>49.82</v>
      </c>
      <c r="J132" s="500" t="s">
        <v>266</v>
      </c>
    </row>
    <row r="133" spans="1:10" x14ac:dyDescent="0.2">
      <c r="A133" s="345"/>
      <c r="B133" s="858" t="s">
        <v>253</v>
      </c>
      <c r="C133" s="859"/>
      <c r="D133" s="859"/>
      <c r="E133" s="859"/>
      <c r="F133" s="859"/>
      <c r="G133" s="859"/>
      <c r="H133" s="860"/>
      <c r="I133" s="501">
        <v>49.82</v>
      </c>
      <c r="J133" s="347"/>
    </row>
    <row r="134" spans="1:10" x14ac:dyDescent="0.2">
      <c r="B134" s="342" t="s">
        <v>1573</v>
      </c>
      <c r="C134" s="342">
        <v>95576</v>
      </c>
      <c r="D134" s="869" t="s">
        <v>1748</v>
      </c>
      <c r="E134" s="869"/>
      <c r="F134" s="869"/>
      <c r="G134" s="869"/>
      <c r="H134" s="869"/>
      <c r="I134" s="869"/>
      <c r="J134" s="342" t="s">
        <v>216</v>
      </c>
    </row>
    <row r="135" spans="1:10" x14ac:dyDescent="0.2">
      <c r="B135" s="866" t="s">
        <v>248</v>
      </c>
      <c r="C135" s="867"/>
      <c r="D135" s="867"/>
      <c r="E135" s="867"/>
      <c r="F135" s="867"/>
      <c r="G135" s="867"/>
      <c r="H135" s="868"/>
      <c r="I135" s="229" t="s">
        <v>266</v>
      </c>
      <c r="J135" s="343" t="s">
        <v>252</v>
      </c>
    </row>
    <row r="136" spans="1:10" x14ac:dyDescent="0.2">
      <c r="B136" s="851"/>
      <c r="C136" s="852"/>
      <c r="D136" s="852"/>
      <c r="E136" s="852"/>
      <c r="F136" s="852"/>
      <c r="G136" s="852"/>
      <c r="H136" s="853"/>
      <c r="I136" s="224">
        <v>148.52000000000001</v>
      </c>
      <c r="J136" s="500" t="s">
        <v>266</v>
      </c>
    </row>
    <row r="137" spans="1:10" x14ac:dyDescent="0.2">
      <c r="A137" s="345"/>
      <c r="B137" s="858" t="s">
        <v>253</v>
      </c>
      <c r="C137" s="859"/>
      <c r="D137" s="859"/>
      <c r="E137" s="859"/>
      <c r="F137" s="859"/>
      <c r="G137" s="859"/>
      <c r="H137" s="860"/>
      <c r="I137" s="501">
        <v>148.52000000000001</v>
      </c>
      <c r="J137" s="347"/>
    </row>
    <row r="138" spans="1:10" x14ac:dyDescent="0.2">
      <c r="B138" s="507" t="s">
        <v>884</v>
      </c>
      <c r="C138" s="340"/>
      <c r="D138" s="83" t="s">
        <v>1188</v>
      </c>
      <c r="E138" s="83"/>
      <c r="F138" s="83"/>
      <c r="G138" s="83"/>
      <c r="H138" s="83"/>
      <c r="I138" s="83"/>
      <c r="J138" s="84"/>
    </row>
    <row r="139" spans="1:10" x14ac:dyDescent="0.2">
      <c r="B139" s="342" t="s">
        <v>885</v>
      </c>
      <c r="C139" s="342">
        <v>96523</v>
      </c>
      <c r="D139" s="869" t="s">
        <v>1751</v>
      </c>
      <c r="E139" s="869"/>
      <c r="F139" s="869"/>
      <c r="G139" s="869"/>
      <c r="H139" s="869"/>
      <c r="I139" s="869"/>
      <c r="J139" s="342" t="s">
        <v>1509</v>
      </c>
    </row>
    <row r="140" spans="1:10" x14ac:dyDescent="0.2">
      <c r="B140" s="1065" t="s">
        <v>248</v>
      </c>
      <c r="C140" s="1065"/>
      <c r="D140" s="1065"/>
      <c r="E140" s="1065"/>
      <c r="F140" s="1065"/>
      <c r="G140" s="514" t="s">
        <v>263</v>
      </c>
      <c r="H140" s="514" t="s">
        <v>264</v>
      </c>
      <c r="I140" s="447" t="s">
        <v>259</v>
      </c>
      <c r="J140" s="446" t="s">
        <v>252</v>
      </c>
    </row>
    <row r="141" spans="1:10" ht="30.75" customHeight="1" x14ac:dyDescent="0.2">
      <c r="B141" s="971"/>
      <c r="C141" s="971"/>
      <c r="D141" s="971"/>
      <c r="E141" s="971"/>
      <c r="F141" s="971"/>
      <c r="G141" s="223">
        <v>12.2</v>
      </c>
      <c r="H141" s="223">
        <v>1.6</v>
      </c>
      <c r="I141" s="370">
        <v>19.52</v>
      </c>
      <c r="J141" s="153" t="s">
        <v>1503</v>
      </c>
    </row>
    <row r="142" spans="1:10" x14ac:dyDescent="0.2">
      <c r="A142" s="345"/>
      <c r="B142" s="858" t="s">
        <v>253</v>
      </c>
      <c r="C142" s="859"/>
      <c r="D142" s="859"/>
      <c r="E142" s="859"/>
      <c r="F142" s="859"/>
      <c r="G142" s="859"/>
      <c r="H142" s="860"/>
      <c r="I142" s="346">
        <v>19.52</v>
      </c>
      <c r="J142" s="347"/>
    </row>
    <row r="143" spans="1:10" ht="29.25" customHeight="1" x14ac:dyDescent="0.2">
      <c r="B143" s="342" t="s">
        <v>886</v>
      </c>
      <c r="C143" s="342">
        <v>96617</v>
      </c>
      <c r="D143" s="869" t="s">
        <v>1754</v>
      </c>
      <c r="E143" s="869"/>
      <c r="F143" s="869"/>
      <c r="G143" s="869"/>
      <c r="H143" s="869"/>
      <c r="I143" s="869"/>
      <c r="J143" s="342" t="s">
        <v>45</v>
      </c>
    </row>
    <row r="144" spans="1:10" x14ac:dyDescent="0.2">
      <c r="B144" s="887" t="s">
        <v>248</v>
      </c>
      <c r="C144" s="1000"/>
      <c r="D144" s="888"/>
      <c r="E144" s="229" t="s">
        <v>256</v>
      </c>
      <c r="F144" s="229" t="s">
        <v>249</v>
      </c>
      <c r="G144" s="887" t="s">
        <v>41</v>
      </c>
      <c r="H144" s="888"/>
      <c r="I144" s="229" t="s">
        <v>251</v>
      </c>
      <c r="J144" s="446"/>
    </row>
    <row r="145" spans="1:10" x14ac:dyDescent="0.2">
      <c r="A145" s="345"/>
      <c r="B145" s="951"/>
      <c r="C145" s="952"/>
      <c r="D145" s="952"/>
      <c r="E145" s="484">
        <v>1.5</v>
      </c>
      <c r="F145" s="484">
        <v>0.6</v>
      </c>
      <c r="G145" s="967">
        <v>14</v>
      </c>
      <c r="H145" s="967"/>
      <c r="I145" s="485">
        <v>12.599999999999998</v>
      </c>
      <c r="J145" s="895" t="s">
        <v>251</v>
      </c>
    </row>
    <row r="146" spans="1:10" x14ac:dyDescent="0.2">
      <c r="A146" s="345"/>
      <c r="B146" s="951"/>
      <c r="C146" s="952"/>
      <c r="D146" s="952"/>
      <c r="E146" s="484">
        <v>0.6</v>
      </c>
      <c r="F146" s="484">
        <v>0.6</v>
      </c>
      <c r="G146" s="967">
        <v>9</v>
      </c>
      <c r="H146" s="967"/>
      <c r="I146" s="485">
        <v>3.2399999999999998</v>
      </c>
      <c r="J146" s="896"/>
    </row>
    <row r="147" spans="1:10" x14ac:dyDescent="0.2">
      <c r="A147" s="345"/>
      <c r="B147" s="515"/>
      <c r="C147" s="516"/>
      <c r="D147" s="516"/>
      <c r="E147" s="484">
        <v>1.593</v>
      </c>
      <c r="F147" s="484">
        <v>1.379</v>
      </c>
      <c r="G147" s="967">
        <v>3</v>
      </c>
      <c r="H147" s="967"/>
      <c r="I147" s="485">
        <v>2.1967469999999998</v>
      </c>
      <c r="J147" s="897"/>
    </row>
    <row r="148" spans="1:10" x14ac:dyDescent="0.2">
      <c r="A148" s="345"/>
      <c r="B148" s="901" t="s">
        <v>253</v>
      </c>
      <c r="C148" s="902"/>
      <c r="D148" s="902"/>
      <c r="E148" s="902"/>
      <c r="F148" s="902"/>
      <c r="G148" s="902"/>
      <c r="H148" s="903"/>
      <c r="I148" s="488">
        <v>18.036746999999998</v>
      </c>
      <c r="J148" s="229"/>
    </row>
    <row r="149" spans="1:10" ht="12.75" customHeight="1" x14ac:dyDescent="0.2">
      <c r="B149" s="342" t="s">
        <v>887</v>
      </c>
      <c r="C149" s="342">
        <v>96540</v>
      </c>
      <c r="D149" s="880" t="s">
        <v>1757</v>
      </c>
      <c r="E149" s="881"/>
      <c r="F149" s="881"/>
      <c r="G149" s="881"/>
      <c r="H149" s="881"/>
      <c r="I149" s="882"/>
      <c r="J149" s="342" t="s">
        <v>45</v>
      </c>
    </row>
    <row r="150" spans="1:10" ht="13.5" customHeight="1" x14ac:dyDescent="0.2">
      <c r="B150" s="866" t="s">
        <v>248</v>
      </c>
      <c r="C150" s="867"/>
      <c r="D150" s="867"/>
      <c r="E150" s="867"/>
      <c r="F150" s="867"/>
      <c r="G150" s="867"/>
      <c r="H150" s="868"/>
      <c r="I150" s="229" t="s">
        <v>260</v>
      </c>
      <c r="J150" s="343" t="s">
        <v>252</v>
      </c>
    </row>
    <row r="151" spans="1:10" ht="84.75" customHeight="1" x14ac:dyDescent="0.2">
      <c r="B151" s="517"/>
      <c r="C151" s="518"/>
      <c r="D151" s="519"/>
      <c r="E151" s="851" t="s">
        <v>1205</v>
      </c>
      <c r="F151" s="852"/>
      <c r="G151" s="852"/>
      <c r="H151" s="853"/>
      <c r="I151" s="370">
        <v>66.94</v>
      </c>
      <c r="J151" s="344" t="s">
        <v>261</v>
      </c>
    </row>
    <row r="152" spans="1:10" x14ac:dyDescent="0.2">
      <c r="A152" s="345"/>
      <c r="B152" s="901" t="s">
        <v>253</v>
      </c>
      <c r="C152" s="902"/>
      <c r="D152" s="902"/>
      <c r="E152" s="902"/>
      <c r="F152" s="902"/>
      <c r="G152" s="902"/>
      <c r="H152" s="903"/>
      <c r="I152" s="488">
        <v>66.94</v>
      </c>
      <c r="J152" s="229"/>
    </row>
    <row r="153" spans="1:10" x14ac:dyDescent="0.2">
      <c r="B153" s="342" t="s">
        <v>888</v>
      </c>
      <c r="C153" s="342">
        <v>96543</v>
      </c>
      <c r="D153" s="869" t="s">
        <v>1760</v>
      </c>
      <c r="E153" s="869"/>
      <c r="F153" s="869"/>
      <c r="G153" s="869"/>
      <c r="H153" s="869"/>
      <c r="I153" s="869"/>
      <c r="J153" s="342" t="s">
        <v>216</v>
      </c>
    </row>
    <row r="154" spans="1:10" x14ac:dyDescent="0.2">
      <c r="B154" s="866" t="s">
        <v>248</v>
      </c>
      <c r="C154" s="867"/>
      <c r="D154" s="867"/>
      <c r="E154" s="867"/>
      <c r="F154" s="867"/>
      <c r="G154" s="867"/>
      <c r="H154" s="868"/>
      <c r="I154" s="229" t="s">
        <v>266</v>
      </c>
      <c r="J154" s="343" t="s">
        <v>252</v>
      </c>
    </row>
    <row r="155" spans="1:10" x14ac:dyDescent="0.2">
      <c r="B155" s="851" t="s">
        <v>266</v>
      </c>
      <c r="C155" s="852"/>
      <c r="D155" s="852"/>
      <c r="E155" s="852"/>
      <c r="F155" s="852"/>
      <c r="G155" s="852"/>
      <c r="H155" s="853"/>
      <c r="I155" s="224">
        <v>143.30000000000001</v>
      </c>
      <c r="J155" s="500" t="s">
        <v>262</v>
      </c>
    </row>
    <row r="156" spans="1:10" x14ac:dyDescent="0.2">
      <c r="A156" s="345"/>
      <c r="B156" s="858" t="s">
        <v>253</v>
      </c>
      <c r="C156" s="859"/>
      <c r="D156" s="859"/>
      <c r="E156" s="859"/>
      <c r="F156" s="859"/>
      <c r="G156" s="859"/>
      <c r="H156" s="860"/>
      <c r="I156" s="501">
        <v>143.30000000000001</v>
      </c>
      <c r="J156" s="347"/>
    </row>
    <row r="157" spans="1:10" x14ac:dyDescent="0.2">
      <c r="B157" s="342" t="s">
        <v>1449</v>
      </c>
      <c r="C157" s="342">
        <v>96544</v>
      </c>
      <c r="D157" s="869" t="s">
        <v>1763</v>
      </c>
      <c r="E157" s="869"/>
      <c r="F157" s="869"/>
      <c r="G157" s="869"/>
      <c r="H157" s="869"/>
      <c r="I157" s="869"/>
      <c r="J157" s="342" t="s">
        <v>216</v>
      </c>
    </row>
    <row r="158" spans="1:10" x14ac:dyDescent="0.2">
      <c r="B158" s="866" t="s">
        <v>248</v>
      </c>
      <c r="C158" s="867"/>
      <c r="D158" s="867"/>
      <c r="E158" s="867"/>
      <c r="F158" s="867"/>
      <c r="G158" s="867"/>
      <c r="H158" s="868"/>
      <c r="I158" s="229" t="s">
        <v>266</v>
      </c>
      <c r="J158" s="343" t="s">
        <v>252</v>
      </c>
    </row>
    <row r="159" spans="1:10" x14ac:dyDescent="0.2">
      <c r="B159" s="851" t="s">
        <v>266</v>
      </c>
      <c r="C159" s="852"/>
      <c r="D159" s="852"/>
      <c r="E159" s="852"/>
      <c r="F159" s="852"/>
      <c r="G159" s="852"/>
      <c r="H159" s="853"/>
      <c r="I159" s="224">
        <v>5</v>
      </c>
      <c r="J159" s="500" t="s">
        <v>262</v>
      </c>
    </row>
    <row r="160" spans="1:10" x14ac:dyDescent="0.2">
      <c r="A160" s="345"/>
      <c r="B160" s="858" t="s">
        <v>253</v>
      </c>
      <c r="C160" s="859"/>
      <c r="D160" s="859"/>
      <c r="E160" s="859"/>
      <c r="F160" s="859"/>
      <c r="G160" s="859"/>
      <c r="H160" s="860"/>
      <c r="I160" s="501">
        <v>5</v>
      </c>
      <c r="J160" s="347"/>
    </row>
    <row r="161" spans="1:10" x14ac:dyDescent="0.2">
      <c r="B161" s="342" t="s">
        <v>889</v>
      </c>
      <c r="C161" s="342">
        <v>96545</v>
      </c>
      <c r="D161" s="869" t="s">
        <v>1766</v>
      </c>
      <c r="E161" s="869"/>
      <c r="F161" s="869"/>
      <c r="G161" s="869"/>
      <c r="H161" s="869"/>
      <c r="I161" s="869"/>
      <c r="J161" s="342" t="s">
        <v>216</v>
      </c>
    </row>
    <row r="162" spans="1:10" x14ac:dyDescent="0.2">
      <c r="B162" s="866" t="s">
        <v>248</v>
      </c>
      <c r="C162" s="867"/>
      <c r="D162" s="867"/>
      <c r="E162" s="867"/>
      <c r="F162" s="867"/>
      <c r="G162" s="867"/>
      <c r="H162" s="868"/>
      <c r="I162" s="229" t="s">
        <v>266</v>
      </c>
      <c r="J162" s="343" t="s">
        <v>252</v>
      </c>
    </row>
    <row r="163" spans="1:10" x14ac:dyDescent="0.2">
      <c r="B163" s="851" t="s">
        <v>266</v>
      </c>
      <c r="C163" s="852"/>
      <c r="D163" s="852"/>
      <c r="E163" s="852"/>
      <c r="F163" s="852"/>
      <c r="G163" s="852"/>
      <c r="H163" s="853"/>
      <c r="I163" s="224">
        <v>79.400000000000006</v>
      </c>
      <c r="J163" s="500" t="s">
        <v>262</v>
      </c>
    </row>
    <row r="164" spans="1:10" x14ac:dyDescent="0.2">
      <c r="A164" s="345"/>
      <c r="B164" s="858" t="s">
        <v>253</v>
      </c>
      <c r="C164" s="859"/>
      <c r="D164" s="859"/>
      <c r="E164" s="859"/>
      <c r="F164" s="859"/>
      <c r="G164" s="859"/>
      <c r="H164" s="860"/>
      <c r="I164" s="501">
        <v>79.400000000000006</v>
      </c>
      <c r="J164" s="347"/>
    </row>
    <row r="165" spans="1:10" x14ac:dyDescent="0.2">
      <c r="B165" s="342" t="s">
        <v>890</v>
      </c>
      <c r="C165" s="342">
        <v>96546</v>
      </c>
      <c r="D165" s="869" t="s">
        <v>1769</v>
      </c>
      <c r="E165" s="869"/>
      <c r="F165" s="869"/>
      <c r="G165" s="869"/>
      <c r="H165" s="869"/>
      <c r="I165" s="869"/>
      <c r="J165" s="342" t="s">
        <v>216</v>
      </c>
    </row>
    <row r="166" spans="1:10" x14ac:dyDescent="0.2">
      <c r="B166" s="866" t="s">
        <v>248</v>
      </c>
      <c r="C166" s="867"/>
      <c r="D166" s="867"/>
      <c r="E166" s="867"/>
      <c r="F166" s="867"/>
      <c r="G166" s="867"/>
      <c r="H166" s="868"/>
      <c r="I166" s="229" t="s">
        <v>266</v>
      </c>
      <c r="J166" s="343" t="s">
        <v>252</v>
      </c>
    </row>
    <row r="167" spans="1:10" ht="100.5" customHeight="1" x14ac:dyDescent="0.2">
      <c r="B167" s="512"/>
      <c r="C167" s="520"/>
      <c r="D167" s="520"/>
      <c r="E167" s="851" t="s">
        <v>256</v>
      </c>
      <c r="F167" s="852"/>
      <c r="G167" s="852"/>
      <c r="H167" s="853"/>
      <c r="I167" s="224">
        <v>192.9</v>
      </c>
      <c r="J167" s="500" t="s">
        <v>262</v>
      </c>
    </row>
    <row r="168" spans="1:10" x14ac:dyDescent="0.2">
      <c r="A168" s="345"/>
      <c r="B168" s="858" t="s">
        <v>253</v>
      </c>
      <c r="C168" s="859"/>
      <c r="D168" s="859"/>
      <c r="E168" s="859"/>
      <c r="F168" s="859"/>
      <c r="G168" s="859"/>
      <c r="H168" s="860"/>
      <c r="I168" s="501">
        <v>192.9</v>
      </c>
      <c r="J168" s="347"/>
    </row>
    <row r="169" spans="1:10" x14ac:dyDescent="0.2">
      <c r="B169" s="342" t="s">
        <v>1450</v>
      </c>
      <c r="C169" s="342">
        <v>104920</v>
      </c>
      <c r="D169" s="869" t="s">
        <v>1772</v>
      </c>
      <c r="E169" s="869"/>
      <c r="F169" s="869"/>
      <c r="G169" s="869"/>
      <c r="H169" s="869"/>
      <c r="I169" s="869"/>
      <c r="J169" s="342" t="s">
        <v>216</v>
      </c>
    </row>
    <row r="170" spans="1:10" x14ac:dyDescent="0.2">
      <c r="B170" s="866" t="s">
        <v>248</v>
      </c>
      <c r="C170" s="867"/>
      <c r="D170" s="867"/>
      <c r="E170" s="867"/>
      <c r="F170" s="867"/>
      <c r="G170" s="867"/>
      <c r="H170" s="868"/>
      <c r="I170" s="229" t="s">
        <v>266</v>
      </c>
      <c r="J170" s="343" t="s">
        <v>252</v>
      </c>
    </row>
    <row r="171" spans="1:10" x14ac:dyDescent="0.2">
      <c r="B171" s="851" t="s">
        <v>266</v>
      </c>
      <c r="C171" s="852"/>
      <c r="D171" s="852"/>
      <c r="E171" s="852"/>
      <c r="F171" s="852"/>
      <c r="G171" s="852"/>
      <c r="H171" s="853"/>
      <c r="I171" s="224">
        <v>86.699999999999989</v>
      </c>
      <c r="J171" s="500" t="s">
        <v>262</v>
      </c>
    </row>
    <row r="172" spans="1:10" x14ac:dyDescent="0.2">
      <c r="A172" s="345"/>
      <c r="B172" s="858" t="s">
        <v>253</v>
      </c>
      <c r="C172" s="859"/>
      <c r="D172" s="859"/>
      <c r="E172" s="859"/>
      <c r="F172" s="859"/>
      <c r="G172" s="859"/>
      <c r="H172" s="860"/>
      <c r="I172" s="501">
        <v>86.699999999999989</v>
      </c>
      <c r="J172" s="347"/>
    </row>
    <row r="173" spans="1:10" x14ac:dyDescent="0.2">
      <c r="B173" s="342" t="s">
        <v>891</v>
      </c>
      <c r="C173" s="342">
        <v>94965</v>
      </c>
      <c r="D173" s="880" t="s">
        <v>1775</v>
      </c>
      <c r="E173" s="881"/>
      <c r="F173" s="881"/>
      <c r="G173" s="881"/>
      <c r="H173" s="881"/>
      <c r="I173" s="882"/>
      <c r="J173" s="342" t="s">
        <v>1509</v>
      </c>
    </row>
    <row r="174" spans="1:10" x14ac:dyDescent="0.2">
      <c r="B174" s="866" t="s">
        <v>248</v>
      </c>
      <c r="C174" s="867"/>
      <c r="D174" s="867"/>
      <c r="E174" s="867"/>
      <c r="F174" s="867"/>
      <c r="G174" s="867"/>
      <c r="H174" s="868"/>
      <c r="I174" s="229" t="s">
        <v>259</v>
      </c>
      <c r="J174" s="343" t="s">
        <v>252</v>
      </c>
    </row>
    <row r="175" spans="1:10" ht="15" customHeight="1" x14ac:dyDescent="0.2">
      <c r="B175" s="851" t="s">
        <v>259</v>
      </c>
      <c r="C175" s="852"/>
      <c r="D175" s="852"/>
      <c r="E175" s="852"/>
      <c r="F175" s="852"/>
      <c r="G175" s="852"/>
      <c r="H175" s="853"/>
      <c r="I175" s="224">
        <v>12.2</v>
      </c>
      <c r="J175" s="500" t="s">
        <v>259</v>
      </c>
    </row>
    <row r="176" spans="1:10" x14ac:dyDescent="0.2">
      <c r="A176" s="345"/>
      <c r="B176" s="858" t="s">
        <v>253</v>
      </c>
      <c r="C176" s="859"/>
      <c r="D176" s="859"/>
      <c r="E176" s="859"/>
      <c r="F176" s="859"/>
      <c r="G176" s="859"/>
      <c r="H176" s="860"/>
      <c r="I176" s="501">
        <v>12.2</v>
      </c>
      <c r="J176" s="347"/>
    </row>
    <row r="177" spans="1:10" x14ac:dyDescent="0.2">
      <c r="B177" s="342" t="s">
        <v>892</v>
      </c>
      <c r="C177" s="342">
        <v>103670</v>
      </c>
      <c r="D177" s="869" t="s">
        <v>1778</v>
      </c>
      <c r="E177" s="869"/>
      <c r="F177" s="869"/>
      <c r="G177" s="869"/>
      <c r="H177" s="869"/>
      <c r="I177" s="869"/>
      <c r="J177" s="342" t="s">
        <v>1509</v>
      </c>
    </row>
    <row r="178" spans="1:10" x14ac:dyDescent="0.2">
      <c r="B178" s="866" t="s">
        <v>248</v>
      </c>
      <c r="C178" s="867"/>
      <c r="D178" s="867"/>
      <c r="E178" s="867"/>
      <c r="F178" s="867"/>
      <c r="G178" s="867"/>
      <c r="H178" s="868"/>
      <c r="I178" s="229" t="s">
        <v>259</v>
      </c>
      <c r="J178" s="343" t="s">
        <v>252</v>
      </c>
    </row>
    <row r="179" spans="1:10" x14ac:dyDescent="0.2">
      <c r="B179" s="851" t="s">
        <v>259</v>
      </c>
      <c r="C179" s="852"/>
      <c r="D179" s="852"/>
      <c r="E179" s="852"/>
      <c r="F179" s="852"/>
      <c r="G179" s="852"/>
      <c r="H179" s="853"/>
      <c r="I179" s="224">
        <v>12.2</v>
      </c>
      <c r="J179" s="500" t="s">
        <v>259</v>
      </c>
    </row>
    <row r="180" spans="1:10" x14ac:dyDescent="0.2">
      <c r="A180" s="345"/>
      <c r="B180" s="858" t="s">
        <v>253</v>
      </c>
      <c r="C180" s="859"/>
      <c r="D180" s="859"/>
      <c r="E180" s="859"/>
      <c r="F180" s="859"/>
      <c r="G180" s="859"/>
      <c r="H180" s="860"/>
      <c r="I180" s="501">
        <v>12.2</v>
      </c>
      <c r="J180" s="347"/>
    </row>
    <row r="181" spans="1:10" x14ac:dyDescent="0.2">
      <c r="A181" s="345"/>
      <c r="B181" s="342" t="s">
        <v>893</v>
      </c>
      <c r="C181" s="342">
        <v>98557</v>
      </c>
      <c r="D181" s="869" t="s">
        <v>1781</v>
      </c>
      <c r="E181" s="869"/>
      <c r="F181" s="869"/>
      <c r="G181" s="869"/>
      <c r="H181" s="869"/>
      <c r="I181" s="869"/>
      <c r="J181" s="342" t="s">
        <v>45</v>
      </c>
    </row>
    <row r="182" spans="1:10" x14ac:dyDescent="0.2">
      <c r="A182" s="345"/>
      <c r="B182" s="866" t="s">
        <v>248</v>
      </c>
      <c r="C182" s="867"/>
      <c r="D182" s="867"/>
      <c r="E182" s="867"/>
      <c r="F182" s="867"/>
      <c r="G182" s="867"/>
      <c r="H182" s="868"/>
      <c r="I182" s="229" t="s">
        <v>251</v>
      </c>
      <c r="J182" s="343" t="s">
        <v>252</v>
      </c>
    </row>
    <row r="183" spans="1:10" x14ac:dyDescent="0.2">
      <c r="A183" s="345"/>
      <c r="B183" s="851" t="s">
        <v>265</v>
      </c>
      <c r="C183" s="852"/>
      <c r="D183" s="852"/>
      <c r="E183" s="852"/>
      <c r="F183" s="852"/>
      <c r="G183" s="852"/>
      <c r="H183" s="853"/>
      <c r="I183" s="224">
        <v>66.94</v>
      </c>
      <c r="J183" s="500" t="s">
        <v>251</v>
      </c>
    </row>
    <row r="184" spans="1:10" x14ac:dyDescent="0.2">
      <c r="A184" s="345"/>
      <c r="B184" s="858" t="s">
        <v>253</v>
      </c>
      <c r="C184" s="859"/>
      <c r="D184" s="859"/>
      <c r="E184" s="859"/>
      <c r="F184" s="859"/>
      <c r="G184" s="859"/>
      <c r="H184" s="860"/>
      <c r="I184" s="501">
        <v>66.94</v>
      </c>
      <c r="J184" s="347"/>
    </row>
    <row r="185" spans="1:10" ht="32.25" customHeight="1" x14ac:dyDescent="0.2">
      <c r="B185" s="342" t="s">
        <v>894</v>
      </c>
      <c r="C185" s="342">
        <v>93382</v>
      </c>
      <c r="D185" s="869" t="s">
        <v>1784</v>
      </c>
      <c r="E185" s="869"/>
      <c r="F185" s="869"/>
      <c r="G185" s="869"/>
      <c r="H185" s="869"/>
      <c r="I185" s="869"/>
      <c r="J185" s="342" t="s">
        <v>1509</v>
      </c>
    </row>
    <row r="186" spans="1:10" x14ac:dyDescent="0.2">
      <c r="B186" s="866" t="s">
        <v>248</v>
      </c>
      <c r="C186" s="867"/>
      <c r="D186" s="867"/>
      <c r="E186" s="867"/>
      <c r="F186" s="867"/>
      <c r="G186" s="867"/>
      <c r="H186" s="868"/>
      <c r="I186" s="229" t="s">
        <v>259</v>
      </c>
      <c r="J186" s="343" t="s">
        <v>252</v>
      </c>
    </row>
    <row r="187" spans="1:10" ht="15" customHeight="1" x14ac:dyDescent="0.2">
      <c r="B187" s="851" t="s">
        <v>1206</v>
      </c>
      <c r="C187" s="852"/>
      <c r="D187" s="852"/>
      <c r="E187" s="852"/>
      <c r="F187" s="852"/>
      <c r="G187" s="852"/>
      <c r="H187" s="853"/>
      <c r="I187" s="224">
        <v>7.32</v>
      </c>
      <c r="J187" s="500" t="s">
        <v>259</v>
      </c>
    </row>
    <row r="188" spans="1:10" x14ac:dyDescent="0.2">
      <c r="A188" s="345"/>
      <c r="B188" s="858" t="s">
        <v>253</v>
      </c>
      <c r="C188" s="859"/>
      <c r="D188" s="859"/>
      <c r="E188" s="859"/>
      <c r="F188" s="859"/>
      <c r="G188" s="859"/>
      <c r="H188" s="860"/>
      <c r="I188" s="501">
        <v>7.32</v>
      </c>
      <c r="J188" s="347"/>
    </row>
    <row r="189" spans="1:10" x14ac:dyDescent="0.2">
      <c r="A189" s="345"/>
      <c r="B189" s="231" t="s">
        <v>1190</v>
      </c>
      <c r="C189" s="340"/>
      <c r="D189" s="83" t="s">
        <v>1189</v>
      </c>
      <c r="E189" s="83"/>
      <c r="F189" s="83"/>
      <c r="G189" s="83"/>
      <c r="H189" s="83"/>
      <c r="I189" s="83"/>
      <c r="J189" s="84"/>
    </row>
    <row r="190" spans="1:10" ht="33.75" customHeight="1" x14ac:dyDescent="0.2">
      <c r="A190" s="345"/>
      <c r="B190" s="342" t="s">
        <v>1191</v>
      </c>
      <c r="C190" s="342">
        <v>96527</v>
      </c>
      <c r="D190" s="869" t="s">
        <v>1787</v>
      </c>
      <c r="E190" s="869"/>
      <c r="F190" s="869"/>
      <c r="G190" s="869"/>
      <c r="H190" s="869"/>
      <c r="I190" s="869"/>
      <c r="J190" s="342" t="s">
        <v>1509</v>
      </c>
    </row>
    <row r="191" spans="1:10" x14ac:dyDescent="0.2">
      <c r="A191" s="345"/>
      <c r="B191" s="904" t="s">
        <v>248</v>
      </c>
      <c r="C191" s="905"/>
      <c r="D191" s="905"/>
      <c r="E191" s="910"/>
      <c r="F191" s="910"/>
      <c r="G191" s="910"/>
      <c r="H191" s="871"/>
      <c r="I191" s="447" t="s">
        <v>259</v>
      </c>
      <c r="J191" s="446" t="s">
        <v>252</v>
      </c>
    </row>
    <row r="192" spans="1:10" ht="15" customHeight="1" x14ac:dyDescent="0.2">
      <c r="A192" s="345"/>
      <c r="B192" s="894" t="s">
        <v>1207</v>
      </c>
      <c r="C192" s="852"/>
      <c r="D192" s="852"/>
      <c r="E192" s="852"/>
      <c r="F192" s="852"/>
      <c r="G192" s="852"/>
      <c r="H192" s="853"/>
      <c r="I192" s="370">
        <v>10.8</v>
      </c>
      <c r="J192" s="232" t="s">
        <v>259</v>
      </c>
    </row>
    <row r="193" spans="1:10" x14ac:dyDescent="0.2">
      <c r="A193" s="345"/>
      <c r="B193" s="901"/>
      <c r="C193" s="902"/>
      <c r="D193" s="902"/>
      <c r="E193" s="859"/>
      <c r="F193" s="859"/>
      <c r="G193" s="859"/>
      <c r="H193" s="860"/>
      <c r="I193" s="346">
        <v>10.8</v>
      </c>
      <c r="J193" s="347"/>
    </row>
    <row r="194" spans="1:10" ht="36.75" customHeight="1" x14ac:dyDescent="0.2">
      <c r="A194" s="345"/>
      <c r="B194" s="342" t="s">
        <v>1192</v>
      </c>
      <c r="C194" s="342">
        <v>96542</v>
      </c>
      <c r="D194" s="869" t="s">
        <v>1790</v>
      </c>
      <c r="E194" s="869"/>
      <c r="F194" s="869"/>
      <c r="G194" s="869"/>
      <c r="H194" s="869"/>
      <c r="I194" s="869"/>
      <c r="J194" s="342" t="s">
        <v>45</v>
      </c>
    </row>
    <row r="195" spans="1:10" x14ac:dyDescent="0.2">
      <c r="A195" s="345"/>
      <c r="B195" s="866" t="s">
        <v>248</v>
      </c>
      <c r="C195" s="867"/>
      <c r="D195" s="867"/>
      <c r="E195" s="867"/>
      <c r="F195" s="867"/>
      <c r="G195" s="867"/>
      <c r="H195" s="868"/>
      <c r="I195" s="229" t="s">
        <v>251</v>
      </c>
      <c r="J195" s="343" t="s">
        <v>252</v>
      </c>
    </row>
    <row r="196" spans="1:10" ht="15" customHeight="1" x14ac:dyDescent="0.2">
      <c r="A196" s="345"/>
      <c r="B196" s="894" t="s">
        <v>265</v>
      </c>
      <c r="C196" s="852"/>
      <c r="D196" s="852"/>
      <c r="E196" s="852"/>
      <c r="F196" s="852"/>
      <c r="G196" s="852"/>
      <c r="H196" s="853"/>
      <c r="I196" s="224">
        <v>113.19</v>
      </c>
      <c r="J196" s="500" t="s">
        <v>251</v>
      </c>
    </row>
    <row r="197" spans="1:10" x14ac:dyDescent="0.2">
      <c r="A197" s="345"/>
      <c r="B197" s="858" t="s">
        <v>253</v>
      </c>
      <c r="C197" s="859"/>
      <c r="D197" s="859"/>
      <c r="E197" s="859"/>
      <c r="F197" s="859"/>
      <c r="G197" s="859"/>
      <c r="H197" s="860"/>
      <c r="I197" s="501">
        <v>113.19</v>
      </c>
      <c r="J197" s="347"/>
    </row>
    <row r="198" spans="1:10" ht="36" customHeight="1" x14ac:dyDescent="0.2">
      <c r="A198" s="345"/>
      <c r="B198" s="342" t="s">
        <v>1193</v>
      </c>
      <c r="C198" s="342">
        <v>95241</v>
      </c>
      <c r="D198" s="869" t="s">
        <v>1793</v>
      </c>
      <c r="E198" s="869"/>
      <c r="F198" s="869"/>
      <c r="G198" s="869"/>
      <c r="H198" s="869"/>
      <c r="I198" s="869"/>
      <c r="J198" s="342" t="s">
        <v>45</v>
      </c>
    </row>
    <row r="199" spans="1:10" x14ac:dyDescent="0.2">
      <c r="A199" s="345"/>
      <c r="B199" s="866" t="s">
        <v>248</v>
      </c>
      <c r="C199" s="867"/>
      <c r="D199" s="867"/>
      <c r="E199" s="867"/>
      <c r="F199" s="867"/>
      <c r="G199" s="867"/>
      <c r="H199" s="868"/>
      <c r="I199" s="229" t="s">
        <v>251</v>
      </c>
      <c r="J199" s="343" t="s">
        <v>252</v>
      </c>
    </row>
    <row r="200" spans="1:10" x14ac:dyDescent="0.2">
      <c r="A200" s="345"/>
      <c r="B200" s="894" t="s">
        <v>1208</v>
      </c>
      <c r="C200" s="852"/>
      <c r="D200" s="852"/>
      <c r="E200" s="852"/>
      <c r="F200" s="852"/>
      <c r="G200" s="852"/>
      <c r="H200" s="853"/>
      <c r="I200" s="224">
        <v>28.297499999999999</v>
      </c>
      <c r="J200" s="500" t="s">
        <v>251</v>
      </c>
    </row>
    <row r="201" spans="1:10" x14ac:dyDescent="0.2">
      <c r="A201" s="345"/>
      <c r="B201" s="858" t="s">
        <v>253</v>
      </c>
      <c r="C201" s="859"/>
      <c r="D201" s="859"/>
      <c r="E201" s="859"/>
      <c r="F201" s="859"/>
      <c r="G201" s="859"/>
      <c r="H201" s="860"/>
      <c r="I201" s="501">
        <v>28.297499999999999</v>
      </c>
      <c r="J201" s="347"/>
    </row>
    <row r="202" spans="1:10" x14ac:dyDescent="0.2">
      <c r="A202" s="345"/>
      <c r="B202" s="342" t="s">
        <v>1194</v>
      </c>
      <c r="C202" s="342">
        <v>96543</v>
      </c>
      <c r="D202" s="869" t="s">
        <v>1760</v>
      </c>
      <c r="E202" s="869"/>
      <c r="F202" s="869"/>
      <c r="G202" s="869"/>
      <c r="H202" s="869"/>
      <c r="I202" s="869"/>
      <c r="J202" s="342" t="s">
        <v>216</v>
      </c>
    </row>
    <row r="203" spans="1:10" x14ac:dyDescent="0.2">
      <c r="A203" s="345"/>
      <c r="B203" s="866" t="s">
        <v>248</v>
      </c>
      <c r="C203" s="867"/>
      <c r="D203" s="867"/>
      <c r="E203" s="867"/>
      <c r="F203" s="867"/>
      <c r="G203" s="867"/>
      <c r="H203" s="868"/>
      <c r="I203" s="229" t="s">
        <v>266</v>
      </c>
      <c r="J203" s="343" t="s">
        <v>252</v>
      </c>
    </row>
    <row r="204" spans="1:10" x14ac:dyDescent="0.2">
      <c r="A204" s="345"/>
      <c r="B204" s="894" t="s">
        <v>266</v>
      </c>
      <c r="C204" s="852"/>
      <c r="D204" s="852"/>
      <c r="E204" s="852"/>
      <c r="F204" s="852"/>
      <c r="G204" s="852"/>
      <c r="H204" s="853"/>
      <c r="I204" s="224">
        <v>94.100000000000009</v>
      </c>
      <c r="J204" s="500" t="s">
        <v>216</v>
      </c>
    </row>
    <row r="205" spans="1:10" x14ac:dyDescent="0.2">
      <c r="A205" s="345"/>
      <c r="B205" s="858" t="s">
        <v>253</v>
      </c>
      <c r="C205" s="859"/>
      <c r="D205" s="859"/>
      <c r="E205" s="859"/>
      <c r="F205" s="859"/>
      <c r="G205" s="859"/>
      <c r="H205" s="860"/>
      <c r="I205" s="501">
        <v>94.100000000000009</v>
      </c>
      <c r="J205" s="347"/>
    </row>
    <row r="206" spans="1:10" x14ac:dyDescent="0.2">
      <c r="A206" s="345"/>
      <c r="B206" s="342" t="s">
        <v>1195</v>
      </c>
      <c r="C206" s="342">
        <v>96544</v>
      </c>
      <c r="D206" s="869" t="s">
        <v>1763</v>
      </c>
      <c r="E206" s="869"/>
      <c r="F206" s="869"/>
      <c r="G206" s="869"/>
      <c r="H206" s="869"/>
      <c r="I206" s="869"/>
      <c r="J206" s="342" t="s">
        <v>216</v>
      </c>
    </row>
    <row r="207" spans="1:10" x14ac:dyDescent="0.2">
      <c r="A207" s="345"/>
      <c r="B207" s="866" t="s">
        <v>248</v>
      </c>
      <c r="C207" s="867"/>
      <c r="D207" s="867"/>
      <c r="E207" s="867"/>
      <c r="F207" s="867"/>
      <c r="G207" s="867"/>
      <c r="H207" s="868"/>
      <c r="I207" s="229" t="s">
        <v>266</v>
      </c>
      <c r="J207" s="343" t="s">
        <v>252</v>
      </c>
    </row>
    <row r="208" spans="1:10" x14ac:dyDescent="0.2">
      <c r="A208" s="345"/>
      <c r="B208" s="894" t="s">
        <v>266</v>
      </c>
      <c r="C208" s="852"/>
      <c r="D208" s="852"/>
      <c r="E208" s="852"/>
      <c r="F208" s="852"/>
      <c r="G208" s="852"/>
      <c r="H208" s="853"/>
      <c r="I208" s="224">
        <v>5.9</v>
      </c>
      <c r="J208" s="500" t="s">
        <v>216</v>
      </c>
    </row>
    <row r="209" spans="1:10" x14ac:dyDescent="0.2">
      <c r="A209" s="345"/>
      <c r="B209" s="858" t="s">
        <v>253</v>
      </c>
      <c r="C209" s="859"/>
      <c r="D209" s="859"/>
      <c r="E209" s="859"/>
      <c r="F209" s="859"/>
      <c r="G209" s="859"/>
      <c r="H209" s="860"/>
      <c r="I209" s="501">
        <v>5.9</v>
      </c>
      <c r="J209" s="347"/>
    </row>
    <row r="210" spans="1:10" x14ac:dyDescent="0.2">
      <c r="A210" s="345"/>
      <c r="B210" s="342" t="s">
        <v>1196</v>
      </c>
      <c r="C210" s="342">
        <v>96545</v>
      </c>
      <c r="D210" s="869" t="s">
        <v>1766</v>
      </c>
      <c r="E210" s="869"/>
      <c r="F210" s="869"/>
      <c r="G210" s="869"/>
      <c r="H210" s="869"/>
      <c r="I210" s="869"/>
      <c r="J210" s="342" t="s">
        <v>216</v>
      </c>
    </row>
    <row r="211" spans="1:10" x14ac:dyDescent="0.2">
      <c r="A211" s="345"/>
      <c r="B211" s="866" t="s">
        <v>248</v>
      </c>
      <c r="C211" s="867"/>
      <c r="D211" s="867"/>
      <c r="E211" s="867"/>
      <c r="F211" s="867"/>
      <c r="G211" s="867"/>
      <c r="H211" s="868"/>
      <c r="I211" s="229" t="s">
        <v>266</v>
      </c>
      <c r="J211" s="343" t="s">
        <v>252</v>
      </c>
    </row>
    <row r="212" spans="1:10" x14ac:dyDescent="0.2">
      <c r="A212" s="345"/>
      <c r="B212" s="894" t="s">
        <v>266</v>
      </c>
      <c r="C212" s="852"/>
      <c r="D212" s="852"/>
      <c r="E212" s="852"/>
      <c r="F212" s="852"/>
      <c r="G212" s="852"/>
      <c r="H212" s="853"/>
      <c r="I212" s="224">
        <v>166.1</v>
      </c>
      <c r="J212" s="500" t="s">
        <v>216</v>
      </c>
    </row>
    <row r="213" spans="1:10" x14ac:dyDescent="0.2">
      <c r="A213" s="345"/>
      <c r="B213" s="858" t="s">
        <v>253</v>
      </c>
      <c r="C213" s="859"/>
      <c r="D213" s="859"/>
      <c r="E213" s="859"/>
      <c r="F213" s="859"/>
      <c r="G213" s="859"/>
      <c r="H213" s="860"/>
      <c r="I213" s="501">
        <v>166.1</v>
      </c>
      <c r="J213" s="347"/>
    </row>
    <row r="214" spans="1:10" x14ac:dyDescent="0.2">
      <c r="A214" s="345"/>
      <c r="B214" s="342" t="s">
        <v>1197</v>
      </c>
      <c r="C214" s="342">
        <v>96546</v>
      </c>
      <c r="D214" s="869" t="s">
        <v>1769</v>
      </c>
      <c r="E214" s="869"/>
      <c r="F214" s="869"/>
      <c r="G214" s="869"/>
      <c r="H214" s="869"/>
      <c r="I214" s="869"/>
      <c r="J214" s="342" t="s">
        <v>216</v>
      </c>
    </row>
    <row r="215" spans="1:10" x14ac:dyDescent="0.2">
      <c r="A215" s="345"/>
      <c r="B215" s="866" t="s">
        <v>248</v>
      </c>
      <c r="C215" s="867"/>
      <c r="D215" s="867"/>
      <c r="E215" s="867"/>
      <c r="F215" s="867"/>
      <c r="G215" s="867"/>
      <c r="H215" s="868"/>
      <c r="I215" s="229" t="s">
        <v>266</v>
      </c>
      <c r="J215" s="343" t="s">
        <v>252</v>
      </c>
    </row>
    <row r="216" spans="1:10" x14ac:dyDescent="0.2">
      <c r="A216" s="345"/>
      <c r="B216" s="894" t="s">
        <v>266</v>
      </c>
      <c r="C216" s="852"/>
      <c r="D216" s="852"/>
      <c r="E216" s="852"/>
      <c r="F216" s="852"/>
      <c r="G216" s="852"/>
      <c r="H216" s="853"/>
      <c r="I216" s="224">
        <v>52.8</v>
      </c>
      <c r="J216" s="500" t="s">
        <v>216</v>
      </c>
    </row>
    <row r="217" spans="1:10" x14ac:dyDescent="0.2">
      <c r="A217" s="345"/>
      <c r="B217" s="858" t="s">
        <v>253</v>
      </c>
      <c r="C217" s="859"/>
      <c r="D217" s="859"/>
      <c r="E217" s="859"/>
      <c r="F217" s="859"/>
      <c r="G217" s="859"/>
      <c r="H217" s="860"/>
      <c r="I217" s="501">
        <v>52.8</v>
      </c>
      <c r="J217" s="347"/>
    </row>
    <row r="218" spans="1:10" x14ac:dyDescent="0.2">
      <c r="A218" s="345"/>
      <c r="B218" s="342" t="s">
        <v>1198</v>
      </c>
      <c r="C218" s="342">
        <v>104920</v>
      </c>
      <c r="D218" s="869" t="s">
        <v>1772</v>
      </c>
      <c r="E218" s="869"/>
      <c r="F218" s="869"/>
      <c r="G218" s="869"/>
      <c r="H218" s="869"/>
      <c r="I218" s="869"/>
      <c r="J218" s="342" t="s">
        <v>216</v>
      </c>
    </row>
    <row r="219" spans="1:10" x14ac:dyDescent="0.2">
      <c r="A219" s="345"/>
      <c r="B219" s="866" t="s">
        <v>248</v>
      </c>
      <c r="C219" s="867"/>
      <c r="D219" s="867"/>
      <c r="E219" s="867"/>
      <c r="F219" s="867"/>
      <c r="G219" s="867"/>
      <c r="H219" s="868"/>
      <c r="I219" s="229" t="s">
        <v>266</v>
      </c>
      <c r="J219" s="343" t="s">
        <v>252</v>
      </c>
    </row>
    <row r="220" spans="1:10" x14ac:dyDescent="0.2">
      <c r="A220" s="345"/>
      <c r="B220" s="894" t="s">
        <v>266</v>
      </c>
      <c r="C220" s="852"/>
      <c r="D220" s="852"/>
      <c r="E220" s="852"/>
      <c r="F220" s="852"/>
      <c r="G220" s="852"/>
      <c r="H220" s="853"/>
      <c r="I220" s="224">
        <v>42.8</v>
      </c>
      <c r="J220" s="500" t="s">
        <v>216</v>
      </c>
    </row>
    <row r="221" spans="1:10" x14ac:dyDescent="0.2">
      <c r="A221" s="345"/>
      <c r="B221" s="858" t="s">
        <v>253</v>
      </c>
      <c r="C221" s="859"/>
      <c r="D221" s="859"/>
      <c r="E221" s="859"/>
      <c r="F221" s="859"/>
      <c r="G221" s="859"/>
      <c r="H221" s="860"/>
      <c r="I221" s="501">
        <v>42.8</v>
      </c>
      <c r="J221" s="347"/>
    </row>
    <row r="222" spans="1:10" x14ac:dyDescent="0.2">
      <c r="A222" s="345"/>
      <c r="B222" s="342" t="s">
        <v>1199</v>
      </c>
      <c r="C222" s="342">
        <v>104921</v>
      </c>
      <c r="D222" s="869" t="s">
        <v>1796</v>
      </c>
      <c r="E222" s="869"/>
      <c r="F222" s="869"/>
      <c r="G222" s="869"/>
      <c r="H222" s="869"/>
      <c r="I222" s="869"/>
      <c r="J222" s="342" t="s">
        <v>216</v>
      </c>
    </row>
    <row r="223" spans="1:10" x14ac:dyDescent="0.2">
      <c r="A223" s="345"/>
      <c r="B223" s="866" t="s">
        <v>248</v>
      </c>
      <c r="C223" s="867"/>
      <c r="D223" s="867"/>
      <c r="E223" s="867"/>
      <c r="F223" s="867"/>
      <c r="G223" s="867"/>
      <c r="H223" s="868"/>
      <c r="I223" s="229" t="s">
        <v>266</v>
      </c>
      <c r="J223" s="343" t="s">
        <v>252</v>
      </c>
    </row>
    <row r="224" spans="1:10" x14ac:dyDescent="0.2">
      <c r="A224" s="345"/>
      <c r="B224" s="894" t="s">
        <v>266</v>
      </c>
      <c r="C224" s="852"/>
      <c r="D224" s="852"/>
      <c r="E224" s="852"/>
      <c r="F224" s="852"/>
      <c r="G224" s="852"/>
      <c r="H224" s="853"/>
      <c r="I224" s="224">
        <v>16.100000000000001</v>
      </c>
      <c r="J224" s="500" t="s">
        <v>216</v>
      </c>
    </row>
    <row r="225" spans="1:10" x14ac:dyDescent="0.2">
      <c r="A225" s="345"/>
      <c r="B225" s="858" t="s">
        <v>253</v>
      </c>
      <c r="C225" s="859"/>
      <c r="D225" s="859"/>
      <c r="E225" s="859"/>
      <c r="F225" s="859"/>
      <c r="G225" s="859"/>
      <c r="H225" s="860"/>
      <c r="I225" s="501">
        <v>16.100000000000001</v>
      </c>
      <c r="J225" s="347"/>
    </row>
    <row r="226" spans="1:10" x14ac:dyDescent="0.2">
      <c r="A226" s="345"/>
      <c r="B226" s="342" t="s">
        <v>1200</v>
      </c>
      <c r="C226" s="342">
        <v>94965</v>
      </c>
      <c r="D226" s="869" t="s">
        <v>1775</v>
      </c>
      <c r="E226" s="869"/>
      <c r="F226" s="869"/>
      <c r="G226" s="869"/>
      <c r="H226" s="869"/>
      <c r="I226" s="869"/>
      <c r="J226" s="342" t="s">
        <v>1509</v>
      </c>
    </row>
    <row r="227" spans="1:10" x14ac:dyDescent="0.2">
      <c r="A227" s="345"/>
      <c r="B227" s="866" t="s">
        <v>248</v>
      </c>
      <c r="C227" s="867"/>
      <c r="D227" s="867"/>
      <c r="E227" s="867"/>
      <c r="F227" s="867"/>
      <c r="G227" s="867"/>
      <c r="H227" s="868"/>
      <c r="I227" s="229" t="s">
        <v>259</v>
      </c>
      <c r="J227" s="343" t="s">
        <v>252</v>
      </c>
    </row>
    <row r="228" spans="1:10" x14ac:dyDescent="0.2">
      <c r="A228" s="345"/>
      <c r="B228" s="894" t="s">
        <v>259</v>
      </c>
      <c r="C228" s="852"/>
      <c r="D228" s="852"/>
      <c r="E228" s="852"/>
      <c r="F228" s="852"/>
      <c r="G228" s="852"/>
      <c r="H228" s="853"/>
      <c r="I228" s="224">
        <v>6.75</v>
      </c>
      <c r="J228" s="500" t="s">
        <v>259</v>
      </c>
    </row>
    <row r="229" spans="1:10" x14ac:dyDescent="0.2">
      <c r="A229" s="345"/>
      <c r="B229" s="858" t="s">
        <v>253</v>
      </c>
      <c r="C229" s="859"/>
      <c r="D229" s="859"/>
      <c r="E229" s="859"/>
      <c r="F229" s="859"/>
      <c r="G229" s="859"/>
      <c r="H229" s="860"/>
      <c r="I229" s="501">
        <v>6.75</v>
      </c>
      <c r="J229" s="347"/>
    </row>
    <row r="230" spans="1:10" x14ac:dyDescent="0.2">
      <c r="A230" s="345"/>
      <c r="B230" s="342" t="s">
        <v>1201</v>
      </c>
      <c r="C230" s="342">
        <v>103670</v>
      </c>
      <c r="D230" s="869" t="s">
        <v>1778</v>
      </c>
      <c r="E230" s="869"/>
      <c r="F230" s="869"/>
      <c r="G230" s="869"/>
      <c r="H230" s="869"/>
      <c r="I230" s="869"/>
      <c r="J230" s="342" t="s">
        <v>1509</v>
      </c>
    </row>
    <row r="231" spans="1:10" x14ac:dyDescent="0.2">
      <c r="A231" s="345"/>
      <c r="B231" s="866" t="s">
        <v>248</v>
      </c>
      <c r="C231" s="867"/>
      <c r="D231" s="867"/>
      <c r="E231" s="867"/>
      <c r="F231" s="867"/>
      <c r="G231" s="867"/>
      <c r="H231" s="868"/>
      <c r="I231" s="229" t="s">
        <v>259</v>
      </c>
      <c r="J231" s="343" t="s">
        <v>252</v>
      </c>
    </row>
    <row r="232" spans="1:10" x14ac:dyDescent="0.2">
      <c r="A232" s="345"/>
      <c r="B232" s="894" t="s">
        <v>259</v>
      </c>
      <c r="C232" s="852"/>
      <c r="D232" s="852"/>
      <c r="E232" s="852"/>
      <c r="F232" s="852"/>
      <c r="G232" s="852"/>
      <c r="H232" s="853"/>
      <c r="I232" s="224">
        <v>6.75</v>
      </c>
      <c r="J232" s="500" t="s">
        <v>259</v>
      </c>
    </row>
    <row r="233" spans="1:10" x14ac:dyDescent="0.2">
      <c r="A233" s="345"/>
      <c r="B233" s="858" t="s">
        <v>253</v>
      </c>
      <c r="C233" s="859"/>
      <c r="D233" s="859"/>
      <c r="E233" s="859"/>
      <c r="F233" s="859"/>
      <c r="G233" s="859"/>
      <c r="H233" s="860"/>
      <c r="I233" s="501">
        <v>6.75</v>
      </c>
      <c r="J233" s="347"/>
    </row>
    <row r="234" spans="1:10" x14ac:dyDescent="0.2">
      <c r="A234" s="345"/>
      <c r="B234" s="342" t="s">
        <v>1202</v>
      </c>
      <c r="C234" s="342">
        <v>98557</v>
      </c>
      <c r="D234" s="869" t="s">
        <v>1781</v>
      </c>
      <c r="E234" s="869"/>
      <c r="F234" s="869"/>
      <c r="G234" s="869"/>
      <c r="H234" s="869"/>
      <c r="I234" s="869"/>
      <c r="J234" s="342" t="s">
        <v>45</v>
      </c>
    </row>
    <row r="235" spans="1:10" x14ac:dyDescent="0.2">
      <c r="A235" s="345"/>
      <c r="B235" s="866" t="s">
        <v>248</v>
      </c>
      <c r="C235" s="867"/>
      <c r="D235" s="867"/>
      <c r="E235" s="867"/>
      <c r="F235" s="867"/>
      <c r="G235" s="867"/>
      <c r="H235" s="868"/>
      <c r="I235" s="229" t="s">
        <v>251</v>
      </c>
      <c r="J235" s="343" t="s">
        <v>252</v>
      </c>
    </row>
    <row r="236" spans="1:10" x14ac:dyDescent="0.2">
      <c r="A236" s="345"/>
      <c r="B236" s="894" t="s">
        <v>265</v>
      </c>
      <c r="C236" s="852"/>
      <c r="D236" s="852"/>
      <c r="E236" s="852"/>
      <c r="F236" s="852"/>
      <c r="G236" s="852"/>
      <c r="H236" s="853"/>
      <c r="I236" s="224">
        <v>113.19</v>
      </c>
      <c r="J236" s="500" t="s">
        <v>251</v>
      </c>
    </row>
    <row r="237" spans="1:10" x14ac:dyDescent="0.2">
      <c r="A237" s="345"/>
      <c r="B237" s="858" t="s">
        <v>253</v>
      </c>
      <c r="C237" s="859"/>
      <c r="D237" s="859"/>
      <c r="E237" s="859"/>
      <c r="F237" s="859"/>
      <c r="G237" s="859"/>
      <c r="H237" s="860"/>
      <c r="I237" s="501">
        <v>113.19</v>
      </c>
      <c r="J237" s="347"/>
    </row>
    <row r="238" spans="1:10" x14ac:dyDescent="0.2">
      <c r="A238" s="345"/>
      <c r="B238" s="342" t="s">
        <v>1203</v>
      </c>
      <c r="C238" s="342">
        <v>93382</v>
      </c>
      <c r="D238" s="869" t="s">
        <v>1784</v>
      </c>
      <c r="E238" s="869"/>
      <c r="F238" s="869"/>
      <c r="G238" s="869"/>
      <c r="H238" s="869"/>
      <c r="I238" s="869"/>
      <c r="J238" s="342" t="s">
        <v>1509</v>
      </c>
    </row>
    <row r="239" spans="1:10" x14ac:dyDescent="0.2">
      <c r="A239" s="345"/>
      <c r="B239" s="866" t="s">
        <v>248</v>
      </c>
      <c r="C239" s="867"/>
      <c r="D239" s="867"/>
      <c r="E239" s="867"/>
      <c r="F239" s="867"/>
      <c r="G239" s="867"/>
      <c r="H239" s="868"/>
      <c r="I239" s="229" t="s">
        <v>259</v>
      </c>
      <c r="J239" s="343" t="s">
        <v>252</v>
      </c>
    </row>
    <row r="240" spans="1:10" x14ac:dyDescent="0.2">
      <c r="A240" s="345"/>
      <c r="B240" s="894" t="s">
        <v>1206</v>
      </c>
      <c r="C240" s="852"/>
      <c r="D240" s="852"/>
      <c r="E240" s="852"/>
      <c r="F240" s="852"/>
      <c r="G240" s="852"/>
      <c r="H240" s="853"/>
      <c r="I240" s="224">
        <v>4.0500000000000007</v>
      </c>
      <c r="J240" s="500" t="s">
        <v>259</v>
      </c>
    </row>
    <row r="241" spans="1:10" x14ac:dyDescent="0.2">
      <c r="A241" s="345"/>
      <c r="B241" s="858" t="s">
        <v>253</v>
      </c>
      <c r="C241" s="859"/>
      <c r="D241" s="859"/>
      <c r="E241" s="859"/>
      <c r="F241" s="859"/>
      <c r="G241" s="859"/>
      <c r="H241" s="860"/>
      <c r="I241" s="501">
        <v>4.0500000000000007</v>
      </c>
      <c r="J241" s="347"/>
    </row>
    <row r="242" spans="1:10" x14ac:dyDescent="0.2">
      <c r="A242" s="345"/>
      <c r="B242" s="231" t="s">
        <v>36</v>
      </c>
      <c r="C242" s="340"/>
      <c r="D242" s="83" t="s">
        <v>1204</v>
      </c>
      <c r="E242" s="83"/>
      <c r="F242" s="83"/>
      <c r="G242" s="83"/>
      <c r="H242" s="83"/>
      <c r="I242" s="83"/>
      <c r="J242" s="84"/>
    </row>
    <row r="243" spans="1:10" ht="12.75" customHeight="1" x14ac:dyDescent="0.2">
      <c r="A243" s="345"/>
      <c r="B243" s="231" t="s">
        <v>1456</v>
      </c>
      <c r="C243" s="340"/>
      <c r="D243" s="83" t="s">
        <v>1209</v>
      </c>
      <c r="E243" s="83"/>
      <c r="F243" s="83"/>
      <c r="G243" s="83"/>
      <c r="H243" s="83"/>
      <c r="I243" s="83"/>
      <c r="J243" s="84"/>
    </row>
    <row r="244" spans="1:10" ht="27" customHeight="1" x14ac:dyDescent="0.2">
      <c r="A244" s="345"/>
      <c r="B244" s="342" t="s">
        <v>1457</v>
      </c>
      <c r="C244" s="342">
        <v>92431</v>
      </c>
      <c r="D244" s="869" t="s">
        <v>1799</v>
      </c>
      <c r="E244" s="869"/>
      <c r="F244" s="869"/>
      <c r="G244" s="869"/>
      <c r="H244" s="869"/>
      <c r="I244" s="869"/>
      <c r="J244" s="342" t="s">
        <v>45</v>
      </c>
    </row>
    <row r="245" spans="1:10" x14ac:dyDescent="0.2">
      <c r="A245" s="345"/>
      <c r="B245" s="866" t="s">
        <v>248</v>
      </c>
      <c r="C245" s="867"/>
      <c r="D245" s="867"/>
      <c r="E245" s="867"/>
      <c r="F245" s="867"/>
      <c r="G245" s="867"/>
      <c r="H245" s="868"/>
      <c r="I245" s="229" t="s">
        <v>251</v>
      </c>
      <c r="J245" s="343" t="s">
        <v>252</v>
      </c>
    </row>
    <row r="246" spans="1:10" x14ac:dyDescent="0.2">
      <c r="A246" s="345"/>
      <c r="B246" s="851" t="s">
        <v>642</v>
      </c>
      <c r="C246" s="852"/>
      <c r="D246" s="852"/>
      <c r="E246" s="852"/>
      <c r="F246" s="852"/>
      <c r="G246" s="852"/>
      <c r="H246" s="853"/>
      <c r="I246" s="224">
        <v>149.68</v>
      </c>
      <c r="J246" s="500" t="s">
        <v>251</v>
      </c>
    </row>
    <row r="247" spans="1:10" x14ac:dyDescent="0.2">
      <c r="A247" s="345"/>
      <c r="B247" s="858" t="s">
        <v>253</v>
      </c>
      <c r="C247" s="859"/>
      <c r="D247" s="859"/>
      <c r="E247" s="859"/>
      <c r="F247" s="859"/>
      <c r="G247" s="859"/>
      <c r="H247" s="860"/>
      <c r="I247" s="501">
        <v>149.68</v>
      </c>
      <c r="J247" s="347"/>
    </row>
    <row r="248" spans="1:10" ht="27" customHeight="1" x14ac:dyDescent="0.2">
      <c r="A248" s="345"/>
      <c r="B248" s="342" t="s">
        <v>1458</v>
      </c>
      <c r="C248" s="342">
        <v>92759</v>
      </c>
      <c r="D248" s="869" t="s">
        <v>1802</v>
      </c>
      <c r="E248" s="869"/>
      <c r="F248" s="869"/>
      <c r="G248" s="869"/>
      <c r="H248" s="869"/>
      <c r="I248" s="869"/>
      <c r="J248" s="342" t="s">
        <v>216</v>
      </c>
    </row>
    <row r="249" spans="1:10" x14ac:dyDescent="0.2">
      <c r="A249" s="345"/>
      <c r="B249" s="866" t="s">
        <v>248</v>
      </c>
      <c r="C249" s="867"/>
      <c r="D249" s="867"/>
      <c r="E249" s="867"/>
      <c r="F249" s="867"/>
      <c r="G249" s="867"/>
      <c r="H249" s="868"/>
      <c r="I249" s="229" t="s">
        <v>266</v>
      </c>
      <c r="J249" s="343" t="s">
        <v>252</v>
      </c>
    </row>
    <row r="250" spans="1:10" x14ac:dyDescent="0.2">
      <c r="A250" s="345"/>
      <c r="B250" s="851" t="s">
        <v>642</v>
      </c>
      <c r="C250" s="852"/>
      <c r="D250" s="852"/>
      <c r="E250" s="852"/>
      <c r="F250" s="852"/>
      <c r="G250" s="852"/>
      <c r="H250" s="853"/>
      <c r="I250" s="224">
        <v>246.2</v>
      </c>
      <c r="J250" s="500" t="s">
        <v>707</v>
      </c>
    </row>
    <row r="251" spans="1:10" x14ac:dyDescent="0.2">
      <c r="A251" s="345"/>
      <c r="B251" s="858" t="s">
        <v>253</v>
      </c>
      <c r="C251" s="859"/>
      <c r="D251" s="859"/>
      <c r="E251" s="859"/>
      <c r="F251" s="859"/>
      <c r="G251" s="859"/>
      <c r="H251" s="860"/>
      <c r="I251" s="501">
        <v>246.2</v>
      </c>
      <c r="J251" s="347"/>
    </row>
    <row r="252" spans="1:10" ht="27" customHeight="1" x14ac:dyDescent="0.2">
      <c r="A252" s="345"/>
      <c r="B252" s="342" t="s">
        <v>1459</v>
      </c>
      <c r="C252" s="342">
        <v>92762</v>
      </c>
      <c r="D252" s="869" t="s">
        <v>1805</v>
      </c>
      <c r="E252" s="869"/>
      <c r="F252" s="869"/>
      <c r="G252" s="869"/>
      <c r="H252" s="869"/>
      <c r="I252" s="869"/>
      <c r="J252" s="342" t="s">
        <v>216</v>
      </c>
    </row>
    <row r="253" spans="1:10" x14ac:dyDescent="0.2">
      <c r="A253" s="345"/>
      <c r="B253" s="866" t="s">
        <v>248</v>
      </c>
      <c r="C253" s="867"/>
      <c r="D253" s="867"/>
      <c r="E253" s="867"/>
      <c r="F253" s="867"/>
      <c r="G253" s="867"/>
      <c r="H253" s="868"/>
      <c r="I253" s="229" t="s">
        <v>266</v>
      </c>
      <c r="J253" s="343" t="s">
        <v>252</v>
      </c>
    </row>
    <row r="254" spans="1:10" x14ac:dyDescent="0.2">
      <c r="A254" s="345"/>
      <c r="B254" s="851" t="s">
        <v>642</v>
      </c>
      <c r="C254" s="852"/>
      <c r="D254" s="852"/>
      <c r="E254" s="852"/>
      <c r="F254" s="852"/>
      <c r="G254" s="852"/>
      <c r="H254" s="853"/>
      <c r="I254" s="224">
        <v>623.1</v>
      </c>
      <c r="J254" s="500" t="s">
        <v>707</v>
      </c>
    </row>
    <row r="255" spans="1:10" x14ac:dyDescent="0.2">
      <c r="A255" s="345"/>
      <c r="B255" s="858" t="s">
        <v>253</v>
      </c>
      <c r="C255" s="859"/>
      <c r="D255" s="859"/>
      <c r="E255" s="859"/>
      <c r="F255" s="859"/>
      <c r="G255" s="859"/>
      <c r="H255" s="860"/>
      <c r="I255" s="501">
        <v>623.1</v>
      </c>
      <c r="J255" s="347"/>
    </row>
    <row r="256" spans="1:10" ht="27" customHeight="1" x14ac:dyDescent="0.2">
      <c r="A256" s="345"/>
      <c r="B256" s="342" t="s">
        <v>1460</v>
      </c>
      <c r="C256" s="342">
        <v>94965</v>
      </c>
      <c r="D256" s="880" t="s">
        <v>1775</v>
      </c>
      <c r="E256" s="881"/>
      <c r="F256" s="881"/>
      <c r="G256" s="881"/>
      <c r="H256" s="881"/>
      <c r="I256" s="882"/>
      <c r="J256" s="342" t="s">
        <v>1509</v>
      </c>
    </row>
    <row r="257" spans="1:10" x14ac:dyDescent="0.2">
      <c r="A257" s="345"/>
      <c r="B257" s="866" t="s">
        <v>248</v>
      </c>
      <c r="C257" s="867"/>
      <c r="D257" s="867"/>
      <c r="E257" s="867"/>
      <c r="F257" s="867"/>
      <c r="G257" s="867"/>
      <c r="H257" s="868"/>
      <c r="I257" s="229" t="s">
        <v>259</v>
      </c>
      <c r="J257" s="343" t="s">
        <v>252</v>
      </c>
    </row>
    <row r="258" spans="1:10" x14ac:dyDescent="0.2">
      <c r="A258" s="345"/>
      <c r="B258" s="851" t="s">
        <v>642</v>
      </c>
      <c r="C258" s="852"/>
      <c r="D258" s="852"/>
      <c r="E258" s="852"/>
      <c r="F258" s="852"/>
      <c r="G258" s="852"/>
      <c r="H258" s="853"/>
      <c r="I258" s="224">
        <v>8.8699999999999992</v>
      </c>
      <c r="J258" s="500" t="s">
        <v>259</v>
      </c>
    </row>
    <row r="259" spans="1:10" x14ac:dyDescent="0.2">
      <c r="A259" s="345"/>
      <c r="B259" s="858" t="s">
        <v>253</v>
      </c>
      <c r="C259" s="859"/>
      <c r="D259" s="859"/>
      <c r="E259" s="859"/>
      <c r="F259" s="859"/>
      <c r="G259" s="859"/>
      <c r="H259" s="860"/>
      <c r="I259" s="501">
        <v>8.8699999999999992</v>
      </c>
      <c r="J259" s="347"/>
    </row>
    <row r="260" spans="1:10" ht="27" customHeight="1" x14ac:dyDescent="0.2">
      <c r="A260" s="345"/>
      <c r="B260" s="342" t="s">
        <v>1461</v>
      </c>
      <c r="C260" s="342">
        <v>103670</v>
      </c>
      <c r="D260" s="880" t="s">
        <v>1778</v>
      </c>
      <c r="E260" s="881"/>
      <c r="F260" s="881"/>
      <c r="G260" s="881"/>
      <c r="H260" s="881"/>
      <c r="I260" s="882"/>
      <c r="J260" s="342" t="s">
        <v>1509</v>
      </c>
    </row>
    <row r="261" spans="1:10" x14ac:dyDescent="0.2">
      <c r="A261" s="345"/>
      <c r="B261" s="866" t="s">
        <v>248</v>
      </c>
      <c r="C261" s="867"/>
      <c r="D261" s="867"/>
      <c r="E261" s="867"/>
      <c r="F261" s="867"/>
      <c r="G261" s="867"/>
      <c r="H261" s="868"/>
      <c r="I261" s="229" t="s">
        <v>259</v>
      </c>
      <c r="J261" s="343" t="s">
        <v>252</v>
      </c>
    </row>
    <row r="262" spans="1:10" x14ac:dyDescent="0.2">
      <c r="A262" s="345"/>
      <c r="B262" s="851" t="s">
        <v>642</v>
      </c>
      <c r="C262" s="852"/>
      <c r="D262" s="852"/>
      <c r="E262" s="852"/>
      <c r="F262" s="852"/>
      <c r="G262" s="852"/>
      <c r="H262" s="853"/>
      <c r="I262" s="224">
        <v>8.8699999999999992</v>
      </c>
      <c r="J262" s="500" t="s">
        <v>259</v>
      </c>
    </row>
    <row r="263" spans="1:10" x14ac:dyDescent="0.2">
      <c r="A263" s="345"/>
      <c r="B263" s="858" t="s">
        <v>253</v>
      </c>
      <c r="C263" s="859"/>
      <c r="D263" s="859"/>
      <c r="E263" s="859"/>
      <c r="F263" s="859"/>
      <c r="G263" s="859"/>
      <c r="H263" s="860"/>
      <c r="I263" s="501">
        <v>8.8699999999999992</v>
      </c>
      <c r="J263" s="347"/>
    </row>
    <row r="264" spans="1:10" ht="12.75" customHeight="1" x14ac:dyDescent="0.2">
      <c r="B264" s="507" t="s">
        <v>125</v>
      </c>
      <c r="C264" s="340"/>
      <c r="D264" s="83" t="s">
        <v>119</v>
      </c>
      <c r="E264" s="83"/>
      <c r="F264" s="83"/>
      <c r="G264" s="83"/>
      <c r="H264" s="83"/>
      <c r="I264" s="83"/>
      <c r="J264" s="84"/>
    </row>
    <row r="265" spans="1:10" ht="44.25" customHeight="1" x14ac:dyDescent="0.2">
      <c r="B265" s="342" t="s">
        <v>541</v>
      </c>
      <c r="C265" s="342">
        <v>92431</v>
      </c>
      <c r="D265" s="869" t="s">
        <v>1799</v>
      </c>
      <c r="E265" s="869"/>
      <c r="F265" s="869"/>
      <c r="G265" s="869"/>
      <c r="H265" s="869"/>
      <c r="I265" s="869"/>
      <c r="J265" s="342" t="s">
        <v>45</v>
      </c>
    </row>
    <row r="266" spans="1:10" ht="12.75" customHeight="1" x14ac:dyDescent="0.2">
      <c r="B266" s="866" t="s">
        <v>248</v>
      </c>
      <c r="C266" s="867"/>
      <c r="D266" s="867"/>
      <c r="E266" s="867"/>
      <c r="F266" s="867"/>
      <c r="G266" s="867"/>
      <c r="H266" s="868"/>
      <c r="I266" s="229" t="s">
        <v>265</v>
      </c>
      <c r="J266" s="343" t="s">
        <v>252</v>
      </c>
    </row>
    <row r="267" spans="1:10" ht="97.5" customHeight="1" x14ac:dyDescent="0.2">
      <c r="B267" s="517"/>
      <c r="C267" s="521"/>
      <c r="D267" s="522"/>
      <c r="E267" s="851" t="s">
        <v>642</v>
      </c>
      <c r="F267" s="852"/>
      <c r="G267" s="852"/>
      <c r="H267" s="853"/>
      <c r="I267" s="224">
        <v>175.45</v>
      </c>
      <c r="J267" s="500" t="s">
        <v>251</v>
      </c>
    </row>
    <row r="268" spans="1:10" ht="12.75" customHeight="1" x14ac:dyDescent="0.2">
      <c r="A268" s="345"/>
      <c r="B268" s="858" t="s">
        <v>253</v>
      </c>
      <c r="C268" s="859"/>
      <c r="D268" s="859"/>
      <c r="E268" s="859"/>
      <c r="F268" s="859"/>
      <c r="G268" s="859"/>
      <c r="H268" s="860"/>
      <c r="I268" s="501">
        <v>175.45</v>
      </c>
      <c r="J268" s="347"/>
    </row>
    <row r="269" spans="1:10" ht="35.25" customHeight="1" x14ac:dyDescent="0.2">
      <c r="B269" s="342" t="s">
        <v>542</v>
      </c>
      <c r="C269" s="342">
        <v>92759</v>
      </c>
      <c r="D269" s="869" t="s">
        <v>1802</v>
      </c>
      <c r="E269" s="869"/>
      <c r="F269" s="869"/>
      <c r="G269" s="869"/>
      <c r="H269" s="869"/>
      <c r="I269" s="869"/>
      <c r="J269" s="342" t="s">
        <v>216</v>
      </c>
    </row>
    <row r="270" spans="1:10" ht="12.75" customHeight="1" x14ac:dyDescent="0.2">
      <c r="B270" s="866" t="s">
        <v>248</v>
      </c>
      <c r="C270" s="867"/>
      <c r="D270" s="867"/>
      <c r="E270" s="867"/>
      <c r="F270" s="867"/>
      <c r="G270" s="867"/>
      <c r="H270" s="868"/>
      <c r="I270" s="229" t="s">
        <v>266</v>
      </c>
      <c r="J270" s="343" t="s">
        <v>252</v>
      </c>
    </row>
    <row r="271" spans="1:10" ht="98.25" customHeight="1" x14ac:dyDescent="0.2">
      <c r="B271" s="512"/>
      <c r="C271" s="520"/>
      <c r="D271" s="520"/>
      <c r="E271" s="851" t="s">
        <v>642</v>
      </c>
      <c r="F271" s="852"/>
      <c r="G271" s="852"/>
      <c r="H271" s="853"/>
      <c r="I271" s="224">
        <v>173.7</v>
      </c>
      <c r="J271" s="500" t="s">
        <v>262</v>
      </c>
    </row>
    <row r="272" spans="1:10" ht="12.75" customHeight="1" x14ac:dyDescent="0.2">
      <c r="A272" s="345"/>
      <c r="B272" s="858" t="s">
        <v>253</v>
      </c>
      <c r="C272" s="859"/>
      <c r="D272" s="859"/>
      <c r="E272" s="859"/>
      <c r="F272" s="859"/>
      <c r="G272" s="859"/>
      <c r="H272" s="860"/>
      <c r="I272" s="501">
        <v>173.7</v>
      </c>
      <c r="J272" s="347"/>
    </row>
    <row r="273" spans="1:10" ht="12.75" customHeight="1" x14ac:dyDescent="0.2">
      <c r="B273" s="507"/>
      <c r="C273" s="340"/>
      <c r="D273" s="83"/>
      <c r="E273" s="83"/>
      <c r="F273" s="83"/>
      <c r="G273" s="83"/>
      <c r="H273" s="83"/>
      <c r="I273" s="83"/>
      <c r="J273" s="84"/>
    </row>
    <row r="274" spans="1:10" ht="36.75" customHeight="1" x14ac:dyDescent="0.2">
      <c r="B274" s="342" t="s">
        <v>543</v>
      </c>
      <c r="C274" s="342">
        <v>92760</v>
      </c>
      <c r="D274" s="869" t="s">
        <v>1808</v>
      </c>
      <c r="E274" s="869"/>
      <c r="F274" s="869"/>
      <c r="G274" s="869"/>
      <c r="H274" s="869"/>
      <c r="I274" s="869"/>
      <c r="J274" s="342" t="s">
        <v>216</v>
      </c>
    </row>
    <row r="275" spans="1:10" x14ac:dyDescent="0.2">
      <c r="B275" s="866" t="s">
        <v>248</v>
      </c>
      <c r="C275" s="867"/>
      <c r="D275" s="867"/>
      <c r="E275" s="867"/>
      <c r="F275" s="867"/>
      <c r="G275" s="867"/>
      <c r="H275" s="868"/>
      <c r="I275" s="229" t="s">
        <v>266</v>
      </c>
      <c r="J275" s="343" t="s">
        <v>252</v>
      </c>
    </row>
    <row r="276" spans="1:10" ht="15" customHeight="1" x14ac:dyDescent="0.2">
      <c r="B276" s="851" t="s">
        <v>642</v>
      </c>
      <c r="C276" s="852"/>
      <c r="D276" s="852"/>
      <c r="E276" s="852"/>
      <c r="F276" s="852"/>
      <c r="G276" s="852"/>
      <c r="H276" s="853"/>
      <c r="I276" s="224">
        <v>49.3</v>
      </c>
      <c r="J276" s="500" t="s">
        <v>262</v>
      </c>
    </row>
    <row r="277" spans="1:10" x14ac:dyDescent="0.2">
      <c r="A277" s="345"/>
      <c r="B277" s="858" t="s">
        <v>253</v>
      </c>
      <c r="C277" s="859"/>
      <c r="D277" s="859"/>
      <c r="E277" s="859"/>
      <c r="F277" s="859"/>
      <c r="G277" s="859"/>
      <c r="H277" s="860"/>
      <c r="I277" s="501">
        <v>49.3</v>
      </c>
      <c r="J277" s="347"/>
    </row>
    <row r="278" spans="1:10" ht="33.75" customHeight="1" x14ac:dyDescent="0.2">
      <c r="B278" s="342" t="s">
        <v>544</v>
      </c>
      <c r="C278" s="342">
        <v>92761</v>
      </c>
      <c r="D278" s="869" t="s">
        <v>1811</v>
      </c>
      <c r="E278" s="869"/>
      <c r="F278" s="869"/>
      <c r="G278" s="869"/>
      <c r="H278" s="869"/>
      <c r="I278" s="869"/>
      <c r="J278" s="342" t="s">
        <v>216</v>
      </c>
    </row>
    <row r="279" spans="1:10" x14ac:dyDescent="0.2">
      <c r="B279" s="866" t="s">
        <v>248</v>
      </c>
      <c r="C279" s="867"/>
      <c r="D279" s="867"/>
      <c r="E279" s="867"/>
      <c r="F279" s="867"/>
      <c r="G279" s="867"/>
      <c r="H279" s="868"/>
      <c r="I279" s="229" t="s">
        <v>266</v>
      </c>
      <c r="J279" s="343" t="s">
        <v>252</v>
      </c>
    </row>
    <row r="280" spans="1:10" x14ac:dyDescent="0.2">
      <c r="B280" s="851" t="s">
        <v>642</v>
      </c>
      <c r="C280" s="852"/>
      <c r="D280" s="852"/>
      <c r="E280" s="852"/>
      <c r="F280" s="852"/>
      <c r="G280" s="852"/>
      <c r="H280" s="853"/>
      <c r="I280" s="224">
        <v>395.2</v>
      </c>
      <c r="J280" s="500" t="s">
        <v>262</v>
      </c>
    </row>
    <row r="281" spans="1:10" x14ac:dyDescent="0.2">
      <c r="A281" s="345"/>
      <c r="B281" s="858" t="s">
        <v>253</v>
      </c>
      <c r="C281" s="859"/>
      <c r="D281" s="859"/>
      <c r="E281" s="859"/>
      <c r="F281" s="859"/>
      <c r="G281" s="859"/>
      <c r="H281" s="860"/>
      <c r="I281" s="501">
        <v>395.2</v>
      </c>
      <c r="J281" s="347"/>
    </row>
    <row r="282" spans="1:10" ht="33.75" customHeight="1" x14ac:dyDescent="0.2">
      <c r="B282" s="342" t="s">
        <v>545</v>
      </c>
      <c r="C282" s="342">
        <v>92762</v>
      </c>
      <c r="D282" s="869" t="s">
        <v>1805</v>
      </c>
      <c r="E282" s="869"/>
      <c r="F282" s="869"/>
      <c r="G282" s="869"/>
      <c r="H282" s="869"/>
      <c r="I282" s="869"/>
      <c r="J282" s="342" t="s">
        <v>216</v>
      </c>
    </row>
    <row r="283" spans="1:10" x14ac:dyDescent="0.2">
      <c r="B283" s="866" t="s">
        <v>248</v>
      </c>
      <c r="C283" s="867"/>
      <c r="D283" s="867"/>
      <c r="E283" s="867"/>
      <c r="F283" s="867"/>
      <c r="G283" s="867"/>
      <c r="H283" s="868"/>
      <c r="I283" s="229" t="s">
        <v>266</v>
      </c>
      <c r="J283" s="343" t="s">
        <v>252</v>
      </c>
    </row>
    <row r="284" spans="1:10" x14ac:dyDescent="0.2">
      <c r="B284" s="851" t="s">
        <v>642</v>
      </c>
      <c r="C284" s="852"/>
      <c r="D284" s="852"/>
      <c r="E284" s="852"/>
      <c r="F284" s="852"/>
      <c r="G284" s="852"/>
      <c r="H284" s="853"/>
      <c r="I284" s="224">
        <v>60.5</v>
      </c>
      <c r="J284" s="500" t="s">
        <v>262</v>
      </c>
    </row>
    <row r="285" spans="1:10" x14ac:dyDescent="0.2">
      <c r="A285" s="345"/>
      <c r="B285" s="858" t="s">
        <v>253</v>
      </c>
      <c r="C285" s="859"/>
      <c r="D285" s="859"/>
      <c r="E285" s="859"/>
      <c r="F285" s="859"/>
      <c r="G285" s="859"/>
      <c r="H285" s="860"/>
      <c r="I285" s="501">
        <v>60.5</v>
      </c>
      <c r="J285" s="347"/>
    </row>
    <row r="286" spans="1:10" ht="33.75" customHeight="1" x14ac:dyDescent="0.2">
      <c r="B286" s="342" t="s">
        <v>1437</v>
      </c>
      <c r="C286" s="342">
        <v>92763</v>
      </c>
      <c r="D286" s="869" t="s">
        <v>1814</v>
      </c>
      <c r="E286" s="869"/>
      <c r="F286" s="869"/>
      <c r="G286" s="869"/>
      <c r="H286" s="869"/>
      <c r="I286" s="869"/>
      <c r="J286" s="342" t="s">
        <v>216</v>
      </c>
    </row>
    <row r="287" spans="1:10" ht="16.5" customHeight="1" x14ac:dyDescent="0.2">
      <c r="B287" s="866" t="s">
        <v>248</v>
      </c>
      <c r="C287" s="867"/>
      <c r="D287" s="867"/>
      <c r="E287" s="867"/>
      <c r="F287" s="867"/>
      <c r="G287" s="867"/>
      <c r="H287" s="868"/>
      <c r="I287" s="229" t="s">
        <v>266</v>
      </c>
      <c r="J287" s="343" t="s">
        <v>252</v>
      </c>
    </row>
    <row r="288" spans="1:10" x14ac:dyDescent="0.2">
      <c r="B288" s="851" t="s">
        <v>642</v>
      </c>
      <c r="C288" s="852"/>
      <c r="D288" s="852"/>
      <c r="E288" s="852"/>
      <c r="F288" s="852"/>
      <c r="G288" s="852"/>
      <c r="H288" s="853"/>
      <c r="I288" s="224">
        <v>18.7</v>
      </c>
      <c r="J288" s="500" t="s">
        <v>262</v>
      </c>
    </row>
    <row r="289" spans="1:10" x14ac:dyDescent="0.2">
      <c r="A289" s="345"/>
      <c r="B289" s="858" t="s">
        <v>253</v>
      </c>
      <c r="C289" s="859"/>
      <c r="D289" s="859"/>
      <c r="E289" s="859"/>
      <c r="F289" s="859"/>
      <c r="G289" s="859"/>
      <c r="H289" s="860"/>
      <c r="I289" s="501">
        <v>18.7</v>
      </c>
      <c r="J289" s="347"/>
    </row>
    <row r="290" spans="1:10" ht="33.75" customHeight="1" x14ac:dyDescent="0.2">
      <c r="B290" s="342" t="s">
        <v>1438</v>
      </c>
      <c r="C290" s="342">
        <v>92764</v>
      </c>
      <c r="D290" s="869" t="s">
        <v>1817</v>
      </c>
      <c r="E290" s="869"/>
      <c r="F290" s="869"/>
      <c r="G290" s="869"/>
      <c r="H290" s="869"/>
      <c r="I290" s="869"/>
      <c r="J290" s="342" t="s">
        <v>216</v>
      </c>
    </row>
    <row r="291" spans="1:10" ht="16.5" customHeight="1" x14ac:dyDescent="0.2">
      <c r="B291" s="866" t="s">
        <v>248</v>
      </c>
      <c r="C291" s="867"/>
      <c r="D291" s="867"/>
      <c r="E291" s="867"/>
      <c r="F291" s="867"/>
      <c r="G291" s="867"/>
      <c r="H291" s="868"/>
      <c r="I291" s="229" t="s">
        <v>266</v>
      </c>
      <c r="J291" s="343" t="s">
        <v>252</v>
      </c>
    </row>
    <row r="292" spans="1:10" x14ac:dyDescent="0.2">
      <c r="B292" s="851" t="s">
        <v>642</v>
      </c>
      <c r="C292" s="852"/>
      <c r="D292" s="852"/>
      <c r="E292" s="852"/>
      <c r="F292" s="852"/>
      <c r="G292" s="852"/>
      <c r="H292" s="853"/>
      <c r="I292" s="224">
        <v>31.6</v>
      </c>
      <c r="J292" s="500" t="s">
        <v>262</v>
      </c>
    </row>
    <row r="293" spans="1:10" x14ac:dyDescent="0.2">
      <c r="A293" s="345"/>
      <c r="B293" s="858" t="s">
        <v>253</v>
      </c>
      <c r="C293" s="859"/>
      <c r="D293" s="859"/>
      <c r="E293" s="859"/>
      <c r="F293" s="859"/>
      <c r="G293" s="859"/>
      <c r="H293" s="860"/>
      <c r="I293" s="501">
        <v>31.6</v>
      </c>
      <c r="J293" s="347"/>
    </row>
    <row r="294" spans="1:10" ht="33.75" customHeight="1" x14ac:dyDescent="0.2">
      <c r="B294" s="342" t="s">
        <v>1439</v>
      </c>
      <c r="C294" s="342">
        <v>92765</v>
      </c>
      <c r="D294" s="869" t="s">
        <v>1820</v>
      </c>
      <c r="E294" s="869"/>
      <c r="F294" s="869"/>
      <c r="G294" s="869"/>
      <c r="H294" s="869"/>
      <c r="I294" s="869"/>
      <c r="J294" s="342" t="s">
        <v>216</v>
      </c>
    </row>
    <row r="295" spans="1:10" ht="16.5" customHeight="1" x14ac:dyDescent="0.2">
      <c r="B295" s="866" t="s">
        <v>248</v>
      </c>
      <c r="C295" s="867"/>
      <c r="D295" s="867"/>
      <c r="E295" s="867"/>
      <c r="F295" s="867"/>
      <c r="G295" s="867"/>
      <c r="H295" s="868"/>
      <c r="I295" s="229" t="s">
        <v>266</v>
      </c>
      <c r="J295" s="343" t="s">
        <v>252</v>
      </c>
    </row>
    <row r="296" spans="1:10" x14ac:dyDescent="0.2">
      <c r="B296" s="851" t="s">
        <v>642</v>
      </c>
      <c r="C296" s="852"/>
      <c r="D296" s="852"/>
      <c r="E296" s="852"/>
      <c r="F296" s="852"/>
      <c r="G296" s="852"/>
      <c r="H296" s="853"/>
      <c r="I296" s="224">
        <v>117.3</v>
      </c>
      <c r="J296" s="500" t="s">
        <v>262</v>
      </c>
    </row>
    <row r="297" spans="1:10" x14ac:dyDescent="0.2">
      <c r="A297" s="345"/>
      <c r="B297" s="858" t="s">
        <v>253</v>
      </c>
      <c r="C297" s="859"/>
      <c r="D297" s="859"/>
      <c r="E297" s="859"/>
      <c r="F297" s="859"/>
      <c r="G297" s="859"/>
      <c r="H297" s="860"/>
      <c r="I297" s="501">
        <v>117.3</v>
      </c>
      <c r="J297" s="347"/>
    </row>
    <row r="298" spans="1:10" ht="29.25" customHeight="1" x14ac:dyDescent="0.2">
      <c r="A298" s="345"/>
      <c r="B298" s="342" t="s">
        <v>1462</v>
      </c>
      <c r="C298" s="342">
        <v>94965</v>
      </c>
      <c r="D298" s="869" t="s">
        <v>1775</v>
      </c>
      <c r="E298" s="869"/>
      <c r="F298" s="869"/>
      <c r="G298" s="869"/>
      <c r="H298" s="869"/>
      <c r="I298" s="869"/>
      <c r="J298" s="342" t="s">
        <v>1509</v>
      </c>
    </row>
    <row r="299" spans="1:10" x14ac:dyDescent="0.2">
      <c r="A299" s="345"/>
      <c r="B299" s="866" t="s">
        <v>248</v>
      </c>
      <c r="C299" s="867"/>
      <c r="D299" s="867"/>
      <c r="E299" s="867"/>
      <c r="F299" s="867"/>
      <c r="G299" s="867"/>
      <c r="H299" s="868"/>
      <c r="I299" s="229" t="s">
        <v>266</v>
      </c>
      <c r="J299" s="343" t="s">
        <v>252</v>
      </c>
    </row>
    <row r="300" spans="1:10" x14ac:dyDescent="0.2">
      <c r="A300" s="345"/>
      <c r="B300" s="851" t="s">
        <v>642</v>
      </c>
      <c r="C300" s="852"/>
      <c r="D300" s="852"/>
      <c r="E300" s="852"/>
      <c r="F300" s="852"/>
      <c r="G300" s="852"/>
      <c r="H300" s="853"/>
      <c r="I300" s="224">
        <v>12.870000000000001</v>
      </c>
      <c r="J300" s="500" t="s">
        <v>262</v>
      </c>
    </row>
    <row r="301" spans="1:10" x14ac:dyDescent="0.2">
      <c r="A301" s="345"/>
      <c r="B301" s="858" t="s">
        <v>253</v>
      </c>
      <c r="C301" s="859"/>
      <c r="D301" s="859"/>
      <c r="E301" s="859"/>
      <c r="F301" s="859"/>
      <c r="G301" s="859"/>
      <c r="H301" s="860"/>
      <c r="I301" s="501">
        <v>12.870000000000001</v>
      </c>
      <c r="J301" s="347"/>
    </row>
    <row r="302" spans="1:10" ht="25.5" customHeight="1" x14ac:dyDescent="0.2">
      <c r="B302" s="342" t="s">
        <v>1463</v>
      </c>
      <c r="C302" s="342">
        <v>103670</v>
      </c>
      <c r="D302" s="869" t="s">
        <v>1778</v>
      </c>
      <c r="E302" s="869"/>
      <c r="F302" s="869"/>
      <c r="G302" s="869"/>
      <c r="H302" s="869"/>
      <c r="I302" s="869"/>
      <c r="J302" s="342" t="s">
        <v>1509</v>
      </c>
    </row>
    <row r="303" spans="1:10" x14ac:dyDescent="0.2">
      <c r="B303" s="866" t="s">
        <v>248</v>
      </c>
      <c r="C303" s="867"/>
      <c r="D303" s="867"/>
      <c r="E303" s="867"/>
      <c r="F303" s="867"/>
      <c r="G303" s="867"/>
      <c r="H303" s="868"/>
      <c r="I303" s="229" t="s">
        <v>259</v>
      </c>
      <c r="J303" s="343" t="s">
        <v>252</v>
      </c>
    </row>
    <row r="304" spans="1:10" x14ac:dyDescent="0.2">
      <c r="B304" s="851" t="s">
        <v>642</v>
      </c>
      <c r="C304" s="852"/>
      <c r="D304" s="852"/>
      <c r="E304" s="852"/>
      <c r="F304" s="852"/>
      <c r="G304" s="852"/>
      <c r="H304" s="853"/>
      <c r="I304" s="224">
        <v>12.870000000000001</v>
      </c>
      <c r="J304" s="500" t="s">
        <v>259</v>
      </c>
    </row>
    <row r="305" spans="1:10" x14ac:dyDescent="0.2">
      <c r="A305" s="345"/>
      <c r="B305" s="858" t="s">
        <v>253</v>
      </c>
      <c r="C305" s="859"/>
      <c r="D305" s="859"/>
      <c r="E305" s="859"/>
      <c r="F305" s="859"/>
      <c r="G305" s="859"/>
      <c r="H305" s="860"/>
      <c r="I305" s="501">
        <v>12.870000000000001</v>
      </c>
      <c r="J305" s="347"/>
    </row>
    <row r="306" spans="1:10" x14ac:dyDescent="0.2">
      <c r="B306" s="228" t="s">
        <v>1528</v>
      </c>
      <c r="C306" s="355"/>
      <c r="D306" s="81" t="s">
        <v>1527</v>
      </c>
      <c r="E306" s="81"/>
      <c r="F306" s="81"/>
      <c r="G306" s="81"/>
      <c r="H306" s="81"/>
      <c r="I306" s="81"/>
      <c r="J306" s="82"/>
    </row>
    <row r="307" spans="1:10" ht="28.5" customHeight="1" x14ac:dyDescent="0.2">
      <c r="A307" s="345"/>
      <c r="B307" s="341" t="s">
        <v>1529</v>
      </c>
      <c r="C307" s="342">
        <v>97914</v>
      </c>
      <c r="D307" s="880" t="s">
        <v>1732</v>
      </c>
      <c r="E307" s="881"/>
      <c r="F307" s="881"/>
      <c r="G307" s="881"/>
      <c r="H307" s="881"/>
      <c r="I307" s="882"/>
      <c r="J307" s="342" t="s">
        <v>1733</v>
      </c>
    </row>
    <row r="308" spans="1:10" x14ac:dyDescent="0.2">
      <c r="A308" s="345"/>
      <c r="B308" s="446" t="s">
        <v>248</v>
      </c>
      <c r="C308" s="980"/>
      <c r="D308" s="981"/>
      <c r="E308" s="982"/>
      <c r="F308" s="446" t="s">
        <v>1509</v>
      </c>
      <c r="G308" s="446" t="s">
        <v>1510</v>
      </c>
      <c r="H308" s="870" t="s">
        <v>1733</v>
      </c>
      <c r="I308" s="871"/>
      <c r="J308" s="446" t="s">
        <v>252</v>
      </c>
    </row>
    <row r="309" spans="1:10" x14ac:dyDescent="0.2">
      <c r="A309" s="345"/>
      <c r="B309" s="874" t="s">
        <v>253</v>
      </c>
      <c r="C309" s="875"/>
      <c r="D309" s="875"/>
      <c r="E309" s="977"/>
      <c r="F309" s="223">
        <v>176.67</v>
      </c>
      <c r="G309" s="223">
        <v>2</v>
      </c>
      <c r="H309" s="872">
        <v>89</v>
      </c>
      <c r="I309" s="873"/>
      <c r="J309" s="498" t="s">
        <v>1514</v>
      </c>
    </row>
    <row r="310" spans="1:10" x14ac:dyDescent="0.2">
      <c r="A310" s="345"/>
      <c r="B310" s="874" t="s">
        <v>253</v>
      </c>
      <c r="C310" s="875"/>
      <c r="D310" s="875"/>
      <c r="E310" s="875"/>
      <c r="F310" s="875"/>
      <c r="G310" s="875"/>
      <c r="H310" s="875"/>
      <c r="I310" s="499">
        <v>89</v>
      </c>
      <c r="J310" s="489"/>
    </row>
    <row r="311" spans="1:10" ht="28.5" customHeight="1" x14ac:dyDescent="0.2">
      <c r="A311" s="345"/>
      <c r="B311" s="341" t="s">
        <v>1530</v>
      </c>
      <c r="C311" s="342">
        <v>97915</v>
      </c>
      <c r="D311" s="880" t="s">
        <v>1736</v>
      </c>
      <c r="E311" s="881"/>
      <c r="F311" s="881"/>
      <c r="G311" s="881"/>
      <c r="H311" s="881"/>
      <c r="I311" s="882"/>
      <c r="J311" s="342" t="s">
        <v>1733</v>
      </c>
    </row>
    <row r="312" spans="1:10" x14ac:dyDescent="0.2">
      <c r="A312" s="345"/>
      <c r="B312" s="446" t="s">
        <v>248</v>
      </c>
      <c r="C312" s="980"/>
      <c r="D312" s="981"/>
      <c r="E312" s="982"/>
      <c r="F312" s="446" t="s">
        <v>1509</v>
      </c>
      <c r="G312" s="446" t="s">
        <v>1510</v>
      </c>
      <c r="H312" s="870" t="s">
        <v>1733</v>
      </c>
      <c r="I312" s="871"/>
      <c r="J312" s="446" t="s">
        <v>252</v>
      </c>
    </row>
    <row r="313" spans="1:10" x14ac:dyDescent="0.2">
      <c r="A313" s="345"/>
      <c r="B313" s="874" t="s">
        <v>253</v>
      </c>
      <c r="C313" s="875"/>
      <c r="D313" s="875"/>
      <c r="E313" s="977"/>
      <c r="F313" s="223">
        <v>176.67</v>
      </c>
      <c r="G313" s="223">
        <v>30</v>
      </c>
      <c r="H313" s="872">
        <v>1326</v>
      </c>
      <c r="I313" s="873"/>
      <c r="J313" s="498" t="s">
        <v>1514</v>
      </c>
    </row>
    <row r="314" spans="1:10" x14ac:dyDescent="0.2">
      <c r="A314" s="345"/>
      <c r="B314" s="874" t="s">
        <v>253</v>
      </c>
      <c r="C314" s="875"/>
      <c r="D314" s="875"/>
      <c r="E314" s="875"/>
      <c r="F314" s="875"/>
      <c r="G314" s="875"/>
      <c r="H314" s="875"/>
      <c r="I314" s="499">
        <v>1326</v>
      </c>
      <c r="J314" s="489"/>
    </row>
    <row r="315" spans="1:10" x14ac:dyDescent="0.2">
      <c r="B315" s="506" t="s">
        <v>58</v>
      </c>
      <c r="C315" s="355"/>
      <c r="D315" s="81" t="s">
        <v>120</v>
      </c>
      <c r="E315" s="81"/>
      <c r="F315" s="81"/>
      <c r="G315" s="81"/>
      <c r="H315" s="81"/>
      <c r="I315" s="81"/>
      <c r="J315" s="82"/>
    </row>
    <row r="316" spans="1:10" x14ac:dyDescent="0.2">
      <c r="B316" s="507" t="s">
        <v>59</v>
      </c>
      <c r="C316" s="340"/>
      <c r="D316" s="83" t="s">
        <v>122</v>
      </c>
      <c r="E316" s="83"/>
      <c r="F316" s="83"/>
      <c r="G316" s="83"/>
      <c r="H316" s="83"/>
      <c r="I316" s="83"/>
      <c r="J316" s="84"/>
    </row>
    <row r="317" spans="1:10" ht="30.75" customHeight="1" x14ac:dyDescent="0.2">
      <c r="B317" s="341" t="s">
        <v>546</v>
      </c>
      <c r="C317" s="342">
        <v>101165</v>
      </c>
      <c r="D317" s="880" t="s">
        <v>1823</v>
      </c>
      <c r="E317" s="881"/>
      <c r="F317" s="881"/>
      <c r="G317" s="881"/>
      <c r="H317" s="881"/>
      <c r="I317" s="882"/>
      <c r="J317" s="342" t="s">
        <v>1509</v>
      </c>
    </row>
    <row r="318" spans="1:10" x14ac:dyDescent="0.2">
      <c r="B318" s="866" t="s">
        <v>248</v>
      </c>
      <c r="C318" s="867"/>
      <c r="D318" s="868"/>
      <c r="E318" s="77" t="s">
        <v>254</v>
      </c>
      <c r="F318" s="77" t="s">
        <v>250</v>
      </c>
      <c r="G318" s="343" t="s">
        <v>257</v>
      </c>
      <c r="H318" s="866" t="s">
        <v>259</v>
      </c>
      <c r="I318" s="868"/>
      <c r="J318" s="343" t="s">
        <v>252</v>
      </c>
    </row>
    <row r="319" spans="1:10" x14ac:dyDescent="0.2">
      <c r="B319" s="657"/>
      <c r="C319" s="658"/>
      <c r="D319" s="658"/>
      <c r="E319" s="223">
        <v>108.78999999999998</v>
      </c>
      <c r="F319" s="223">
        <v>0.2</v>
      </c>
      <c r="G319" s="223">
        <v>0.3</v>
      </c>
      <c r="H319" s="872">
        <v>6.5273999999999992</v>
      </c>
      <c r="I319" s="873"/>
      <c r="J319" s="523" t="s">
        <v>259</v>
      </c>
    </row>
    <row r="320" spans="1:10" x14ac:dyDescent="0.2">
      <c r="A320" s="345"/>
      <c r="B320" s="874" t="s">
        <v>253</v>
      </c>
      <c r="C320" s="875"/>
      <c r="D320" s="875"/>
      <c r="E320" s="875"/>
      <c r="F320" s="875"/>
      <c r="G320" s="977"/>
      <c r="H320" s="861">
        <v>6.5273999999999992</v>
      </c>
      <c r="I320" s="974"/>
      <c r="J320" s="232"/>
    </row>
    <row r="321" spans="1:10" ht="55.5" customHeight="1" x14ac:dyDescent="0.2">
      <c r="B321" s="341" t="s">
        <v>547</v>
      </c>
      <c r="C321" s="342">
        <v>103338</v>
      </c>
      <c r="D321" s="880" t="s">
        <v>1713</v>
      </c>
      <c r="E321" s="881"/>
      <c r="F321" s="881"/>
      <c r="G321" s="881"/>
      <c r="H321" s="881"/>
      <c r="I321" s="882"/>
      <c r="J321" s="342" t="s">
        <v>45</v>
      </c>
    </row>
    <row r="322" spans="1:10" x14ac:dyDescent="0.2">
      <c r="B322" s="866" t="s">
        <v>248</v>
      </c>
      <c r="C322" s="867"/>
      <c r="D322" s="868"/>
      <c r="E322" s="77" t="s">
        <v>254</v>
      </c>
      <c r="F322" s="77" t="s">
        <v>250</v>
      </c>
      <c r="G322" s="343" t="s">
        <v>359</v>
      </c>
      <c r="H322" s="866" t="s">
        <v>251</v>
      </c>
      <c r="I322" s="868"/>
      <c r="J322" s="343" t="s">
        <v>252</v>
      </c>
    </row>
    <row r="323" spans="1:10" ht="12.75" customHeight="1" x14ac:dyDescent="0.2">
      <c r="B323" s="951" t="s">
        <v>365</v>
      </c>
      <c r="C323" s="952"/>
      <c r="D323" s="953"/>
      <c r="E323" s="223">
        <v>108.78999999999998</v>
      </c>
      <c r="F323" s="223">
        <v>5.05</v>
      </c>
      <c r="G323" s="223">
        <v>58.78</v>
      </c>
      <c r="H323" s="872">
        <v>490.60949999999991</v>
      </c>
      <c r="I323" s="873"/>
      <c r="J323" s="895" t="s">
        <v>944</v>
      </c>
    </row>
    <row r="324" spans="1:10" x14ac:dyDescent="0.2">
      <c r="B324" s="951" t="s">
        <v>1441</v>
      </c>
      <c r="C324" s="952"/>
      <c r="D324" s="952"/>
      <c r="E324" s="223">
        <v>23.96</v>
      </c>
      <c r="F324" s="223">
        <v>1</v>
      </c>
      <c r="G324" s="223"/>
      <c r="H324" s="872">
        <v>23.96</v>
      </c>
      <c r="I324" s="873"/>
      <c r="J324" s="896"/>
    </row>
    <row r="325" spans="1:10" x14ac:dyDescent="0.2">
      <c r="B325" s="951" t="s">
        <v>1440</v>
      </c>
      <c r="C325" s="952"/>
      <c r="D325" s="952"/>
      <c r="E325" s="223">
        <v>34.24</v>
      </c>
      <c r="F325" s="223">
        <v>1</v>
      </c>
      <c r="G325" s="223"/>
      <c r="H325" s="872">
        <v>34.24</v>
      </c>
      <c r="I325" s="873"/>
      <c r="J325" s="896"/>
    </row>
    <row r="326" spans="1:10" x14ac:dyDescent="0.2">
      <c r="B326" s="925" t="s">
        <v>1122</v>
      </c>
      <c r="C326" s="926"/>
      <c r="D326" s="927"/>
      <c r="E326" s="223">
        <v>17.3</v>
      </c>
      <c r="F326" s="223">
        <v>1</v>
      </c>
      <c r="G326" s="223"/>
      <c r="H326" s="975">
        <v>17.3</v>
      </c>
      <c r="I326" s="976"/>
      <c r="J326" s="897"/>
    </row>
    <row r="327" spans="1:10" x14ac:dyDescent="0.2">
      <c r="A327" s="345"/>
      <c r="B327" s="874" t="s">
        <v>253</v>
      </c>
      <c r="C327" s="875"/>
      <c r="D327" s="875"/>
      <c r="E327" s="875"/>
      <c r="F327" s="875"/>
      <c r="G327" s="977"/>
      <c r="H327" s="861">
        <v>566.10949999999991</v>
      </c>
      <c r="I327" s="974"/>
      <c r="J327" s="232"/>
    </row>
    <row r="328" spans="1:10" x14ac:dyDescent="0.2">
      <c r="B328" s="341" t="s">
        <v>548</v>
      </c>
      <c r="C328" s="342">
        <v>93202</v>
      </c>
      <c r="D328" s="880" t="s">
        <v>1828</v>
      </c>
      <c r="E328" s="881"/>
      <c r="F328" s="881"/>
      <c r="G328" s="881"/>
      <c r="H328" s="881"/>
      <c r="I328" s="882"/>
      <c r="J328" s="342" t="s">
        <v>150</v>
      </c>
    </row>
    <row r="329" spans="1:10" x14ac:dyDescent="0.2">
      <c r="B329" s="870" t="s">
        <v>248</v>
      </c>
      <c r="C329" s="910"/>
      <c r="D329" s="910"/>
      <c r="E329" s="910"/>
      <c r="F329" s="910"/>
      <c r="G329" s="871"/>
      <c r="H329" s="870" t="s">
        <v>268</v>
      </c>
      <c r="I329" s="871"/>
      <c r="J329" s="446" t="s">
        <v>252</v>
      </c>
    </row>
    <row r="330" spans="1:10" x14ac:dyDescent="0.2">
      <c r="B330" s="907"/>
      <c r="C330" s="908"/>
      <c r="D330" s="908"/>
      <c r="E330" s="908"/>
      <c r="F330" s="908"/>
      <c r="G330" s="909"/>
      <c r="H330" s="872">
        <v>108.78999999999998</v>
      </c>
      <c r="I330" s="873"/>
      <c r="J330" s="523" t="s">
        <v>269</v>
      </c>
    </row>
    <row r="331" spans="1:10" x14ac:dyDescent="0.2">
      <c r="A331" s="345"/>
      <c r="B331" s="874" t="s">
        <v>253</v>
      </c>
      <c r="C331" s="875"/>
      <c r="D331" s="875"/>
      <c r="E331" s="875"/>
      <c r="F331" s="875"/>
      <c r="G331" s="977"/>
      <c r="H331" s="861">
        <v>108.78999999999998</v>
      </c>
      <c r="I331" s="974"/>
      <c r="J331" s="232"/>
    </row>
    <row r="332" spans="1:10" x14ac:dyDescent="0.2">
      <c r="B332" s="231" t="s">
        <v>60</v>
      </c>
      <c r="C332" s="340"/>
      <c r="D332" s="83" t="s">
        <v>123</v>
      </c>
      <c r="E332" s="83"/>
      <c r="F332" s="83"/>
      <c r="G332" s="83"/>
      <c r="H332" s="83"/>
      <c r="I332" s="83"/>
      <c r="J332" s="84"/>
    </row>
    <row r="333" spans="1:10" x14ac:dyDescent="0.2">
      <c r="B333" s="991" t="s">
        <v>136</v>
      </c>
      <c r="C333" s="992"/>
      <c r="D333" s="992"/>
      <c r="E333" s="992"/>
      <c r="F333" s="992"/>
      <c r="G333" s="992"/>
      <c r="H333" s="992"/>
      <c r="I333" s="992"/>
      <c r="J333" s="993"/>
    </row>
    <row r="334" spans="1:10" x14ac:dyDescent="0.2">
      <c r="B334" s="866" t="s">
        <v>248</v>
      </c>
      <c r="C334" s="867"/>
      <c r="D334" s="868"/>
      <c r="E334" s="227" t="s">
        <v>270</v>
      </c>
      <c r="F334" s="227" t="s">
        <v>41</v>
      </c>
      <c r="G334" s="227" t="s">
        <v>249</v>
      </c>
      <c r="H334" s="972" t="s">
        <v>333</v>
      </c>
      <c r="I334" s="973"/>
      <c r="J334" s="343" t="s">
        <v>252</v>
      </c>
    </row>
    <row r="335" spans="1:10" ht="21.75" customHeight="1" x14ac:dyDescent="0.2">
      <c r="B335" s="876"/>
      <c r="C335" s="877"/>
      <c r="D335" s="878"/>
      <c r="E335" s="85" t="s">
        <v>335</v>
      </c>
      <c r="F335" s="85">
        <v>3</v>
      </c>
      <c r="G335" s="85">
        <v>1</v>
      </c>
      <c r="H335" s="856">
        <v>4.1999999999999993</v>
      </c>
      <c r="I335" s="856"/>
      <c r="J335" s="895" t="s">
        <v>271</v>
      </c>
    </row>
    <row r="336" spans="1:10" ht="21.75" customHeight="1" x14ac:dyDescent="0.2">
      <c r="B336" s="1052"/>
      <c r="C336" s="1053"/>
      <c r="D336" s="1054"/>
      <c r="E336" s="85" t="s">
        <v>334</v>
      </c>
      <c r="F336" s="85">
        <v>4</v>
      </c>
      <c r="G336" s="85">
        <v>1.2</v>
      </c>
      <c r="H336" s="856">
        <v>6.72</v>
      </c>
      <c r="I336" s="856"/>
      <c r="J336" s="896"/>
    </row>
    <row r="337" spans="1:10" ht="21.75" customHeight="1" x14ac:dyDescent="0.2">
      <c r="B337" s="1052"/>
      <c r="C337" s="1053"/>
      <c r="D337" s="1054"/>
      <c r="E337" s="85" t="s">
        <v>459</v>
      </c>
      <c r="F337" s="85">
        <v>1</v>
      </c>
      <c r="G337" s="85">
        <v>2.4500000000000002</v>
      </c>
      <c r="H337" s="856">
        <v>3.43</v>
      </c>
      <c r="I337" s="856"/>
      <c r="J337" s="896"/>
    </row>
    <row r="338" spans="1:10" ht="21.75" customHeight="1" x14ac:dyDescent="0.2">
      <c r="B338" s="1066"/>
      <c r="C338" s="1067"/>
      <c r="D338" s="1068"/>
      <c r="E338" s="85" t="s">
        <v>496</v>
      </c>
      <c r="F338" s="85">
        <v>1</v>
      </c>
      <c r="G338" s="85">
        <v>2.5</v>
      </c>
      <c r="H338" s="856">
        <v>3.5</v>
      </c>
      <c r="I338" s="856"/>
      <c r="J338" s="896"/>
    </row>
    <row r="339" spans="1:10" x14ac:dyDescent="0.2">
      <c r="B339" s="858" t="s">
        <v>253</v>
      </c>
      <c r="C339" s="859"/>
      <c r="D339" s="859"/>
      <c r="E339" s="859"/>
      <c r="F339" s="859"/>
      <c r="G339" s="860"/>
      <c r="H339" s="854">
        <v>17.849999999999998</v>
      </c>
      <c r="I339" s="855"/>
      <c r="J339" s="439"/>
    </row>
    <row r="340" spans="1:10" x14ac:dyDescent="0.2">
      <c r="B340" s="991" t="s">
        <v>139</v>
      </c>
      <c r="C340" s="992"/>
      <c r="D340" s="992"/>
      <c r="E340" s="992"/>
      <c r="F340" s="992"/>
      <c r="G340" s="992"/>
      <c r="H340" s="992"/>
      <c r="I340" s="992"/>
      <c r="J340" s="993"/>
    </row>
    <row r="341" spans="1:10" x14ac:dyDescent="0.2">
      <c r="B341" s="968" t="s">
        <v>248</v>
      </c>
      <c r="C341" s="969"/>
      <c r="D341" s="970"/>
      <c r="E341" s="440" t="s">
        <v>270</v>
      </c>
      <c r="F341" s="440" t="s">
        <v>41</v>
      </c>
      <c r="G341" s="440" t="s">
        <v>249</v>
      </c>
      <c r="H341" s="865" t="s">
        <v>325</v>
      </c>
      <c r="I341" s="865"/>
      <c r="J341" s="343" t="s">
        <v>252</v>
      </c>
    </row>
    <row r="342" spans="1:10" ht="20.25" customHeight="1" x14ac:dyDescent="0.2">
      <c r="B342" s="394"/>
      <c r="C342" s="88"/>
      <c r="D342" s="88"/>
      <c r="E342" s="441" t="s">
        <v>327</v>
      </c>
      <c r="F342" s="441">
        <v>2</v>
      </c>
      <c r="G342" s="441">
        <v>0.8</v>
      </c>
      <c r="H342" s="856">
        <v>2.2400000000000002</v>
      </c>
      <c r="I342" s="856"/>
      <c r="J342" s="896" t="s">
        <v>271</v>
      </c>
    </row>
    <row r="343" spans="1:10" ht="20.25" customHeight="1" x14ac:dyDescent="0.2">
      <c r="B343" s="394"/>
      <c r="C343" s="88"/>
      <c r="D343" s="88"/>
      <c r="E343" s="441" t="s">
        <v>328</v>
      </c>
      <c r="F343" s="441">
        <v>1</v>
      </c>
      <c r="G343" s="441">
        <v>0.9</v>
      </c>
      <c r="H343" s="856">
        <v>1.26</v>
      </c>
      <c r="I343" s="856"/>
      <c r="J343" s="896"/>
    </row>
    <row r="344" spans="1:10" ht="20.25" customHeight="1" x14ac:dyDescent="0.2">
      <c r="B344" s="394"/>
      <c r="C344" s="88"/>
      <c r="D344" s="88"/>
      <c r="E344" s="441" t="s">
        <v>329</v>
      </c>
      <c r="F344" s="441">
        <v>4</v>
      </c>
      <c r="G344" s="441">
        <v>0.95</v>
      </c>
      <c r="H344" s="856">
        <v>5.32</v>
      </c>
      <c r="I344" s="856"/>
      <c r="J344" s="896"/>
    </row>
    <row r="345" spans="1:10" ht="20.25" customHeight="1" x14ac:dyDescent="0.2">
      <c r="B345" s="394"/>
      <c r="C345" s="88"/>
      <c r="D345" s="88"/>
      <c r="E345" s="441" t="s">
        <v>330</v>
      </c>
      <c r="F345" s="441">
        <v>1</v>
      </c>
      <c r="G345" s="441">
        <v>1.05</v>
      </c>
      <c r="H345" s="856">
        <v>1.4700000000000002</v>
      </c>
      <c r="I345" s="856"/>
      <c r="J345" s="896"/>
    </row>
    <row r="346" spans="1:10" ht="20.25" customHeight="1" x14ac:dyDescent="0.2">
      <c r="B346" s="394"/>
      <c r="C346" s="88"/>
      <c r="D346" s="88"/>
      <c r="E346" s="441" t="s">
        <v>331</v>
      </c>
      <c r="F346" s="441">
        <v>2</v>
      </c>
      <c r="G346" s="441">
        <v>4</v>
      </c>
      <c r="H346" s="856">
        <v>11.2</v>
      </c>
      <c r="I346" s="856"/>
      <c r="J346" s="896"/>
    </row>
    <row r="347" spans="1:10" x14ac:dyDescent="0.2">
      <c r="A347" s="345"/>
      <c r="B347" s="858" t="s">
        <v>253</v>
      </c>
      <c r="C347" s="859"/>
      <c r="D347" s="859"/>
      <c r="E347" s="859"/>
      <c r="F347" s="859"/>
      <c r="G347" s="860"/>
      <c r="H347" s="854">
        <v>21.490000000000002</v>
      </c>
      <c r="I347" s="855"/>
      <c r="J347" s="439"/>
    </row>
    <row r="348" spans="1:10" x14ac:dyDescent="0.2">
      <c r="B348" s="342" t="s">
        <v>314</v>
      </c>
      <c r="C348" s="342">
        <v>93182</v>
      </c>
      <c r="D348" s="880" t="s">
        <v>1831</v>
      </c>
      <c r="E348" s="881"/>
      <c r="F348" s="881"/>
      <c r="G348" s="881"/>
      <c r="H348" s="881"/>
      <c r="I348" s="882"/>
      <c r="J348" s="342" t="s">
        <v>150</v>
      </c>
    </row>
    <row r="349" spans="1:10" x14ac:dyDescent="0.2">
      <c r="B349" s="866" t="s">
        <v>248</v>
      </c>
      <c r="C349" s="867"/>
      <c r="D349" s="867"/>
      <c r="E349" s="867"/>
      <c r="F349" s="867"/>
      <c r="G349" s="868"/>
      <c r="H349" s="865" t="s">
        <v>256</v>
      </c>
      <c r="I349" s="865"/>
      <c r="J349" s="343" t="s">
        <v>252</v>
      </c>
    </row>
    <row r="350" spans="1:10" x14ac:dyDescent="0.2">
      <c r="B350" s="894" t="s">
        <v>1430</v>
      </c>
      <c r="C350" s="852"/>
      <c r="D350" s="852"/>
      <c r="E350" s="852"/>
      <c r="F350" s="852"/>
      <c r="G350" s="853"/>
      <c r="H350" s="856">
        <v>10.919999999999998</v>
      </c>
      <c r="I350" s="857"/>
      <c r="J350" s="344" t="s">
        <v>271</v>
      </c>
    </row>
    <row r="351" spans="1:10" x14ac:dyDescent="0.2">
      <c r="A351" s="345"/>
      <c r="B351" s="858" t="s">
        <v>253</v>
      </c>
      <c r="C351" s="859"/>
      <c r="D351" s="859"/>
      <c r="E351" s="859"/>
      <c r="F351" s="859"/>
      <c r="G351" s="860"/>
      <c r="H351" s="854">
        <v>10.919999999999998</v>
      </c>
      <c r="I351" s="855"/>
      <c r="J351" s="347"/>
    </row>
    <row r="352" spans="1:10" x14ac:dyDescent="0.2">
      <c r="B352" s="341" t="s">
        <v>315</v>
      </c>
      <c r="C352" s="342">
        <v>93183</v>
      </c>
      <c r="D352" s="880" t="s">
        <v>1834</v>
      </c>
      <c r="E352" s="881"/>
      <c r="F352" s="881"/>
      <c r="G352" s="881"/>
      <c r="H352" s="881"/>
      <c r="I352" s="882"/>
      <c r="J352" s="342" t="s">
        <v>150</v>
      </c>
    </row>
    <row r="353" spans="1:10" x14ac:dyDescent="0.2">
      <c r="B353" s="866" t="s">
        <v>248</v>
      </c>
      <c r="C353" s="867"/>
      <c r="D353" s="867"/>
      <c r="E353" s="867"/>
      <c r="F353" s="867"/>
      <c r="G353" s="868"/>
      <c r="H353" s="865" t="s">
        <v>256</v>
      </c>
      <c r="I353" s="865"/>
      <c r="J353" s="343" t="s">
        <v>252</v>
      </c>
    </row>
    <row r="354" spans="1:10" x14ac:dyDescent="0.2">
      <c r="B354" s="894" t="s">
        <v>1117</v>
      </c>
      <c r="C354" s="852"/>
      <c r="D354" s="852"/>
      <c r="E354" s="852"/>
      <c r="F354" s="852"/>
      <c r="G354" s="853"/>
      <c r="H354" s="856">
        <v>6.93</v>
      </c>
      <c r="I354" s="857"/>
      <c r="J354" s="344" t="s">
        <v>271</v>
      </c>
    </row>
    <row r="355" spans="1:10" x14ac:dyDescent="0.2">
      <c r="A355" s="345"/>
      <c r="B355" s="858" t="s">
        <v>253</v>
      </c>
      <c r="C355" s="859"/>
      <c r="D355" s="859"/>
      <c r="E355" s="859"/>
      <c r="F355" s="859"/>
      <c r="G355" s="860"/>
      <c r="H355" s="854">
        <v>6.93</v>
      </c>
      <c r="I355" s="855"/>
      <c r="J355" s="347"/>
    </row>
    <row r="356" spans="1:10" x14ac:dyDescent="0.2">
      <c r="B356" s="342" t="s">
        <v>316</v>
      </c>
      <c r="C356" s="342">
        <v>93184</v>
      </c>
      <c r="D356" s="880" t="s">
        <v>1837</v>
      </c>
      <c r="E356" s="881"/>
      <c r="F356" s="881"/>
      <c r="G356" s="881"/>
      <c r="H356" s="881"/>
      <c r="I356" s="882"/>
      <c r="J356" s="342" t="s">
        <v>150</v>
      </c>
    </row>
    <row r="357" spans="1:10" ht="12.75" customHeight="1" x14ac:dyDescent="0.2">
      <c r="B357" s="866" t="s">
        <v>248</v>
      </c>
      <c r="C357" s="867"/>
      <c r="D357" s="867"/>
      <c r="E357" s="867"/>
      <c r="F357" s="867"/>
      <c r="G357" s="868"/>
      <c r="H357" s="865" t="s">
        <v>256</v>
      </c>
      <c r="I357" s="865"/>
      <c r="J357" s="343" t="s">
        <v>252</v>
      </c>
    </row>
    <row r="358" spans="1:10" x14ac:dyDescent="0.2">
      <c r="B358" s="894" t="s">
        <v>1129</v>
      </c>
      <c r="C358" s="852"/>
      <c r="D358" s="852"/>
      <c r="E358" s="852"/>
      <c r="F358" s="852"/>
      <c r="G358" s="853"/>
      <c r="H358" s="856">
        <v>10.290000000000001</v>
      </c>
      <c r="I358" s="857"/>
      <c r="J358" s="344" t="s">
        <v>271</v>
      </c>
    </row>
    <row r="359" spans="1:10" ht="12.75" customHeight="1" x14ac:dyDescent="0.2">
      <c r="A359" s="345"/>
      <c r="B359" s="858" t="s">
        <v>253</v>
      </c>
      <c r="C359" s="859"/>
      <c r="D359" s="859"/>
      <c r="E359" s="859"/>
      <c r="F359" s="859"/>
      <c r="G359" s="860"/>
      <c r="H359" s="854">
        <v>10.290000000000001</v>
      </c>
      <c r="I359" s="855"/>
      <c r="J359" s="347"/>
    </row>
    <row r="360" spans="1:10" ht="12.75" customHeight="1" x14ac:dyDescent="0.2">
      <c r="B360" s="342" t="s">
        <v>317</v>
      </c>
      <c r="C360" s="342">
        <v>93185</v>
      </c>
      <c r="D360" s="880" t="s">
        <v>1840</v>
      </c>
      <c r="E360" s="881"/>
      <c r="F360" s="881"/>
      <c r="G360" s="881"/>
      <c r="H360" s="881"/>
      <c r="I360" s="882"/>
      <c r="J360" s="342" t="s">
        <v>150</v>
      </c>
    </row>
    <row r="361" spans="1:10" ht="12.75" customHeight="1" x14ac:dyDescent="0.2">
      <c r="B361" s="866" t="s">
        <v>248</v>
      </c>
      <c r="C361" s="867"/>
      <c r="D361" s="867"/>
      <c r="E361" s="867"/>
      <c r="F361" s="867"/>
      <c r="G361" s="868"/>
      <c r="H361" s="865" t="s">
        <v>256</v>
      </c>
      <c r="I361" s="865"/>
      <c r="J361" s="343" t="s">
        <v>252</v>
      </c>
    </row>
    <row r="362" spans="1:10" ht="12.75" customHeight="1" x14ac:dyDescent="0.2">
      <c r="B362" s="894" t="s">
        <v>1130</v>
      </c>
      <c r="C362" s="852"/>
      <c r="D362" s="852"/>
      <c r="E362" s="852"/>
      <c r="F362" s="852"/>
      <c r="G362" s="853"/>
      <c r="H362" s="856">
        <v>11.2</v>
      </c>
      <c r="I362" s="857"/>
      <c r="J362" s="344" t="s">
        <v>271</v>
      </c>
    </row>
    <row r="363" spans="1:10" ht="12.75" customHeight="1" x14ac:dyDescent="0.2">
      <c r="A363" s="345"/>
      <c r="B363" s="858" t="s">
        <v>253</v>
      </c>
      <c r="C363" s="859"/>
      <c r="D363" s="859"/>
      <c r="E363" s="859"/>
      <c r="F363" s="859"/>
      <c r="G363" s="860"/>
      <c r="H363" s="854">
        <v>11.2</v>
      </c>
      <c r="I363" s="855"/>
      <c r="J363" s="347"/>
    </row>
    <row r="364" spans="1:10" x14ac:dyDescent="0.2">
      <c r="B364" s="341" t="s">
        <v>318</v>
      </c>
      <c r="C364" s="342">
        <v>93194</v>
      </c>
      <c r="D364" s="880" t="s">
        <v>1843</v>
      </c>
      <c r="E364" s="881"/>
      <c r="F364" s="881"/>
      <c r="G364" s="881"/>
      <c r="H364" s="881"/>
      <c r="I364" s="882"/>
      <c r="J364" s="342" t="s">
        <v>150</v>
      </c>
    </row>
    <row r="365" spans="1:10" x14ac:dyDescent="0.2">
      <c r="B365" s="866" t="s">
        <v>248</v>
      </c>
      <c r="C365" s="867"/>
      <c r="D365" s="867"/>
      <c r="E365" s="867"/>
      <c r="F365" s="867"/>
      <c r="G365" s="868"/>
      <c r="H365" s="865" t="s">
        <v>272</v>
      </c>
      <c r="I365" s="865"/>
      <c r="J365" s="343" t="s">
        <v>252</v>
      </c>
    </row>
    <row r="366" spans="1:10" x14ac:dyDescent="0.2">
      <c r="B366" s="851" t="s">
        <v>273</v>
      </c>
      <c r="C366" s="852"/>
      <c r="D366" s="852"/>
      <c r="E366" s="852"/>
      <c r="F366" s="852"/>
      <c r="G366" s="853"/>
      <c r="H366" s="856">
        <v>10.919999999999998</v>
      </c>
      <c r="I366" s="857"/>
      <c r="J366" s="344" t="s">
        <v>271</v>
      </c>
    </row>
    <row r="367" spans="1:10" x14ac:dyDescent="0.2">
      <c r="A367" s="345"/>
      <c r="B367" s="858" t="s">
        <v>253</v>
      </c>
      <c r="C367" s="859"/>
      <c r="D367" s="859"/>
      <c r="E367" s="859"/>
      <c r="F367" s="859"/>
      <c r="G367" s="860"/>
      <c r="H367" s="854">
        <v>10.919999999999998</v>
      </c>
      <c r="I367" s="855"/>
      <c r="J367" s="347"/>
    </row>
    <row r="368" spans="1:10" x14ac:dyDescent="0.2">
      <c r="B368" s="341" t="s">
        <v>533</v>
      </c>
      <c r="C368" s="342">
        <v>93195</v>
      </c>
      <c r="D368" s="880" t="s">
        <v>1846</v>
      </c>
      <c r="E368" s="881"/>
      <c r="F368" s="881"/>
      <c r="G368" s="881"/>
      <c r="H368" s="881"/>
      <c r="I368" s="882"/>
      <c r="J368" s="342" t="s">
        <v>150</v>
      </c>
    </row>
    <row r="369" spans="1:10" x14ac:dyDescent="0.2">
      <c r="B369" s="851" t="s">
        <v>248</v>
      </c>
      <c r="C369" s="852"/>
      <c r="D369" s="852"/>
      <c r="E369" s="852"/>
      <c r="F369" s="852"/>
      <c r="G369" s="853"/>
      <c r="H369" s="865" t="s">
        <v>272</v>
      </c>
      <c r="I369" s="865"/>
      <c r="J369" s="232" t="s">
        <v>252</v>
      </c>
    </row>
    <row r="370" spans="1:10" x14ac:dyDescent="0.2">
      <c r="B370" s="851" t="s">
        <v>273</v>
      </c>
      <c r="C370" s="852"/>
      <c r="D370" s="852"/>
      <c r="E370" s="852"/>
      <c r="F370" s="852"/>
      <c r="G370" s="853"/>
      <c r="H370" s="856">
        <v>6.93</v>
      </c>
      <c r="I370" s="857"/>
      <c r="J370" s="344" t="s">
        <v>271</v>
      </c>
    </row>
    <row r="371" spans="1:10" x14ac:dyDescent="0.2">
      <c r="A371" s="345"/>
      <c r="B371" s="858" t="s">
        <v>253</v>
      </c>
      <c r="C371" s="859"/>
      <c r="D371" s="859"/>
      <c r="E371" s="859"/>
      <c r="F371" s="859"/>
      <c r="G371" s="860"/>
      <c r="H371" s="854">
        <v>6.93</v>
      </c>
      <c r="I371" s="855"/>
      <c r="J371" s="347"/>
    </row>
    <row r="372" spans="1:10" x14ac:dyDescent="0.2">
      <c r="B372" s="228" t="s">
        <v>1531</v>
      </c>
      <c r="C372" s="664"/>
      <c r="D372" s="81" t="s">
        <v>1527</v>
      </c>
      <c r="E372" s="81"/>
      <c r="F372" s="81"/>
      <c r="G372" s="81"/>
      <c r="H372" s="81"/>
      <c r="I372" s="81"/>
      <c r="J372" s="82"/>
    </row>
    <row r="373" spans="1:10" ht="28.5" customHeight="1" x14ac:dyDescent="0.2">
      <c r="A373" s="345"/>
      <c r="B373" s="341" t="s">
        <v>1532</v>
      </c>
      <c r="C373" s="342">
        <v>97914</v>
      </c>
      <c r="D373" s="880" t="s">
        <v>1732</v>
      </c>
      <c r="E373" s="881"/>
      <c r="F373" s="881"/>
      <c r="G373" s="881"/>
      <c r="H373" s="881"/>
      <c r="I373" s="882"/>
      <c r="J373" s="342" t="s">
        <v>1733</v>
      </c>
    </row>
    <row r="374" spans="1:10" x14ac:dyDescent="0.2">
      <c r="A374" s="345"/>
      <c r="B374" s="446" t="s">
        <v>248</v>
      </c>
      <c r="C374" s="980"/>
      <c r="D374" s="981"/>
      <c r="E374" s="982"/>
      <c r="F374" s="446" t="s">
        <v>1509</v>
      </c>
      <c r="G374" s="446" t="s">
        <v>1510</v>
      </c>
      <c r="H374" s="870" t="s">
        <v>1733</v>
      </c>
      <c r="I374" s="871"/>
      <c r="J374" s="446" t="s">
        <v>252</v>
      </c>
    </row>
    <row r="375" spans="1:10" x14ac:dyDescent="0.2">
      <c r="A375" s="345"/>
      <c r="B375" s="874" t="s">
        <v>253</v>
      </c>
      <c r="C375" s="875"/>
      <c r="D375" s="875"/>
      <c r="E375" s="977"/>
      <c r="F375" s="223">
        <v>92.81</v>
      </c>
      <c r="G375" s="223">
        <v>2</v>
      </c>
      <c r="H375" s="872">
        <v>47</v>
      </c>
      <c r="I375" s="873"/>
      <c r="J375" s="498" t="s">
        <v>1514</v>
      </c>
    </row>
    <row r="376" spans="1:10" x14ac:dyDescent="0.2">
      <c r="A376" s="345"/>
      <c r="B376" s="874" t="s">
        <v>253</v>
      </c>
      <c r="C376" s="875"/>
      <c r="D376" s="875"/>
      <c r="E376" s="875"/>
      <c r="F376" s="875"/>
      <c r="G376" s="875"/>
      <c r="H376" s="875"/>
      <c r="I376" s="499">
        <v>47</v>
      </c>
      <c r="J376" s="489"/>
    </row>
    <row r="377" spans="1:10" ht="28.5" customHeight="1" x14ac:dyDescent="0.2">
      <c r="A377" s="345"/>
      <c r="B377" s="341" t="s">
        <v>1533</v>
      </c>
      <c r="C377" s="342">
        <v>97915</v>
      </c>
      <c r="D377" s="880" t="s">
        <v>1736</v>
      </c>
      <c r="E377" s="881"/>
      <c r="F377" s="881"/>
      <c r="G377" s="881"/>
      <c r="H377" s="881"/>
      <c r="I377" s="882"/>
      <c r="J377" s="342" t="s">
        <v>1733</v>
      </c>
    </row>
    <row r="378" spans="1:10" x14ac:dyDescent="0.2">
      <c r="A378" s="345"/>
      <c r="B378" s="446" t="s">
        <v>248</v>
      </c>
      <c r="C378" s="980"/>
      <c r="D378" s="981"/>
      <c r="E378" s="982"/>
      <c r="F378" s="446" t="s">
        <v>1509</v>
      </c>
      <c r="G378" s="446" t="s">
        <v>1510</v>
      </c>
      <c r="H378" s="870" t="s">
        <v>1733</v>
      </c>
      <c r="I378" s="871"/>
      <c r="J378" s="446" t="s">
        <v>252</v>
      </c>
    </row>
    <row r="379" spans="1:10" x14ac:dyDescent="0.2">
      <c r="A379" s="345"/>
      <c r="B379" s="874" t="s">
        <v>253</v>
      </c>
      <c r="C379" s="875"/>
      <c r="D379" s="875"/>
      <c r="E379" s="977"/>
      <c r="F379" s="223">
        <v>92.81</v>
      </c>
      <c r="G379" s="223">
        <v>30</v>
      </c>
      <c r="H379" s="872">
        <v>697</v>
      </c>
      <c r="I379" s="873"/>
      <c r="J379" s="498" t="s">
        <v>1514</v>
      </c>
    </row>
    <row r="380" spans="1:10" x14ac:dyDescent="0.2">
      <c r="A380" s="345"/>
      <c r="B380" s="874" t="s">
        <v>253</v>
      </c>
      <c r="C380" s="875"/>
      <c r="D380" s="875"/>
      <c r="E380" s="875"/>
      <c r="F380" s="875"/>
      <c r="G380" s="875"/>
      <c r="H380" s="875"/>
      <c r="I380" s="499">
        <v>697</v>
      </c>
      <c r="J380" s="489"/>
    </row>
    <row r="381" spans="1:10" x14ac:dyDescent="0.2">
      <c r="B381" s="228" t="s">
        <v>128</v>
      </c>
      <c r="C381" s="355"/>
      <c r="D381" s="81" t="s">
        <v>126</v>
      </c>
      <c r="E381" s="81"/>
      <c r="F381" s="81"/>
      <c r="G381" s="81"/>
      <c r="H381" s="81"/>
      <c r="I381" s="81"/>
      <c r="J381" s="82"/>
    </row>
    <row r="382" spans="1:10" ht="36.75" customHeight="1" x14ac:dyDescent="0.2">
      <c r="A382" s="345"/>
      <c r="B382" s="341" t="s">
        <v>130</v>
      </c>
      <c r="C382" s="342" t="s">
        <v>976</v>
      </c>
      <c r="D382" s="880" t="s">
        <v>1451</v>
      </c>
      <c r="E382" s="881"/>
      <c r="F382" s="881"/>
      <c r="G382" s="881"/>
      <c r="H382" s="881"/>
      <c r="I382" s="882"/>
      <c r="J382" s="342" t="s">
        <v>117</v>
      </c>
    </row>
    <row r="383" spans="1:10" x14ac:dyDescent="0.2">
      <c r="A383" s="345"/>
      <c r="B383" s="866" t="s">
        <v>248</v>
      </c>
      <c r="C383" s="867"/>
      <c r="D383" s="867"/>
      <c r="E383" s="867"/>
      <c r="F383" s="867"/>
      <c r="G383" s="868"/>
      <c r="H383" s="865" t="s">
        <v>41</v>
      </c>
      <c r="I383" s="865"/>
      <c r="J383" s="343" t="s">
        <v>252</v>
      </c>
    </row>
    <row r="384" spans="1:10" x14ac:dyDescent="0.2">
      <c r="A384" s="345"/>
      <c r="B384" s="951"/>
      <c r="C384" s="952"/>
      <c r="D384" s="952"/>
      <c r="E384" s="952"/>
      <c r="F384" s="952"/>
      <c r="G384" s="953"/>
      <c r="H384" s="856">
        <v>5</v>
      </c>
      <c r="I384" s="857"/>
      <c r="J384" s="344" t="s">
        <v>41</v>
      </c>
    </row>
    <row r="385" spans="1:10" x14ac:dyDescent="0.2">
      <c r="A385" s="345"/>
      <c r="B385" s="858" t="s">
        <v>253</v>
      </c>
      <c r="C385" s="859"/>
      <c r="D385" s="859"/>
      <c r="E385" s="859"/>
      <c r="F385" s="859"/>
      <c r="G385" s="860"/>
      <c r="H385" s="854">
        <v>5</v>
      </c>
      <c r="I385" s="855"/>
      <c r="J385" s="347"/>
    </row>
    <row r="386" spans="1:10" ht="36" customHeight="1" x14ac:dyDescent="0.2">
      <c r="B386" s="341" t="s">
        <v>131</v>
      </c>
      <c r="C386" s="342">
        <v>92580</v>
      </c>
      <c r="D386" s="880" t="s">
        <v>1849</v>
      </c>
      <c r="E386" s="881"/>
      <c r="F386" s="881"/>
      <c r="G386" s="881"/>
      <c r="H386" s="881"/>
      <c r="I386" s="882"/>
      <c r="J386" s="342" t="s">
        <v>45</v>
      </c>
    </row>
    <row r="387" spans="1:10" ht="12.75" customHeight="1" x14ac:dyDescent="0.2">
      <c r="B387" s="866" t="s">
        <v>248</v>
      </c>
      <c r="C387" s="867"/>
      <c r="D387" s="867"/>
      <c r="E387" s="867"/>
      <c r="F387" s="867"/>
      <c r="G387" s="868"/>
      <c r="H387" s="887" t="s">
        <v>274</v>
      </c>
      <c r="I387" s="888"/>
      <c r="J387" s="343" t="s">
        <v>252</v>
      </c>
    </row>
    <row r="388" spans="1:10" ht="12.75" customHeight="1" x14ac:dyDescent="0.2">
      <c r="B388" s="951"/>
      <c r="C388" s="952"/>
      <c r="D388" s="952"/>
      <c r="E388" s="952"/>
      <c r="F388" s="952"/>
      <c r="G388" s="953"/>
      <c r="H388" s="856">
        <v>358.11</v>
      </c>
      <c r="I388" s="857"/>
      <c r="J388" s="344" t="s">
        <v>251</v>
      </c>
    </row>
    <row r="389" spans="1:10" x14ac:dyDescent="0.2">
      <c r="A389" s="345"/>
      <c r="B389" s="858" t="s">
        <v>253</v>
      </c>
      <c r="C389" s="859"/>
      <c r="D389" s="859"/>
      <c r="E389" s="859"/>
      <c r="F389" s="859"/>
      <c r="G389" s="860"/>
      <c r="H389" s="854">
        <v>358.11</v>
      </c>
      <c r="I389" s="855"/>
      <c r="J389" s="347"/>
    </row>
    <row r="390" spans="1:10" ht="27" customHeight="1" x14ac:dyDescent="0.2">
      <c r="B390" s="341" t="s">
        <v>300</v>
      </c>
      <c r="C390" s="342">
        <v>94216</v>
      </c>
      <c r="D390" s="880" t="s">
        <v>1712</v>
      </c>
      <c r="E390" s="881"/>
      <c r="F390" s="881"/>
      <c r="G390" s="881"/>
      <c r="H390" s="881"/>
      <c r="I390" s="882"/>
      <c r="J390" s="342" t="s">
        <v>45</v>
      </c>
    </row>
    <row r="391" spans="1:10" ht="12.75" customHeight="1" x14ac:dyDescent="0.2">
      <c r="B391" s="866" t="s">
        <v>248</v>
      </c>
      <c r="C391" s="867"/>
      <c r="D391" s="867"/>
      <c r="E391" s="867"/>
      <c r="F391" s="867"/>
      <c r="G391" s="868"/>
      <c r="H391" s="865" t="s">
        <v>274</v>
      </c>
      <c r="I391" s="865"/>
      <c r="J391" s="343" t="s">
        <v>252</v>
      </c>
    </row>
    <row r="392" spans="1:10" ht="12.75" customHeight="1" x14ac:dyDescent="0.2">
      <c r="B392" s="951"/>
      <c r="C392" s="952"/>
      <c r="D392" s="952"/>
      <c r="E392" s="952"/>
      <c r="F392" s="952"/>
      <c r="G392" s="953"/>
      <c r="H392" s="856">
        <v>358.11</v>
      </c>
      <c r="I392" s="857"/>
      <c r="J392" s="344" t="s">
        <v>251</v>
      </c>
    </row>
    <row r="393" spans="1:10" x14ac:dyDescent="0.2">
      <c r="A393" s="345"/>
      <c r="B393" s="858" t="s">
        <v>253</v>
      </c>
      <c r="C393" s="859"/>
      <c r="D393" s="859"/>
      <c r="E393" s="859"/>
      <c r="F393" s="859"/>
      <c r="G393" s="860"/>
      <c r="H393" s="854">
        <v>358.11</v>
      </c>
      <c r="I393" s="855"/>
      <c r="J393" s="347"/>
    </row>
    <row r="394" spans="1:10" ht="14.25" customHeight="1" x14ac:dyDescent="0.2">
      <c r="B394" s="341" t="s">
        <v>301</v>
      </c>
      <c r="C394" s="342">
        <v>1001000136</v>
      </c>
      <c r="D394" s="880" t="s">
        <v>1854</v>
      </c>
      <c r="E394" s="881"/>
      <c r="F394" s="881"/>
      <c r="G394" s="881"/>
      <c r="H394" s="881"/>
      <c r="I394" s="882"/>
      <c r="J394" s="342" t="s">
        <v>150</v>
      </c>
    </row>
    <row r="395" spans="1:10" x14ac:dyDescent="0.2">
      <c r="B395" s="866" t="s">
        <v>248</v>
      </c>
      <c r="C395" s="867"/>
      <c r="D395" s="867"/>
      <c r="E395" s="867"/>
      <c r="F395" s="867"/>
      <c r="G395" s="868"/>
      <c r="H395" s="865" t="s">
        <v>256</v>
      </c>
      <c r="I395" s="865"/>
      <c r="J395" s="343" t="s">
        <v>252</v>
      </c>
    </row>
    <row r="396" spans="1:10" ht="12.75" customHeight="1" x14ac:dyDescent="0.2">
      <c r="B396" s="951"/>
      <c r="C396" s="952"/>
      <c r="D396" s="952"/>
      <c r="E396" s="952"/>
      <c r="F396" s="952"/>
      <c r="G396" s="953"/>
      <c r="H396" s="856">
        <v>21.2</v>
      </c>
      <c r="I396" s="857"/>
      <c r="J396" s="344" t="s">
        <v>256</v>
      </c>
    </row>
    <row r="397" spans="1:10" x14ac:dyDescent="0.2">
      <c r="A397" s="345"/>
      <c r="B397" s="858" t="s">
        <v>253</v>
      </c>
      <c r="C397" s="859"/>
      <c r="D397" s="859"/>
      <c r="E397" s="859"/>
      <c r="F397" s="859"/>
      <c r="G397" s="860"/>
      <c r="H397" s="854">
        <v>21.2</v>
      </c>
      <c r="I397" s="855"/>
      <c r="J397" s="347"/>
    </row>
    <row r="398" spans="1:10" ht="28.5" customHeight="1" x14ac:dyDescent="0.2">
      <c r="A398" s="345"/>
      <c r="B398" s="341" t="s">
        <v>1515</v>
      </c>
      <c r="C398" s="342">
        <v>97914</v>
      </c>
      <c r="D398" s="880" t="s">
        <v>1732</v>
      </c>
      <c r="E398" s="881"/>
      <c r="F398" s="881"/>
      <c r="G398" s="881"/>
      <c r="H398" s="881"/>
      <c r="I398" s="882"/>
      <c r="J398" s="342" t="s">
        <v>1733</v>
      </c>
    </row>
    <row r="399" spans="1:10" x14ac:dyDescent="0.2">
      <c r="A399" s="345"/>
      <c r="B399" s="446" t="s">
        <v>248</v>
      </c>
      <c r="C399" s="980"/>
      <c r="D399" s="981"/>
      <c r="E399" s="982"/>
      <c r="F399" s="446" t="s">
        <v>1509</v>
      </c>
      <c r="G399" s="446" t="s">
        <v>1510</v>
      </c>
      <c r="H399" s="870" t="s">
        <v>1733</v>
      </c>
      <c r="I399" s="871"/>
      <c r="J399" s="446" t="s">
        <v>252</v>
      </c>
    </row>
    <row r="400" spans="1:10" x14ac:dyDescent="0.2">
      <c r="A400" s="345"/>
      <c r="B400" s="874" t="s">
        <v>253</v>
      </c>
      <c r="C400" s="875"/>
      <c r="D400" s="875"/>
      <c r="E400" s="977"/>
      <c r="F400" s="223">
        <v>76.83</v>
      </c>
      <c r="G400" s="223">
        <v>2</v>
      </c>
      <c r="H400" s="872">
        <v>39</v>
      </c>
      <c r="I400" s="873"/>
      <c r="J400" s="498" t="s">
        <v>1514</v>
      </c>
    </row>
    <row r="401" spans="1:10" x14ac:dyDescent="0.2">
      <c r="A401" s="345"/>
      <c r="B401" s="874" t="s">
        <v>253</v>
      </c>
      <c r="C401" s="875"/>
      <c r="D401" s="875"/>
      <c r="E401" s="875"/>
      <c r="F401" s="875"/>
      <c r="G401" s="875"/>
      <c r="H401" s="875"/>
      <c r="I401" s="499">
        <v>39</v>
      </c>
      <c r="J401" s="489"/>
    </row>
    <row r="402" spans="1:10" ht="28.5" customHeight="1" x14ac:dyDescent="0.2">
      <c r="A402" s="345"/>
      <c r="B402" s="341" t="s">
        <v>1534</v>
      </c>
      <c r="C402" s="342">
        <v>97915</v>
      </c>
      <c r="D402" s="880" t="s">
        <v>1736</v>
      </c>
      <c r="E402" s="881"/>
      <c r="F402" s="881"/>
      <c r="G402" s="881"/>
      <c r="H402" s="881"/>
      <c r="I402" s="882"/>
      <c r="J402" s="342" t="s">
        <v>1733</v>
      </c>
    </row>
    <row r="403" spans="1:10" x14ac:dyDescent="0.2">
      <c r="A403" s="345"/>
      <c r="B403" s="446" t="s">
        <v>248</v>
      </c>
      <c r="C403" s="980"/>
      <c r="D403" s="981"/>
      <c r="E403" s="982"/>
      <c r="F403" s="446" t="s">
        <v>1509</v>
      </c>
      <c r="G403" s="446" t="s">
        <v>1510</v>
      </c>
      <c r="H403" s="870" t="s">
        <v>1733</v>
      </c>
      <c r="I403" s="871"/>
      <c r="J403" s="446" t="s">
        <v>252</v>
      </c>
    </row>
    <row r="404" spans="1:10" x14ac:dyDescent="0.2">
      <c r="A404" s="345"/>
      <c r="B404" s="874" t="s">
        <v>253</v>
      </c>
      <c r="C404" s="875"/>
      <c r="D404" s="875"/>
      <c r="E404" s="977"/>
      <c r="F404" s="223">
        <v>76.83</v>
      </c>
      <c r="G404" s="223">
        <v>30</v>
      </c>
      <c r="H404" s="872">
        <v>577</v>
      </c>
      <c r="I404" s="873"/>
      <c r="J404" s="498" t="s">
        <v>1514</v>
      </c>
    </row>
    <row r="405" spans="1:10" x14ac:dyDescent="0.2">
      <c r="A405" s="345"/>
      <c r="B405" s="874" t="s">
        <v>253</v>
      </c>
      <c r="C405" s="875"/>
      <c r="D405" s="875"/>
      <c r="E405" s="875"/>
      <c r="F405" s="875"/>
      <c r="G405" s="875"/>
      <c r="H405" s="875"/>
      <c r="I405" s="499">
        <v>577</v>
      </c>
      <c r="J405" s="489"/>
    </row>
    <row r="406" spans="1:10" x14ac:dyDescent="0.2">
      <c r="B406" s="228" t="s">
        <v>61</v>
      </c>
      <c r="C406" s="355"/>
      <c r="D406" s="551" t="s">
        <v>129</v>
      </c>
      <c r="E406" s="81"/>
      <c r="F406" s="81"/>
      <c r="G406" s="81"/>
      <c r="H406" s="81"/>
      <c r="I406" s="81"/>
      <c r="J406" s="82"/>
    </row>
    <row r="407" spans="1:10" x14ac:dyDescent="0.2">
      <c r="B407" s="507" t="s">
        <v>62</v>
      </c>
      <c r="C407" s="340"/>
      <c r="D407" s="83" t="s">
        <v>133</v>
      </c>
      <c r="E407" s="83"/>
      <c r="F407" s="83"/>
      <c r="G407" s="83"/>
      <c r="H407" s="83"/>
      <c r="I407" s="83"/>
      <c r="J407" s="84"/>
    </row>
    <row r="408" spans="1:10" x14ac:dyDescent="0.2">
      <c r="B408" s="341" t="s">
        <v>137</v>
      </c>
      <c r="C408" s="342">
        <v>1501000100</v>
      </c>
      <c r="D408" s="880" t="s">
        <v>1855</v>
      </c>
      <c r="E408" s="881"/>
      <c r="F408" s="881"/>
      <c r="G408" s="881"/>
      <c r="H408" s="881"/>
      <c r="I408" s="882"/>
      <c r="J408" s="342" t="s">
        <v>45</v>
      </c>
    </row>
    <row r="409" spans="1:10" x14ac:dyDescent="0.2">
      <c r="B409" s="870" t="s">
        <v>248</v>
      </c>
      <c r="C409" s="910"/>
      <c r="D409" s="910"/>
      <c r="E409" s="871"/>
      <c r="F409" s="446" t="s">
        <v>251</v>
      </c>
      <c r="G409" s="446" t="s">
        <v>943</v>
      </c>
      <c r="H409" s="870" t="s">
        <v>251</v>
      </c>
      <c r="I409" s="871"/>
      <c r="J409" s="446" t="s">
        <v>252</v>
      </c>
    </row>
    <row r="410" spans="1:10" ht="15" customHeight="1" x14ac:dyDescent="0.2">
      <c r="B410" s="907" t="s">
        <v>1412</v>
      </c>
      <c r="C410" s="908"/>
      <c r="D410" s="908"/>
      <c r="E410" s="909"/>
      <c r="F410" s="223">
        <v>81.503</v>
      </c>
      <c r="G410" s="223">
        <v>2</v>
      </c>
      <c r="H410" s="872">
        <v>163.006</v>
      </c>
      <c r="I410" s="873"/>
      <c r="J410" s="898" t="s">
        <v>1415</v>
      </c>
    </row>
    <row r="411" spans="1:10" ht="15" customHeight="1" x14ac:dyDescent="0.2">
      <c r="B411" s="907" t="s">
        <v>1403</v>
      </c>
      <c r="C411" s="908"/>
      <c r="D411" s="908"/>
      <c r="E411" s="909"/>
      <c r="F411" s="223">
        <v>80.231999999999999</v>
      </c>
      <c r="G411" s="223">
        <v>2</v>
      </c>
      <c r="H411" s="872">
        <v>160.464</v>
      </c>
      <c r="I411" s="873"/>
      <c r="J411" s="899"/>
    </row>
    <row r="412" spans="1:10" ht="15" customHeight="1" x14ac:dyDescent="0.2">
      <c r="B412" s="907" t="s">
        <v>1401</v>
      </c>
      <c r="C412" s="908"/>
      <c r="D412" s="908"/>
      <c r="E412" s="909"/>
      <c r="F412" s="223">
        <v>61.225000000000001</v>
      </c>
      <c r="G412" s="223">
        <v>2</v>
      </c>
      <c r="H412" s="872">
        <v>122.45</v>
      </c>
      <c r="I412" s="873"/>
      <c r="J412" s="899"/>
    </row>
    <row r="413" spans="1:10" ht="15" customHeight="1" x14ac:dyDescent="0.2">
      <c r="B413" s="907" t="s">
        <v>1402</v>
      </c>
      <c r="C413" s="908"/>
      <c r="D413" s="908"/>
      <c r="E413" s="909"/>
      <c r="F413" s="223">
        <v>63.2194</v>
      </c>
      <c r="G413" s="223">
        <v>2</v>
      </c>
      <c r="H413" s="872">
        <v>126.4388</v>
      </c>
      <c r="I413" s="873"/>
      <c r="J413" s="899"/>
    </row>
    <row r="414" spans="1:10" ht="15" customHeight="1" x14ac:dyDescent="0.2">
      <c r="B414" s="907" t="s">
        <v>1413</v>
      </c>
      <c r="C414" s="908"/>
      <c r="D414" s="908"/>
      <c r="E414" s="909"/>
      <c r="F414" s="223">
        <v>106.63</v>
      </c>
      <c r="G414" s="223">
        <v>1</v>
      </c>
      <c r="H414" s="872">
        <v>101.38</v>
      </c>
      <c r="I414" s="873"/>
      <c r="J414" s="899"/>
    </row>
    <row r="415" spans="1:10" ht="15" customHeight="1" x14ac:dyDescent="0.2">
      <c r="B415" s="907" t="s">
        <v>1414</v>
      </c>
      <c r="C415" s="908"/>
      <c r="D415" s="908"/>
      <c r="E415" s="909"/>
      <c r="F415" s="223">
        <v>81.99</v>
      </c>
      <c r="G415" s="223">
        <v>1</v>
      </c>
      <c r="H415" s="872">
        <v>81.19</v>
      </c>
      <c r="I415" s="873"/>
      <c r="J415" s="899"/>
    </row>
    <row r="416" spans="1:10" ht="15" customHeight="1" x14ac:dyDescent="0.2">
      <c r="B416" s="907" t="s">
        <v>1122</v>
      </c>
      <c r="C416" s="908"/>
      <c r="D416" s="908"/>
      <c r="E416" s="909"/>
      <c r="F416" s="223">
        <v>32.077500000000001</v>
      </c>
      <c r="G416" s="552">
        <v>1</v>
      </c>
      <c r="H416" s="872">
        <v>31.2775</v>
      </c>
      <c r="I416" s="873"/>
      <c r="J416" s="900"/>
    </row>
    <row r="417" spans="1:10" x14ac:dyDescent="0.2">
      <c r="A417" s="345"/>
      <c r="B417" s="901" t="s">
        <v>253</v>
      </c>
      <c r="C417" s="902"/>
      <c r="D417" s="902"/>
      <c r="E417" s="902"/>
      <c r="F417" s="902"/>
      <c r="G417" s="903"/>
      <c r="H417" s="854">
        <v>786.20629999999994</v>
      </c>
      <c r="I417" s="855"/>
      <c r="J417" s="347"/>
    </row>
    <row r="418" spans="1:10" ht="30" customHeight="1" x14ac:dyDescent="0.2">
      <c r="A418" s="345"/>
      <c r="B418" s="342" t="s">
        <v>138</v>
      </c>
      <c r="C418" s="342">
        <v>87529</v>
      </c>
      <c r="D418" s="880" t="s">
        <v>1856</v>
      </c>
      <c r="E418" s="881"/>
      <c r="F418" s="881"/>
      <c r="G418" s="881"/>
      <c r="H418" s="881"/>
      <c r="I418" s="882"/>
      <c r="J418" s="342" t="s">
        <v>45</v>
      </c>
    </row>
    <row r="419" spans="1:10" x14ac:dyDescent="0.2">
      <c r="A419" s="345"/>
      <c r="B419" s="904" t="s">
        <v>248</v>
      </c>
      <c r="C419" s="905"/>
      <c r="D419" s="905"/>
      <c r="E419" s="905"/>
      <c r="F419" s="905"/>
      <c r="G419" s="906"/>
      <c r="H419" s="870" t="s">
        <v>251</v>
      </c>
      <c r="I419" s="871"/>
      <c r="J419" s="446" t="s">
        <v>252</v>
      </c>
    </row>
    <row r="420" spans="1:10" x14ac:dyDescent="0.2">
      <c r="A420" s="345"/>
      <c r="B420" s="901"/>
      <c r="C420" s="902"/>
      <c r="D420" s="902"/>
      <c r="E420" s="902"/>
      <c r="F420" s="902"/>
      <c r="G420" s="903"/>
      <c r="H420" s="872">
        <v>353.69939999999997</v>
      </c>
      <c r="I420" s="873"/>
      <c r="J420" s="153" t="s">
        <v>395</v>
      </c>
    </row>
    <row r="421" spans="1:10" x14ac:dyDescent="0.2">
      <c r="A421" s="345"/>
      <c r="B421" s="901" t="s">
        <v>253</v>
      </c>
      <c r="C421" s="902"/>
      <c r="D421" s="902"/>
      <c r="E421" s="902"/>
      <c r="F421" s="902"/>
      <c r="G421" s="903"/>
      <c r="H421" s="854">
        <v>353.69939999999997</v>
      </c>
      <c r="I421" s="855"/>
      <c r="J421" s="347"/>
    </row>
    <row r="422" spans="1:10" ht="36.75" customHeight="1" x14ac:dyDescent="0.2">
      <c r="B422" s="341" t="s">
        <v>522</v>
      </c>
      <c r="C422" s="342">
        <v>87775</v>
      </c>
      <c r="D422" s="880" t="s">
        <v>1859</v>
      </c>
      <c r="E422" s="881"/>
      <c r="F422" s="881"/>
      <c r="G422" s="881"/>
      <c r="H422" s="881"/>
      <c r="I422" s="882"/>
      <c r="J422" s="342" t="s">
        <v>45</v>
      </c>
    </row>
    <row r="423" spans="1:10" x14ac:dyDescent="0.2">
      <c r="B423" s="986" t="s">
        <v>248</v>
      </c>
      <c r="C423" s="986"/>
      <c r="D423" s="397" t="s">
        <v>277</v>
      </c>
      <c r="E423" s="383" t="s">
        <v>305</v>
      </c>
      <c r="F423" s="383" t="s">
        <v>306</v>
      </c>
      <c r="G423" s="553" t="s">
        <v>394</v>
      </c>
      <c r="H423" s="987" t="s">
        <v>251</v>
      </c>
      <c r="I423" s="987"/>
      <c r="J423" s="343" t="s">
        <v>252</v>
      </c>
    </row>
    <row r="424" spans="1:10" x14ac:dyDescent="0.2">
      <c r="B424" s="925" t="s">
        <v>365</v>
      </c>
      <c r="C424" s="926"/>
      <c r="D424" s="388">
        <v>51.6</v>
      </c>
      <c r="E424" s="388">
        <v>5.05</v>
      </c>
      <c r="F424" s="388">
        <v>37.200000000000003</v>
      </c>
      <c r="G424" s="388">
        <v>1</v>
      </c>
      <c r="H424" s="961">
        <v>223.38</v>
      </c>
      <c r="I424" s="961"/>
      <c r="J424" s="895" t="s">
        <v>396</v>
      </c>
    </row>
    <row r="425" spans="1:10" x14ac:dyDescent="0.2">
      <c r="B425" s="925" t="s">
        <v>1419</v>
      </c>
      <c r="C425" s="926"/>
      <c r="D425" s="388">
        <v>23.38</v>
      </c>
      <c r="E425" s="388">
        <v>2</v>
      </c>
      <c r="F425" s="388"/>
      <c r="G425" s="388">
        <v>2</v>
      </c>
      <c r="H425" s="961">
        <v>46.76</v>
      </c>
      <c r="I425" s="961"/>
      <c r="J425" s="896"/>
    </row>
    <row r="426" spans="1:10" x14ac:dyDescent="0.2">
      <c r="B426" s="925" t="s">
        <v>1122</v>
      </c>
      <c r="C426" s="926"/>
      <c r="D426" s="388">
        <v>18.3276</v>
      </c>
      <c r="E426" s="388">
        <v>1.75</v>
      </c>
      <c r="F426" s="388"/>
      <c r="G426" s="388">
        <v>2</v>
      </c>
      <c r="H426" s="961">
        <v>32.073300000000003</v>
      </c>
      <c r="I426" s="961"/>
      <c r="J426" s="896"/>
    </row>
    <row r="427" spans="1:10" x14ac:dyDescent="0.2">
      <c r="B427" s="1048" t="s">
        <v>1495</v>
      </c>
      <c r="C427" s="1048"/>
      <c r="D427" s="388">
        <v>9.6</v>
      </c>
      <c r="E427" s="388">
        <v>1.1499999999999999</v>
      </c>
      <c r="F427" s="388"/>
      <c r="G427" s="388">
        <v>2</v>
      </c>
      <c r="H427" s="961">
        <v>11.04</v>
      </c>
      <c r="I427" s="961"/>
      <c r="J427" s="896"/>
    </row>
    <row r="428" spans="1:10" x14ac:dyDescent="0.2">
      <c r="A428" s="345"/>
      <c r="B428" s="858" t="s">
        <v>253</v>
      </c>
      <c r="C428" s="859"/>
      <c r="D428" s="859"/>
      <c r="E428" s="859"/>
      <c r="F428" s="859"/>
      <c r="G428" s="860"/>
      <c r="H428" s="962">
        <v>313.25330000000002</v>
      </c>
      <c r="I428" s="963"/>
      <c r="J428" s="897"/>
    </row>
    <row r="429" spans="1:10" x14ac:dyDescent="0.2">
      <c r="B429" s="938" t="s">
        <v>161</v>
      </c>
      <c r="C429" s="939"/>
      <c r="D429" s="939"/>
      <c r="E429" s="939"/>
      <c r="F429" s="939"/>
      <c r="G429" s="939"/>
      <c r="H429" s="939"/>
      <c r="I429" s="939"/>
      <c r="J429" s="940"/>
    </row>
    <row r="430" spans="1:10" x14ac:dyDescent="0.2">
      <c r="B430" s="866" t="s">
        <v>248</v>
      </c>
      <c r="C430" s="867"/>
      <c r="D430" s="229" t="s">
        <v>223</v>
      </c>
      <c r="E430" s="229" t="s">
        <v>251</v>
      </c>
      <c r="F430" s="229" t="s">
        <v>277</v>
      </c>
      <c r="G430" s="229" t="s">
        <v>342</v>
      </c>
      <c r="H430" s="229" t="s">
        <v>356</v>
      </c>
      <c r="I430" s="229" t="s">
        <v>280</v>
      </c>
      <c r="J430" s="448" t="s">
        <v>252</v>
      </c>
    </row>
    <row r="431" spans="1:10" ht="37.5" customHeight="1" x14ac:dyDescent="0.2">
      <c r="B431" s="651"/>
      <c r="C431" s="652"/>
      <c r="D431" s="653" t="s">
        <v>1577</v>
      </c>
      <c r="E431" s="653">
        <v>14.22</v>
      </c>
      <c r="F431" s="653">
        <v>15.48</v>
      </c>
      <c r="G431" s="653">
        <v>46.44</v>
      </c>
      <c r="H431" s="653">
        <v>7.33</v>
      </c>
      <c r="I431" s="654">
        <v>39.11</v>
      </c>
      <c r="J431" s="895" t="s">
        <v>1420</v>
      </c>
    </row>
    <row r="432" spans="1:10" ht="37.5" customHeight="1" x14ac:dyDescent="0.2">
      <c r="B432" s="651"/>
      <c r="C432" s="652"/>
      <c r="D432" s="653" t="s">
        <v>1583</v>
      </c>
      <c r="E432" s="653">
        <v>9.1300000000000008</v>
      </c>
      <c r="F432" s="653">
        <v>13.52</v>
      </c>
      <c r="G432" s="653">
        <v>40.56</v>
      </c>
      <c r="H432" s="653">
        <v>1.9700000000000002</v>
      </c>
      <c r="I432" s="654">
        <v>38.590000000000003</v>
      </c>
      <c r="J432" s="896"/>
    </row>
    <row r="433" spans="1:10" ht="37.5" customHeight="1" x14ac:dyDescent="0.2">
      <c r="B433" s="651"/>
      <c r="C433" s="652"/>
      <c r="D433" s="653" t="s">
        <v>1584</v>
      </c>
      <c r="E433" s="653">
        <v>8.1999999999999993</v>
      </c>
      <c r="F433" s="653">
        <v>13.08</v>
      </c>
      <c r="G433" s="653">
        <v>39.24</v>
      </c>
      <c r="H433" s="653">
        <v>1.9700000000000002</v>
      </c>
      <c r="I433" s="654">
        <v>37.270000000000003</v>
      </c>
      <c r="J433" s="896"/>
    </row>
    <row r="434" spans="1:10" ht="37.5" customHeight="1" x14ac:dyDescent="0.2">
      <c r="B434" s="651"/>
      <c r="C434" s="652"/>
      <c r="D434" s="653" t="s">
        <v>1478</v>
      </c>
      <c r="E434" s="653">
        <v>3.6</v>
      </c>
      <c r="F434" s="653">
        <v>7.6</v>
      </c>
      <c r="G434" s="653">
        <v>22.799999999999997</v>
      </c>
      <c r="H434" s="653">
        <v>1.8900000000000001</v>
      </c>
      <c r="I434" s="654">
        <v>20.909999999999997</v>
      </c>
      <c r="J434" s="897"/>
    </row>
    <row r="435" spans="1:10" x14ac:dyDescent="0.2">
      <c r="A435" s="345"/>
      <c r="B435" s="858" t="s">
        <v>253</v>
      </c>
      <c r="C435" s="859"/>
      <c r="D435" s="859"/>
      <c r="E435" s="859"/>
      <c r="F435" s="859"/>
      <c r="G435" s="859"/>
      <c r="H435" s="860"/>
      <c r="I435" s="346">
        <v>135.88</v>
      </c>
      <c r="J435" s="347"/>
    </row>
    <row r="436" spans="1:10" ht="50.25" customHeight="1" x14ac:dyDescent="0.2">
      <c r="B436" s="342" t="s">
        <v>523</v>
      </c>
      <c r="C436" s="342">
        <v>87527</v>
      </c>
      <c r="D436" s="880" t="s">
        <v>1862</v>
      </c>
      <c r="E436" s="881"/>
      <c r="F436" s="881"/>
      <c r="G436" s="881"/>
      <c r="H436" s="881"/>
      <c r="I436" s="882"/>
      <c r="J436" s="342" t="s">
        <v>45</v>
      </c>
    </row>
    <row r="437" spans="1:10" x14ac:dyDescent="0.2">
      <c r="B437" s="866" t="s">
        <v>248</v>
      </c>
      <c r="C437" s="867"/>
      <c r="D437" s="867"/>
      <c r="E437" s="867"/>
      <c r="F437" s="867"/>
      <c r="G437" s="868"/>
      <c r="H437" s="865" t="s">
        <v>267</v>
      </c>
      <c r="I437" s="865"/>
      <c r="J437" s="343" t="s">
        <v>252</v>
      </c>
    </row>
    <row r="438" spans="1:10" ht="28.5" customHeight="1" x14ac:dyDescent="0.2">
      <c r="B438" s="951" t="s">
        <v>1118</v>
      </c>
      <c r="C438" s="952"/>
      <c r="D438" s="952"/>
      <c r="E438" s="952"/>
      <c r="F438" s="952"/>
      <c r="G438" s="953"/>
      <c r="H438" s="856">
        <v>20.909999999999997</v>
      </c>
      <c r="I438" s="857"/>
      <c r="J438" s="344" t="s">
        <v>251</v>
      </c>
    </row>
    <row r="439" spans="1:10" x14ac:dyDescent="0.2">
      <c r="A439" s="345"/>
      <c r="B439" s="858" t="s">
        <v>253</v>
      </c>
      <c r="C439" s="859"/>
      <c r="D439" s="859"/>
      <c r="E439" s="859"/>
      <c r="F439" s="859"/>
      <c r="G439" s="860"/>
      <c r="H439" s="854">
        <v>20.909999999999997</v>
      </c>
      <c r="I439" s="855"/>
      <c r="J439" s="347"/>
    </row>
    <row r="440" spans="1:10" ht="43.5" customHeight="1" x14ac:dyDescent="0.2">
      <c r="B440" s="342" t="s">
        <v>524</v>
      </c>
      <c r="C440" s="342">
        <v>87531</v>
      </c>
      <c r="D440" s="880" t="s">
        <v>1865</v>
      </c>
      <c r="E440" s="881"/>
      <c r="F440" s="881"/>
      <c r="G440" s="881"/>
      <c r="H440" s="881"/>
      <c r="I440" s="882"/>
      <c r="J440" s="342" t="s">
        <v>45</v>
      </c>
    </row>
    <row r="441" spans="1:10" x14ac:dyDescent="0.2">
      <c r="B441" s="866" t="s">
        <v>248</v>
      </c>
      <c r="C441" s="867"/>
      <c r="D441" s="867"/>
      <c r="E441" s="867"/>
      <c r="F441" s="867"/>
      <c r="G441" s="868"/>
      <c r="H441" s="865" t="s">
        <v>267</v>
      </c>
      <c r="I441" s="865"/>
      <c r="J441" s="343" t="s">
        <v>252</v>
      </c>
    </row>
    <row r="442" spans="1:10" ht="35.25" customHeight="1" x14ac:dyDescent="0.2">
      <c r="B442" s="951" t="s">
        <v>1118</v>
      </c>
      <c r="C442" s="952"/>
      <c r="D442" s="952"/>
      <c r="E442" s="952"/>
      <c r="F442" s="952"/>
      <c r="G442" s="953"/>
      <c r="H442" s="856">
        <v>75.860000000000014</v>
      </c>
      <c r="I442" s="857"/>
      <c r="J442" s="344" t="s">
        <v>251</v>
      </c>
    </row>
    <row r="443" spans="1:10" x14ac:dyDescent="0.2">
      <c r="A443" s="345"/>
      <c r="B443" s="858" t="s">
        <v>253</v>
      </c>
      <c r="C443" s="859"/>
      <c r="D443" s="859"/>
      <c r="E443" s="859"/>
      <c r="F443" s="859"/>
      <c r="G443" s="860"/>
      <c r="H443" s="854">
        <v>75.860000000000014</v>
      </c>
      <c r="I443" s="855"/>
      <c r="J443" s="347"/>
    </row>
    <row r="444" spans="1:10" ht="43.5" customHeight="1" x14ac:dyDescent="0.2">
      <c r="B444" s="342" t="s">
        <v>1492</v>
      </c>
      <c r="C444" s="342">
        <v>87535</v>
      </c>
      <c r="D444" s="880" t="s">
        <v>1868</v>
      </c>
      <c r="E444" s="881"/>
      <c r="F444" s="881"/>
      <c r="G444" s="881"/>
      <c r="H444" s="881"/>
      <c r="I444" s="882"/>
      <c r="J444" s="342" t="s">
        <v>45</v>
      </c>
    </row>
    <row r="445" spans="1:10" x14ac:dyDescent="0.2">
      <c r="B445" s="866" t="s">
        <v>248</v>
      </c>
      <c r="C445" s="867"/>
      <c r="D445" s="867"/>
      <c r="E445" s="867"/>
      <c r="F445" s="867"/>
      <c r="G445" s="868"/>
      <c r="H445" s="865" t="s">
        <v>267</v>
      </c>
      <c r="I445" s="865"/>
      <c r="J445" s="343" t="s">
        <v>252</v>
      </c>
    </row>
    <row r="446" spans="1:10" ht="35.25" customHeight="1" x14ac:dyDescent="0.2">
      <c r="B446" s="951" t="s">
        <v>1118</v>
      </c>
      <c r="C446" s="952"/>
      <c r="D446" s="952"/>
      <c r="E446" s="952"/>
      <c r="F446" s="952"/>
      <c r="G446" s="953"/>
      <c r="H446" s="856">
        <v>39.11</v>
      </c>
      <c r="I446" s="857"/>
      <c r="J446" s="344" t="s">
        <v>251</v>
      </c>
    </row>
    <row r="447" spans="1:10" x14ac:dyDescent="0.2">
      <c r="A447" s="345"/>
      <c r="B447" s="858" t="s">
        <v>253</v>
      </c>
      <c r="C447" s="859"/>
      <c r="D447" s="859"/>
      <c r="E447" s="859"/>
      <c r="F447" s="859"/>
      <c r="G447" s="860"/>
      <c r="H447" s="854">
        <v>39.11</v>
      </c>
      <c r="I447" s="855"/>
      <c r="J447" s="347"/>
    </row>
    <row r="448" spans="1:10" x14ac:dyDescent="0.2">
      <c r="A448" s="345"/>
      <c r="B448" s="231" t="s">
        <v>63</v>
      </c>
      <c r="C448" s="340"/>
      <c r="D448" s="83" t="s">
        <v>134</v>
      </c>
      <c r="E448" s="83"/>
      <c r="F448" s="83"/>
      <c r="G448" s="83"/>
      <c r="H448" s="83"/>
      <c r="I448" s="83"/>
      <c r="J448" s="84"/>
    </row>
    <row r="449" spans="1:10" x14ac:dyDescent="0.2">
      <c r="A449" s="345"/>
      <c r="B449" s="341" t="s">
        <v>140</v>
      </c>
      <c r="C449" s="342">
        <v>104756</v>
      </c>
      <c r="D449" s="880" t="s">
        <v>1714</v>
      </c>
      <c r="E449" s="881"/>
      <c r="F449" s="881"/>
      <c r="G449" s="881"/>
      <c r="H449" s="881"/>
      <c r="I449" s="882"/>
      <c r="J449" s="342" t="s">
        <v>45</v>
      </c>
    </row>
    <row r="450" spans="1:10" x14ac:dyDescent="0.2">
      <c r="A450" s="345"/>
      <c r="B450" s="866" t="s">
        <v>248</v>
      </c>
      <c r="C450" s="867"/>
      <c r="D450" s="867"/>
      <c r="E450" s="867"/>
      <c r="F450" s="867"/>
      <c r="G450" s="868"/>
      <c r="H450" s="955" t="s">
        <v>251</v>
      </c>
      <c r="I450" s="956"/>
      <c r="J450" s="229" t="s">
        <v>295</v>
      </c>
    </row>
    <row r="451" spans="1:10" x14ac:dyDescent="0.2">
      <c r="A451" s="345"/>
      <c r="B451" s="876" t="s">
        <v>1581</v>
      </c>
      <c r="C451" s="877"/>
      <c r="D451" s="877"/>
      <c r="E451" s="877"/>
      <c r="F451" s="877"/>
      <c r="G451" s="878"/>
      <c r="H451" s="885">
        <v>78.900000000000006</v>
      </c>
      <c r="I451" s="886"/>
      <c r="J451" s="896" t="s">
        <v>251</v>
      </c>
    </row>
    <row r="452" spans="1:10" x14ac:dyDescent="0.2">
      <c r="A452" s="345"/>
      <c r="B452" s="876" t="s">
        <v>1582</v>
      </c>
      <c r="C452" s="877"/>
      <c r="D452" s="877"/>
      <c r="E452" s="877"/>
      <c r="F452" s="877"/>
      <c r="G452" s="878"/>
      <c r="H452" s="885">
        <v>133.036</v>
      </c>
      <c r="I452" s="886"/>
      <c r="J452" s="896"/>
    </row>
    <row r="453" spans="1:10" x14ac:dyDescent="0.2">
      <c r="A453" s="345"/>
      <c r="B453" s="847" t="s">
        <v>253</v>
      </c>
      <c r="C453" s="848"/>
      <c r="D453" s="848"/>
      <c r="E453" s="848"/>
      <c r="F453" s="848"/>
      <c r="G453" s="849"/>
      <c r="H453" s="850">
        <v>211.93600000000001</v>
      </c>
      <c r="I453" s="850"/>
      <c r="J453" s="233"/>
    </row>
    <row r="454" spans="1:10" x14ac:dyDescent="0.2">
      <c r="A454" s="345"/>
      <c r="B454" s="341" t="s">
        <v>141</v>
      </c>
      <c r="C454" s="342">
        <v>96122</v>
      </c>
      <c r="D454" s="880" t="s">
        <v>1873</v>
      </c>
      <c r="E454" s="881"/>
      <c r="F454" s="881"/>
      <c r="G454" s="881"/>
      <c r="H454" s="881"/>
      <c r="I454" s="882"/>
      <c r="J454" s="342" t="s">
        <v>150</v>
      </c>
    </row>
    <row r="455" spans="1:10" x14ac:dyDescent="0.2">
      <c r="A455" s="345"/>
      <c r="B455" s="866" t="s">
        <v>248</v>
      </c>
      <c r="C455" s="867"/>
      <c r="D455" s="867"/>
      <c r="E455" s="867"/>
      <c r="F455" s="867"/>
      <c r="G455" s="868"/>
      <c r="H455" s="887" t="s">
        <v>256</v>
      </c>
      <c r="I455" s="888"/>
      <c r="J455" s="229" t="s">
        <v>295</v>
      </c>
    </row>
    <row r="456" spans="1:10" ht="15" customHeight="1" x14ac:dyDescent="0.2">
      <c r="A456" s="345"/>
      <c r="B456" s="946" t="s">
        <v>1564</v>
      </c>
      <c r="C456" s="947"/>
      <c r="D456" s="947"/>
      <c r="E456" s="947"/>
      <c r="F456" s="947"/>
      <c r="G456" s="948"/>
      <c r="H456" s="885">
        <v>187.77</v>
      </c>
      <c r="I456" s="886"/>
      <c r="J456" s="371" t="s">
        <v>256</v>
      </c>
    </row>
    <row r="457" spans="1:10" x14ac:dyDescent="0.2">
      <c r="A457" s="345"/>
      <c r="B457" s="949" t="s">
        <v>253</v>
      </c>
      <c r="C457" s="950"/>
      <c r="D457" s="950"/>
      <c r="E457" s="950"/>
      <c r="F457" s="950"/>
      <c r="G457" s="950"/>
      <c r="H457" s="855">
        <v>187.77</v>
      </c>
      <c r="I457" s="850"/>
      <c r="J457" s="233"/>
    </row>
    <row r="458" spans="1:10" x14ac:dyDescent="0.2">
      <c r="A458" s="345"/>
      <c r="B458" s="341" t="s">
        <v>1565</v>
      </c>
      <c r="C458" s="342">
        <v>96116</v>
      </c>
      <c r="D458" s="880" t="s">
        <v>1876</v>
      </c>
      <c r="E458" s="881"/>
      <c r="F458" s="881"/>
      <c r="G458" s="881"/>
      <c r="H458" s="881"/>
      <c r="I458" s="882"/>
      <c r="J458" s="342" t="s">
        <v>45</v>
      </c>
    </row>
    <row r="459" spans="1:10" x14ac:dyDescent="0.2">
      <c r="A459" s="345"/>
      <c r="B459" s="866" t="s">
        <v>248</v>
      </c>
      <c r="C459" s="867"/>
      <c r="D459" s="867"/>
      <c r="E459" s="867"/>
      <c r="F459" s="867"/>
      <c r="G459" s="868"/>
      <c r="H459" s="887" t="s">
        <v>256</v>
      </c>
      <c r="I459" s="888"/>
      <c r="J459" s="229" t="s">
        <v>295</v>
      </c>
    </row>
    <row r="460" spans="1:10" ht="15" customHeight="1" x14ac:dyDescent="0.2">
      <c r="A460" s="345"/>
      <c r="B460" s="946" t="s">
        <v>1566</v>
      </c>
      <c r="C460" s="947"/>
      <c r="D460" s="947"/>
      <c r="E460" s="947"/>
      <c r="F460" s="947"/>
      <c r="G460" s="948"/>
      <c r="H460" s="885">
        <v>65.83</v>
      </c>
      <c r="I460" s="886"/>
      <c r="J460" s="371" t="s">
        <v>256</v>
      </c>
    </row>
    <row r="461" spans="1:10" x14ac:dyDescent="0.2">
      <c r="A461" s="345"/>
      <c r="B461" s="949" t="s">
        <v>253</v>
      </c>
      <c r="C461" s="950"/>
      <c r="D461" s="950"/>
      <c r="E461" s="950"/>
      <c r="F461" s="950"/>
      <c r="G461" s="950"/>
      <c r="H461" s="855">
        <v>65.83</v>
      </c>
      <c r="I461" s="850"/>
      <c r="J461" s="233"/>
    </row>
    <row r="462" spans="1:10" ht="16.5" customHeight="1" x14ac:dyDescent="0.2">
      <c r="B462" s="231" t="s">
        <v>1535</v>
      </c>
      <c r="C462" s="665"/>
      <c r="D462" s="83" t="s">
        <v>1537</v>
      </c>
      <c r="E462" s="83"/>
      <c r="F462" s="83"/>
      <c r="G462" s="84"/>
      <c r="H462" s="83"/>
      <c r="I462" s="83"/>
      <c r="J462" s="84"/>
    </row>
    <row r="463" spans="1:10" ht="28.5" customHeight="1" x14ac:dyDescent="0.2">
      <c r="A463" s="345"/>
      <c r="B463" s="341" t="s">
        <v>1536</v>
      </c>
      <c r="C463" s="342">
        <v>97914</v>
      </c>
      <c r="D463" s="880" t="s">
        <v>1732</v>
      </c>
      <c r="E463" s="881"/>
      <c r="F463" s="881"/>
      <c r="G463" s="881"/>
      <c r="H463" s="881"/>
      <c r="I463" s="882"/>
      <c r="J463" s="342" t="s">
        <v>1733</v>
      </c>
    </row>
    <row r="464" spans="1:10" x14ac:dyDescent="0.2">
      <c r="A464" s="345"/>
      <c r="B464" s="446" t="s">
        <v>248</v>
      </c>
      <c r="C464" s="980"/>
      <c r="D464" s="981"/>
      <c r="E464" s="982"/>
      <c r="F464" s="446" t="s">
        <v>1509</v>
      </c>
      <c r="G464" s="446" t="s">
        <v>1510</v>
      </c>
      <c r="H464" s="870" t="s">
        <v>1733</v>
      </c>
      <c r="I464" s="871"/>
      <c r="J464" s="446" t="s">
        <v>252</v>
      </c>
    </row>
    <row r="465" spans="1:10" x14ac:dyDescent="0.2">
      <c r="A465" s="345"/>
      <c r="B465" s="874" t="s">
        <v>253</v>
      </c>
      <c r="C465" s="875"/>
      <c r="D465" s="875"/>
      <c r="E465" s="977"/>
      <c r="F465" s="223">
        <v>62.39</v>
      </c>
      <c r="G465" s="223">
        <v>2</v>
      </c>
      <c r="H465" s="872">
        <v>32</v>
      </c>
      <c r="I465" s="873"/>
      <c r="J465" s="498" t="s">
        <v>1514</v>
      </c>
    </row>
    <row r="466" spans="1:10" ht="15" customHeight="1" x14ac:dyDescent="0.2">
      <c r="A466" s="345"/>
      <c r="B466" s="866" t="s">
        <v>253</v>
      </c>
      <c r="C466" s="867"/>
      <c r="D466" s="867"/>
      <c r="E466" s="867"/>
      <c r="F466" s="867"/>
      <c r="G466" s="867"/>
      <c r="H466" s="890">
        <v>32</v>
      </c>
      <c r="I466" s="891"/>
      <c r="J466" s="489"/>
    </row>
    <row r="467" spans="1:10" ht="28.5" customHeight="1" x14ac:dyDescent="0.2">
      <c r="A467" s="345"/>
      <c r="B467" s="341" t="s">
        <v>1586</v>
      </c>
      <c r="C467" s="342">
        <v>97915</v>
      </c>
      <c r="D467" s="880" t="s">
        <v>1736</v>
      </c>
      <c r="E467" s="881"/>
      <c r="F467" s="881"/>
      <c r="G467" s="881"/>
      <c r="H467" s="881"/>
      <c r="I467" s="882"/>
      <c r="J467" s="342" t="s">
        <v>1733</v>
      </c>
    </row>
    <row r="468" spans="1:10" x14ac:dyDescent="0.2">
      <c r="A468" s="345"/>
      <c r="B468" s="446" t="s">
        <v>248</v>
      </c>
      <c r="C468" s="980"/>
      <c r="D468" s="981"/>
      <c r="E468" s="982"/>
      <c r="F468" s="446" t="s">
        <v>1509</v>
      </c>
      <c r="G468" s="446" t="s">
        <v>1510</v>
      </c>
      <c r="H468" s="870" t="s">
        <v>1733</v>
      </c>
      <c r="I468" s="871"/>
      <c r="J468" s="446" t="s">
        <v>252</v>
      </c>
    </row>
    <row r="469" spans="1:10" x14ac:dyDescent="0.2">
      <c r="A469" s="345"/>
      <c r="B469" s="874" t="s">
        <v>253</v>
      </c>
      <c r="C469" s="875"/>
      <c r="D469" s="875"/>
      <c r="E469" s="977"/>
      <c r="F469" s="223">
        <v>62.39</v>
      </c>
      <c r="G469" s="223">
        <v>30</v>
      </c>
      <c r="H469" s="872">
        <v>468</v>
      </c>
      <c r="I469" s="873"/>
      <c r="J469" s="498" t="s">
        <v>1514</v>
      </c>
    </row>
    <row r="470" spans="1:10" ht="15" customHeight="1" x14ac:dyDescent="0.2">
      <c r="A470" s="345"/>
      <c r="B470" s="874" t="s">
        <v>253</v>
      </c>
      <c r="C470" s="875"/>
      <c r="D470" s="875"/>
      <c r="E470" s="875"/>
      <c r="F470" s="875"/>
      <c r="G470" s="875"/>
      <c r="H470" s="890">
        <v>468</v>
      </c>
      <c r="I470" s="891"/>
      <c r="J470" s="489"/>
    </row>
    <row r="471" spans="1:10" x14ac:dyDescent="0.2">
      <c r="B471" s="104" t="s">
        <v>64</v>
      </c>
      <c r="C471" s="339"/>
      <c r="D471" s="105" t="s">
        <v>135</v>
      </c>
      <c r="E471" s="81"/>
      <c r="F471" s="81"/>
      <c r="G471" s="81"/>
      <c r="H471" s="81"/>
      <c r="I471" s="81"/>
      <c r="J471" s="82"/>
    </row>
    <row r="472" spans="1:10" ht="16.5" customHeight="1" x14ac:dyDescent="0.2">
      <c r="B472" s="231" t="s">
        <v>65</v>
      </c>
      <c r="C472" s="340"/>
      <c r="D472" s="83" t="s">
        <v>136</v>
      </c>
      <c r="E472" s="83"/>
      <c r="F472" s="83"/>
      <c r="G472" s="83"/>
      <c r="H472" s="83"/>
      <c r="I472" s="83"/>
      <c r="J472" s="84"/>
    </row>
    <row r="473" spans="1:10" x14ac:dyDescent="0.2">
      <c r="B473" s="341" t="s">
        <v>173</v>
      </c>
      <c r="C473" s="342">
        <v>94570</v>
      </c>
      <c r="D473" s="880" t="s">
        <v>1879</v>
      </c>
      <c r="E473" s="881"/>
      <c r="F473" s="881"/>
      <c r="G473" s="881"/>
      <c r="H473" s="881"/>
      <c r="I473" s="882"/>
      <c r="J473" s="342" t="s">
        <v>45</v>
      </c>
    </row>
    <row r="474" spans="1:10" x14ac:dyDescent="0.2">
      <c r="B474" s="866" t="s">
        <v>248</v>
      </c>
      <c r="C474" s="867"/>
      <c r="D474" s="867"/>
      <c r="E474" s="867"/>
      <c r="F474" s="867"/>
      <c r="G474" s="868"/>
      <c r="H474" s="865" t="s">
        <v>251</v>
      </c>
      <c r="I474" s="865"/>
      <c r="J474" s="343" t="s">
        <v>252</v>
      </c>
    </row>
    <row r="475" spans="1:10" x14ac:dyDescent="0.2">
      <c r="B475" s="851" t="s">
        <v>294</v>
      </c>
      <c r="C475" s="852"/>
      <c r="D475" s="852"/>
      <c r="E475" s="852"/>
      <c r="F475" s="852"/>
      <c r="G475" s="853"/>
      <c r="H475" s="856">
        <v>6</v>
      </c>
      <c r="I475" s="857"/>
      <c r="J475" s="344" t="s">
        <v>251</v>
      </c>
    </row>
    <row r="476" spans="1:10" x14ac:dyDescent="0.2">
      <c r="A476" s="345"/>
      <c r="B476" s="858" t="s">
        <v>253</v>
      </c>
      <c r="C476" s="859"/>
      <c r="D476" s="859"/>
      <c r="E476" s="859"/>
      <c r="F476" s="859"/>
      <c r="G476" s="860"/>
      <c r="H476" s="854">
        <v>6</v>
      </c>
      <c r="I476" s="855"/>
      <c r="J476" s="347"/>
    </row>
    <row r="477" spans="1:10" x14ac:dyDescent="0.2">
      <c r="B477" s="341" t="s">
        <v>174</v>
      </c>
      <c r="C477" s="342">
        <v>94573</v>
      </c>
      <c r="D477" s="880" t="s">
        <v>1882</v>
      </c>
      <c r="E477" s="881"/>
      <c r="F477" s="881"/>
      <c r="G477" s="881"/>
      <c r="H477" s="881"/>
      <c r="I477" s="882"/>
      <c r="J477" s="342" t="s">
        <v>45</v>
      </c>
    </row>
    <row r="478" spans="1:10" x14ac:dyDescent="0.2">
      <c r="B478" s="866" t="s">
        <v>248</v>
      </c>
      <c r="C478" s="867"/>
      <c r="D478" s="867"/>
      <c r="E478" s="867"/>
      <c r="F478" s="867"/>
      <c r="G478" s="868"/>
      <c r="H478" s="865" t="s">
        <v>251</v>
      </c>
      <c r="I478" s="865"/>
      <c r="J478" s="343" t="s">
        <v>252</v>
      </c>
    </row>
    <row r="479" spans="1:10" x14ac:dyDescent="0.2">
      <c r="B479" s="851" t="s">
        <v>294</v>
      </c>
      <c r="C479" s="852"/>
      <c r="D479" s="852"/>
      <c r="E479" s="852"/>
      <c r="F479" s="852"/>
      <c r="G479" s="853"/>
      <c r="H479" s="856">
        <v>4.5</v>
      </c>
      <c r="I479" s="857"/>
      <c r="J479" s="344" t="s">
        <v>251</v>
      </c>
    </row>
    <row r="480" spans="1:10" x14ac:dyDescent="0.2">
      <c r="A480" s="345"/>
      <c r="B480" s="858" t="s">
        <v>253</v>
      </c>
      <c r="C480" s="859"/>
      <c r="D480" s="859"/>
      <c r="E480" s="859"/>
      <c r="F480" s="859"/>
      <c r="G480" s="860"/>
      <c r="H480" s="854">
        <v>4.5</v>
      </c>
      <c r="I480" s="855"/>
      <c r="J480" s="347"/>
    </row>
    <row r="481" spans="1:10" x14ac:dyDescent="0.2">
      <c r="B481" s="341" t="s">
        <v>1396</v>
      </c>
      <c r="C481" s="342" t="s">
        <v>977</v>
      </c>
      <c r="D481" s="880" t="s">
        <v>1494</v>
      </c>
      <c r="E481" s="881"/>
      <c r="F481" s="881"/>
      <c r="G481" s="881"/>
      <c r="H481" s="881"/>
      <c r="I481" s="882"/>
      <c r="J481" s="342" t="s">
        <v>45</v>
      </c>
    </row>
    <row r="482" spans="1:10" x14ac:dyDescent="0.2">
      <c r="B482" s="866" t="s">
        <v>248</v>
      </c>
      <c r="C482" s="867"/>
      <c r="D482" s="867"/>
      <c r="E482" s="867"/>
      <c r="F482" s="867"/>
      <c r="G482" s="868"/>
      <c r="H482" s="865" t="s">
        <v>251</v>
      </c>
      <c r="I482" s="865"/>
      <c r="J482" s="343" t="s">
        <v>252</v>
      </c>
    </row>
    <row r="483" spans="1:10" x14ac:dyDescent="0.2">
      <c r="B483" s="851" t="s">
        <v>294</v>
      </c>
      <c r="C483" s="852"/>
      <c r="D483" s="852"/>
      <c r="E483" s="852"/>
      <c r="F483" s="852"/>
      <c r="G483" s="853"/>
      <c r="H483" s="856">
        <v>2.6950000000000003</v>
      </c>
      <c r="I483" s="857"/>
      <c r="J483" s="344" t="s">
        <v>251</v>
      </c>
    </row>
    <row r="484" spans="1:10" x14ac:dyDescent="0.2">
      <c r="A484" s="345"/>
      <c r="B484" s="858" t="s">
        <v>253</v>
      </c>
      <c r="C484" s="859"/>
      <c r="D484" s="859"/>
      <c r="E484" s="859"/>
      <c r="F484" s="859"/>
      <c r="G484" s="860"/>
      <c r="H484" s="854">
        <v>2.6950000000000003</v>
      </c>
      <c r="I484" s="855"/>
      <c r="J484" s="347"/>
    </row>
    <row r="485" spans="1:10" x14ac:dyDescent="0.2">
      <c r="B485" s="231" t="s">
        <v>66</v>
      </c>
      <c r="C485" s="340"/>
      <c r="D485" s="83" t="s">
        <v>948</v>
      </c>
      <c r="E485" s="83"/>
      <c r="F485" s="83"/>
      <c r="G485" s="83"/>
      <c r="H485" s="83"/>
      <c r="I485" s="83"/>
      <c r="J485" s="84"/>
    </row>
    <row r="486" spans="1:10" ht="35.25" customHeight="1" x14ac:dyDescent="0.2">
      <c r="B486" s="341" t="s">
        <v>162</v>
      </c>
      <c r="C486" s="342">
        <v>91341</v>
      </c>
      <c r="D486" s="880" t="s">
        <v>1885</v>
      </c>
      <c r="E486" s="881"/>
      <c r="F486" s="881"/>
      <c r="G486" s="881"/>
      <c r="H486" s="881"/>
      <c r="I486" s="882"/>
      <c r="J486" s="342" t="s">
        <v>45</v>
      </c>
    </row>
    <row r="487" spans="1:10" x14ac:dyDescent="0.2">
      <c r="B487" s="866" t="s">
        <v>248</v>
      </c>
      <c r="C487" s="867"/>
      <c r="D487" s="867"/>
      <c r="E487" s="867"/>
      <c r="F487" s="867"/>
      <c r="G487" s="868"/>
      <c r="H487" s="865" t="s">
        <v>251</v>
      </c>
      <c r="I487" s="865"/>
      <c r="J487" s="343" t="s">
        <v>252</v>
      </c>
    </row>
    <row r="488" spans="1:10" x14ac:dyDescent="0.2">
      <c r="B488" s="851" t="s">
        <v>294</v>
      </c>
      <c r="C488" s="852"/>
      <c r="D488" s="852"/>
      <c r="E488" s="852"/>
      <c r="F488" s="852"/>
      <c r="G488" s="853"/>
      <c r="H488" s="856">
        <v>3.84</v>
      </c>
      <c r="I488" s="857"/>
      <c r="J488" s="344" t="s">
        <v>275</v>
      </c>
    </row>
    <row r="489" spans="1:10" x14ac:dyDescent="0.2">
      <c r="A489" s="345"/>
      <c r="B489" s="858" t="s">
        <v>253</v>
      </c>
      <c r="C489" s="859"/>
      <c r="D489" s="859"/>
      <c r="E489" s="859"/>
      <c r="F489" s="859"/>
      <c r="G489" s="860"/>
      <c r="H489" s="854">
        <v>3.84</v>
      </c>
      <c r="I489" s="855"/>
      <c r="J489" s="347"/>
    </row>
    <row r="490" spans="1:10" x14ac:dyDescent="0.2">
      <c r="B490" s="341" t="s">
        <v>1177</v>
      </c>
      <c r="C490" s="342">
        <v>91305</v>
      </c>
      <c r="D490" s="880" t="s">
        <v>1888</v>
      </c>
      <c r="E490" s="881"/>
      <c r="F490" s="881"/>
      <c r="G490" s="881"/>
      <c r="H490" s="881"/>
      <c r="I490" s="882"/>
      <c r="J490" s="342" t="s">
        <v>117</v>
      </c>
    </row>
    <row r="491" spans="1:10" x14ac:dyDescent="0.2">
      <c r="B491" s="866" t="s">
        <v>248</v>
      </c>
      <c r="C491" s="867"/>
      <c r="D491" s="867"/>
      <c r="E491" s="867"/>
      <c r="F491" s="867"/>
      <c r="G491" s="868"/>
      <c r="H491" s="865" t="s">
        <v>41</v>
      </c>
      <c r="I491" s="865"/>
      <c r="J491" s="343" t="s">
        <v>252</v>
      </c>
    </row>
    <row r="492" spans="1:10" x14ac:dyDescent="0.2">
      <c r="B492" s="851" t="s">
        <v>294</v>
      </c>
      <c r="C492" s="852"/>
      <c r="D492" s="852"/>
      <c r="E492" s="852"/>
      <c r="F492" s="852"/>
      <c r="G492" s="853"/>
      <c r="H492" s="856">
        <v>3</v>
      </c>
      <c r="I492" s="857"/>
      <c r="J492" s="344" t="s">
        <v>41</v>
      </c>
    </row>
    <row r="493" spans="1:10" x14ac:dyDescent="0.2">
      <c r="A493" s="345"/>
      <c r="B493" s="858" t="s">
        <v>253</v>
      </c>
      <c r="C493" s="859"/>
      <c r="D493" s="859"/>
      <c r="E493" s="859"/>
      <c r="F493" s="859"/>
      <c r="G493" s="860"/>
      <c r="H493" s="854">
        <v>3</v>
      </c>
      <c r="I493" s="855"/>
      <c r="J493" s="347"/>
    </row>
    <row r="494" spans="1:10" x14ac:dyDescent="0.2">
      <c r="B494" s="341" t="s">
        <v>1558</v>
      </c>
      <c r="C494" s="342">
        <v>100701</v>
      </c>
      <c r="D494" s="880" t="s">
        <v>1891</v>
      </c>
      <c r="E494" s="881"/>
      <c r="F494" s="881"/>
      <c r="G494" s="881"/>
      <c r="H494" s="881"/>
      <c r="I494" s="882"/>
      <c r="J494" s="342" t="s">
        <v>45</v>
      </c>
    </row>
    <row r="495" spans="1:10" x14ac:dyDescent="0.2">
      <c r="B495" s="866" t="s">
        <v>248</v>
      </c>
      <c r="C495" s="867"/>
      <c r="D495" s="867"/>
      <c r="E495" s="867"/>
      <c r="F495" s="867"/>
      <c r="G495" s="868"/>
      <c r="H495" s="865" t="s">
        <v>251</v>
      </c>
      <c r="I495" s="865"/>
      <c r="J495" s="343" t="s">
        <v>252</v>
      </c>
    </row>
    <row r="496" spans="1:10" x14ac:dyDescent="0.2">
      <c r="B496" s="851" t="s">
        <v>294</v>
      </c>
      <c r="C496" s="852"/>
      <c r="D496" s="852"/>
      <c r="E496" s="852"/>
      <c r="F496" s="852"/>
      <c r="G496" s="853"/>
      <c r="H496" s="856">
        <v>3.36</v>
      </c>
      <c r="I496" s="857"/>
      <c r="J496" s="344" t="s">
        <v>251</v>
      </c>
    </row>
    <row r="497" spans="1:10" x14ac:dyDescent="0.2">
      <c r="A497" s="345"/>
      <c r="B497" s="858" t="s">
        <v>253</v>
      </c>
      <c r="C497" s="859"/>
      <c r="D497" s="859"/>
      <c r="E497" s="859"/>
      <c r="F497" s="859"/>
      <c r="G497" s="860"/>
      <c r="H497" s="854">
        <v>3.36</v>
      </c>
      <c r="I497" s="855"/>
      <c r="J497" s="347"/>
    </row>
    <row r="498" spans="1:10" ht="22.5" customHeight="1" x14ac:dyDescent="0.2">
      <c r="B498" s="341" t="s">
        <v>1559</v>
      </c>
      <c r="C498" s="342" t="s">
        <v>978</v>
      </c>
      <c r="D498" s="880" t="s">
        <v>1397</v>
      </c>
      <c r="E498" s="881"/>
      <c r="F498" s="881"/>
      <c r="G498" s="881"/>
      <c r="H498" s="881"/>
      <c r="I498" s="882"/>
      <c r="J498" s="342" t="s">
        <v>45</v>
      </c>
    </row>
    <row r="499" spans="1:10" x14ac:dyDescent="0.2">
      <c r="B499" s="866" t="s">
        <v>248</v>
      </c>
      <c r="C499" s="867"/>
      <c r="D499" s="867"/>
      <c r="E499" s="867"/>
      <c r="F499" s="867"/>
      <c r="G499" s="868"/>
      <c r="H499" s="865" t="s">
        <v>251</v>
      </c>
      <c r="I499" s="865"/>
      <c r="J499" s="343" t="s">
        <v>252</v>
      </c>
    </row>
    <row r="500" spans="1:10" x14ac:dyDescent="0.2">
      <c r="B500" s="851" t="s">
        <v>294</v>
      </c>
      <c r="C500" s="852"/>
      <c r="D500" s="852"/>
      <c r="E500" s="852"/>
      <c r="F500" s="852"/>
      <c r="G500" s="853"/>
      <c r="H500" s="856">
        <v>26</v>
      </c>
      <c r="I500" s="857"/>
      <c r="J500" s="344" t="s">
        <v>275</v>
      </c>
    </row>
    <row r="501" spans="1:10" x14ac:dyDescent="0.2">
      <c r="A501" s="345"/>
      <c r="B501" s="988" t="s">
        <v>253</v>
      </c>
      <c r="C501" s="989"/>
      <c r="D501" s="989"/>
      <c r="E501" s="989"/>
      <c r="F501" s="989"/>
      <c r="G501" s="990"/>
      <c r="H501" s="1049">
        <v>26</v>
      </c>
      <c r="I501" s="1050"/>
      <c r="J501" s="348"/>
    </row>
    <row r="502" spans="1:10" x14ac:dyDescent="0.2">
      <c r="A502" s="345"/>
      <c r="B502" s="341" t="s">
        <v>1178</v>
      </c>
      <c r="C502" s="342" t="s">
        <v>1166</v>
      </c>
      <c r="D502" s="880" t="s">
        <v>1490</v>
      </c>
      <c r="E502" s="881"/>
      <c r="F502" s="881"/>
      <c r="G502" s="881"/>
      <c r="H502" s="881"/>
      <c r="I502" s="882"/>
      <c r="J502" s="342" t="s">
        <v>45</v>
      </c>
    </row>
    <row r="503" spans="1:10" ht="13.5" customHeight="1" x14ac:dyDescent="0.2">
      <c r="A503" s="345"/>
      <c r="B503" s="866" t="s">
        <v>248</v>
      </c>
      <c r="C503" s="867"/>
      <c r="D503" s="867"/>
      <c r="E503" s="867"/>
      <c r="F503" s="867"/>
      <c r="G503" s="868"/>
      <c r="H503" s="865" t="s">
        <v>251</v>
      </c>
      <c r="I503" s="865"/>
      <c r="J503" s="343" t="s">
        <v>252</v>
      </c>
    </row>
    <row r="504" spans="1:10" x14ac:dyDescent="0.2">
      <c r="A504" s="345"/>
      <c r="B504" s="851" t="s">
        <v>294</v>
      </c>
      <c r="C504" s="852"/>
      <c r="D504" s="852"/>
      <c r="E504" s="852"/>
      <c r="F504" s="852"/>
      <c r="G504" s="853"/>
      <c r="H504" s="856">
        <v>12.080000000000002</v>
      </c>
      <c r="I504" s="857"/>
      <c r="J504" s="344" t="s">
        <v>251</v>
      </c>
    </row>
    <row r="505" spans="1:10" x14ac:dyDescent="0.2">
      <c r="A505" s="345"/>
      <c r="B505" s="988" t="s">
        <v>253</v>
      </c>
      <c r="C505" s="989"/>
      <c r="D505" s="989"/>
      <c r="E505" s="989"/>
      <c r="F505" s="989"/>
      <c r="G505" s="990"/>
      <c r="H505" s="1024">
        <v>12.080000000000002</v>
      </c>
      <c r="I505" s="1024"/>
      <c r="J505" s="348"/>
    </row>
    <row r="506" spans="1:10" ht="16.5" customHeight="1" x14ac:dyDescent="0.2">
      <c r="B506" s="231" t="s">
        <v>1542</v>
      </c>
      <c r="C506" s="665"/>
      <c r="D506" s="83" t="s">
        <v>1541</v>
      </c>
      <c r="E506" s="83"/>
      <c r="F506" s="83"/>
      <c r="G506" s="84"/>
      <c r="H506" s="83"/>
      <c r="I506" s="83"/>
      <c r="J506" s="84"/>
    </row>
    <row r="507" spans="1:10" ht="28.5" customHeight="1" x14ac:dyDescent="0.2">
      <c r="A507" s="345"/>
      <c r="B507" s="341" t="s">
        <v>1543</v>
      </c>
      <c r="C507" s="342">
        <v>97914</v>
      </c>
      <c r="D507" s="880" t="s">
        <v>1732</v>
      </c>
      <c r="E507" s="881"/>
      <c r="F507" s="881"/>
      <c r="G507" s="881"/>
      <c r="H507" s="881"/>
      <c r="I507" s="882"/>
      <c r="J507" s="342" t="s">
        <v>1733</v>
      </c>
    </row>
    <row r="508" spans="1:10" x14ac:dyDescent="0.2">
      <c r="A508" s="345"/>
      <c r="B508" s="446" t="s">
        <v>248</v>
      </c>
      <c r="C508" s="980"/>
      <c r="D508" s="981"/>
      <c r="E508" s="982"/>
      <c r="F508" s="446" t="s">
        <v>1509</v>
      </c>
      <c r="G508" s="446" t="s">
        <v>1510</v>
      </c>
      <c r="H508" s="870" t="s">
        <v>1733</v>
      </c>
      <c r="I508" s="871"/>
      <c r="J508" s="446" t="s">
        <v>252</v>
      </c>
    </row>
    <row r="509" spans="1:10" x14ac:dyDescent="0.2">
      <c r="A509" s="345"/>
      <c r="B509" s="874" t="s">
        <v>253</v>
      </c>
      <c r="C509" s="875"/>
      <c r="D509" s="875"/>
      <c r="E509" s="977"/>
      <c r="F509" s="223">
        <v>8.89</v>
      </c>
      <c r="G509" s="223">
        <v>2</v>
      </c>
      <c r="H509" s="872">
        <v>5</v>
      </c>
      <c r="I509" s="873"/>
      <c r="J509" s="498" t="s">
        <v>1514</v>
      </c>
    </row>
    <row r="510" spans="1:10" x14ac:dyDescent="0.2">
      <c r="A510" s="345"/>
      <c r="B510" s="874" t="s">
        <v>253</v>
      </c>
      <c r="C510" s="875"/>
      <c r="D510" s="875"/>
      <c r="E510" s="875"/>
      <c r="F510" s="875"/>
      <c r="G510" s="875"/>
      <c r="H510" s="875"/>
      <c r="I510" s="499">
        <v>5</v>
      </c>
      <c r="J510" s="489"/>
    </row>
    <row r="511" spans="1:10" ht="28.5" customHeight="1" x14ac:dyDescent="0.2">
      <c r="A511" s="345"/>
      <c r="B511" s="341" t="s">
        <v>1544</v>
      </c>
      <c r="C511" s="342">
        <v>97915</v>
      </c>
      <c r="D511" s="880" t="s">
        <v>1736</v>
      </c>
      <c r="E511" s="881"/>
      <c r="F511" s="881"/>
      <c r="G511" s="881"/>
      <c r="H511" s="881"/>
      <c r="I511" s="882"/>
      <c r="J511" s="342" t="s">
        <v>1733</v>
      </c>
    </row>
    <row r="512" spans="1:10" x14ac:dyDescent="0.2">
      <c r="A512" s="345"/>
      <c r="B512" s="446" t="s">
        <v>248</v>
      </c>
      <c r="C512" s="980"/>
      <c r="D512" s="981"/>
      <c r="E512" s="982"/>
      <c r="F512" s="446" t="s">
        <v>1509</v>
      </c>
      <c r="G512" s="446" t="s">
        <v>1510</v>
      </c>
      <c r="H512" s="870" t="s">
        <v>1733</v>
      </c>
      <c r="I512" s="871"/>
      <c r="J512" s="446" t="s">
        <v>252</v>
      </c>
    </row>
    <row r="513" spans="1:10" x14ac:dyDescent="0.2">
      <c r="A513" s="345"/>
      <c r="B513" s="874" t="s">
        <v>253</v>
      </c>
      <c r="C513" s="875"/>
      <c r="D513" s="875"/>
      <c r="E513" s="977"/>
      <c r="F513" s="223">
        <v>8.89</v>
      </c>
      <c r="G513" s="223">
        <v>30</v>
      </c>
      <c r="H513" s="872">
        <v>67</v>
      </c>
      <c r="I513" s="873"/>
      <c r="J513" s="498" t="s">
        <v>1514</v>
      </c>
    </row>
    <row r="514" spans="1:10" x14ac:dyDescent="0.2">
      <c r="A514" s="345"/>
      <c r="B514" s="874" t="s">
        <v>253</v>
      </c>
      <c r="C514" s="875"/>
      <c r="D514" s="875"/>
      <c r="E514" s="875"/>
      <c r="F514" s="875"/>
      <c r="G514" s="875"/>
      <c r="H514" s="875"/>
      <c r="I514" s="499">
        <v>67</v>
      </c>
      <c r="J514" s="489"/>
    </row>
    <row r="515" spans="1:10" x14ac:dyDescent="0.2">
      <c r="B515" s="228" t="s">
        <v>143</v>
      </c>
      <c r="C515" s="355"/>
      <c r="D515" s="81" t="s">
        <v>127</v>
      </c>
      <c r="E515" s="81"/>
      <c r="F515" s="81"/>
      <c r="G515" s="81"/>
      <c r="H515" s="81"/>
      <c r="I515" s="81"/>
      <c r="J515" s="82"/>
    </row>
    <row r="516" spans="1:10" x14ac:dyDescent="0.2">
      <c r="B516" s="1041" t="s">
        <v>298</v>
      </c>
      <c r="C516" s="1042"/>
      <c r="D516" s="1042"/>
      <c r="E516" s="1042"/>
      <c r="F516" s="1042"/>
      <c r="G516" s="1042"/>
      <c r="H516" s="1042"/>
      <c r="I516" s="1042"/>
      <c r="J516" s="1043"/>
    </row>
    <row r="517" spans="1:10" x14ac:dyDescent="0.2">
      <c r="B517" s="1028" t="s">
        <v>668</v>
      </c>
      <c r="C517" s="1029"/>
      <c r="D517" s="1029"/>
      <c r="E517" s="1029"/>
      <c r="F517" s="1029"/>
      <c r="G517" s="1029"/>
      <c r="H517" s="1029"/>
      <c r="I517" s="1029"/>
      <c r="J517" s="1030"/>
    </row>
    <row r="518" spans="1:10" x14ac:dyDescent="0.2">
      <c r="B518" s="866" t="s">
        <v>248</v>
      </c>
      <c r="C518" s="867"/>
      <c r="D518" s="867"/>
      <c r="E518" s="866" t="s">
        <v>223</v>
      </c>
      <c r="F518" s="867"/>
      <c r="G518" s="343" t="s">
        <v>345</v>
      </c>
      <c r="H518" s="955" t="s">
        <v>251</v>
      </c>
      <c r="I518" s="956"/>
      <c r="J518" s="229" t="s">
        <v>295</v>
      </c>
    </row>
    <row r="519" spans="1:10" ht="18" customHeight="1" x14ac:dyDescent="0.2">
      <c r="B519" s="356"/>
      <c r="C519" s="357"/>
      <c r="D519" s="358"/>
      <c r="E519" s="957" t="s">
        <v>1576</v>
      </c>
      <c r="F519" s="958"/>
      <c r="G519" s="668">
        <v>12.9</v>
      </c>
      <c r="H519" s="937">
        <v>9.76</v>
      </c>
      <c r="I519" s="937"/>
      <c r="J519" s="1021" t="s">
        <v>296</v>
      </c>
    </row>
    <row r="520" spans="1:10" ht="18" customHeight="1" x14ac:dyDescent="0.2">
      <c r="B520" s="359"/>
      <c r="C520" s="360"/>
      <c r="D520" s="361"/>
      <c r="E520" s="957" t="s">
        <v>1577</v>
      </c>
      <c r="F520" s="958"/>
      <c r="G520" s="668"/>
      <c r="H520" s="937">
        <v>14.22</v>
      </c>
      <c r="I520" s="937"/>
      <c r="J520" s="1022"/>
    </row>
    <row r="521" spans="1:10" ht="18" customHeight="1" x14ac:dyDescent="0.2">
      <c r="B521" s="359"/>
      <c r="C521" s="360"/>
      <c r="D521" s="361"/>
      <c r="E521" s="957" t="s">
        <v>1578</v>
      </c>
      <c r="F521" s="958"/>
      <c r="G521" s="668">
        <v>9.4</v>
      </c>
      <c r="H521" s="937">
        <v>5.0999999999999996</v>
      </c>
      <c r="I521" s="937"/>
      <c r="J521" s="1022"/>
    </row>
    <row r="522" spans="1:10" ht="18" customHeight="1" x14ac:dyDescent="0.2">
      <c r="B522" s="362"/>
      <c r="C522" s="363"/>
      <c r="D522" s="364"/>
      <c r="E522" s="957" t="s">
        <v>1579</v>
      </c>
      <c r="F522" s="958"/>
      <c r="G522" s="668">
        <v>12</v>
      </c>
      <c r="H522" s="937">
        <v>9</v>
      </c>
      <c r="I522" s="937"/>
      <c r="J522" s="1022"/>
    </row>
    <row r="523" spans="1:10" ht="18" customHeight="1" x14ac:dyDescent="0.2">
      <c r="B523" s="359"/>
      <c r="C523" s="360"/>
      <c r="D523" s="361"/>
      <c r="E523" s="957" t="s">
        <v>1580</v>
      </c>
      <c r="F523" s="958"/>
      <c r="G523" s="668">
        <v>17.079999999999998</v>
      </c>
      <c r="H523" s="937">
        <v>16.62</v>
      </c>
      <c r="I523" s="937"/>
      <c r="J523" s="1023"/>
    </row>
    <row r="524" spans="1:10" ht="18" customHeight="1" x14ac:dyDescent="0.2">
      <c r="B524" s="359"/>
      <c r="C524" s="360"/>
      <c r="D524" s="361"/>
      <c r="E524" s="957" t="s">
        <v>1581</v>
      </c>
      <c r="F524" s="958"/>
      <c r="G524" s="668">
        <v>37.880000000000003</v>
      </c>
      <c r="H524" s="937">
        <v>83.04</v>
      </c>
      <c r="I524" s="937"/>
      <c r="J524" s="1044" t="s">
        <v>297</v>
      </c>
    </row>
    <row r="525" spans="1:10" ht="18" customHeight="1" x14ac:dyDescent="0.2">
      <c r="B525" s="359"/>
      <c r="C525" s="360"/>
      <c r="D525" s="361"/>
      <c r="E525" s="957" t="s">
        <v>1582</v>
      </c>
      <c r="F525" s="958"/>
      <c r="G525" s="668">
        <v>48.83</v>
      </c>
      <c r="H525" s="937">
        <v>127.03</v>
      </c>
      <c r="I525" s="937"/>
      <c r="J525" s="1045"/>
    </row>
    <row r="526" spans="1:10" ht="18" customHeight="1" x14ac:dyDescent="0.2">
      <c r="B526" s="359"/>
      <c r="C526" s="360"/>
      <c r="D526" s="360"/>
      <c r="E526" s="957" t="s">
        <v>1583</v>
      </c>
      <c r="F526" s="958"/>
      <c r="G526" s="668"/>
      <c r="H526" s="937">
        <v>9.1300000000000008</v>
      </c>
      <c r="I526" s="937"/>
      <c r="J526" s="1045"/>
    </row>
    <row r="527" spans="1:10" ht="18" customHeight="1" x14ac:dyDescent="0.2">
      <c r="B527" s="359"/>
      <c r="C527" s="360"/>
      <c r="D527" s="360"/>
      <c r="E527" s="957" t="s">
        <v>1584</v>
      </c>
      <c r="F527" s="958"/>
      <c r="G527" s="668"/>
      <c r="H527" s="937">
        <v>8.1999999999999993</v>
      </c>
      <c r="I527" s="937"/>
      <c r="J527" s="365" t="s">
        <v>1398</v>
      </c>
    </row>
    <row r="528" spans="1:10" ht="18" customHeight="1" x14ac:dyDescent="0.2">
      <c r="B528" s="359"/>
      <c r="C528" s="360"/>
      <c r="D528" s="360"/>
      <c r="E528" s="957" t="s">
        <v>1478</v>
      </c>
      <c r="F528" s="958"/>
      <c r="G528" s="668"/>
      <c r="H528" s="937">
        <v>3.6</v>
      </c>
      <c r="I528" s="937"/>
      <c r="J528" s="365"/>
    </row>
    <row r="529" spans="1:10" x14ac:dyDescent="0.2">
      <c r="B529" s="847" t="s">
        <v>253</v>
      </c>
      <c r="C529" s="848"/>
      <c r="D529" s="848"/>
      <c r="E529" s="848"/>
      <c r="F529" s="848"/>
      <c r="G529" s="366">
        <v>138.08999999999997</v>
      </c>
      <c r="H529" s="954">
        <v>285.7</v>
      </c>
      <c r="I529" s="954"/>
      <c r="J529" s="233"/>
    </row>
    <row r="530" spans="1:10" x14ac:dyDescent="0.2">
      <c r="B530" s="231" t="s">
        <v>145</v>
      </c>
      <c r="C530" s="340"/>
      <c r="D530" s="83" t="s">
        <v>160</v>
      </c>
      <c r="E530" s="83"/>
      <c r="F530" s="83"/>
      <c r="G530" s="83"/>
      <c r="H530" s="83"/>
      <c r="I530" s="83"/>
      <c r="J530" s="84"/>
    </row>
    <row r="531" spans="1:10" ht="12.75" customHeight="1" x14ac:dyDescent="0.2">
      <c r="B531" s="341" t="s">
        <v>391</v>
      </c>
      <c r="C531" s="342">
        <v>95241</v>
      </c>
      <c r="D531" s="880" t="s">
        <v>1793</v>
      </c>
      <c r="E531" s="881"/>
      <c r="F531" s="881"/>
      <c r="G531" s="881"/>
      <c r="H531" s="881"/>
      <c r="I531" s="882"/>
      <c r="J531" s="342" t="s">
        <v>45</v>
      </c>
    </row>
    <row r="532" spans="1:10" x14ac:dyDescent="0.2">
      <c r="B532" s="1039" t="s">
        <v>248</v>
      </c>
      <c r="C532" s="1040"/>
      <c r="D532" s="1040"/>
      <c r="E532" s="1040"/>
      <c r="F532" s="1040"/>
      <c r="G532" s="1040"/>
      <c r="H532" s="865" t="s">
        <v>251</v>
      </c>
      <c r="I532" s="865"/>
      <c r="J532" s="229" t="s">
        <v>252</v>
      </c>
    </row>
    <row r="533" spans="1:10" x14ac:dyDescent="0.2">
      <c r="B533" s="959"/>
      <c r="C533" s="960"/>
      <c r="D533" s="960"/>
      <c r="E533" s="960"/>
      <c r="F533" s="960"/>
      <c r="G533" s="960"/>
      <c r="H533" s="856">
        <v>285.7</v>
      </c>
      <c r="I533" s="857"/>
      <c r="J533" s="153" t="s">
        <v>251</v>
      </c>
    </row>
    <row r="534" spans="1:10" x14ac:dyDescent="0.2">
      <c r="A534" s="345"/>
      <c r="B534" s="1046" t="s">
        <v>253</v>
      </c>
      <c r="C534" s="1047"/>
      <c r="D534" s="1047"/>
      <c r="E534" s="1047"/>
      <c r="F534" s="1047"/>
      <c r="G534" s="1047"/>
      <c r="H534" s="854">
        <v>285.7</v>
      </c>
      <c r="I534" s="855"/>
      <c r="J534" s="229"/>
    </row>
    <row r="535" spans="1:10" ht="36.75" customHeight="1" x14ac:dyDescent="0.2">
      <c r="B535" s="341" t="s">
        <v>392</v>
      </c>
      <c r="C535" s="342">
        <v>1701000116</v>
      </c>
      <c r="D535" s="880" t="s">
        <v>1894</v>
      </c>
      <c r="E535" s="881"/>
      <c r="F535" s="881"/>
      <c r="G535" s="881"/>
      <c r="H535" s="881"/>
      <c r="I535" s="882"/>
      <c r="J535" s="342" t="s">
        <v>45</v>
      </c>
    </row>
    <row r="536" spans="1:10" x14ac:dyDescent="0.2">
      <c r="B536" s="1039" t="s">
        <v>248</v>
      </c>
      <c r="C536" s="1040"/>
      <c r="D536" s="1040"/>
      <c r="E536" s="1040"/>
      <c r="F536" s="1040"/>
      <c r="G536" s="1040"/>
      <c r="H536" s="865" t="s">
        <v>251</v>
      </c>
      <c r="I536" s="865"/>
      <c r="J536" s="229" t="s">
        <v>252</v>
      </c>
    </row>
    <row r="537" spans="1:10" ht="12.75" customHeight="1" x14ac:dyDescent="0.2">
      <c r="B537" s="959"/>
      <c r="C537" s="960"/>
      <c r="D537" s="960"/>
      <c r="E537" s="960"/>
      <c r="F537" s="960"/>
      <c r="G537" s="960"/>
      <c r="H537" s="856">
        <v>285.7</v>
      </c>
      <c r="I537" s="857"/>
      <c r="J537" s="153" t="s">
        <v>251</v>
      </c>
    </row>
    <row r="538" spans="1:10" ht="12.75" customHeight="1" x14ac:dyDescent="0.2">
      <c r="A538" s="345"/>
      <c r="B538" s="1046" t="s">
        <v>253</v>
      </c>
      <c r="C538" s="1047"/>
      <c r="D538" s="1047"/>
      <c r="E538" s="1047"/>
      <c r="F538" s="1047"/>
      <c r="G538" s="1047"/>
      <c r="H538" s="854">
        <v>285.7</v>
      </c>
      <c r="I538" s="855"/>
      <c r="J538" s="229"/>
    </row>
    <row r="539" spans="1:10" ht="12.75" customHeight="1" x14ac:dyDescent="0.2">
      <c r="B539" s="231" t="s">
        <v>217</v>
      </c>
      <c r="C539" s="340"/>
      <c r="D539" s="83" t="s">
        <v>374</v>
      </c>
      <c r="E539" s="83"/>
      <c r="F539" s="83"/>
      <c r="G539" s="83"/>
      <c r="H539" s="83"/>
      <c r="I539" s="83"/>
      <c r="J539" s="84"/>
    </row>
    <row r="540" spans="1:10" ht="33.75" customHeight="1" x14ac:dyDescent="0.2">
      <c r="B540" s="341" t="s">
        <v>549</v>
      </c>
      <c r="C540" s="342">
        <v>87261</v>
      </c>
      <c r="D540" s="880" t="s">
        <v>1895</v>
      </c>
      <c r="E540" s="881"/>
      <c r="F540" s="881"/>
      <c r="G540" s="881"/>
      <c r="H540" s="881"/>
      <c r="I540" s="882"/>
      <c r="J540" s="342" t="s">
        <v>45</v>
      </c>
    </row>
    <row r="541" spans="1:10" x14ac:dyDescent="0.2">
      <c r="B541" s="866" t="s">
        <v>248</v>
      </c>
      <c r="C541" s="867"/>
      <c r="D541" s="867"/>
      <c r="E541" s="867"/>
      <c r="F541" s="867"/>
      <c r="G541" s="868"/>
      <c r="H541" s="865" t="s">
        <v>251</v>
      </c>
      <c r="I541" s="865"/>
      <c r="J541" s="343" t="s">
        <v>252</v>
      </c>
    </row>
    <row r="542" spans="1:10" x14ac:dyDescent="0.2">
      <c r="B542" s="851" t="s">
        <v>299</v>
      </c>
      <c r="C542" s="852"/>
      <c r="D542" s="852"/>
      <c r="E542" s="852"/>
      <c r="F542" s="852"/>
      <c r="G542" s="853"/>
      <c r="H542" s="856">
        <v>3.6</v>
      </c>
      <c r="I542" s="857"/>
      <c r="J542" s="344" t="s">
        <v>251</v>
      </c>
    </row>
    <row r="543" spans="1:10" x14ac:dyDescent="0.2">
      <c r="A543" s="345"/>
      <c r="B543" s="858" t="s">
        <v>253</v>
      </c>
      <c r="C543" s="859"/>
      <c r="D543" s="859"/>
      <c r="E543" s="859"/>
      <c r="F543" s="859"/>
      <c r="G543" s="860"/>
      <c r="H543" s="854">
        <v>3.6</v>
      </c>
      <c r="I543" s="855"/>
      <c r="J543" s="347"/>
    </row>
    <row r="544" spans="1:10" ht="36" customHeight="1" x14ac:dyDescent="0.2">
      <c r="B544" s="341" t="s">
        <v>550</v>
      </c>
      <c r="C544" s="342">
        <v>87262</v>
      </c>
      <c r="D544" s="880" t="s">
        <v>1898</v>
      </c>
      <c r="E544" s="881"/>
      <c r="F544" s="881"/>
      <c r="G544" s="881"/>
      <c r="H544" s="881"/>
      <c r="I544" s="882"/>
      <c r="J544" s="342" t="s">
        <v>45</v>
      </c>
    </row>
    <row r="545" spans="1:10" x14ac:dyDescent="0.2">
      <c r="B545" s="866" t="s">
        <v>248</v>
      </c>
      <c r="C545" s="867"/>
      <c r="D545" s="867"/>
      <c r="E545" s="867"/>
      <c r="F545" s="867"/>
      <c r="G545" s="868"/>
      <c r="H545" s="865" t="s">
        <v>251</v>
      </c>
      <c r="I545" s="865"/>
      <c r="J545" s="343" t="s">
        <v>252</v>
      </c>
    </row>
    <row r="546" spans="1:10" x14ac:dyDescent="0.2">
      <c r="B546" s="851" t="s">
        <v>299</v>
      </c>
      <c r="C546" s="852"/>
      <c r="D546" s="852"/>
      <c r="E546" s="852"/>
      <c r="F546" s="852"/>
      <c r="G546" s="853"/>
      <c r="H546" s="856">
        <v>41.19</v>
      </c>
      <c r="I546" s="857"/>
      <c r="J546" s="344" t="s">
        <v>251</v>
      </c>
    </row>
    <row r="547" spans="1:10" x14ac:dyDescent="0.2">
      <c r="A547" s="345"/>
      <c r="B547" s="858" t="s">
        <v>253</v>
      </c>
      <c r="C547" s="859"/>
      <c r="D547" s="859"/>
      <c r="E547" s="859"/>
      <c r="F547" s="859"/>
      <c r="G547" s="860"/>
      <c r="H547" s="854">
        <v>41.19</v>
      </c>
      <c r="I547" s="855"/>
      <c r="J547" s="347"/>
    </row>
    <row r="548" spans="1:10" ht="32.25" customHeight="1" x14ac:dyDescent="0.2">
      <c r="B548" s="341" t="s">
        <v>551</v>
      </c>
      <c r="C548" s="342">
        <v>87263</v>
      </c>
      <c r="D548" s="880" t="s">
        <v>1715</v>
      </c>
      <c r="E548" s="881"/>
      <c r="F548" s="881"/>
      <c r="G548" s="881"/>
      <c r="H548" s="881"/>
      <c r="I548" s="882"/>
      <c r="J548" s="342" t="s">
        <v>45</v>
      </c>
    </row>
    <row r="549" spans="1:10" x14ac:dyDescent="0.2">
      <c r="B549" s="866" t="s">
        <v>248</v>
      </c>
      <c r="C549" s="867"/>
      <c r="D549" s="867"/>
      <c r="E549" s="867"/>
      <c r="F549" s="867"/>
      <c r="G549" s="868"/>
      <c r="H549" s="865" t="s">
        <v>251</v>
      </c>
      <c r="I549" s="865"/>
      <c r="J549" s="343" t="s">
        <v>252</v>
      </c>
    </row>
    <row r="550" spans="1:10" x14ac:dyDescent="0.2">
      <c r="B550" s="851" t="s">
        <v>299</v>
      </c>
      <c r="C550" s="852"/>
      <c r="D550" s="852"/>
      <c r="E550" s="852"/>
      <c r="F550" s="852"/>
      <c r="G550" s="853"/>
      <c r="H550" s="856">
        <v>240.91000000000003</v>
      </c>
      <c r="I550" s="857"/>
      <c r="J550" s="344" t="s">
        <v>251</v>
      </c>
    </row>
    <row r="551" spans="1:10" x14ac:dyDescent="0.2">
      <c r="A551" s="345"/>
      <c r="B551" s="858" t="s">
        <v>253</v>
      </c>
      <c r="C551" s="859"/>
      <c r="D551" s="859"/>
      <c r="E551" s="859"/>
      <c r="F551" s="859"/>
      <c r="G551" s="860"/>
      <c r="H551" s="854">
        <v>240.91000000000003</v>
      </c>
      <c r="I551" s="855"/>
      <c r="J551" s="347"/>
    </row>
    <row r="552" spans="1:10" x14ac:dyDescent="0.2">
      <c r="B552" s="342" t="s">
        <v>552</v>
      </c>
      <c r="C552" s="342">
        <v>88650</v>
      </c>
      <c r="D552" s="880" t="s">
        <v>1903</v>
      </c>
      <c r="E552" s="881"/>
      <c r="F552" s="881"/>
      <c r="G552" s="881"/>
      <c r="H552" s="881"/>
      <c r="I552" s="882"/>
      <c r="J552" s="342" t="s">
        <v>150</v>
      </c>
    </row>
    <row r="553" spans="1:10" ht="12.75" customHeight="1" x14ac:dyDescent="0.2">
      <c r="B553" s="866" t="s">
        <v>248</v>
      </c>
      <c r="C553" s="867"/>
      <c r="D553" s="867"/>
      <c r="E553" s="867"/>
      <c r="F553" s="867"/>
      <c r="G553" s="868"/>
      <c r="H553" s="865" t="s">
        <v>256</v>
      </c>
      <c r="I553" s="865"/>
      <c r="J553" s="343" t="s">
        <v>252</v>
      </c>
    </row>
    <row r="554" spans="1:10" x14ac:dyDescent="0.2">
      <c r="B554" s="851" t="s">
        <v>299</v>
      </c>
      <c r="C554" s="852"/>
      <c r="D554" s="852"/>
      <c r="E554" s="852"/>
      <c r="F554" s="852"/>
      <c r="G554" s="853"/>
      <c r="H554" s="856">
        <v>138.08999999999997</v>
      </c>
      <c r="I554" s="857"/>
      <c r="J554" s="344" t="s">
        <v>256</v>
      </c>
    </row>
    <row r="555" spans="1:10" x14ac:dyDescent="0.2">
      <c r="A555" s="345"/>
      <c r="B555" s="858" t="s">
        <v>253</v>
      </c>
      <c r="C555" s="859"/>
      <c r="D555" s="859"/>
      <c r="E555" s="859"/>
      <c r="F555" s="859"/>
      <c r="G555" s="860"/>
      <c r="H555" s="854">
        <v>138.08999999999997</v>
      </c>
      <c r="I555" s="855"/>
      <c r="J555" s="347"/>
    </row>
    <row r="556" spans="1:10" ht="16.5" customHeight="1" x14ac:dyDescent="0.2">
      <c r="B556" s="231" t="s">
        <v>1538</v>
      </c>
      <c r="C556" s="665"/>
      <c r="D556" s="83" t="s">
        <v>1541</v>
      </c>
      <c r="E556" s="83"/>
      <c r="F556" s="83"/>
      <c r="G556" s="84"/>
      <c r="H556" s="83"/>
      <c r="I556" s="83"/>
      <c r="J556" s="84"/>
    </row>
    <row r="557" spans="1:10" ht="28.5" customHeight="1" x14ac:dyDescent="0.2">
      <c r="A557" s="345"/>
      <c r="B557" s="341" t="s">
        <v>1539</v>
      </c>
      <c r="C557" s="342">
        <v>97914</v>
      </c>
      <c r="D557" s="880" t="s">
        <v>1732</v>
      </c>
      <c r="E557" s="881"/>
      <c r="F557" s="881"/>
      <c r="G557" s="881"/>
      <c r="H557" s="881"/>
      <c r="I557" s="882"/>
      <c r="J557" s="342" t="s">
        <v>1733</v>
      </c>
    </row>
    <row r="558" spans="1:10" x14ac:dyDescent="0.2">
      <c r="A558" s="345"/>
      <c r="B558" s="446" t="s">
        <v>248</v>
      </c>
      <c r="C558" s="980"/>
      <c r="D558" s="981"/>
      <c r="E558" s="982"/>
      <c r="F558" s="446" t="s">
        <v>1509</v>
      </c>
      <c r="G558" s="446" t="s">
        <v>1510</v>
      </c>
      <c r="H558" s="870" t="s">
        <v>1733</v>
      </c>
      <c r="I558" s="871"/>
      <c r="J558" s="446" t="s">
        <v>252</v>
      </c>
    </row>
    <row r="559" spans="1:10" x14ac:dyDescent="0.2">
      <c r="A559" s="345"/>
      <c r="B559" s="874" t="s">
        <v>253</v>
      </c>
      <c r="C559" s="875"/>
      <c r="D559" s="875"/>
      <c r="E559" s="977"/>
      <c r="F559" s="223">
        <v>61.2</v>
      </c>
      <c r="G559" s="223">
        <v>2</v>
      </c>
      <c r="H559" s="872">
        <v>31</v>
      </c>
      <c r="I559" s="873"/>
      <c r="J559" s="498" t="s">
        <v>1514</v>
      </c>
    </row>
    <row r="560" spans="1:10" x14ac:dyDescent="0.2">
      <c r="A560" s="345"/>
      <c r="B560" s="874" t="s">
        <v>253</v>
      </c>
      <c r="C560" s="875"/>
      <c r="D560" s="875"/>
      <c r="E560" s="875"/>
      <c r="F560" s="875"/>
      <c r="G560" s="875"/>
      <c r="H560" s="875"/>
      <c r="I560" s="499">
        <v>31</v>
      </c>
      <c r="J560" s="489"/>
    </row>
    <row r="561" spans="1:10" ht="28.5" customHeight="1" x14ac:dyDescent="0.2">
      <c r="A561" s="345"/>
      <c r="B561" s="341" t="s">
        <v>1540</v>
      </c>
      <c r="C561" s="342">
        <v>97915</v>
      </c>
      <c r="D561" s="880" t="s">
        <v>1736</v>
      </c>
      <c r="E561" s="881"/>
      <c r="F561" s="881"/>
      <c r="G561" s="881"/>
      <c r="H561" s="881"/>
      <c r="I561" s="882"/>
      <c r="J561" s="342" t="s">
        <v>1733</v>
      </c>
    </row>
    <row r="562" spans="1:10" x14ac:dyDescent="0.2">
      <c r="A562" s="345"/>
      <c r="B562" s="446" t="s">
        <v>248</v>
      </c>
      <c r="C562" s="980"/>
      <c r="D562" s="981"/>
      <c r="E562" s="982"/>
      <c r="F562" s="446" t="s">
        <v>1509</v>
      </c>
      <c r="G562" s="446" t="s">
        <v>1510</v>
      </c>
      <c r="H562" s="870" t="s">
        <v>1733</v>
      </c>
      <c r="I562" s="871"/>
      <c r="J562" s="446" t="s">
        <v>252</v>
      </c>
    </row>
    <row r="563" spans="1:10" x14ac:dyDescent="0.2">
      <c r="A563" s="345"/>
      <c r="B563" s="874" t="s">
        <v>253</v>
      </c>
      <c r="C563" s="875"/>
      <c r="D563" s="875"/>
      <c r="E563" s="977"/>
      <c r="F563" s="223">
        <v>61.2</v>
      </c>
      <c r="G563" s="223">
        <v>30</v>
      </c>
      <c r="H563" s="872">
        <v>459</v>
      </c>
      <c r="I563" s="873"/>
      <c r="J563" s="498" t="s">
        <v>1514</v>
      </c>
    </row>
    <row r="564" spans="1:10" x14ac:dyDescent="0.2">
      <c r="A564" s="345"/>
      <c r="B564" s="874" t="s">
        <v>253</v>
      </c>
      <c r="C564" s="875"/>
      <c r="D564" s="875"/>
      <c r="E564" s="875"/>
      <c r="F564" s="875"/>
      <c r="G564" s="875"/>
      <c r="H564" s="875"/>
      <c r="I564" s="499">
        <v>459</v>
      </c>
      <c r="J564" s="489"/>
    </row>
    <row r="565" spans="1:10" ht="12.75" customHeight="1" x14ac:dyDescent="0.2">
      <c r="B565" s="228" t="s">
        <v>147</v>
      </c>
      <c r="C565" s="355"/>
      <c r="D565" s="81" t="s">
        <v>142</v>
      </c>
      <c r="E565" s="81"/>
      <c r="F565" s="81"/>
      <c r="G565" s="81"/>
      <c r="H565" s="81"/>
      <c r="I565" s="81"/>
      <c r="J565" s="82"/>
    </row>
    <row r="566" spans="1:10" x14ac:dyDescent="0.2">
      <c r="B566" s="372"/>
      <c r="C566" s="373"/>
      <c r="D566" s="893" t="s">
        <v>643</v>
      </c>
      <c r="E566" s="893"/>
      <c r="F566" s="893"/>
      <c r="G566" s="893"/>
      <c r="H566" s="893"/>
      <c r="I566" s="893"/>
      <c r="J566" s="374"/>
    </row>
    <row r="567" spans="1:10" ht="16.5" customHeight="1" x14ac:dyDescent="0.2">
      <c r="B567" s="507" t="s">
        <v>1545</v>
      </c>
      <c r="C567" s="665"/>
      <c r="D567" s="83" t="s">
        <v>1541</v>
      </c>
      <c r="E567" s="83"/>
      <c r="F567" s="83"/>
      <c r="G567" s="84"/>
      <c r="H567" s="83"/>
      <c r="I567" s="83"/>
      <c r="J567" s="84"/>
    </row>
    <row r="568" spans="1:10" x14ac:dyDescent="0.2">
      <c r="B568" s="341" t="s">
        <v>1546</v>
      </c>
      <c r="C568" s="342">
        <v>97914</v>
      </c>
      <c r="D568" s="880" t="s">
        <v>1732</v>
      </c>
      <c r="E568" s="881"/>
      <c r="F568" s="881"/>
      <c r="G568" s="881"/>
      <c r="H568" s="881"/>
      <c r="I568" s="882"/>
      <c r="J568" s="342" t="s">
        <v>1733</v>
      </c>
    </row>
    <row r="569" spans="1:10" x14ac:dyDescent="0.2">
      <c r="B569" s="866" t="s">
        <v>248</v>
      </c>
      <c r="C569" s="867"/>
      <c r="D569" s="867"/>
      <c r="E569" s="868"/>
      <c r="F569" s="446" t="s">
        <v>1509</v>
      </c>
      <c r="G569" s="446" t="s">
        <v>1510</v>
      </c>
      <c r="H569" s="870" t="s">
        <v>1733</v>
      </c>
      <c r="I569" s="871"/>
      <c r="J569" s="343" t="s">
        <v>252</v>
      </c>
    </row>
    <row r="570" spans="1:10" x14ac:dyDescent="0.2">
      <c r="B570" s="851" t="s">
        <v>1513</v>
      </c>
      <c r="C570" s="852"/>
      <c r="D570" s="852"/>
      <c r="E570" s="853"/>
      <c r="F570" s="223">
        <v>11.94</v>
      </c>
      <c r="G570" s="223">
        <v>2</v>
      </c>
      <c r="H570" s="872">
        <v>6</v>
      </c>
      <c r="I570" s="873"/>
      <c r="J570" s="498" t="s">
        <v>1514</v>
      </c>
    </row>
    <row r="571" spans="1:10" x14ac:dyDescent="0.2">
      <c r="A571" s="345"/>
      <c r="B571" s="874" t="s">
        <v>253</v>
      </c>
      <c r="C571" s="875"/>
      <c r="D571" s="875"/>
      <c r="E571" s="875"/>
      <c r="F571" s="875"/>
      <c r="G571" s="875"/>
      <c r="H571" s="875"/>
      <c r="I571" s="499">
        <v>6</v>
      </c>
      <c r="J571" s="489"/>
    </row>
    <row r="572" spans="1:10" x14ac:dyDescent="0.2">
      <c r="B572" s="341" t="s">
        <v>1547</v>
      </c>
      <c r="C572" s="342">
        <v>97915</v>
      </c>
      <c r="D572" s="880" t="s">
        <v>1736</v>
      </c>
      <c r="E572" s="881"/>
      <c r="F572" s="881"/>
      <c r="G572" s="881"/>
      <c r="H572" s="881"/>
      <c r="I572" s="882"/>
      <c r="J572" s="342" t="s">
        <v>1733</v>
      </c>
    </row>
    <row r="573" spans="1:10" x14ac:dyDescent="0.2">
      <c r="B573" s="866" t="s">
        <v>248</v>
      </c>
      <c r="C573" s="867"/>
      <c r="D573" s="867"/>
      <c r="E573" s="868"/>
      <c r="F573" s="446" t="s">
        <v>1509</v>
      </c>
      <c r="G573" s="446" t="s">
        <v>1510</v>
      </c>
      <c r="H573" s="870" t="s">
        <v>1733</v>
      </c>
      <c r="I573" s="871"/>
      <c r="J573" s="343" t="s">
        <v>252</v>
      </c>
    </row>
    <row r="574" spans="1:10" x14ac:dyDescent="0.2">
      <c r="B574" s="851" t="s">
        <v>1513</v>
      </c>
      <c r="C574" s="852"/>
      <c r="D574" s="852"/>
      <c r="E574" s="853"/>
      <c r="F574" s="223">
        <v>11.94</v>
      </c>
      <c r="G574" s="223">
        <v>30</v>
      </c>
      <c r="H574" s="872">
        <v>90</v>
      </c>
      <c r="I574" s="873"/>
      <c r="J574" s="498" t="s">
        <v>1514</v>
      </c>
    </row>
    <row r="575" spans="1:10" x14ac:dyDescent="0.2">
      <c r="A575" s="345"/>
      <c r="B575" s="874" t="s">
        <v>253</v>
      </c>
      <c r="C575" s="875"/>
      <c r="D575" s="875"/>
      <c r="E575" s="875"/>
      <c r="F575" s="875"/>
      <c r="G575" s="875"/>
      <c r="H575" s="875"/>
      <c r="I575" s="499">
        <v>90</v>
      </c>
      <c r="J575" s="489"/>
    </row>
    <row r="576" spans="1:10" x14ac:dyDescent="0.2">
      <c r="B576" s="228" t="s">
        <v>148</v>
      </c>
      <c r="C576" s="355"/>
      <c r="D576" s="863" t="s">
        <v>144</v>
      </c>
      <c r="E576" s="863"/>
      <c r="F576" s="863"/>
      <c r="G576" s="863"/>
      <c r="H576" s="863"/>
      <c r="I576" s="863"/>
      <c r="J576" s="82"/>
    </row>
    <row r="577" spans="1:10" ht="27.75" customHeight="1" x14ac:dyDescent="0.2">
      <c r="B577" s="341" t="s">
        <v>177</v>
      </c>
      <c r="C577" s="341">
        <v>95470</v>
      </c>
      <c r="D577" s="880" t="s">
        <v>2097</v>
      </c>
      <c r="E577" s="881"/>
      <c r="F577" s="881"/>
      <c r="G577" s="881"/>
      <c r="H577" s="881"/>
      <c r="I577" s="882"/>
      <c r="J577" s="342" t="s">
        <v>117</v>
      </c>
    </row>
    <row r="578" spans="1:10" x14ac:dyDescent="0.2">
      <c r="B578" s="866" t="s">
        <v>248</v>
      </c>
      <c r="C578" s="867"/>
      <c r="D578" s="867"/>
      <c r="E578" s="867"/>
      <c r="F578" s="867"/>
      <c r="G578" s="868"/>
      <c r="H578" s="865" t="s">
        <v>41</v>
      </c>
      <c r="I578" s="865"/>
      <c r="J578" s="343" t="s">
        <v>252</v>
      </c>
    </row>
    <row r="579" spans="1:10" x14ac:dyDescent="0.2">
      <c r="B579" s="851" t="s">
        <v>375</v>
      </c>
      <c r="C579" s="852"/>
      <c r="D579" s="852"/>
      <c r="E579" s="852"/>
      <c r="F579" s="852"/>
      <c r="G579" s="853"/>
      <c r="H579" s="856">
        <v>3</v>
      </c>
      <c r="I579" s="857"/>
      <c r="J579" s="344" t="s">
        <v>40</v>
      </c>
    </row>
    <row r="580" spans="1:10" x14ac:dyDescent="0.2">
      <c r="A580" s="345"/>
      <c r="B580" s="858" t="s">
        <v>253</v>
      </c>
      <c r="C580" s="859"/>
      <c r="D580" s="859"/>
      <c r="E580" s="859"/>
      <c r="F580" s="859"/>
      <c r="G580" s="860"/>
      <c r="H580" s="854">
        <v>3</v>
      </c>
      <c r="I580" s="855"/>
      <c r="J580" s="347"/>
    </row>
    <row r="581" spans="1:10" x14ac:dyDescent="0.2">
      <c r="A581" s="345"/>
      <c r="B581" s="341" t="s">
        <v>178</v>
      </c>
      <c r="C581" s="341">
        <v>100849</v>
      </c>
      <c r="D581" s="880" t="s">
        <v>2100</v>
      </c>
      <c r="E581" s="881"/>
      <c r="F581" s="881"/>
      <c r="G581" s="881"/>
      <c r="H581" s="881"/>
      <c r="I581" s="882"/>
      <c r="J581" s="342" t="s">
        <v>117</v>
      </c>
    </row>
    <row r="582" spans="1:10" x14ac:dyDescent="0.2">
      <c r="B582" s="866" t="s">
        <v>248</v>
      </c>
      <c r="C582" s="867"/>
      <c r="D582" s="867"/>
      <c r="E582" s="867"/>
      <c r="F582" s="867"/>
      <c r="G582" s="868"/>
      <c r="H582" s="865" t="s">
        <v>41</v>
      </c>
      <c r="I582" s="865"/>
      <c r="J582" s="343" t="s">
        <v>252</v>
      </c>
    </row>
    <row r="583" spans="1:10" x14ac:dyDescent="0.2">
      <c r="B583" s="851" t="s">
        <v>375</v>
      </c>
      <c r="C583" s="852"/>
      <c r="D583" s="852"/>
      <c r="E583" s="852"/>
      <c r="F583" s="852"/>
      <c r="G583" s="853"/>
      <c r="H583" s="856">
        <v>3</v>
      </c>
      <c r="I583" s="857"/>
      <c r="J583" s="344" t="s">
        <v>40</v>
      </c>
    </row>
    <row r="584" spans="1:10" x14ac:dyDescent="0.2">
      <c r="A584" s="345"/>
      <c r="B584" s="858" t="s">
        <v>253</v>
      </c>
      <c r="C584" s="859"/>
      <c r="D584" s="859"/>
      <c r="E584" s="859"/>
      <c r="F584" s="859"/>
      <c r="G584" s="860"/>
      <c r="H584" s="854">
        <v>3</v>
      </c>
      <c r="I584" s="855"/>
      <c r="J584" s="347"/>
    </row>
    <row r="585" spans="1:10" x14ac:dyDescent="0.2">
      <c r="A585" s="345"/>
      <c r="B585" s="341" t="s">
        <v>179</v>
      </c>
      <c r="C585" s="341">
        <v>99635</v>
      </c>
      <c r="D585" s="880" t="s">
        <v>2103</v>
      </c>
      <c r="E585" s="881"/>
      <c r="F585" s="881"/>
      <c r="G585" s="881"/>
      <c r="H585" s="881"/>
      <c r="I585" s="882"/>
      <c r="J585" s="342" t="s">
        <v>117</v>
      </c>
    </row>
    <row r="586" spans="1:10" x14ac:dyDescent="0.2">
      <c r="A586" s="345"/>
      <c r="B586" s="866" t="s">
        <v>248</v>
      </c>
      <c r="C586" s="867"/>
      <c r="D586" s="867"/>
      <c r="E586" s="867"/>
      <c r="F586" s="867"/>
      <c r="G586" s="868"/>
      <c r="H586" s="865" t="s">
        <v>41</v>
      </c>
      <c r="I586" s="865"/>
      <c r="J586" s="343" t="s">
        <v>252</v>
      </c>
    </row>
    <row r="587" spans="1:10" x14ac:dyDescent="0.2">
      <c r="A587" s="345"/>
      <c r="B587" s="851" t="s">
        <v>375</v>
      </c>
      <c r="C587" s="852"/>
      <c r="D587" s="852"/>
      <c r="E587" s="852"/>
      <c r="F587" s="852"/>
      <c r="G587" s="853"/>
      <c r="H587" s="856">
        <v>3</v>
      </c>
      <c r="I587" s="857"/>
      <c r="J587" s="344" t="s">
        <v>40</v>
      </c>
    </row>
    <row r="588" spans="1:10" x14ac:dyDescent="0.2">
      <c r="A588" s="345"/>
      <c r="B588" s="858" t="s">
        <v>253</v>
      </c>
      <c r="C588" s="859"/>
      <c r="D588" s="859"/>
      <c r="E588" s="859"/>
      <c r="F588" s="859"/>
      <c r="G588" s="860"/>
      <c r="H588" s="854">
        <v>3</v>
      </c>
      <c r="I588" s="855"/>
      <c r="J588" s="347"/>
    </row>
    <row r="589" spans="1:10" ht="14.25" customHeight="1" x14ac:dyDescent="0.2">
      <c r="B589" s="341" t="s">
        <v>180</v>
      </c>
      <c r="C589" s="341">
        <v>1301002030</v>
      </c>
      <c r="D589" s="880" t="s">
        <v>2106</v>
      </c>
      <c r="E589" s="881"/>
      <c r="F589" s="881"/>
      <c r="G589" s="881"/>
      <c r="H589" s="881"/>
      <c r="I589" s="882"/>
      <c r="J589" s="342" t="s">
        <v>117</v>
      </c>
    </row>
    <row r="590" spans="1:10" x14ac:dyDescent="0.2">
      <c r="B590" s="866" t="s">
        <v>248</v>
      </c>
      <c r="C590" s="867"/>
      <c r="D590" s="867"/>
      <c r="E590" s="867"/>
      <c r="F590" s="867"/>
      <c r="G590" s="868"/>
      <c r="H590" s="865" t="s">
        <v>41</v>
      </c>
      <c r="I590" s="865"/>
      <c r="J590" s="343" t="s">
        <v>252</v>
      </c>
    </row>
    <row r="591" spans="1:10" x14ac:dyDescent="0.2">
      <c r="B591" s="851" t="s">
        <v>953</v>
      </c>
      <c r="C591" s="852"/>
      <c r="D591" s="852"/>
      <c r="E591" s="852"/>
      <c r="F591" s="852"/>
      <c r="G591" s="853"/>
      <c r="H591" s="856">
        <v>3</v>
      </c>
      <c r="I591" s="857"/>
      <c r="J591" s="344" t="s">
        <v>40</v>
      </c>
    </row>
    <row r="592" spans="1:10" x14ac:dyDescent="0.2">
      <c r="A592" s="345"/>
      <c r="B592" s="858" t="s">
        <v>253</v>
      </c>
      <c r="C592" s="859"/>
      <c r="D592" s="859"/>
      <c r="E592" s="859"/>
      <c r="F592" s="859"/>
      <c r="G592" s="860"/>
      <c r="H592" s="854">
        <v>3</v>
      </c>
      <c r="I592" s="855"/>
      <c r="J592" s="347"/>
    </row>
    <row r="593" spans="1:10" ht="27" customHeight="1" x14ac:dyDescent="0.2">
      <c r="B593" s="341" t="s">
        <v>398</v>
      </c>
      <c r="C593" s="341">
        <v>95547</v>
      </c>
      <c r="D593" s="880" t="s">
        <v>2107</v>
      </c>
      <c r="E593" s="881"/>
      <c r="F593" s="881"/>
      <c r="G593" s="881"/>
      <c r="H593" s="881"/>
      <c r="I593" s="882"/>
      <c r="J593" s="342" t="s">
        <v>117</v>
      </c>
    </row>
    <row r="594" spans="1:10" x14ac:dyDescent="0.2">
      <c r="B594" s="866" t="s">
        <v>248</v>
      </c>
      <c r="C594" s="867"/>
      <c r="D594" s="867"/>
      <c r="E594" s="867"/>
      <c r="F594" s="867"/>
      <c r="G594" s="868"/>
      <c r="H594" s="865" t="s">
        <v>41</v>
      </c>
      <c r="I594" s="865"/>
      <c r="J594" s="343" t="s">
        <v>252</v>
      </c>
    </row>
    <row r="595" spans="1:10" x14ac:dyDescent="0.2">
      <c r="B595" s="851" t="s">
        <v>954</v>
      </c>
      <c r="C595" s="852"/>
      <c r="D595" s="852"/>
      <c r="E595" s="852"/>
      <c r="F595" s="852"/>
      <c r="G595" s="853"/>
      <c r="H595" s="856">
        <v>4</v>
      </c>
      <c r="I595" s="857"/>
      <c r="J595" s="344" t="s">
        <v>40</v>
      </c>
    </row>
    <row r="596" spans="1:10" x14ac:dyDescent="0.2">
      <c r="A596" s="345"/>
      <c r="B596" s="858" t="s">
        <v>253</v>
      </c>
      <c r="C596" s="859"/>
      <c r="D596" s="859"/>
      <c r="E596" s="859"/>
      <c r="F596" s="859"/>
      <c r="G596" s="860"/>
      <c r="H596" s="854">
        <v>4</v>
      </c>
      <c r="I596" s="855"/>
      <c r="J596" s="347"/>
    </row>
    <row r="597" spans="1:10" x14ac:dyDescent="0.2">
      <c r="B597" s="341" t="s">
        <v>456</v>
      </c>
      <c r="C597" s="341">
        <v>1301004064</v>
      </c>
      <c r="D597" s="880" t="s">
        <v>2110</v>
      </c>
      <c r="E597" s="881"/>
      <c r="F597" s="881"/>
      <c r="G597" s="881"/>
      <c r="H597" s="881"/>
      <c r="I597" s="882"/>
      <c r="J597" s="342" t="s">
        <v>117</v>
      </c>
    </row>
    <row r="598" spans="1:10" x14ac:dyDescent="0.2">
      <c r="B598" s="866" t="s">
        <v>248</v>
      </c>
      <c r="C598" s="867"/>
      <c r="D598" s="867"/>
      <c r="E598" s="867"/>
      <c r="F598" s="867"/>
      <c r="G598" s="868"/>
      <c r="H598" s="865" t="s">
        <v>41</v>
      </c>
      <c r="I598" s="865"/>
      <c r="J598" s="343" t="s">
        <v>252</v>
      </c>
    </row>
    <row r="599" spans="1:10" x14ac:dyDescent="0.2">
      <c r="B599" s="951" t="s">
        <v>954</v>
      </c>
      <c r="C599" s="952"/>
      <c r="D599" s="952"/>
      <c r="E599" s="952"/>
      <c r="F599" s="952"/>
      <c r="G599" s="953"/>
      <c r="H599" s="856">
        <v>4</v>
      </c>
      <c r="I599" s="857"/>
      <c r="J599" s="344" t="s">
        <v>40</v>
      </c>
    </row>
    <row r="600" spans="1:10" x14ac:dyDescent="0.2">
      <c r="A600" s="345"/>
      <c r="B600" s="858" t="s">
        <v>253</v>
      </c>
      <c r="C600" s="859"/>
      <c r="D600" s="859"/>
      <c r="E600" s="859"/>
      <c r="F600" s="859"/>
      <c r="G600" s="860"/>
      <c r="H600" s="854">
        <v>4</v>
      </c>
      <c r="I600" s="855"/>
      <c r="J600" s="347"/>
    </row>
    <row r="601" spans="1:10" ht="27" customHeight="1" x14ac:dyDescent="0.2">
      <c r="B601" s="341" t="s">
        <v>457</v>
      </c>
      <c r="C601" s="341">
        <v>86937</v>
      </c>
      <c r="D601" s="880" t="s">
        <v>2111</v>
      </c>
      <c r="E601" s="881"/>
      <c r="F601" s="881"/>
      <c r="G601" s="881"/>
      <c r="H601" s="881"/>
      <c r="I601" s="882"/>
      <c r="J601" s="342" t="s">
        <v>117</v>
      </c>
    </row>
    <row r="602" spans="1:10" x14ac:dyDescent="0.2">
      <c r="B602" s="866" t="s">
        <v>248</v>
      </c>
      <c r="C602" s="867"/>
      <c r="D602" s="867"/>
      <c r="E602" s="867"/>
      <c r="F602" s="867"/>
      <c r="G602" s="868"/>
      <c r="H602" s="865" t="s">
        <v>41</v>
      </c>
      <c r="I602" s="865"/>
      <c r="J602" s="343" t="s">
        <v>252</v>
      </c>
    </row>
    <row r="603" spans="1:10" x14ac:dyDescent="0.2">
      <c r="B603" s="851"/>
      <c r="C603" s="852"/>
      <c r="D603" s="852"/>
      <c r="E603" s="852"/>
      <c r="F603" s="852"/>
      <c r="G603" s="853"/>
      <c r="H603" s="856">
        <v>4</v>
      </c>
      <c r="I603" s="857"/>
      <c r="J603" s="344" t="s">
        <v>40</v>
      </c>
    </row>
    <row r="604" spans="1:10" x14ac:dyDescent="0.2">
      <c r="A604" s="345"/>
      <c r="B604" s="858" t="s">
        <v>253</v>
      </c>
      <c r="C604" s="859"/>
      <c r="D604" s="859"/>
      <c r="E604" s="859"/>
      <c r="F604" s="859"/>
      <c r="G604" s="860"/>
      <c r="H604" s="854">
        <v>4</v>
      </c>
      <c r="I604" s="855"/>
      <c r="J604" s="347"/>
    </row>
    <row r="605" spans="1:10" ht="37.5" customHeight="1" x14ac:dyDescent="0.2">
      <c r="B605" s="341" t="s">
        <v>559</v>
      </c>
      <c r="C605" s="341">
        <v>86936</v>
      </c>
      <c r="D605" s="880" t="s">
        <v>2114</v>
      </c>
      <c r="E605" s="881"/>
      <c r="F605" s="881"/>
      <c r="G605" s="881"/>
      <c r="H605" s="881"/>
      <c r="I605" s="882"/>
      <c r="J605" s="342" t="s">
        <v>117</v>
      </c>
    </row>
    <row r="606" spans="1:10" x14ac:dyDescent="0.2">
      <c r="B606" s="866" t="s">
        <v>248</v>
      </c>
      <c r="C606" s="867"/>
      <c r="D606" s="867"/>
      <c r="E606" s="867"/>
      <c r="F606" s="867"/>
      <c r="G606" s="868"/>
      <c r="H606" s="865" t="s">
        <v>41</v>
      </c>
      <c r="I606" s="865"/>
      <c r="J606" s="343" t="s">
        <v>252</v>
      </c>
    </row>
    <row r="607" spans="1:10" ht="14.25" customHeight="1" x14ac:dyDescent="0.2">
      <c r="B607" s="951"/>
      <c r="C607" s="952"/>
      <c r="D607" s="952"/>
      <c r="E607" s="952"/>
      <c r="F607" s="952"/>
      <c r="G607" s="953"/>
      <c r="H607" s="856">
        <v>2</v>
      </c>
      <c r="I607" s="857"/>
      <c r="J607" s="344" t="s">
        <v>40</v>
      </c>
    </row>
    <row r="608" spans="1:10" x14ac:dyDescent="0.2">
      <c r="A608" s="345"/>
      <c r="B608" s="858" t="s">
        <v>253</v>
      </c>
      <c r="C608" s="859"/>
      <c r="D608" s="859"/>
      <c r="E608" s="859"/>
      <c r="F608" s="859"/>
      <c r="G608" s="860"/>
      <c r="H608" s="854">
        <v>2</v>
      </c>
      <c r="I608" s="855"/>
      <c r="J608" s="347"/>
    </row>
    <row r="609" spans="1:10" ht="29.25" customHeight="1" x14ac:dyDescent="0.2">
      <c r="A609" s="345"/>
      <c r="B609" s="341" t="s">
        <v>560</v>
      </c>
      <c r="C609" s="341">
        <v>86904</v>
      </c>
      <c r="D609" s="880" t="s">
        <v>2117</v>
      </c>
      <c r="E609" s="881"/>
      <c r="F609" s="881"/>
      <c r="G609" s="881"/>
      <c r="H609" s="881"/>
      <c r="I609" s="882"/>
      <c r="J609" s="342" t="s">
        <v>117</v>
      </c>
    </row>
    <row r="610" spans="1:10" x14ac:dyDescent="0.2">
      <c r="B610" s="866" t="s">
        <v>248</v>
      </c>
      <c r="C610" s="867"/>
      <c r="D610" s="867"/>
      <c r="E610" s="867"/>
      <c r="F610" s="867"/>
      <c r="G610" s="868"/>
      <c r="H610" s="865" t="s">
        <v>41</v>
      </c>
      <c r="I610" s="865"/>
      <c r="J610" s="343" t="s">
        <v>252</v>
      </c>
    </row>
    <row r="611" spans="1:10" x14ac:dyDescent="0.2">
      <c r="B611" s="951"/>
      <c r="C611" s="952"/>
      <c r="D611" s="952"/>
      <c r="E611" s="952"/>
      <c r="F611" s="952"/>
      <c r="G611" s="953"/>
      <c r="H611" s="856">
        <v>1</v>
      </c>
      <c r="I611" s="857"/>
      <c r="J611" s="344" t="s">
        <v>40</v>
      </c>
    </row>
    <row r="612" spans="1:10" x14ac:dyDescent="0.2">
      <c r="A612" s="345"/>
      <c r="B612" s="858" t="s">
        <v>253</v>
      </c>
      <c r="C612" s="859"/>
      <c r="D612" s="859"/>
      <c r="E612" s="859"/>
      <c r="F612" s="859"/>
      <c r="G612" s="860"/>
      <c r="H612" s="854">
        <v>1</v>
      </c>
      <c r="I612" s="855"/>
      <c r="J612" s="347"/>
    </row>
    <row r="613" spans="1:10" ht="29.25" customHeight="1" x14ac:dyDescent="0.2">
      <c r="A613" s="345"/>
      <c r="B613" s="341" t="s">
        <v>1443</v>
      </c>
      <c r="C613" s="341">
        <v>86882</v>
      </c>
      <c r="D613" s="880" t="s">
        <v>2120</v>
      </c>
      <c r="E613" s="881"/>
      <c r="F613" s="881"/>
      <c r="G613" s="881"/>
      <c r="H613" s="881"/>
      <c r="I613" s="882"/>
      <c r="J613" s="342" t="s">
        <v>117</v>
      </c>
    </row>
    <row r="614" spans="1:10" x14ac:dyDescent="0.2">
      <c r="B614" s="866" t="s">
        <v>248</v>
      </c>
      <c r="C614" s="867"/>
      <c r="D614" s="867"/>
      <c r="E614" s="867"/>
      <c r="F614" s="867"/>
      <c r="G614" s="868"/>
      <c r="H614" s="865" t="s">
        <v>41</v>
      </c>
      <c r="I614" s="865"/>
      <c r="J614" s="343" t="s">
        <v>252</v>
      </c>
    </row>
    <row r="615" spans="1:10" x14ac:dyDescent="0.2">
      <c r="B615" s="951"/>
      <c r="C615" s="952"/>
      <c r="D615" s="952"/>
      <c r="E615" s="952"/>
      <c r="F615" s="952"/>
      <c r="G615" s="953"/>
      <c r="H615" s="856">
        <v>1</v>
      </c>
      <c r="I615" s="857"/>
      <c r="J615" s="344" t="s">
        <v>40</v>
      </c>
    </row>
    <row r="616" spans="1:10" x14ac:dyDescent="0.2">
      <c r="A616" s="345"/>
      <c r="B616" s="858" t="s">
        <v>253</v>
      </c>
      <c r="C616" s="859"/>
      <c r="D616" s="859"/>
      <c r="E616" s="859"/>
      <c r="F616" s="859"/>
      <c r="G616" s="860"/>
      <c r="H616" s="854">
        <v>1</v>
      </c>
      <c r="I616" s="855"/>
      <c r="J616" s="347"/>
    </row>
    <row r="617" spans="1:10" ht="34.5" customHeight="1" x14ac:dyDescent="0.2">
      <c r="A617" s="345"/>
      <c r="B617" s="341" t="s">
        <v>670</v>
      </c>
      <c r="C617" s="341">
        <v>1301003066</v>
      </c>
      <c r="D617" s="880" t="s">
        <v>2122</v>
      </c>
      <c r="E617" s="881"/>
      <c r="F617" s="881"/>
      <c r="G617" s="881"/>
      <c r="H617" s="881"/>
      <c r="I617" s="882"/>
      <c r="J617" s="342" t="s">
        <v>117</v>
      </c>
    </row>
    <row r="618" spans="1:10" x14ac:dyDescent="0.2">
      <c r="A618" s="345"/>
      <c r="B618" s="866" t="s">
        <v>248</v>
      </c>
      <c r="C618" s="867"/>
      <c r="D618" s="867"/>
      <c r="E618" s="867"/>
      <c r="F618" s="867"/>
      <c r="G618" s="868"/>
      <c r="H618" s="865" t="s">
        <v>41</v>
      </c>
      <c r="I618" s="865"/>
      <c r="J618" s="343" t="s">
        <v>252</v>
      </c>
    </row>
    <row r="619" spans="1:10" x14ac:dyDescent="0.2">
      <c r="A619" s="345"/>
      <c r="B619" s="951" t="s">
        <v>1120</v>
      </c>
      <c r="C619" s="952"/>
      <c r="D619" s="952"/>
      <c r="E619" s="952"/>
      <c r="F619" s="952"/>
      <c r="G619" s="953"/>
      <c r="H619" s="856">
        <v>4</v>
      </c>
      <c r="I619" s="857"/>
      <c r="J619" s="344" t="s">
        <v>40</v>
      </c>
    </row>
    <row r="620" spans="1:10" x14ac:dyDescent="0.2">
      <c r="A620" s="345"/>
      <c r="B620" s="858" t="s">
        <v>253</v>
      </c>
      <c r="C620" s="859"/>
      <c r="D620" s="859"/>
      <c r="E620" s="859"/>
      <c r="F620" s="859"/>
      <c r="G620" s="860"/>
      <c r="H620" s="854">
        <v>4</v>
      </c>
      <c r="I620" s="855"/>
      <c r="J620" s="347"/>
    </row>
    <row r="621" spans="1:10" x14ac:dyDescent="0.2">
      <c r="A621" s="345"/>
      <c r="B621" s="341" t="s">
        <v>671</v>
      </c>
      <c r="C621" s="341">
        <v>86909</v>
      </c>
      <c r="D621" s="880" t="s">
        <v>2123</v>
      </c>
      <c r="E621" s="881"/>
      <c r="F621" s="881"/>
      <c r="G621" s="881"/>
      <c r="H621" s="881"/>
      <c r="I621" s="882"/>
      <c r="J621" s="342" t="s">
        <v>117</v>
      </c>
    </row>
    <row r="622" spans="1:10" x14ac:dyDescent="0.2">
      <c r="A622" s="345"/>
      <c r="B622" s="866" t="s">
        <v>248</v>
      </c>
      <c r="C622" s="867"/>
      <c r="D622" s="867"/>
      <c r="E622" s="867"/>
      <c r="F622" s="867"/>
      <c r="G622" s="868"/>
      <c r="H622" s="865" t="s">
        <v>41</v>
      </c>
      <c r="I622" s="865"/>
      <c r="J622" s="343" t="s">
        <v>252</v>
      </c>
    </row>
    <row r="623" spans="1:10" x14ac:dyDescent="0.2">
      <c r="A623" s="345"/>
      <c r="B623" s="951" t="s">
        <v>1119</v>
      </c>
      <c r="C623" s="952"/>
      <c r="D623" s="952"/>
      <c r="E623" s="952"/>
      <c r="F623" s="952"/>
      <c r="G623" s="953"/>
      <c r="H623" s="856">
        <v>2</v>
      </c>
      <c r="I623" s="857"/>
      <c r="J623" s="344" t="s">
        <v>40</v>
      </c>
    </row>
    <row r="624" spans="1:10" x14ac:dyDescent="0.2">
      <c r="A624" s="345"/>
      <c r="B624" s="858" t="s">
        <v>253</v>
      </c>
      <c r="C624" s="859"/>
      <c r="D624" s="859"/>
      <c r="E624" s="859"/>
      <c r="F624" s="859"/>
      <c r="G624" s="860"/>
      <c r="H624" s="854">
        <v>2</v>
      </c>
      <c r="I624" s="855"/>
      <c r="J624" s="347"/>
    </row>
    <row r="625" spans="1:10" x14ac:dyDescent="0.2">
      <c r="A625" s="345"/>
      <c r="B625" s="341" t="s">
        <v>691</v>
      </c>
      <c r="C625" s="341">
        <v>1301003015</v>
      </c>
      <c r="D625" s="880" t="s">
        <v>2126</v>
      </c>
      <c r="E625" s="881"/>
      <c r="F625" s="881"/>
      <c r="G625" s="881"/>
      <c r="H625" s="881"/>
      <c r="I625" s="882"/>
      <c r="J625" s="342" t="s">
        <v>117</v>
      </c>
    </row>
    <row r="626" spans="1:10" x14ac:dyDescent="0.2">
      <c r="A626" s="345"/>
      <c r="B626" s="866" t="s">
        <v>248</v>
      </c>
      <c r="C626" s="867"/>
      <c r="D626" s="867"/>
      <c r="E626" s="867"/>
      <c r="F626" s="867"/>
      <c r="G626" s="868"/>
      <c r="H626" s="865" t="s">
        <v>41</v>
      </c>
      <c r="I626" s="865"/>
      <c r="J626" s="343" t="s">
        <v>252</v>
      </c>
    </row>
    <row r="627" spans="1:10" x14ac:dyDescent="0.2">
      <c r="A627" s="345"/>
      <c r="B627" s="951"/>
      <c r="C627" s="952"/>
      <c r="D627" s="952"/>
      <c r="E627" s="952"/>
      <c r="F627" s="952"/>
      <c r="G627" s="953"/>
      <c r="H627" s="856">
        <v>7</v>
      </c>
      <c r="I627" s="857"/>
      <c r="J627" s="344" t="s">
        <v>40</v>
      </c>
    </row>
    <row r="628" spans="1:10" x14ac:dyDescent="0.2">
      <c r="A628" s="345"/>
      <c r="B628" s="858" t="s">
        <v>253</v>
      </c>
      <c r="C628" s="859"/>
      <c r="D628" s="859"/>
      <c r="E628" s="859"/>
      <c r="F628" s="859"/>
      <c r="G628" s="860"/>
      <c r="H628" s="854">
        <v>7</v>
      </c>
      <c r="I628" s="855"/>
      <c r="J628" s="347"/>
    </row>
    <row r="629" spans="1:10" x14ac:dyDescent="0.2">
      <c r="A629" s="345"/>
      <c r="B629" s="341" t="s">
        <v>1488</v>
      </c>
      <c r="C629" s="341">
        <v>100858</v>
      </c>
      <c r="D629" s="880" t="s">
        <v>2127</v>
      </c>
      <c r="E629" s="881"/>
      <c r="F629" s="881"/>
      <c r="G629" s="881"/>
      <c r="H629" s="881"/>
      <c r="I629" s="882"/>
      <c r="J629" s="342" t="s">
        <v>117</v>
      </c>
    </row>
    <row r="630" spans="1:10" x14ac:dyDescent="0.2">
      <c r="A630" s="345"/>
      <c r="B630" s="866" t="s">
        <v>248</v>
      </c>
      <c r="C630" s="867"/>
      <c r="D630" s="867"/>
      <c r="E630" s="867"/>
      <c r="F630" s="867"/>
      <c r="G630" s="868"/>
      <c r="H630" s="865" t="s">
        <v>41</v>
      </c>
      <c r="I630" s="865"/>
      <c r="J630" s="343" t="s">
        <v>252</v>
      </c>
    </row>
    <row r="631" spans="1:10" x14ac:dyDescent="0.2">
      <c r="A631" s="345"/>
      <c r="B631" s="951" t="s">
        <v>662</v>
      </c>
      <c r="C631" s="952"/>
      <c r="D631" s="952"/>
      <c r="E631" s="952"/>
      <c r="F631" s="952"/>
      <c r="G631" s="953"/>
      <c r="H631" s="856">
        <v>1</v>
      </c>
      <c r="I631" s="857"/>
      <c r="J631" s="344" t="s">
        <v>40</v>
      </c>
    </row>
    <row r="632" spans="1:10" x14ac:dyDescent="0.2">
      <c r="A632" s="345"/>
      <c r="B632" s="858" t="s">
        <v>253</v>
      </c>
      <c r="C632" s="859"/>
      <c r="D632" s="859"/>
      <c r="E632" s="859"/>
      <c r="F632" s="859"/>
      <c r="G632" s="860"/>
      <c r="H632" s="854">
        <v>1</v>
      </c>
      <c r="I632" s="855"/>
      <c r="J632" s="347"/>
    </row>
    <row r="633" spans="1:10" x14ac:dyDescent="0.2">
      <c r="B633" s="341" t="s">
        <v>1516</v>
      </c>
      <c r="C633" s="342">
        <v>97914</v>
      </c>
      <c r="D633" s="880" t="s">
        <v>1732</v>
      </c>
      <c r="E633" s="881"/>
      <c r="F633" s="881"/>
      <c r="G633" s="881"/>
      <c r="H633" s="881"/>
      <c r="I633" s="882"/>
      <c r="J633" s="342" t="s">
        <v>1733</v>
      </c>
    </row>
    <row r="634" spans="1:10" x14ac:dyDescent="0.2">
      <c r="B634" s="866" t="s">
        <v>248</v>
      </c>
      <c r="C634" s="867"/>
      <c r="D634" s="867"/>
      <c r="E634" s="868"/>
      <c r="F634" s="446" t="s">
        <v>1509</v>
      </c>
      <c r="G634" s="446" t="s">
        <v>1510</v>
      </c>
      <c r="H634" s="870" t="s">
        <v>1733</v>
      </c>
      <c r="I634" s="871"/>
      <c r="J634" s="343" t="s">
        <v>252</v>
      </c>
    </row>
    <row r="635" spans="1:10" x14ac:dyDescent="0.2">
      <c r="B635" s="851" t="s">
        <v>1513</v>
      </c>
      <c r="C635" s="852"/>
      <c r="D635" s="852"/>
      <c r="E635" s="853"/>
      <c r="F635" s="223">
        <v>2.2400000000000002</v>
      </c>
      <c r="G635" s="223">
        <v>2</v>
      </c>
      <c r="H635" s="872">
        <v>4.4800000000000004</v>
      </c>
      <c r="I635" s="873"/>
      <c r="J635" s="498" t="s">
        <v>1514</v>
      </c>
    </row>
    <row r="636" spans="1:10" x14ac:dyDescent="0.2">
      <c r="A636" s="345"/>
      <c r="B636" s="874" t="s">
        <v>253</v>
      </c>
      <c r="C636" s="875"/>
      <c r="D636" s="875"/>
      <c r="E636" s="875"/>
      <c r="F636" s="875"/>
      <c r="G636" s="875"/>
      <c r="H636" s="875"/>
      <c r="I636" s="499">
        <v>4.4800000000000004</v>
      </c>
      <c r="J636" s="489"/>
    </row>
    <row r="637" spans="1:10" x14ac:dyDescent="0.2">
      <c r="B637" s="341" t="s">
        <v>1548</v>
      </c>
      <c r="C637" s="342">
        <v>97915</v>
      </c>
      <c r="D637" s="880" t="s">
        <v>1736</v>
      </c>
      <c r="E637" s="881"/>
      <c r="F637" s="881"/>
      <c r="G637" s="881"/>
      <c r="H637" s="881"/>
      <c r="I637" s="882"/>
      <c r="J637" s="342" t="s">
        <v>1733</v>
      </c>
    </row>
    <row r="638" spans="1:10" x14ac:dyDescent="0.2">
      <c r="B638" s="866" t="s">
        <v>248</v>
      </c>
      <c r="C638" s="867"/>
      <c r="D638" s="867"/>
      <c r="E638" s="868"/>
      <c r="F638" s="446" t="s">
        <v>1509</v>
      </c>
      <c r="G638" s="446" t="s">
        <v>1510</v>
      </c>
      <c r="H638" s="870" t="s">
        <v>1733</v>
      </c>
      <c r="I638" s="871"/>
      <c r="J638" s="343" t="s">
        <v>252</v>
      </c>
    </row>
    <row r="639" spans="1:10" x14ac:dyDescent="0.2">
      <c r="B639" s="851" t="s">
        <v>1513</v>
      </c>
      <c r="C639" s="852"/>
      <c r="D639" s="852"/>
      <c r="E639" s="853"/>
      <c r="F639" s="223">
        <v>2.2400000000000002</v>
      </c>
      <c r="G639" s="223">
        <v>30</v>
      </c>
      <c r="H639" s="872">
        <v>67.2</v>
      </c>
      <c r="I639" s="873"/>
      <c r="J639" s="498" t="s">
        <v>1514</v>
      </c>
    </row>
    <row r="640" spans="1:10" x14ac:dyDescent="0.2">
      <c r="A640" s="345"/>
      <c r="B640" s="874" t="s">
        <v>253</v>
      </c>
      <c r="C640" s="875"/>
      <c r="D640" s="875"/>
      <c r="E640" s="875"/>
      <c r="F640" s="875"/>
      <c r="G640" s="875"/>
      <c r="H640" s="875"/>
      <c r="I640" s="499">
        <v>67.2</v>
      </c>
      <c r="J640" s="489"/>
    </row>
    <row r="641" spans="1:10" ht="13.5" customHeight="1" x14ac:dyDescent="0.2">
      <c r="B641" s="228" t="s">
        <v>151</v>
      </c>
      <c r="C641" s="355"/>
      <c r="D641" s="863" t="s">
        <v>146</v>
      </c>
      <c r="E641" s="863"/>
      <c r="F641" s="863"/>
      <c r="G641" s="863"/>
      <c r="H641" s="863"/>
      <c r="I641" s="863"/>
      <c r="J641" s="82"/>
    </row>
    <row r="642" spans="1:10" ht="32.25" customHeight="1" x14ac:dyDescent="0.2">
      <c r="B642" s="341" t="s">
        <v>181</v>
      </c>
      <c r="C642" s="341">
        <v>95472</v>
      </c>
      <c r="D642" s="880" t="s">
        <v>2130</v>
      </c>
      <c r="E642" s="881"/>
      <c r="F642" s="881"/>
      <c r="G642" s="881"/>
      <c r="H642" s="881"/>
      <c r="I642" s="882"/>
      <c r="J642" s="342" t="s">
        <v>117</v>
      </c>
    </row>
    <row r="643" spans="1:10" x14ac:dyDescent="0.2">
      <c r="B643" s="866" t="s">
        <v>248</v>
      </c>
      <c r="C643" s="867"/>
      <c r="D643" s="867"/>
      <c r="E643" s="867"/>
      <c r="F643" s="867"/>
      <c r="G643" s="868"/>
      <c r="H643" s="865" t="s">
        <v>41</v>
      </c>
      <c r="I643" s="865"/>
      <c r="J643" s="343" t="s">
        <v>252</v>
      </c>
    </row>
    <row r="644" spans="1:10" x14ac:dyDescent="0.2">
      <c r="B644" s="851" t="s">
        <v>1121</v>
      </c>
      <c r="C644" s="852"/>
      <c r="D644" s="852"/>
      <c r="E644" s="852"/>
      <c r="F644" s="852"/>
      <c r="G644" s="853"/>
      <c r="H644" s="872">
        <v>1</v>
      </c>
      <c r="I644" s="873"/>
      <c r="J644" s="344" t="s">
        <v>40</v>
      </c>
    </row>
    <row r="645" spans="1:10" x14ac:dyDescent="0.2">
      <c r="A645" s="345"/>
      <c r="B645" s="858" t="s">
        <v>253</v>
      </c>
      <c r="C645" s="859"/>
      <c r="D645" s="859"/>
      <c r="E645" s="859"/>
      <c r="F645" s="859"/>
      <c r="G645" s="860"/>
      <c r="H645" s="854">
        <v>1</v>
      </c>
      <c r="I645" s="855"/>
      <c r="J645" s="347"/>
    </row>
    <row r="646" spans="1:10" ht="15.75" customHeight="1" x14ac:dyDescent="0.2">
      <c r="A646" s="345"/>
      <c r="B646" s="341" t="s">
        <v>182</v>
      </c>
      <c r="C646" s="341">
        <v>2401001000</v>
      </c>
      <c r="D646" s="880" t="s">
        <v>2133</v>
      </c>
      <c r="E646" s="881"/>
      <c r="F646" s="881"/>
      <c r="G646" s="881"/>
      <c r="H646" s="881"/>
      <c r="I646" s="882"/>
      <c r="J646" s="342" t="s">
        <v>117</v>
      </c>
    </row>
    <row r="647" spans="1:10" x14ac:dyDescent="0.2">
      <c r="A647" s="345"/>
      <c r="B647" s="866" t="s">
        <v>248</v>
      </c>
      <c r="C647" s="867"/>
      <c r="D647" s="867"/>
      <c r="E647" s="867"/>
      <c r="F647" s="867"/>
      <c r="G647" s="868"/>
      <c r="H647" s="865" t="s">
        <v>41</v>
      </c>
      <c r="I647" s="865"/>
      <c r="J647" s="343" t="s">
        <v>252</v>
      </c>
    </row>
    <row r="648" spans="1:10" x14ac:dyDescent="0.2">
      <c r="A648" s="345"/>
      <c r="B648" s="851" t="s">
        <v>1121</v>
      </c>
      <c r="C648" s="852"/>
      <c r="D648" s="852"/>
      <c r="E648" s="852"/>
      <c r="F648" s="852"/>
      <c r="G648" s="853"/>
      <c r="H648" s="872">
        <v>1</v>
      </c>
      <c r="I648" s="873"/>
      <c r="J648" s="344" t="s">
        <v>40</v>
      </c>
    </row>
    <row r="649" spans="1:10" x14ac:dyDescent="0.2">
      <c r="A649" s="345"/>
      <c r="B649" s="858" t="s">
        <v>253</v>
      </c>
      <c r="C649" s="859"/>
      <c r="D649" s="859"/>
      <c r="E649" s="859"/>
      <c r="F649" s="859"/>
      <c r="G649" s="860"/>
      <c r="H649" s="854">
        <v>1</v>
      </c>
      <c r="I649" s="855"/>
      <c r="J649" s="347"/>
    </row>
    <row r="650" spans="1:10" x14ac:dyDescent="0.2">
      <c r="A650" s="345"/>
      <c r="B650" s="341" t="s">
        <v>183</v>
      </c>
      <c r="C650" s="341">
        <v>1301004009</v>
      </c>
      <c r="D650" s="880" t="s">
        <v>2134</v>
      </c>
      <c r="E650" s="881"/>
      <c r="F650" s="881"/>
      <c r="G650" s="881"/>
      <c r="H650" s="881"/>
      <c r="I650" s="882"/>
      <c r="J650" s="342" t="s">
        <v>117</v>
      </c>
    </row>
    <row r="651" spans="1:10" x14ac:dyDescent="0.2">
      <c r="A651" s="345"/>
      <c r="B651" s="866" t="s">
        <v>248</v>
      </c>
      <c r="C651" s="867"/>
      <c r="D651" s="867"/>
      <c r="E651" s="867"/>
      <c r="F651" s="867"/>
      <c r="G651" s="868"/>
      <c r="H651" s="865" t="s">
        <v>41</v>
      </c>
      <c r="I651" s="865"/>
      <c r="J651" s="343" t="s">
        <v>252</v>
      </c>
    </row>
    <row r="652" spans="1:10" x14ac:dyDescent="0.2">
      <c r="A652" s="345"/>
      <c r="B652" s="851" t="s">
        <v>1121</v>
      </c>
      <c r="C652" s="852"/>
      <c r="D652" s="852"/>
      <c r="E652" s="852"/>
      <c r="F652" s="852"/>
      <c r="G652" s="853"/>
      <c r="H652" s="872">
        <v>1</v>
      </c>
      <c r="I652" s="873"/>
      <c r="J652" s="344" t="s">
        <v>40</v>
      </c>
    </row>
    <row r="653" spans="1:10" x14ac:dyDescent="0.2">
      <c r="A653" s="345"/>
      <c r="B653" s="858" t="s">
        <v>253</v>
      </c>
      <c r="C653" s="859"/>
      <c r="D653" s="859"/>
      <c r="E653" s="859"/>
      <c r="F653" s="859"/>
      <c r="G653" s="860"/>
      <c r="H653" s="854">
        <v>1</v>
      </c>
      <c r="I653" s="855"/>
      <c r="J653" s="347"/>
    </row>
    <row r="654" spans="1:10" x14ac:dyDescent="0.2">
      <c r="A654" s="345"/>
      <c r="B654" s="341" t="s">
        <v>184</v>
      </c>
      <c r="C654" s="341">
        <v>2401001015</v>
      </c>
      <c r="D654" s="880" t="s">
        <v>2135</v>
      </c>
      <c r="E654" s="881"/>
      <c r="F654" s="881"/>
      <c r="G654" s="881"/>
      <c r="H654" s="881"/>
      <c r="I654" s="882"/>
      <c r="J654" s="342" t="s">
        <v>117</v>
      </c>
    </row>
    <row r="655" spans="1:10" x14ac:dyDescent="0.2">
      <c r="A655" s="345"/>
      <c r="B655" s="866" t="s">
        <v>248</v>
      </c>
      <c r="C655" s="867"/>
      <c r="D655" s="867"/>
      <c r="E655" s="867"/>
      <c r="F655" s="867"/>
      <c r="G655" s="868"/>
      <c r="H655" s="865" t="s">
        <v>41</v>
      </c>
      <c r="I655" s="865"/>
      <c r="J655" s="343" t="s">
        <v>252</v>
      </c>
    </row>
    <row r="656" spans="1:10" x14ac:dyDescent="0.2">
      <c r="A656" s="345"/>
      <c r="B656" s="851" t="s">
        <v>1121</v>
      </c>
      <c r="C656" s="852"/>
      <c r="D656" s="852"/>
      <c r="E656" s="852"/>
      <c r="F656" s="852"/>
      <c r="G656" s="853"/>
      <c r="H656" s="872">
        <v>1</v>
      </c>
      <c r="I656" s="873"/>
      <c r="J656" s="344" t="s">
        <v>40</v>
      </c>
    </row>
    <row r="657" spans="1:10" x14ac:dyDescent="0.2">
      <c r="A657" s="345"/>
      <c r="B657" s="858" t="s">
        <v>253</v>
      </c>
      <c r="C657" s="859"/>
      <c r="D657" s="859"/>
      <c r="E657" s="859"/>
      <c r="F657" s="859"/>
      <c r="G657" s="860"/>
      <c r="H657" s="854">
        <v>1</v>
      </c>
      <c r="I657" s="855"/>
      <c r="J657" s="347"/>
    </row>
    <row r="658" spans="1:10" x14ac:dyDescent="0.2">
      <c r="B658" s="341" t="s">
        <v>304</v>
      </c>
      <c r="C658" s="341">
        <v>2401002010</v>
      </c>
      <c r="D658" s="880" t="s">
        <v>2136</v>
      </c>
      <c r="E658" s="881"/>
      <c r="F658" s="881"/>
      <c r="G658" s="881"/>
      <c r="H658" s="881"/>
      <c r="I658" s="882"/>
      <c r="J658" s="342" t="s">
        <v>117</v>
      </c>
    </row>
    <row r="659" spans="1:10" x14ac:dyDescent="0.2">
      <c r="B659" s="866" t="s">
        <v>248</v>
      </c>
      <c r="C659" s="867"/>
      <c r="D659" s="867"/>
      <c r="E659" s="867"/>
      <c r="F659" s="867"/>
      <c r="G659" s="868"/>
      <c r="H659" s="865" t="s">
        <v>41</v>
      </c>
      <c r="I659" s="865"/>
      <c r="J659" s="343" t="s">
        <v>252</v>
      </c>
    </row>
    <row r="660" spans="1:10" x14ac:dyDescent="0.2">
      <c r="B660" s="851" t="s">
        <v>1121</v>
      </c>
      <c r="C660" s="852"/>
      <c r="D660" s="852"/>
      <c r="E660" s="852"/>
      <c r="F660" s="852"/>
      <c r="G660" s="853"/>
      <c r="H660" s="856">
        <v>2</v>
      </c>
      <c r="I660" s="857"/>
      <c r="J660" s="344" t="s">
        <v>40</v>
      </c>
    </row>
    <row r="661" spans="1:10" x14ac:dyDescent="0.2">
      <c r="A661" s="345"/>
      <c r="B661" s="858" t="s">
        <v>253</v>
      </c>
      <c r="C661" s="859"/>
      <c r="D661" s="859"/>
      <c r="E661" s="859"/>
      <c r="F661" s="859"/>
      <c r="G661" s="860"/>
      <c r="H661" s="854">
        <v>2</v>
      </c>
      <c r="I661" s="855"/>
      <c r="J661" s="347"/>
    </row>
    <row r="662" spans="1:10" ht="24.75" customHeight="1" x14ac:dyDescent="0.2">
      <c r="B662" s="341" t="s">
        <v>302</v>
      </c>
      <c r="C662" s="341">
        <v>100867</v>
      </c>
      <c r="D662" s="880" t="s">
        <v>2137</v>
      </c>
      <c r="E662" s="881"/>
      <c r="F662" s="881"/>
      <c r="G662" s="881"/>
      <c r="H662" s="881"/>
      <c r="I662" s="882"/>
      <c r="J662" s="342" t="s">
        <v>117</v>
      </c>
    </row>
    <row r="663" spans="1:10" x14ac:dyDescent="0.2">
      <c r="B663" s="866" t="s">
        <v>248</v>
      </c>
      <c r="C663" s="867"/>
      <c r="D663" s="867"/>
      <c r="E663" s="867"/>
      <c r="F663" s="867"/>
      <c r="G663" s="868"/>
      <c r="H663" s="865" t="s">
        <v>41</v>
      </c>
      <c r="I663" s="865"/>
      <c r="J663" s="343" t="s">
        <v>252</v>
      </c>
    </row>
    <row r="664" spans="1:10" x14ac:dyDescent="0.2">
      <c r="B664" s="851" t="s">
        <v>1121</v>
      </c>
      <c r="C664" s="852"/>
      <c r="D664" s="852"/>
      <c r="E664" s="852"/>
      <c r="F664" s="852"/>
      <c r="G664" s="853"/>
      <c r="H664" s="856">
        <v>1</v>
      </c>
      <c r="I664" s="857"/>
      <c r="J664" s="344" t="s">
        <v>40</v>
      </c>
    </row>
    <row r="665" spans="1:10" x14ac:dyDescent="0.2">
      <c r="A665" s="345"/>
      <c r="B665" s="858" t="s">
        <v>253</v>
      </c>
      <c r="C665" s="859"/>
      <c r="D665" s="859"/>
      <c r="E665" s="859"/>
      <c r="F665" s="859"/>
      <c r="G665" s="860"/>
      <c r="H665" s="854">
        <v>1</v>
      </c>
      <c r="I665" s="855"/>
      <c r="J665" s="347"/>
    </row>
    <row r="666" spans="1:10" ht="27" customHeight="1" x14ac:dyDescent="0.2">
      <c r="A666" s="345"/>
      <c r="B666" s="341" t="s">
        <v>303</v>
      </c>
      <c r="C666" s="341">
        <v>100868</v>
      </c>
      <c r="D666" s="880" t="s">
        <v>2140</v>
      </c>
      <c r="E666" s="881"/>
      <c r="F666" s="881"/>
      <c r="G666" s="881"/>
      <c r="H666" s="881"/>
      <c r="I666" s="882"/>
      <c r="J666" s="342" t="s">
        <v>117</v>
      </c>
    </row>
    <row r="667" spans="1:10" x14ac:dyDescent="0.2">
      <c r="A667" s="345"/>
      <c r="B667" s="866" t="s">
        <v>248</v>
      </c>
      <c r="C667" s="867"/>
      <c r="D667" s="867"/>
      <c r="E667" s="867"/>
      <c r="F667" s="867"/>
      <c r="G667" s="868"/>
      <c r="H667" s="865" t="s">
        <v>41</v>
      </c>
      <c r="I667" s="865"/>
      <c r="J667" s="343" t="s">
        <v>252</v>
      </c>
    </row>
    <row r="668" spans="1:10" x14ac:dyDescent="0.2">
      <c r="A668" s="345"/>
      <c r="B668" s="851" t="s">
        <v>1121</v>
      </c>
      <c r="C668" s="852"/>
      <c r="D668" s="852"/>
      <c r="E668" s="852"/>
      <c r="F668" s="852"/>
      <c r="G668" s="853"/>
      <c r="H668" s="856">
        <v>2</v>
      </c>
      <c r="I668" s="857"/>
      <c r="J668" s="344" t="s">
        <v>40</v>
      </c>
    </row>
    <row r="669" spans="1:10" x14ac:dyDescent="0.2">
      <c r="A669" s="345"/>
      <c r="B669" s="858" t="s">
        <v>253</v>
      </c>
      <c r="C669" s="859"/>
      <c r="D669" s="859"/>
      <c r="E669" s="859"/>
      <c r="F669" s="859"/>
      <c r="G669" s="860"/>
      <c r="H669" s="854">
        <v>2</v>
      </c>
      <c r="I669" s="855"/>
      <c r="J669" s="347"/>
    </row>
    <row r="670" spans="1:10" x14ac:dyDescent="0.2">
      <c r="A670" s="345"/>
      <c r="B670" s="341" t="s">
        <v>561</v>
      </c>
      <c r="C670" s="341">
        <v>2401001017</v>
      </c>
      <c r="D670" s="880" t="s">
        <v>2143</v>
      </c>
      <c r="E670" s="881"/>
      <c r="F670" s="881"/>
      <c r="G670" s="881"/>
      <c r="H670" s="881"/>
      <c r="I670" s="882"/>
      <c r="J670" s="342" t="s">
        <v>117</v>
      </c>
    </row>
    <row r="671" spans="1:10" x14ac:dyDescent="0.2">
      <c r="A671" s="345"/>
      <c r="B671" s="866" t="s">
        <v>248</v>
      </c>
      <c r="C671" s="867"/>
      <c r="D671" s="867"/>
      <c r="E671" s="867"/>
      <c r="F671" s="867"/>
      <c r="G671" s="868"/>
      <c r="H671" s="865" t="s">
        <v>41</v>
      </c>
      <c r="I671" s="865"/>
      <c r="J671" s="343" t="s">
        <v>252</v>
      </c>
    </row>
    <row r="672" spans="1:10" x14ac:dyDescent="0.2">
      <c r="A672" s="345"/>
      <c r="B672" s="851" t="s">
        <v>1121</v>
      </c>
      <c r="C672" s="852"/>
      <c r="D672" s="852"/>
      <c r="E672" s="852"/>
      <c r="F672" s="852"/>
      <c r="G672" s="853"/>
      <c r="H672" s="872">
        <v>1</v>
      </c>
      <c r="I672" s="873"/>
      <c r="J672" s="344" t="s">
        <v>40</v>
      </c>
    </row>
    <row r="673" spans="1:10" x14ac:dyDescent="0.2">
      <c r="A673" s="345"/>
      <c r="B673" s="858" t="s">
        <v>253</v>
      </c>
      <c r="C673" s="859"/>
      <c r="D673" s="859"/>
      <c r="E673" s="859"/>
      <c r="F673" s="859"/>
      <c r="G673" s="860"/>
      <c r="H673" s="854">
        <v>1</v>
      </c>
      <c r="I673" s="855"/>
      <c r="J673" s="347"/>
    </row>
    <row r="674" spans="1:10" x14ac:dyDescent="0.2">
      <c r="A674" s="345"/>
      <c r="B674" s="341" t="s">
        <v>672</v>
      </c>
      <c r="C674" s="341">
        <v>100874</v>
      </c>
      <c r="D674" s="880" t="s">
        <v>2144</v>
      </c>
      <c r="E674" s="881"/>
      <c r="F674" s="881"/>
      <c r="G674" s="881"/>
      <c r="H674" s="881"/>
      <c r="I674" s="882"/>
      <c r="J674" s="342" t="s">
        <v>117</v>
      </c>
    </row>
    <row r="675" spans="1:10" x14ac:dyDescent="0.2">
      <c r="A675" s="345"/>
      <c r="B675" s="866" t="s">
        <v>248</v>
      </c>
      <c r="C675" s="867"/>
      <c r="D675" s="867"/>
      <c r="E675" s="867"/>
      <c r="F675" s="867"/>
      <c r="G675" s="868"/>
      <c r="H675" s="865" t="s">
        <v>41</v>
      </c>
      <c r="I675" s="865"/>
      <c r="J675" s="343" t="s">
        <v>252</v>
      </c>
    </row>
    <row r="676" spans="1:10" x14ac:dyDescent="0.2">
      <c r="A676" s="345"/>
      <c r="B676" s="851" t="s">
        <v>1121</v>
      </c>
      <c r="C676" s="852"/>
      <c r="D676" s="852"/>
      <c r="E676" s="852"/>
      <c r="F676" s="852"/>
      <c r="G676" s="853"/>
      <c r="H676" s="856">
        <v>1</v>
      </c>
      <c r="I676" s="857"/>
      <c r="J676" s="344" t="s">
        <v>40</v>
      </c>
    </row>
    <row r="677" spans="1:10" x14ac:dyDescent="0.2">
      <c r="A677" s="345"/>
      <c r="B677" s="858" t="s">
        <v>253</v>
      </c>
      <c r="C677" s="859"/>
      <c r="D677" s="859"/>
      <c r="E677" s="859"/>
      <c r="F677" s="859"/>
      <c r="G677" s="860"/>
      <c r="H677" s="854">
        <v>1</v>
      </c>
      <c r="I677" s="855"/>
      <c r="J677" s="347"/>
    </row>
    <row r="678" spans="1:10" ht="29.25" customHeight="1" x14ac:dyDescent="0.2">
      <c r="A678" s="345"/>
      <c r="B678" s="341" t="s">
        <v>673</v>
      </c>
      <c r="C678" s="341">
        <v>2401002050</v>
      </c>
      <c r="D678" s="880" t="s">
        <v>2147</v>
      </c>
      <c r="E678" s="881"/>
      <c r="F678" s="881"/>
      <c r="G678" s="881"/>
      <c r="H678" s="881"/>
      <c r="I678" s="882"/>
      <c r="J678" s="342" t="s">
        <v>117</v>
      </c>
    </row>
    <row r="679" spans="1:10" x14ac:dyDescent="0.2">
      <c r="A679" s="345"/>
      <c r="B679" s="866" t="s">
        <v>248</v>
      </c>
      <c r="C679" s="867"/>
      <c r="D679" s="867"/>
      <c r="E679" s="867"/>
      <c r="F679" s="867"/>
      <c r="G679" s="868"/>
      <c r="H679" s="887" t="s">
        <v>41</v>
      </c>
      <c r="I679" s="888"/>
      <c r="J679" s="343" t="s">
        <v>252</v>
      </c>
    </row>
    <row r="680" spans="1:10" x14ac:dyDescent="0.2">
      <c r="A680" s="345"/>
      <c r="B680" s="851" t="s">
        <v>1121</v>
      </c>
      <c r="C680" s="852"/>
      <c r="D680" s="852"/>
      <c r="E680" s="852"/>
      <c r="F680" s="852"/>
      <c r="G680" s="853"/>
      <c r="H680" s="872">
        <v>1</v>
      </c>
      <c r="I680" s="873"/>
      <c r="J680" s="344" t="s">
        <v>40</v>
      </c>
    </row>
    <row r="681" spans="1:10" x14ac:dyDescent="0.2">
      <c r="A681" s="345"/>
      <c r="B681" s="858" t="s">
        <v>253</v>
      </c>
      <c r="C681" s="859"/>
      <c r="D681" s="859"/>
      <c r="E681" s="859"/>
      <c r="F681" s="859"/>
      <c r="G681" s="860"/>
      <c r="H681" s="854">
        <v>1</v>
      </c>
      <c r="I681" s="855"/>
      <c r="J681" s="347"/>
    </row>
    <row r="682" spans="1:10" x14ac:dyDescent="0.2">
      <c r="B682" s="341" t="s">
        <v>1517</v>
      </c>
      <c r="C682" s="342">
        <v>97914</v>
      </c>
      <c r="D682" s="880" t="s">
        <v>1732</v>
      </c>
      <c r="E682" s="881"/>
      <c r="F682" s="881"/>
      <c r="G682" s="881"/>
      <c r="H682" s="881"/>
      <c r="I682" s="882"/>
      <c r="J682" s="342" t="s">
        <v>1733</v>
      </c>
    </row>
    <row r="683" spans="1:10" x14ac:dyDescent="0.2">
      <c r="B683" s="866" t="s">
        <v>248</v>
      </c>
      <c r="C683" s="867"/>
      <c r="D683" s="867"/>
      <c r="E683" s="868"/>
      <c r="F683" s="446" t="s">
        <v>1509</v>
      </c>
      <c r="G683" s="446" t="s">
        <v>1510</v>
      </c>
      <c r="H683" s="870" t="s">
        <v>1733</v>
      </c>
      <c r="I683" s="871"/>
      <c r="J683" s="343" t="s">
        <v>252</v>
      </c>
    </row>
    <row r="684" spans="1:10" x14ac:dyDescent="0.2">
      <c r="B684" s="851" t="s">
        <v>1513</v>
      </c>
      <c r="C684" s="852"/>
      <c r="D684" s="852"/>
      <c r="E684" s="853"/>
      <c r="F684" s="223">
        <v>1.27</v>
      </c>
      <c r="G684" s="223">
        <v>2</v>
      </c>
      <c r="H684" s="872">
        <v>2.54</v>
      </c>
      <c r="I684" s="873"/>
      <c r="J684" s="498" t="s">
        <v>1514</v>
      </c>
    </row>
    <row r="685" spans="1:10" ht="15" customHeight="1" x14ac:dyDescent="0.2">
      <c r="A685" s="345"/>
      <c r="B685" s="866" t="s">
        <v>253</v>
      </c>
      <c r="C685" s="867"/>
      <c r="D685" s="867"/>
      <c r="E685" s="867"/>
      <c r="F685" s="867"/>
      <c r="G685" s="867"/>
      <c r="H685" s="890">
        <v>2.54</v>
      </c>
      <c r="I685" s="891"/>
      <c r="J685" s="489"/>
    </row>
    <row r="686" spans="1:10" x14ac:dyDescent="0.2">
      <c r="B686" s="341" t="s">
        <v>352</v>
      </c>
      <c r="C686" s="342">
        <v>97915</v>
      </c>
      <c r="D686" s="880" t="s">
        <v>1736</v>
      </c>
      <c r="E686" s="881"/>
      <c r="F686" s="881"/>
      <c r="G686" s="881"/>
      <c r="H686" s="881"/>
      <c r="I686" s="882"/>
      <c r="J686" s="342" t="s">
        <v>1733</v>
      </c>
    </row>
    <row r="687" spans="1:10" x14ac:dyDescent="0.2">
      <c r="B687" s="866" t="s">
        <v>248</v>
      </c>
      <c r="C687" s="867"/>
      <c r="D687" s="867"/>
      <c r="E687" s="868"/>
      <c r="F687" s="446" t="s">
        <v>1509</v>
      </c>
      <c r="G687" s="446" t="s">
        <v>1510</v>
      </c>
      <c r="H687" s="870" t="s">
        <v>1733</v>
      </c>
      <c r="I687" s="871"/>
      <c r="J687" s="343" t="s">
        <v>252</v>
      </c>
    </row>
    <row r="688" spans="1:10" x14ac:dyDescent="0.2">
      <c r="B688" s="851" t="s">
        <v>1513</v>
      </c>
      <c r="C688" s="852"/>
      <c r="D688" s="852"/>
      <c r="E688" s="853"/>
      <c r="F688" s="223">
        <v>1.27</v>
      </c>
      <c r="G688" s="223">
        <v>30</v>
      </c>
      <c r="H688" s="872">
        <v>38.1</v>
      </c>
      <c r="I688" s="873"/>
      <c r="J688" s="498" t="s">
        <v>1514</v>
      </c>
    </row>
    <row r="689" spans="1:10" ht="15" customHeight="1" x14ac:dyDescent="0.2">
      <c r="A689" s="345"/>
      <c r="B689" s="874" t="s">
        <v>253</v>
      </c>
      <c r="C689" s="875"/>
      <c r="D689" s="875"/>
      <c r="E689" s="875"/>
      <c r="F689" s="875"/>
      <c r="G689" s="875"/>
      <c r="H689" s="890">
        <v>38.1</v>
      </c>
      <c r="I689" s="891"/>
      <c r="J689" s="489"/>
    </row>
    <row r="690" spans="1:10" x14ac:dyDescent="0.2">
      <c r="B690" s="228" t="s">
        <v>154</v>
      </c>
      <c r="C690" s="355"/>
      <c r="D690" s="81" t="s">
        <v>149</v>
      </c>
      <c r="E690" s="81"/>
      <c r="F690" s="81"/>
      <c r="G690" s="81"/>
      <c r="H690" s="81"/>
      <c r="I690" s="81"/>
      <c r="J690" s="82"/>
    </row>
    <row r="691" spans="1:10" ht="12.75" customHeight="1" x14ac:dyDescent="0.2">
      <c r="B691" s="372"/>
      <c r="C691" s="373"/>
      <c r="D691" s="893" t="s">
        <v>399</v>
      </c>
      <c r="E691" s="893"/>
      <c r="F691" s="893"/>
      <c r="G691" s="893"/>
      <c r="H691" s="893"/>
      <c r="I691" s="893"/>
      <c r="J691" s="374"/>
    </row>
    <row r="692" spans="1:10" ht="12.75" customHeight="1" x14ac:dyDescent="0.2">
      <c r="B692" s="666"/>
      <c r="C692" s="373"/>
      <c r="D692" s="662"/>
      <c r="E692" s="662"/>
      <c r="F692" s="662"/>
      <c r="G692" s="662"/>
      <c r="H692" s="662"/>
      <c r="I692" s="662"/>
      <c r="J692" s="374"/>
    </row>
    <row r="693" spans="1:10" x14ac:dyDescent="0.2">
      <c r="B693" s="663" t="s">
        <v>1549</v>
      </c>
      <c r="C693" s="368"/>
      <c r="D693" s="889" t="s">
        <v>1552</v>
      </c>
      <c r="E693" s="889"/>
      <c r="F693" s="889"/>
      <c r="G693" s="889"/>
      <c r="H693" s="889"/>
      <c r="I693" s="889"/>
      <c r="J693" s="369"/>
    </row>
    <row r="694" spans="1:10" x14ac:dyDescent="0.2">
      <c r="B694" s="341" t="s">
        <v>1550</v>
      </c>
      <c r="C694" s="342">
        <v>97914</v>
      </c>
      <c r="D694" s="880" t="s">
        <v>1732</v>
      </c>
      <c r="E694" s="881"/>
      <c r="F694" s="881"/>
      <c r="G694" s="881"/>
      <c r="H694" s="881"/>
      <c r="I694" s="882"/>
      <c r="J694" s="342" t="s">
        <v>1733</v>
      </c>
    </row>
    <row r="695" spans="1:10" x14ac:dyDescent="0.2">
      <c r="B695" s="866" t="s">
        <v>248</v>
      </c>
      <c r="C695" s="867"/>
      <c r="D695" s="867"/>
      <c r="E695" s="868"/>
      <c r="F695" s="446" t="s">
        <v>1509</v>
      </c>
      <c r="G695" s="446" t="s">
        <v>1510</v>
      </c>
      <c r="H695" s="870" t="s">
        <v>1733</v>
      </c>
      <c r="I695" s="871"/>
      <c r="J695" s="343" t="s">
        <v>252</v>
      </c>
    </row>
    <row r="696" spans="1:10" x14ac:dyDescent="0.2">
      <c r="B696" s="851" t="s">
        <v>1513</v>
      </c>
      <c r="C696" s="852"/>
      <c r="D696" s="852"/>
      <c r="E696" s="853"/>
      <c r="F696" s="223">
        <v>7.8</v>
      </c>
      <c r="G696" s="223">
        <v>2</v>
      </c>
      <c r="H696" s="872">
        <v>15.6</v>
      </c>
      <c r="I696" s="873"/>
      <c r="J696" s="498" t="s">
        <v>1514</v>
      </c>
    </row>
    <row r="697" spans="1:10" ht="15" customHeight="1" x14ac:dyDescent="0.2">
      <c r="A697" s="345"/>
      <c r="B697" s="866" t="s">
        <v>253</v>
      </c>
      <c r="C697" s="867"/>
      <c r="D697" s="867"/>
      <c r="E697" s="867"/>
      <c r="F697" s="867"/>
      <c r="G697" s="867"/>
      <c r="H697" s="879">
        <v>15.6</v>
      </c>
      <c r="I697" s="879"/>
      <c r="J697" s="489"/>
    </row>
    <row r="698" spans="1:10" x14ac:dyDescent="0.2">
      <c r="B698" s="341" t="s">
        <v>1551</v>
      </c>
      <c r="C698" s="342">
        <v>97915</v>
      </c>
      <c r="D698" s="880" t="s">
        <v>1736</v>
      </c>
      <c r="E698" s="881"/>
      <c r="F698" s="881"/>
      <c r="G698" s="881"/>
      <c r="H698" s="881"/>
      <c r="I698" s="882"/>
      <c r="J698" s="342" t="s">
        <v>1733</v>
      </c>
    </row>
    <row r="699" spans="1:10" x14ac:dyDescent="0.2">
      <c r="B699" s="866" t="s">
        <v>248</v>
      </c>
      <c r="C699" s="867"/>
      <c r="D699" s="867"/>
      <c r="E699" s="868"/>
      <c r="F699" s="446" t="s">
        <v>1509</v>
      </c>
      <c r="G699" s="446" t="s">
        <v>1510</v>
      </c>
      <c r="H699" s="870" t="s">
        <v>1733</v>
      </c>
      <c r="I699" s="871"/>
      <c r="J699" s="343" t="s">
        <v>252</v>
      </c>
    </row>
    <row r="700" spans="1:10" x14ac:dyDescent="0.2">
      <c r="B700" s="851" t="s">
        <v>1513</v>
      </c>
      <c r="C700" s="852"/>
      <c r="D700" s="852"/>
      <c r="E700" s="853"/>
      <c r="F700" s="223">
        <v>7.8</v>
      </c>
      <c r="G700" s="223">
        <v>30</v>
      </c>
      <c r="H700" s="872">
        <v>234</v>
      </c>
      <c r="I700" s="873"/>
      <c r="J700" s="498" t="s">
        <v>1514</v>
      </c>
    </row>
    <row r="701" spans="1:10" ht="15" customHeight="1" x14ac:dyDescent="0.2">
      <c r="A701" s="345"/>
      <c r="B701" s="874" t="s">
        <v>253</v>
      </c>
      <c r="C701" s="875"/>
      <c r="D701" s="875"/>
      <c r="E701" s="875"/>
      <c r="F701" s="875"/>
      <c r="G701" s="875"/>
      <c r="H701" s="879">
        <v>234</v>
      </c>
      <c r="I701" s="879"/>
      <c r="J701" s="489"/>
    </row>
    <row r="702" spans="1:10" x14ac:dyDescent="0.2">
      <c r="B702" s="228" t="s">
        <v>155</v>
      </c>
      <c r="C702" s="355"/>
      <c r="D702" s="81" t="s">
        <v>152</v>
      </c>
      <c r="E702" s="81"/>
      <c r="F702" s="81"/>
      <c r="G702" s="81"/>
      <c r="H702" s="81"/>
      <c r="I702" s="81"/>
      <c r="J702" s="82"/>
    </row>
    <row r="703" spans="1:10" ht="12.75" customHeight="1" x14ac:dyDescent="0.2">
      <c r="B703" s="372"/>
      <c r="C703" s="373"/>
      <c r="D703" s="893" t="s">
        <v>399</v>
      </c>
      <c r="E703" s="893"/>
      <c r="F703" s="893"/>
      <c r="G703" s="893"/>
      <c r="H703" s="893"/>
      <c r="I703" s="893"/>
      <c r="J703" s="374"/>
    </row>
    <row r="704" spans="1:10" x14ac:dyDescent="0.2">
      <c r="B704" s="228" t="s">
        <v>187</v>
      </c>
      <c r="C704" s="355"/>
      <c r="D704" s="81" t="s">
        <v>153</v>
      </c>
      <c r="E704" s="81"/>
      <c r="F704" s="81"/>
      <c r="G704" s="81"/>
      <c r="H704" s="81"/>
      <c r="I704" s="81"/>
      <c r="J704" s="82"/>
    </row>
    <row r="705" spans="1:10" ht="12.75" customHeight="1" x14ac:dyDescent="0.2">
      <c r="A705" s="345"/>
      <c r="B705" s="372"/>
      <c r="C705" s="373"/>
      <c r="D705" s="893" t="s">
        <v>769</v>
      </c>
      <c r="E705" s="893"/>
      <c r="F705" s="893"/>
      <c r="G705" s="893"/>
      <c r="H705" s="893"/>
      <c r="I705" s="893"/>
      <c r="J705" s="374"/>
    </row>
    <row r="706" spans="1:10" x14ac:dyDescent="0.2">
      <c r="B706" s="341" t="s">
        <v>1518</v>
      </c>
      <c r="C706" s="342">
        <v>97914</v>
      </c>
      <c r="D706" s="880" t="s">
        <v>1732</v>
      </c>
      <c r="E706" s="881"/>
      <c r="F706" s="881"/>
      <c r="G706" s="881"/>
      <c r="H706" s="881"/>
      <c r="I706" s="882"/>
      <c r="J706" s="342" t="s">
        <v>1733</v>
      </c>
    </row>
    <row r="707" spans="1:10" x14ac:dyDescent="0.2">
      <c r="B707" s="866" t="s">
        <v>248</v>
      </c>
      <c r="C707" s="867"/>
      <c r="D707" s="867"/>
      <c r="E707" s="868"/>
      <c r="F707" s="446" t="s">
        <v>1509</v>
      </c>
      <c r="G707" s="446" t="s">
        <v>1510</v>
      </c>
      <c r="H707" s="870" t="s">
        <v>1733</v>
      </c>
      <c r="I707" s="871"/>
      <c r="J707" s="343" t="s">
        <v>252</v>
      </c>
    </row>
    <row r="708" spans="1:10" x14ac:dyDescent="0.2">
      <c r="B708" s="851" t="s">
        <v>1513</v>
      </c>
      <c r="C708" s="852"/>
      <c r="D708" s="852"/>
      <c r="E708" s="853"/>
      <c r="F708" s="223">
        <v>1</v>
      </c>
      <c r="G708" s="223">
        <v>2</v>
      </c>
      <c r="H708" s="872">
        <v>2</v>
      </c>
      <c r="I708" s="873"/>
      <c r="J708" s="498" t="s">
        <v>1514</v>
      </c>
    </row>
    <row r="709" spans="1:10" ht="15" customHeight="1" x14ac:dyDescent="0.2">
      <c r="A709" s="345"/>
      <c r="B709" s="874" t="s">
        <v>253</v>
      </c>
      <c r="C709" s="875"/>
      <c r="D709" s="875"/>
      <c r="E709" s="875"/>
      <c r="F709" s="875"/>
      <c r="G709" s="875"/>
      <c r="H709" s="890">
        <v>2</v>
      </c>
      <c r="I709" s="891"/>
      <c r="J709" s="489"/>
    </row>
    <row r="710" spans="1:10" x14ac:dyDescent="0.2">
      <c r="B710" s="341" t="s">
        <v>1553</v>
      </c>
      <c r="C710" s="342">
        <v>97915</v>
      </c>
      <c r="D710" s="880" t="s">
        <v>1736</v>
      </c>
      <c r="E710" s="881"/>
      <c r="F710" s="881"/>
      <c r="G710" s="881"/>
      <c r="H710" s="881"/>
      <c r="I710" s="882"/>
      <c r="J710" s="342" t="s">
        <v>1733</v>
      </c>
    </row>
    <row r="711" spans="1:10" x14ac:dyDescent="0.2">
      <c r="B711" s="866" t="s">
        <v>248</v>
      </c>
      <c r="C711" s="867"/>
      <c r="D711" s="867"/>
      <c r="E711" s="868"/>
      <c r="F711" s="446" t="s">
        <v>1509</v>
      </c>
      <c r="G711" s="446" t="s">
        <v>1510</v>
      </c>
      <c r="H711" s="870" t="s">
        <v>1733</v>
      </c>
      <c r="I711" s="871"/>
      <c r="J711" s="343" t="s">
        <v>252</v>
      </c>
    </row>
    <row r="712" spans="1:10" x14ac:dyDescent="0.2">
      <c r="B712" s="851" t="s">
        <v>1513</v>
      </c>
      <c r="C712" s="852"/>
      <c r="D712" s="852"/>
      <c r="E712" s="853"/>
      <c r="F712" s="223">
        <v>0.14000000000000001</v>
      </c>
      <c r="G712" s="223">
        <v>30</v>
      </c>
      <c r="H712" s="872">
        <v>4.2</v>
      </c>
      <c r="I712" s="873"/>
      <c r="J712" s="498" t="s">
        <v>1514</v>
      </c>
    </row>
    <row r="713" spans="1:10" ht="15" customHeight="1" x14ac:dyDescent="0.2">
      <c r="A713" s="345"/>
      <c r="B713" s="874" t="s">
        <v>253</v>
      </c>
      <c r="C713" s="875"/>
      <c r="D713" s="875"/>
      <c r="E713" s="875"/>
      <c r="F713" s="875"/>
      <c r="G713" s="875"/>
      <c r="H713" s="879">
        <v>4.2</v>
      </c>
      <c r="I713" s="879"/>
      <c r="J713" s="489"/>
    </row>
    <row r="714" spans="1:10" ht="12" customHeight="1" x14ac:dyDescent="0.2">
      <c r="B714" s="90" t="s">
        <v>193</v>
      </c>
      <c r="C714" s="355"/>
      <c r="D714" s="81" t="s">
        <v>157</v>
      </c>
      <c r="E714" s="81"/>
      <c r="F714" s="81"/>
      <c r="G714" s="81"/>
      <c r="H714" s="81"/>
      <c r="I714" s="81"/>
      <c r="J714" s="82"/>
    </row>
    <row r="715" spans="1:10" ht="41.25" customHeight="1" x14ac:dyDescent="0.2">
      <c r="B715" s="341" t="s">
        <v>194</v>
      </c>
      <c r="C715" s="342">
        <v>94990</v>
      </c>
      <c r="D715" s="880" t="s">
        <v>2270</v>
      </c>
      <c r="E715" s="881"/>
      <c r="F715" s="881"/>
      <c r="G715" s="881"/>
      <c r="H715" s="881"/>
      <c r="I715" s="882"/>
      <c r="J715" s="342" t="s">
        <v>1509</v>
      </c>
    </row>
    <row r="716" spans="1:10" x14ac:dyDescent="0.2">
      <c r="B716" s="343" t="s">
        <v>248</v>
      </c>
      <c r="C716" s="943"/>
      <c r="D716" s="944"/>
      <c r="E716" s="945"/>
      <c r="F716" s="343" t="s">
        <v>251</v>
      </c>
      <c r="G716" s="343" t="s">
        <v>257</v>
      </c>
      <c r="H716" s="866" t="s">
        <v>259</v>
      </c>
      <c r="I716" s="868"/>
      <c r="J716" s="343" t="s">
        <v>252</v>
      </c>
    </row>
    <row r="717" spans="1:10" x14ac:dyDescent="0.2">
      <c r="B717" s="1038" t="s">
        <v>1009</v>
      </c>
      <c r="C717" s="1038"/>
      <c r="D717" s="1038"/>
      <c r="E717" s="1038"/>
      <c r="F717" s="223">
        <v>114</v>
      </c>
      <c r="G717" s="223">
        <v>7.0000000000000007E-2</v>
      </c>
      <c r="H717" s="872">
        <v>7.98</v>
      </c>
      <c r="I717" s="873"/>
      <c r="J717" s="232" t="s">
        <v>357</v>
      </c>
    </row>
    <row r="718" spans="1:10" x14ac:dyDescent="0.2">
      <c r="A718" s="345"/>
      <c r="B718" s="901" t="s">
        <v>253</v>
      </c>
      <c r="C718" s="902"/>
      <c r="D718" s="902"/>
      <c r="E718" s="902"/>
      <c r="F718" s="902"/>
      <c r="G718" s="903"/>
      <c r="H718" s="854">
        <v>7.98</v>
      </c>
      <c r="I718" s="855"/>
      <c r="J718" s="347"/>
    </row>
    <row r="719" spans="1:10" x14ac:dyDescent="0.2">
      <c r="B719" s="90" t="s">
        <v>195</v>
      </c>
      <c r="C719" s="477"/>
      <c r="D719" s="478" t="s">
        <v>159</v>
      </c>
      <c r="E719" s="478"/>
      <c r="F719" s="478"/>
      <c r="G719" s="478"/>
      <c r="H719" s="478"/>
      <c r="I719" s="478"/>
      <c r="J719" s="479"/>
    </row>
    <row r="720" spans="1:10" x14ac:dyDescent="0.2">
      <c r="B720" s="354" t="s">
        <v>196</v>
      </c>
      <c r="C720" s="368"/>
      <c r="D720" s="889" t="s">
        <v>1493</v>
      </c>
      <c r="E720" s="889"/>
      <c r="F720" s="889"/>
      <c r="G720" s="889"/>
      <c r="H720" s="889"/>
      <c r="I720" s="889"/>
      <c r="J720" s="369"/>
    </row>
    <row r="721" spans="1:10" ht="30" customHeight="1" x14ac:dyDescent="0.2">
      <c r="B721" s="341" t="s">
        <v>197</v>
      </c>
      <c r="C721" s="381">
        <v>100725</v>
      </c>
      <c r="D721" s="1058" t="s">
        <v>2273</v>
      </c>
      <c r="E721" s="1059"/>
      <c r="F721" s="1059"/>
      <c r="G721" s="1059"/>
      <c r="H721" s="1059"/>
      <c r="I721" s="1060"/>
      <c r="J721" s="381" t="s">
        <v>45</v>
      </c>
    </row>
    <row r="722" spans="1:10" x14ac:dyDescent="0.2">
      <c r="B722" s="367" t="s">
        <v>136</v>
      </c>
      <c r="C722" s="480"/>
      <c r="D722" s="481"/>
      <c r="E722" s="481"/>
      <c r="F722" s="481"/>
      <c r="G722" s="481"/>
      <c r="H722" s="481"/>
      <c r="I722" s="481"/>
      <c r="J722" s="369"/>
    </row>
    <row r="723" spans="1:10" x14ac:dyDescent="0.2">
      <c r="B723" s="482" t="s">
        <v>270</v>
      </c>
      <c r="C723" s="482" t="s">
        <v>249</v>
      </c>
      <c r="D723" s="482" t="s">
        <v>250</v>
      </c>
      <c r="E723" s="482" t="s">
        <v>282</v>
      </c>
      <c r="F723" s="917" t="s">
        <v>251</v>
      </c>
      <c r="G723" s="917"/>
      <c r="H723" s="917" t="s">
        <v>529</v>
      </c>
      <c r="I723" s="917"/>
      <c r="J723" s="448" t="s">
        <v>252</v>
      </c>
    </row>
    <row r="724" spans="1:10" x14ac:dyDescent="0.2">
      <c r="B724" s="223" t="s">
        <v>335</v>
      </c>
      <c r="C724" s="223">
        <v>1</v>
      </c>
      <c r="D724" s="223">
        <v>0.5</v>
      </c>
      <c r="E724" s="223">
        <v>3</v>
      </c>
      <c r="F724" s="892">
        <v>1.5</v>
      </c>
      <c r="G724" s="892"/>
      <c r="H724" s="856">
        <v>4.5</v>
      </c>
      <c r="I724" s="856"/>
      <c r="J724" s="941" t="s">
        <v>1423</v>
      </c>
    </row>
    <row r="725" spans="1:10" x14ac:dyDescent="0.2">
      <c r="B725" s="223" t="s">
        <v>334</v>
      </c>
      <c r="C725" s="223">
        <v>1.2</v>
      </c>
      <c r="D725" s="223">
        <v>1</v>
      </c>
      <c r="E725" s="223">
        <v>4</v>
      </c>
      <c r="F725" s="892">
        <v>4.8</v>
      </c>
      <c r="G725" s="892"/>
      <c r="H725" s="856">
        <v>14.399999999999999</v>
      </c>
      <c r="I725" s="856"/>
      <c r="J725" s="942"/>
    </row>
    <row r="726" spans="1:10" x14ac:dyDescent="0.2">
      <c r="A726" s="645"/>
      <c r="B726" s="223" t="s">
        <v>496</v>
      </c>
      <c r="C726" s="223">
        <v>2.5</v>
      </c>
      <c r="D726" s="223">
        <v>1.8</v>
      </c>
      <c r="E726" s="223">
        <v>1</v>
      </c>
      <c r="F726" s="892">
        <v>4.5</v>
      </c>
      <c r="G726" s="892"/>
      <c r="H726" s="856">
        <v>13.5</v>
      </c>
      <c r="I726" s="856"/>
      <c r="J726" s="942"/>
    </row>
    <row r="727" spans="1:10" x14ac:dyDescent="0.2">
      <c r="B727" s="483" t="s">
        <v>956</v>
      </c>
      <c r="C727" s="480"/>
      <c r="D727" s="481"/>
      <c r="E727" s="481"/>
      <c r="F727" s="481"/>
      <c r="G727" s="481"/>
      <c r="H727" s="481"/>
      <c r="I727" s="481"/>
      <c r="J727" s="369"/>
    </row>
    <row r="728" spans="1:10" x14ac:dyDescent="0.2">
      <c r="B728" s="482" t="s">
        <v>270</v>
      </c>
      <c r="C728" s="482" t="s">
        <v>249</v>
      </c>
      <c r="D728" s="482" t="s">
        <v>250</v>
      </c>
      <c r="E728" s="482" t="s">
        <v>282</v>
      </c>
      <c r="F728" s="917" t="s">
        <v>251</v>
      </c>
      <c r="G728" s="917"/>
      <c r="H728" s="917" t="s">
        <v>529</v>
      </c>
      <c r="I728" s="917"/>
      <c r="J728" s="448" t="s">
        <v>252</v>
      </c>
    </row>
    <row r="729" spans="1:10" x14ac:dyDescent="0.2">
      <c r="B729" s="223" t="s">
        <v>326</v>
      </c>
      <c r="C729" s="223">
        <v>0.8</v>
      </c>
      <c r="D729" s="223">
        <v>1.6</v>
      </c>
      <c r="E729" s="223">
        <v>3.84</v>
      </c>
      <c r="F729" s="892">
        <v>3</v>
      </c>
      <c r="G729" s="892"/>
      <c r="H729" s="856">
        <v>9</v>
      </c>
      <c r="I729" s="856"/>
      <c r="J729" s="941" t="s">
        <v>1423</v>
      </c>
    </row>
    <row r="730" spans="1:10" x14ac:dyDescent="0.2">
      <c r="B730" s="223" t="s">
        <v>327</v>
      </c>
      <c r="C730" s="223">
        <v>0.8</v>
      </c>
      <c r="D730" s="223">
        <v>2.1</v>
      </c>
      <c r="E730" s="223">
        <v>3.36</v>
      </c>
      <c r="F730" s="892">
        <v>2</v>
      </c>
      <c r="G730" s="892"/>
      <c r="H730" s="856">
        <v>6</v>
      </c>
      <c r="I730" s="856"/>
      <c r="J730" s="942"/>
    </row>
    <row r="731" spans="1:10" ht="12.75" customHeight="1" x14ac:dyDescent="0.2">
      <c r="B731" s="223" t="s">
        <v>328</v>
      </c>
      <c r="C731" s="223">
        <v>0.9</v>
      </c>
      <c r="D731" s="223">
        <v>2.1</v>
      </c>
      <c r="E731" s="223">
        <v>1.89</v>
      </c>
      <c r="F731" s="892">
        <v>1</v>
      </c>
      <c r="G731" s="892"/>
      <c r="H731" s="856">
        <v>3</v>
      </c>
      <c r="I731" s="856"/>
      <c r="J731" s="942"/>
    </row>
    <row r="732" spans="1:10" x14ac:dyDescent="0.2">
      <c r="B732" s="223" t="s">
        <v>329</v>
      </c>
      <c r="C732" s="223">
        <v>0.95</v>
      </c>
      <c r="D732" s="223">
        <v>2.1</v>
      </c>
      <c r="E732" s="223">
        <v>7.98</v>
      </c>
      <c r="F732" s="892">
        <v>4</v>
      </c>
      <c r="G732" s="892"/>
      <c r="H732" s="856">
        <v>12</v>
      </c>
      <c r="I732" s="856"/>
      <c r="J732" s="942"/>
    </row>
    <row r="733" spans="1:10" x14ac:dyDescent="0.2">
      <c r="B733" s="223" t="s">
        <v>330</v>
      </c>
      <c r="C733" s="223">
        <v>1.05</v>
      </c>
      <c r="D733" s="223">
        <v>2.1</v>
      </c>
      <c r="E733" s="223">
        <v>2.21</v>
      </c>
      <c r="F733" s="892">
        <v>1</v>
      </c>
      <c r="G733" s="892"/>
      <c r="H733" s="856">
        <v>3</v>
      </c>
      <c r="I733" s="856"/>
      <c r="J733" s="942"/>
    </row>
    <row r="734" spans="1:10" x14ac:dyDescent="0.2">
      <c r="A734" s="345"/>
      <c r="B734" s="858" t="s">
        <v>253</v>
      </c>
      <c r="C734" s="859"/>
      <c r="D734" s="859"/>
      <c r="E734" s="859"/>
      <c r="F734" s="859"/>
      <c r="G734" s="860"/>
      <c r="H734" s="854">
        <v>65.400000000000006</v>
      </c>
      <c r="I734" s="855"/>
      <c r="J734" s="1063"/>
    </row>
    <row r="735" spans="1:10" ht="12.75" customHeight="1" x14ac:dyDescent="0.2">
      <c r="B735" s="354" t="s">
        <v>198</v>
      </c>
      <c r="C735" s="368"/>
      <c r="D735" s="889" t="s">
        <v>164</v>
      </c>
      <c r="E735" s="889"/>
      <c r="F735" s="889"/>
      <c r="G735" s="889"/>
      <c r="H735" s="889"/>
      <c r="I735" s="889"/>
      <c r="J735" s="369"/>
    </row>
    <row r="736" spans="1:10" x14ac:dyDescent="0.2">
      <c r="B736" s="341" t="s">
        <v>199</v>
      </c>
      <c r="C736" s="342">
        <v>88485</v>
      </c>
      <c r="D736" s="880" t="s">
        <v>2276</v>
      </c>
      <c r="E736" s="881"/>
      <c r="F736" s="881"/>
      <c r="G736" s="881"/>
      <c r="H736" s="881"/>
      <c r="I736" s="882"/>
      <c r="J736" s="342" t="s">
        <v>45</v>
      </c>
    </row>
    <row r="737" spans="1:10" x14ac:dyDescent="0.2">
      <c r="B737" s="866" t="s">
        <v>248</v>
      </c>
      <c r="C737" s="867"/>
      <c r="D737" s="867"/>
      <c r="E737" s="867"/>
      <c r="F737" s="867"/>
      <c r="G737" s="868"/>
      <c r="H737" s="865" t="s">
        <v>251</v>
      </c>
      <c r="I737" s="865"/>
      <c r="J737" s="343" t="s">
        <v>252</v>
      </c>
    </row>
    <row r="738" spans="1:10" x14ac:dyDescent="0.2">
      <c r="B738" s="851"/>
      <c r="C738" s="852"/>
      <c r="D738" s="852"/>
      <c r="E738" s="852"/>
      <c r="F738" s="852"/>
      <c r="G738" s="853"/>
      <c r="H738" s="856">
        <v>1007.0550000000001</v>
      </c>
      <c r="I738" s="857"/>
      <c r="J738" s="344" t="s">
        <v>251</v>
      </c>
    </row>
    <row r="739" spans="1:10" x14ac:dyDescent="0.2">
      <c r="A739" s="345"/>
      <c r="B739" s="858" t="s">
        <v>253</v>
      </c>
      <c r="C739" s="859"/>
      <c r="D739" s="859"/>
      <c r="E739" s="859"/>
      <c r="F739" s="859"/>
      <c r="G739" s="860"/>
      <c r="H739" s="854">
        <v>1007.0550000000001</v>
      </c>
      <c r="I739" s="855"/>
      <c r="J739" s="347"/>
    </row>
    <row r="740" spans="1:10" x14ac:dyDescent="0.2">
      <c r="B740" s="341" t="s">
        <v>200</v>
      </c>
      <c r="C740" s="342">
        <v>1901003033</v>
      </c>
      <c r="D740" s="880" t="s">
        <v>1716</v>
      </c>
      <c r="E740" s="881"/>
      <c r="F740" s="881"/>
      <c r="G740" s="881"/>
      <c r="H740" s="881"/>
      <c r="I740" s="882"/>
      <c r="J740" s="342" t="s">
        <v>45</v>
      </c>
    </row>
    <row r="741" spans="1:10" x14ac:dyDescent="0.2">
      <c r="B741" s="866" t="s">
        <v>248</v>
      </c>
      <c r="C741" s="867"/>
      <c r="D741" s="867"/>
      <c r="E741" s="867"/>
      <c r="F741" s="867"/>
      <c r="G741" s="868"/>
      <c r="H741" s="865" t="s">
        <v>251</v>
      </c>
      <c r="I741" s="865"/>
      <c r="J741" s="343" t="s">
        <v>252</v>
      </c>
    </row>
    <row r="742" spans="1:10" x14ac:dyDescent="0.2">
      <c r="B742" s="851"/>
      <c r="C742" s="852"/>
      <c r="D742" s="852"/>
      <c r="E742" s="852"/>
      <c r="F742" s="852"/>
      <c r="G742" s="853"/>
      <c r="H742" s="856">
        <v>1007.0550000000001</v>
      </c>
      <c r="I742" s="857"/>
      <c r="J742" s="344" t="s">
        <v>251</v>
      </c>
    </row>
    <row r="743" spans="1:10" x14ac:dyDescent="0.2">
      <c r="A743" s="345"/>
      <c r="B743" s="858" t="s">
        <v>253</v>
      </c>
      <c r="C743" s="859"/>
      <c r="D743" s="859"/>
      <c r="E743" s="859"/>
      <c r="F743" s="859"/>
      <c r="G743" s="860"/>
      <c r="H743" s="854">
        <v>1007.0550000000001</v>
      </c>
      <c r="I743" s="855"/>
      <c r="J743" s="347"/>
    </row>
    <row r="744" spans="1:10" x14ac:dyDescent="0.2">
      <c r="B744" s="341" t="s">
        <v>201</v>
      </c>
      <c r="C744" s="342">
        <v>88489</v>
      </c>
      <c r="D744" s="880" t="s">
        <v>2279</v>
      </c>
      <c r="E744" s="881"/>
      <c r="F744" s="881"/>
      <c r="G744" s="881"/>
      <c r="H744" s="881"/>
      <c r="I744" s="882"/>
      <c r="J744" s="342" t="s">
        <v>45</v>
      </c>
    </row>
    <row r="745" spans="1:10" ht="30" customHeight="1" x14ac:dyDescent="0.2">
      <c r="B745" s="1064" t="s">
        <v>223</v>
      </c>
      <c r="C745" s="1064"/>
      <c r="D745" s="1064"/>
      <c r="E745" s="343" t="s">
        <v>353</v>
      </c>
      <c r="F745" s="343" t="s">
        <v>250</v>
      </c>
      <c r="G745" s="343" t="s">
        <v>354</v>
      </c>
      <c r="H745" s="229" t="s">
        <v>279</v>
      </c>
      <c r="I745" s="343" t="s">
        <v>355</v>
      </c>
      <c r="J745" s="343" t="s">
        <v>252</v>
      </c>
    </row>
    <row r="746" spans="1:10" ht="12.75" customHeight="1" x14ac:dyDescent="0.2">
      <c r="B746" s="924" t="s">
        <v>1576</v>
      </c>
      <c r="C746" s="924"/>
      <c r="D746" s="924"/>
      <c r="E746" s="224">
        <v>12.9</v>
      </c>
      <c r="F746" s="223">
        <v>1.1499999999999999</v>
      </c>
      <c r="G746" s="224">
        <v>14.834999999999999</v>
      </c>
      <c r="H746" s="484">
        <v>1.8900000000000001</v>
      </c>
      <c r="I746" s="485">
        <v>19.417499999999997</v>
      </c>
      <c r="J746" s="895" t="s">
        <v>376</v>
      </c>
    </row>
    <row r="747" spans="1:10" x14ac:dyDescent="0.2">
      <c r="B747" s="924" t="s">
        <v>1577</v>
      </c>
      <c r="C747" s="924"/>
      <c r="D747" s="924"/>
      <c r="E747" s="224">
        <v>15.48</v>
      </c>
      <c r="F747" s="223">
        <v>3</v>
      </c>
      <c r="G747" s="224">
        <v>46.44</v>
      </c>
      <c r="H747" s="484">
        <v>7.8850000000000007</v>
      </c>
      <c r="I747" s="485">
        <v>57.832499999999996</v>
      </c>
      <c r="J747" s="896"/>
    </row>
    <row r="748" spans="1:10" x14ac:dyDescent="0.2">
      <c r="B748" s="924" t="s">
        <v>1578</v>
      </c>
      <c r="C748" s="924"/>
      <c r="D748" s="924"/>
      <c r="E748" s="224">
        <v>9.4</v>
      </c>
      <c r="F748" s="223">
        <v>3</v>
      </c>
      <c r="G748" s="224">
        <v>28.200000000000003</v>
      </c>
      <c r="H748" s="484">
        <v>2.4900000000000002</v>
      </c>
      <c r="I748" s="485">
        <v>38.564999999999998</v>
      </c>
      <c r="J748" s="896"/>
    </row>
    <row r="749" spans="1:10" x14ac:dyDescent="0.2">
      <c r="B749" s="924" t="s">
        <v>1579</v>
      </c>
      <c r="C749" s="924"/>
      <c r="D749" s="924"/>
      <c r="E749" s="224">
        <v>12</v>
      </c>
      <c r="F749" s="223">
        <v>3</v>
      </c>
      <c r="G749" s="224">
        <v>36</v>
      </c>
      <c r="H749" s="484">
        <v>3.99</v>
      </c>
      <c r="I749" s="485">
        <v>48.015000000000001</v>
      </c>
      <c r="J749" s="896"/>
    </row>
    <row r="750" spans="1:10" x14ac:dyDescent="0.2">
      <c r="B750" s="924" t="s">
        <v>1580</v>
      </c>
      <c r="C750" s="924"/>
      <c r="D750" s="924"/>
      <c r="E750" s="224">
        <v>17.079999999999998</v>
      </c>
      <c r="F750" s="223">
        <v>3</v>
      </c>
      <c r="G750" s="224">
        <v>51.239999999999995</v>
      </c>
      <c r="H750" s="484">
        <v>10.379999999999999</v>
      </c>
      <c r="I750" s="485">
        <v>61.29</v>
      </c>
      <c r="J750" s="896"/>
    </row>
    <row r="751" spans="1:10" x14ac:dyDescent="0.2">
      <c r="B751" s="924" t="s">
        <v>1581</v>
      </c>
      <c r="C751" s="924"/>
      <c r="D751" s="924"/>
      <c r="E751" s="224">
        <v>37.880000000000003</v>
      </c>
      <c r="F751" s="223">
        <v>5</v>
      </c>
      <c r="G751" s="224">
        <v>189.4</v>
      </c>
      <c r="H751" s="484">
        <v>39.125</v>
      </c>
      <c r="I751" s="485">
        <v>225.41250000000002</v>
      </c>
      <c r="J751" s="896"/>
    </row>
    <row r="752" spans="1:10" x14ac:dyDescent="0.2">
      <c r="B752" s="924" t="s">
        <v>1582</v>
      </c>
      <c r="C752" s="924"/>
      <c r="D752" s="924"/>
      <c r="E752" s="224">
        <v>14.2</v>
      </c>
      <c r="F752" s="223">
        <v>3</v>
      </c>
      <c r="G752" s="224">
        <v>42.599999999999994</v>
      </c>
      <c r="H752" s="484">
        <v>7.27</v>
      </c>
      <c r="I752" s="485">
        <v>52.994999999999997</v>
      </c>
      <c r="J752" s="896"/>
    </row>
    <row r="753" spans="1:10" x14ac:dyDescent="0.2">
      <c r="A753" s="345"/>
      <c r="B753" s="858" t="s">
        <v>253</v>
      </c>
      <c r="C753" s="859"/>
      <c r="D753" s="859"/>
      <c r="E753" s="859"/>
      <c r="F753" s="859"/>
      <c r="G753" s="859"/>
      <c r="H753" s="860"/>
      <c r="I753" s="346">
        <v>1007.0550000000001</v>
      </c>
      <c r="J753" s="347"/>
    </row>
    <row r="754" spans="1:10" ht="12.75" customHeight="1" x14ac:dyDescent="0.2">
      <c r="B754" s="354" t="s">
        <v>202</v>
      </c>
      <c r="C754" s="368"/>
      <c r="D754" s="889" t="s">
        <v>165</v>
      </c>
      <c r="E754" s="889"/>
      <c r="F754" s="889"/>
      <c r="G754" s="889"/>
      <c r="H754" s="889"/>
      <c r="I754" s="889"/>
      <c r="J754" s="369"/>
    </row>
    <row r="755" spans="1:10" x14ac:dyDescent="0.2">
      <c r="B755" s="341" t="s">
        <v>203</v>
      </c>
      <c r="C755" s="342">
        <v>88485</v>
      </c>
      <c r="D755" s="880" t="s">
        <v>2276</v>
      </c>
      <c r="E755" s="881"/>
      <c r="F755" s="881"/>
      <c r="G755" s="881"/>
      <c r="H755" s="881"/>
      <c r="I755" s="882"/>
      <c r="J755" s="342" t="s">
        <v>45</v>
      </c>
    </row>
    <row r="756" spans="1:10" x14ac:dyDescent="0.2">
      <c r="B756" s="866" t="s">
        <v>248</v>
      </c>
      <c r="C756" s="867"/>
      <c r="D756" s="867"/>
      <c r="E756" s="867"/>
      <c r="F756" s="867"/>
      <c r="G756" s="868"/>
      <c r="H756" s="865" t="s">
        <v>251</v>
      </c>
      <c r="I756" s="865"/>
      <c r="J756" s="343" t="s">
        <v>252</v>
      </c>
    </row>
    <row r="757" spans="1:10" x14ac:dyDescent="0.2">
      <c r="B757" s="851"/>
      <c r="C757" s="852"/>
      <c r="D757" s="852"/>
      <c r="E757" s="852"/>
      <c r="F757" s="852"/>
      <c r="G757" s="853"/>
      <c r="H757" s="856">
        <v>462.80624999999998</v>
      </c>
      <c r="I757" s="857"/>
      <c r="J757" s="344" t="s">
        <v>251</v>
      </c>
    </row>
    <row r="758" spans="1:10" x14ac:dyDescent="0.2">
      <c r="A758" s="345"/>
      <c r="B758" s="858" t="s">
        <v>253</v>
      </c>
      <c r="C758" s="859"/>
      <c r="D758" s="859"/>
      <c r="E758" s="859"/>
      <c r="F758" s="859"/>
      <c r="G758" s="860"/>
      <c r="H758" s="854">
        <v>462.80624999999998</v>
      </c>
      <c r="I758" s="855"/>
      <c r="J758" s="347"/>
    </row>
    <row r="759" spans="1:10" x14ac:dyDescent="0.2">
      <c r="A759" s="345"/>
      <c r="B759" s="341" t="s">
        <v>204</v>
      </c>
      <c r="C759" s="342">
        <v>1901003033</v>
      </c>
      <c r="D759" s="880" t="s">
        <v>1716</v>
      </c>
      <c r="E759" s="881"/>
      <c r="F759" s="881"/>
      <c r="G759" s="881"/>
      <c r="H759" s="881"/>
      <c r="I759" s="882"/>
      <c r="J759" s="342" t="s">
        <v>45</v>
      </c>
    </row>
    <row r="760" spans="1:10" x14ac:dyDescent="0.2">
      <c r="A760" s="345"/>
      <c r="B760" s="866" t="s">
        <v>248</v>
      </c>
      <c r="C760" s="867"/>
      <c r="D760" s="867"/>
      <c r="E760" s="867"/>
      <c r="F760" s="867"/>
      <c r="G760" s="868"/>
      <c r="H760" s="865" t="s">
        <v>251</v>
      </c>
      <c r="I760" s="865"/>
      <c r="J760" s="343" t="s">
        <v>252</v>
      </c>
    </row>
    <row r="761" spans="1:10" x14ac:dyDescent="0.2">
      <c r="A761" s="345"/>
      <c r="B761" s="851"/>
      <c r="C761" s="852"/>
      <c r="D761" s="852"/>
      <c r="E761" s="852"/>
      <c r="F761" s="852"/>
      <c r="G761" s="853"/>
      <c r="H761" s="856">
        <v>462.80624999999998</v>
      </c>
      <c r="I761" s="857"/>
      <c r="J761" s="344" t="s">
        <v>251</v>
      </c>
    </row>
    <row r="762" spans="1:10" x14ac:dyDescent="0.2">
      <c r="A762" s="345"/>
      <c r="B762" s="858" t="s">
        <v>253</v>
      </c>
      <c r="C762" s="859"/>
      <c r="D762" s="859"/>
      <c r="E762" s="859"/>
      <c r="F762" s="859"/>
      <c r="G762" s="860"/>
      <c r="H762" s="854">
        <v>462.80624999999998</v>
      </c>
      <c r="I762" s="855"/>
      <c r="J762" s="347"/>
    </row>
    <row r="763" spans="1:10" ht="30" customHeight="1" x14ac:dyDescent="0.2">
      <c r="B763" s="341" t="s">
        <v>908</v>
      </c>
      <c r="C763" s="342">
        <v>1901003505</v>
      </c>
      <c r="D763" s="880" t="s">
        <v>2282</v>
      </c>
      <c r="E763" s="881"/>
      <c r="F763" s="881"/>
      <c r="G763" s="881"/>
      <c r="H763" s="881"/>
      <c r="I763" s="882"/>
      <c r="J763" s="342" t="s">
        <v>45</v>
      </c>
    </row>
    <row r="764" spans="1:10" ht="15" customHeight="1" x14ac:dyDescent="0.2">
      <c r="B764" s="914" t="s">
        <v>248</v>
      </c>
      <c r="C764" s="915"/>
      <c r="D764" s="916"/>
      <c r="E764" s="397" t="s">
        <v>277</v>
      </c>
      <c r="F764" s="383" t="s">
        <v>305</v>
      </c>
      <c r="G764" s="383" t="s">
        <v>306</v>
      </c>
      <c r="H764" s="987" t="s">
        <v>251</v>
      </c>
      <c r="I764" s="987"/>
      <c r="J764" s="385" t="s">
        <v>252</v>
      </c>
    </row>
    <row r="765" spans="1:10" ht="15" customHeight="1" x14ac:dyDescent="0.2">
      <c r="B765" s="925" t="s">
        <v>365</v>
      </c>
      <c r="C765" s="926"/>
      <c r="D765" s="927"/>
      <c r="E765" s="388">
        <v>51.68</v>
      </c>
      <c r="F765" s="388">
        <v>5</v>
      </c>
      <c r="G765" s="388">
        <v>28.700000000000003</v>
      </c>
      <c r="H765" s="961">
        <v>229.7</v>
      </c>
      <c r="I765" s="961"/>
      <c r="J765" s="911" t="s">
        <v>307</v>
      </c>
    </row>
    <row r="766" spans="1:10" ht="15" customHeight="1" x14ac:dyDescent="0.2">
      <c r="A766" s="345"/>
      <c r="B766" s="925" t="s">
        <v>1122</v>
      </c>
      <c r="C766" s="926"/>
      <c r="D766" s="927"/>
      <c r="E766" s="388">
        <v>18.329999999999998</v>
      </c>
      <c r="F766" s="388">
        <v>1.75</v>
      </c>
      <c r="G766" s="388">
        <v>0</v>
      </c>
      <c r="H766" s="961">
        <v>32.077500000000001</v>
      </c>
      <c r="I766" s="961"/>
      <c r="J766" s="912"/>
    </row>
    <row r="767" spans="1:10" ht="15" customHeight="1" x14ac:dyDescent="0.2">
      <c r="A767" s="345"/>
      <c r="B767" s="925" t="s">
        <v>1419</v>
      </c>
      <c r="C767" s="926"/>
      <c r="D767" s="927"/>
      <c r="E767" s="388">
        <v>23.38</v>
      </c>
      <c r="F767" s="388">
        <v>2</v>
      </c>
      <c r="G767" s="388">
        <v>0</v>
      </c>
      <c r="H767" s="961">
        <v>46.76</v>
      </c>
      <c r="I767" s="961"/>
      <c r="J767" s="913"/>
    </row>
    <row r="768" spans="1:10" ht="15" customHeight="1" x14ac:dyDescent="0.2">
      <c r="B768" s="1061" t="s">
        <v>253</v>
      </c>
      <c r="C768" s="1062"/>
      <c r="D768" s="1062"/>
      <c r="E768" s="1062"/>
      <c r="F768" s="1062"/>
      <c r="G768" s="1062"/>
      <c r="H768" s="923">
        <v>308.53749999999997</v>
      </c>
      <c r="I768" s="923"/>
      <c r="J768" s="486"/>
    </row>
    <row r="769" spans="1:10" ht="12.75" customHeight="1" x14ac:dyDescent="0.2">
      <c r="B769" s="663" t="s">
        <v>1520</v>
      </c>
      <c r="C769" s="368"/>
      <c r="D769" s="889" t="s">
        <v>1560</v>
      </c>
      <c r="E769" s="889"/>
      <c r="F769" s="889"/>
      <c r="G769" s="889"/>
      <c r="H769" s="889"/>
      <c r="I769" s="889"/>
      <c r="J769" s="369"/>
    </row>
    <row r="770" spans="1:10" x14ac:dyDescent="0.2">
      <c r="B770" s="341" t="s">
        <v>1521</v>
      </c>
      <c r="C770" s="342">
        <v>88484</v>
      </c>
      <c r="D770" s="880" t="s">
        <v>2283</v>
      </c>
      <c r="E770" s="881"/>
      <c r="F770" s="881"/>
      <c r="G770" s="881"/>
      <c r="H770" s="881"/>
      <c r="I770" s="882"/>
      <c r="J770" s="342" t="s">
        <v>45</v>
      </c>
    </row>
    <row r="771" spans="1:10" x14ac:dyDescent="0.2">
      <c r="B771" s="866" t="s">
        <v>248</v>
      </c>
      <c r="C771" s="867"/>
      <c r="D771" s="867"/>
      <c r="E771" s="867"/>
      <c r="F771" s="867"/>
      <c r="G771" s="868"/>
      <c r="H771" s="865" t="s">
        <v>251</v>
      </c>
      <c r="I771" s="865"/>
      <c r="J771" s="343" t="s">
        <v>252</v>
      </c>
    </row>
    <row r="772" spans="1:10" x14ac:dyDescent="0.2">
      <c r="B772" s="876" t="s">
        <v>1392</v>
      </c>
      <c r="C772" s="877"/>
      <c r="D772" s="877"/>
      <c r="E772" s="877"/>
      <c r="F772" s="877"/>
      <c r="G772" s="878"/>
      <c r="H772" s="856">
        <v>21.330000000000002</v>
      </c>
      <c r="I772" s="857"/>
      <c r="J772" s="344" t="s">
        <v>251</v>
      </c>
    </row>
    <row r="773" spans="1:10" x14ac:dyDescent="0.2">
      <c r="A773" s="345"/>
      <c r="B773" s="858" t="s">
        <v>253</v>
      </c>
      <c r="C773" s="859"/>
      <c r="D773" s="859"/>
      <c r="E773" s="859"/>
      <c r="F773" s="859"/>
      <c r="G773" s="860"/>
      <c r="H773" s="854">
        <v>21.330000000000002</v>
      </c>
      <c r="I773" s="855"/>
      <c r="J773" s="347"/>
    </row>
    <row r="774" spans="1:10" x14ac:dyDescent="0.2">
      <c r="A774" s="345"/>
      <c r="B774" s="341" t="s">
        <v>1554</v>
      </c>
      <c r="C774" s="342">
        <v>88496</v>
      </c>
      <c r="D774" s="880" t="s">
        <v>2286</v>
      </c>
      <c r="E774" s="881"/>
      <c r="F774" s="881"/>
      <c r="G774" s="881"/>
      <c r="H774" s="881"/>
      <c r="I774" s="882"/>
      <c r="J774" s="342" t="s">
        <v>45</v>
      </c>
    </row>
    <row r="775" spans="1:10" x14ac:dyDescent="0.2">
      <c r="A775" s="345"/>
      <c r="B775" s="866" t="s">
        <v>248</v>
      </c>
      <c r="C775" s="867"/>
      <c r="D775" s="867"/>
      <c r="E775" s="867"/>
      <c r="F775" s="867"/>
      <c r="G775" s="868"/>
      <c r="H775" s="865" t="s">
        <v>251</v>
      </c>
      <c r="I775" s="865"/>
      <c r="J775" s="343" t="s">
        <v>252</v>
      </c>
    </row>
    <row r="776" spans="1:10" x14ac:dyDescent="0.2">
      <c r="A776" s="345"/>
      <c r="B776" s="876" t="s">
        <v>1392</v>
      </c>
      <c r="C776" s="877"/>
      <c r="D776" s="877"/>
      <c r="E776" s="877"/>
      <c r="F776" s="877"/>
      <c r="G776" s="878"/>
      <c r="H776" s="856">
        <v>21.330000000000002</v>
      </c>
      <c r="I776" s="857"/>
      <c r="J776" s="344" t="s">
        <v>251</v>
      </c>
    </row>
    <row r="777" spans="1:10" x14ac:dyDescent="0.2">
      <c r="A777" s="345"/>
      <c r="B777" s="858" t="s">
        <v>253</v>
      </c>
      <c r="C777" s="859"/>
      <c r="D777" s="859"/>
      <c r="E777" s="859"/>
      <c r="F777" s="859"/>
      <c r="G777" s="860"/>
      <c r="H777" s="854">
        <v>21.330000000000002</v>
      </c>
      <c r="I777" s="855"/>
      <c r="J777" s="347"/>
    </row>
    <row r="778" spans="1:10" x14ac:dyDescent="0.2">
      <c r="A778" s="345"/>
      <c r="B778" s="341" t="s">
        <v>1555</v>
      </c>
      <c r="C778" s="342">
        <v>104639</v>
      </c>
      <c r="D778" s="880" t="s">
        <v>2289</v>
      </c>
      <c r="E778" s="881"/>
      <c r="F778" s="881"/>
      <c r="G778" s="881"/>
      <c r="H778" s="881"/>
      <c r="I778" s="882"/>
      <c r="J778" s="342" t="s">
        <v>45</v>
      </c>
    </row>
    <row r="779" spans="1:10" x14ac:dyDescent="0.2">
      <c r="A779" s="345"/>
      <c r="B779" s="866"/>
      <c r="C779" s="867"/>
      <c r="D779" s="867"/>
      <c r="E779" s="867"/>
      <c r="F779" s="867"/>
      <c r="G779" s="868"/>
      <c r="H779" s="865" t="s">
        <v>251</v>
      </c>
      <c r="I779" s="865"/>
      <c r="J779" s="229" t="s">
        <v>295</v>
      </c>
    </row>
    <row r="780" spans="1:10" x14ac:dyDescent="0.2">
      <c r="A780" s="345"/>
      <c r="B780" s="876" t="s">
        <v>1392</v>
      </c>
      <c r="C780" s="877"/>
      <c r="D780" s="877"/>
      <c r="E780" s="877"/>
      <c r="F780" s="877"/>
      <c r="G780" s="878"/>
      <c r="H780" s="885">
        <v>21.330000000000002</v>
      </c>
      <c r="I780" s="886"/>
      <c r="J780" s="661" t="s">
        <v>251</v>
      </c>
    </row>
    <row r="781" spans="1:10" x14ac:dyDescent="0.2">
      <c r="A781" s="345"/>
      <c r="B781" s="847" t="s">
        <v>253</v>
      </c>
      <c r="C781" s="848"/>
      <c r="D781" s="848"/>
      <c r="E781" s="848"/>
      <c r="F781" s="848"/>
      <c r="G781" s="849"/>
      <c r="H781" s="850">
        <v>21.330000000000002</v>
      </c>
      <c r="I781" s="850"/>
      <c r="J781" s="233"/>
    </row>
    <row r="782" spans="1:10" x14ac:dyDescent="0.2">
      <c r="A782" s="345"/>
      <c r="B782" s="341" t="s">
        <v>1567</v>
      </c>
      <c r="C782" s="342">
        <v>102215</v>
      </c>
      <c r="D782" s="880" t="s">
        <v>2292</v>
      </c>
      <c r="E782" s="881"/>
      <c r="F782" s="881"/>
      <c r="G782" s="881"/>
      <c r="H782" s="881"/>
      <c r="I782" s="882"/>
      <c r="J782" s="342" t="s">
        <v>45</v>
      </c>
    </row>
    <row r="783" spans="1:10" x14ac:dyDescent="0.2">
      <c r="A783" s="345"/>
      <c r="B783" s="866"/>
      <c r="C783" s="867"/>
      <c r="D783" s="867"/>
      <c r="E783" s="867"/>
      <c r="F783" s="867"/>
      <c r="G783" s="868"/>
      <c r="H783" s="865" t="s">
        <v>251</v>
      </c>
      <c r="I783" s="865"/>
      <c r="J783" s="229" t="s">
        <v>295</v>
      </c>
    </row>
    <row r="784" spans="1:10" x14ac:dyDescent="0.2">
      <c r="A784" s="345"/>
      <c r="B784" s="876" t="s">
        <v>1393</v>
      </c>
      <c r="C784" s="877"/>
      <c r="D784" s="877"/>
      <c r="E784" s="877"/>
      <c r="F784" s="877"/>
      <c r="G784" s="878"/>
      <c r="H784" s="885">
        <v>118.35000000000001</v>
      </c>
      <c r="I784" s="886"/>
      <c r="J784" s="895" t="s">
        <v>251</v>
      </c>
    </row>
    <row r="785" spans="1:10" x14ac:dyDescent="0.2">
      <c r="A785" s="345"/>
      <c r="B785" s="876" t="s">
        <v>1394</v>
      </c>
      <c r="C785" s="877"/>
      <c r="D785" s="877"/>
      <c r="E785" s="877"/>
      <c r="F785" s="877"/>
      <c r="G785" s="878"/>
      <c r="H785" s="885">
        <v>199.56</v>
      </c>
      <c r="I785" s="886"/>
      <c r="J785" s="897"/>
    </row>
    <row r="786" spans="1:10" x14ac:dyDescent="0.2">
      <c r="A786" s="345"/>
      <c r="B786" s="847" t="s">
        <v>253</v>
      </c>
      <c r="C786" s="848"/>
      <c r="D786" s="848"/>
      <c r="E786" s="848"/>
      <c r="F786" s="848"/>
      <c r="G786" s="849"/>
      <c r="H786" s="850">
        <v>317.91000000000003</v>
      </c>
      <c r="I786" s="850"/>
      <c r="J786" s="233"/>
    </row>
    <row r="787" spans="1:10" x14ac:dyDescent="0.2">
      <c r="B787" s="667" t="s">
        <v>1561</v>
      </c>
      <c r="C787" s="379"/>
      <c r="D787" s="864" t="s">
        <v>1519</v>
      </c>
      <c r="E787" s="864"/>
      <c r="F787" s="864"/>
      <c r="G787" s="864"/>
      <c r="H787" s="864"/>
      <c r="I787" s="864"/>
      <c r="J787" s="380"/>
    </row>
    <row r="788" spans="1:10" ht="30" customHeight="1" x14ac:dyDescent="0.2">
      <c r="B788" s="341" t="s">
        <v>1562</v>
      </c>
      <c r="C788" s="342">
        <v>97914</v>
      </c>
      <c r="D788" s="880" t="s">
        <v>1732</v>
      </c>
      <c r="E788" s="881"/>
      <c r="F788" s="881"/>
      <c r="G788" s="881"/>
      <c r="H788" s="881"/>
      <c r="I788" s="882"/>
      <c r="J788" s="342" t="s">
        <v>1733</v>
      </c>
    </row>
    <row r="789" spans="1:10" x14ac:dyDescent="0.2">
      <c r="B789" s="866" t="s">
        <v>248</v>
      </c>
      <c r="C789" s="867"/>
      <c r="D789" s="867"/>
      <c r="E789" s="868"/>
      <c r="F789" s="446" t="s">
        <v>1509</v>
      </c>
      <c r="G789" s="446" t="s">
        <v>1510</v>
      </c>
      <c r="H789" s="870" t="s">
        <v>1733</v>
      </c>
      <c r="I789" s="871"/>
      <c r="J789" s="343" t="s">
        <v>252</v>
      </c>
    </row>
    <row r="790" spans="1:10" x14ac:dyDescent="0.2">
      <c r="B790" s="851" t="s">
        <v>1513</v>
      </c>
      <c r="C790" s="852"/>
      <c r="D790" s="852"/>
      <c r="E790" s="853"/>
      <c r="F790" s="223">
        <v>0.58899999999999997</v>
      </c>
      <c r="G790" s="223">
        <v>2</v>
      </c>
      <c r="H790" s="872">
        <v>1.1779999999999999</v>
      </c>
      <c r="I790" s="873"/>
      <c r="J790" s="498" t="s">
        <v>1514</v>
      </c>
    </row>
    <row r="791" spans="1:10" ht="15" customHeight="1" x14ac:dyDescent="0.2">
      <c r="A791" s="345"/>
      <c r="B791" s="874" t="s">
        <v>253</v>
      </c>
      <c r="C791" s="875"/>
      <c r="D791" s="875"/>
      <c r="E791" s="875"/>
      <c r="F791" s="875"/>
      <c r="G791" s="875"/>
      <c r="H791" s="879">
        <v>1.1779999999999999</v>
      </c>
      <c r="I791" s="879"/>
      <c r="J791" s="489"/>
    </row>
    <row r="792" spans="1:10" ht="30" customHeight="1" x14ac:dyDescent="0.2">
      <c r="B792" s="341" t="s">
        <v>1563</v>
      </c>
      <c r="C792" s="342">
        <v>97915</v>
      </c>
      <c r="D792" s="880" t="s">
        <v>1736</v>
      </c>
      <c r="E792" s="881"/>
      <c r="F792" s="881"/>
      <c r="G792" s="881"/>
      <c r="H792" s="881"/>
      <c r="I792" s="882"/>
      <c r="J792" s="342" t="s">
        <v>1733</v>
      </c>
    </row>
    <row r="793" spans="1:10" x14ac:dyDescent="0.2">
      <c r="B793" s="866" t="s">
        <v>248</v>
      </c>
      <c r="C793" s="867"/>
      <c r="D793" s="867"/>
      <c r="E793" s="868"/>
      <c r="F793" s="446" t="s">
        <v>1509</v>
      </c>
      <c r="G793" s="446" t="s">
        <v>1510</v>
      </c>
      <c r="H793" s="870" t="s">
        <v>1733</v>
      </c>
      <c r="I793" s="871"/>
      <c r="J793" s="343" t="s">
        <v>252</v>
      </c>
    </row>
    <row r="794" spans="1:10" x14ac:dyDescent="0.2">
      <c r="B794" s="851" t="s">
        <v>1513</v>
      </c>
      <c r="C794" s="852"/>
      <c r="D794" s="852"/>
      <c r="E794" s="853"/>
      <c r="F794" s="223">
        <v>0.58899999999999997</v>
      </c>
      <c r="G794" s="223">
        <v>30</v>
      </c>
      <c r="H794" s="872">
        <v>17.669999999999998</v>
      </c>
      <c r="I794" s="873"/>
      <c r="J794" s="498" t="s">
        <v>1514</v>
      </c>
    </row>
    <row r="795" spans="1:10" ht="15" customHeight="1" x14ac:dyDescent="0.2">
      <c r="A795" s="345"/>
      <c r="B795" s="874" t="s">
        <v>253</v>
      </c>
      <c r="C795" s="875"/>
      <c r="D795" s="875"/>
      <c r="E795" s="875"/>
      <c r="F795" s="875"/>
      <c r="G795" s="875"/>
      <c r="H795" s="879">
        <v>17.669999999999998</v>
      </c>
      <c r="I795" s="879"/>
      <c r="J795" s="489"/>
    </row>
    <row r="796" spans="1:10" x14ac:dyDescent="0.2">
      <c r="B796" s="375" t="s">
        <v>205</v>
      </c>
      <c r="C796" s="376"/>
      <c r="D796" s="863" t="s">
        <v>380</v>
      </c>
      <c r="E796" s="863"/>
      <c r="F796" s="863"/>
      <c r="G796" s="863"/>
      <c r="H796" s="863"/>
      <c r="I796" s="863"/>
      <c r="J796" s="377"/>
    </row>
    <row r="797" spans="1:10" x14ac:dyDescent="0.2">
      <c r="B797" s="378" t="s">
        <v>206</v>
      </c>
      <c r="C797" s="379"/>
      <c r="D797" s="864" t="s">
        <v>132</v>
      </c>
      <c r="E797" s="864"/>
      <c r="F797" s="864"/>
      <c r="G797" s="864"/>
      <c r="H797" s="864"/>
      <c r="I797" s="864"/>
      <c r="J797" s="380"/>
    </row>
    <row r="798" spans="1:10" x14ac:dyDescent="0.2">
      <c r="B798" s="381" t="s">
        <v>207</v>
      </c>
      <c r="C798" s="382">
        <v>98689</v>
      </c>
      <c r="D798" s="1055" t="s">
        <v>2295</v>
      </c>
      <c r="E798" s="1056"/>
      <c r="F798" s="1056"/>
      <c r="G798" s="1056"/>
      <c r="H798" s="1056"/>
      <c r="I798" s="1057"/>
      <c r="J798" s="382" t="s">
        <v>150</v>
      </c>
    </row>
    <row r="799" spans="1:10" ht="25.5" x14ac:dyDescent="0.2">
      <c r="B799" s="918" t="s">
        <v>248</v>
      </c>
      <c r="C799" s="919"/>
      <c r="D799" s="920"/>
      <c r="E799" s="921" t="s">
        <v>270</v>
      </c>
      <c r="F799" s="922"/>
      <c r="G799" s="383" t="s">
        <v>249</v>
      </c>
      <c r="H799" s="383" t="s">
        <v>41</v>
      </c>
      <c r="I799" s="384" t="s">
        <v>308</v>
      </c>
      <c r="J799" s="385" t="s">
        <v>252</v>
      </c>
    </row>
    <row r="800" spans="1:10" ht="19.5" customHeight="1" x14ac:dyDescent="0.2">
      <c r="B800" s="386"/>
      <c r="C800" s="91"/>
      <c r="D800" s="387"/>
      <c r="E800" s="883" t="s">
        <v>326</v>
      </c>
      <c r="F800" s="884"/>
      <c r="G800" s="388">
        <v>0.8</v>
      </c>
      <c r="H800" s="388">
        <v>3</v>
      </c>
      <c r="I800" s="389">
        <v>2.4000000000000004</v>
      </c>
      <c r="J800" s="911" t="s">
        <v>309</v>
      </c>
    </row>
    <row r="801" spans="1:10" ht="19.5" customHeight="1" x14ac:dyDescent="0.2">
      <c r="B801" s="390"/>
      <c r="C801" s="154"/>
      <c r="D801" s="391"/>
      <c r="E801" s="883" t="s">
        <v>327</v>
      </c>
      <c r="F801" s="884"/>
      <c r="G801" s="388">
        <v>0.8</v>
      </c>
      <c r="H801" s="388">
        <v>2</v>
      </c>
      <c r="I801" s="389">
        <v>1.6</v>
      </c>
      <c r="J801" s="912"/>
    </row>
    <row r="802" spans="1:10" ht="19.5" customHeight="1" x14ac:dyDescent="0.2">
      <c r="B802" s="390"/>
      <c r="C802" s="154"/>
      <c r="D802" s="391"/>
      <c r="E802" s="883" t="s">
        <v>328</v>
      </c>
      <c r="F802" s="884"/>
      <c r="G802" s="388">
        <v>0.9</v>
      </c>
      <c r="H802" s="388">
        <v>1</v>
      </c>
      <c r="I802" s="389">
        <v>0.9</v>
      </c>
      <c r="J802" s="912"/>
    </row>
    <row r="803" spans="1:10" ht="19.5" customHeight="1" x14ac:dyDescent="0.2">
      <c r="B803" s="390"/>
      <c r="C803" s="154"/>
      <c r="D803" s="391"/>
      <c r="E803" s="883" t="s">
        <v>329</v>
      </c>
      <c r="F803" s="884"/>
      <c r="G803" s="388">
        <v>0.95</v>
      </c>
      <c r="H803" s="388">
        <v>4</v>
      </c>
      <c r="I803" s="389">
        <v>3.8</v>
      </c>
      <c r="J803" s="912"/>
    </row>
    <row r="804" spans="1:10" ht="19.5" customHeight="1" x14ac:dyDescent="0.2">
      <c r="B804" s="390"/>
      <c r="C804" s="154"/>
      <c r="D804" s="391"/>
      <c r="E804" s="883" t="s">
        <v>330</v>
      </c>
      <c r="F804" s="884"/>
      <c r="G804" s="388">
        <v>1.05</v>
      </c>
      <c r="H804" s="388">
        <v>1</v>
      </c>
      <c r="I804" s="389">
        <v>1.05</v>
      </c>
      <c r="J804" s="912"/>
    </row>
    <row r="805" spans="1:10" ht="19.5" customHeight="1" x14ac:dyDescent="0.2">
      <c r="B805" s="390"/>
      <c r="C805" s="154"/>
      <c r="D805" s="391"/>
      <c r="E805" s="883" t="s">
        <v>331</v>
      </c>
      <c r="F805" s="884"/>
      <c r="G805" s="388">
        <v>4</v>
      </c>
      <c r="H805" s="388">
        <v>2</v>
      </c>
      <c r="I805" s="389">
        <v>8</v>
      </c>
      <c r="J805" s="912"/>
    </row>
    <row r="806" spans="1:10" x14ac:dyDescent="0.2">
      <c r="A806" s="345"/>
      <c r="B806" s="1025" t="s">
        <v>253</v>
      </c>
      <c r="C806" s="1026"/>
      <c r="D806" s="1026"/>
      <c r="E806" s="1026"/>
      <c r="F806" s="1026"/>
      <c r="G806" s="1026"/>
      <c r="H806" s="1027"/>
      <c r="I806" s="392">
        <v>17.75</v>
      </c>
      <c r="J806" s="393"/>
    </row>
    <row r="807" spans="1:10" ht="28.5" customHeight="1" x14ac:dyDescent="0.2">
      <c r="B807" s="341" t="s">
        <v>208</v>
      </c>
      <c r="C807" s="342">
        <v>101965</v>
      </c>
      <c r="D807" s="880" t="s">
        <v>2298</v>
      </c>
      <c r="E807" s="881"/>
      <c r="F807" s="881"/>
      <c r="G807" s="881"/>
      <c r="H807" s="881"/>
      <c r="I807" s="882"/>
      <c r="J807" s="342" t="s">
        <v>150</v>
      </c>
    </row>
    <row r="808" spans="1:10" x14ac:dyDescent="0.2">
      <c r="B808" s="866" t="s">
        <v>248</v>
      </c>
      <c r="C808" s="867"/>
      <c r="D808" s="868"/>
      <c r="E808" s="227" t="s">
        <v>270</v>
      </c>
      <c r="F808" s="229" t="s">
        <v>41</v>
      </c>
      <c r="G808" s="229" t="s">
        <v>249</v>
      </c>
      <c r="H808" s="865" t="s">
        <v>256</v>
      </c>
      <c r="I808" s="865"/>
      <c r="J808" s="343" t="s">
        <v>252</v>
      </c>
    </row>
    <row r="809" spans="1:10" ht="24.75" customHeight="1" x14ac:dyDescent="0.2">
      <c r="B809" s="876"/>
      <c r="C809" s="877"/>
      <c r="D809" s="878"/>
      <c r="E809" s="85" t="s">
        <v>335</v>
      </c>
      <c r="F809" s="85">
        <v>3</v>
      </c>
      <c r="G809" s="85">
        <v>1</v>
      </c>
      <c r="H809" s="928">
        <v>3</v>
      </c>
      <c r="I809" s="929"/>
      <c r="J809" s="1051" t="s">
        <v>276</v>
      </c>
    </row>
    <row r="810" spans="1:10" ht="24.75" customHeight="1" x14ac:dyDescent="0.2">
      <c r="B810" s="1052"/>
      <c r="C810" s="1053"/>
      <c r="D810" s="1054"/>
      <c r="E810" s="85" t="s">
        <v>334</v>
      </c>
      <c r="F810" s="85">
        <v>4</v>
      </c>
      <c r="G810" s="85">
        <v>1.2</v>
      </c>
      <c r="H810" s="928">
        <v>4.8</v>
      </c>
      <c r="I810" s="929"/>
      <c r="J810" s="1051"/>
    </row>
    <row r="811" spans="1:10" ht="24.75" customHeight="1" x14ac:dyDescent="0.2">
      <c r="B811" s="1052"/>
      <c r="C811" s="1053"/>
      <c r="D811" s="1054"/>
      <c r="E811" s="85" t="s">
        <v>459</v>
      </c>
      <c r="F811" s="85">
        <v>1</v>
      </c>
      <c r="G811" s="85">
        <v>2.4500000000000002</v>
      </c>
      <c r="H811" s="928">
        <v>2.4500000000000002</v>
      </c>
      <c r="I811" s="929"/>
      <c r="J811" s="1051"/>
    </row>
    <row r="812" spans="1:10" ht="24.75" customHeight="1" x14ac:dyDescent="0.2">
      <c r="B812" s="1052"/>
      <c r="C812" s="1053"/>
      <c r="D812" s="1054"/>
      <c r="E812" s="85" t="s">
        <v>496</v>
      </c>
      <c r="F812" s="85">
        <v>1</v>
      </c>
      <c r="G812" s="85">
        <v>2.5</v>
      </c>
      <c r="H812" s="928">
        <v>2.5</v>
      </c>
      <c r="I812" s="929"/>
      <c r="J812" s="1051"/>
    </row>
    <row r="813" spans="1:10" x14ac:dyDescent="0.2">
      <c r="A813" s="345"/>
      <c r="B813" s="874" t="s">
        <v>253</v>
      </c>
      <c r="C813" s="875"/>
      <c r="D813" s="875"/>
      <c r="E813" s="875"/>
      <c r="F813" s="875"/>
      <c r="G813" s="977"/>
      <c r="H813" s="861">
        <v>12.75</v>
      </c>
      <c r="I813" s="862"/>
      <c r="J813" s="395"/>
    </row>
    <row r="814" spans="1:10" x14ac:dyDescent="0.2">
      <c r="B814" s="87" t="s">
        <v>209</v>
      </c>
      <c r="C814" s="396"/>
      <c r="D814" s="89" t="s">
        <v>168</v>
      </c>
      <c r="E814" s="89"/>
      <c r="F814" s="89"/>
      <c r="G814" s="89"/>
      <c r="H814" s="89"/>
      <c r="I814" s="89"/>
      <c r="J814" s="92"/>
    </row>
    <row r="815" spans="1:10" x14ac:dyDescent="0.2">
      <c r="B815" s="1028" t="s">
        <v>960</v>
      </c>
      <c r="C815" s="1029"/>
      <c r="D815" s="1029"/>
      <c r="E815" s="1029"/>
      <c r="F815" s="1029"/>
      <c r="G815" s="1029"/>
      <c r="H815" s="1029"/>
      <c r="I815" s="1029"/>
      <c r="J815" s="1030"/>
    </row>
    <row r="816" spans="1:10" ht="15" customHeight="1" x14ac:dyDescent="0.2">
      <c r="B816" s="914" t="s">
        <v>248</v>
      </c>
      <c r="C816" s="915"/>
      <c r="D816" s="916"/>
      <c r="E816" s="397" t="s">
        <v>310</v>
      </c>
      <c r="F816" s="383" t="s">
        <v>256</v>
      </c>
      <c r="G816" s="383" t="s">
        <v>249</v>
      </c>
      <c r="H816" s="398" t="s">
        <v>280</v>
      </c>
      <c r="I816" s="399" t="s">
        <v>957</v>
      </c>
      <c r="J816" s="385" t="s">
        <v>252</v>
      </c>
    </row>
    <row r="817" spans="1:10" ht="31.5" customHeight="1" x14ac:dyDescent="0.2">
      <c r="B817" s="930"/>
      <c r="C817" s="931"/>
      <c r="D817" s="932"/>
      <c r="E817" s="400" t="s">
        <v>1576</v>
      </c>
      <c r="F817" s="93">
        <v>5.49</v>
      </c>
      <c r="G817" s="93">
        <v>0.5</v>
      </c>
      <c r="H817" s="401">
        <v>2.7450000000000001</v>
      </c>
      <c r="I817" s="93">
        <v>5.99</v>
      </c>
      <c r="J817" s="911"/>
    </row>
    <row r="818" spans="1:10" ht="31.5" customHeight="1" x14ac:dyDescent="0.2">
      <c r="B818" s="933"/>
      <c r="C818" s="934"/>
      <c r="D818" s="935"/>
      <c r="E818" s="400" t="s">
        <v>1577</v>
      </c>
      <c r="F818" s="93">
        <v>3.55</v>
      </c>
      <c r="G818" s="93">
        <v>0.6</v>
      </c>
      <c r="H818" s="401">
        <v>3.55</v>
      </c>
      <c r="I818" s="93">
        <v>3.55</v>
      </c>
      <c r="J818" s="912"/>
    </row>
    <row r="819" spans="1:10" ht="31.5" customHeight="1" x14ac:dyDescent="0.2">
      <c r="B819" s="933"/>
      <c r="C819" s="934"/>
      <c r="D819" s="935"/>
      <c r="E819" s="400" t="s">
        <v>1392</v>
      </c>
      <c r="F819" s="93">
        <v>2.65</v>
      </c>
      <c r="G819" s="93">
        <v>0.4</v>
      </c>
      <c r="H819" s="401">
        <v>1.06</v>
      </c>
      <c r="I819" s="93">
        <v>2.65</v>
      </c>
      <c r="J819" s="912"/>
    </row>
    <row r="820" spans="1:10" ht="31.5" customHeight="1" x14ac:dyDescent="0.2">
      <c r="B820" s="933"/>
      <c r="C820" s="934"/>
      <c r="D820" s="935"/>
      <c r="E820" s="400" t="s">
        <v>1583</v>
      </c>
      <c r="F820" s="93">
        <v>1.92</v>
      </c>
      <c r="G820" s="93">
        <v>0.5</v>
      </c>
      <c r="H820" s="401">
        <v>0.96</v>
      </c>
      <c r="I820" s="93">
        <v>2.42</v>
      </c>
      <c r="J820" s="912"/>
    </row>
    <row r="821" spans="1:10" ht="31.5" customHeight="1" x14ac:dyDescent="0.2">
      <c r="B821" s="933"/>
      <c r="C821" s="934"/>
      <c r="D821" s="935"/>
      <c r="E821" s="400" t="s">
        <v>1584</v>
      </c>
      <c r="F821" s="93">
        <v>1.92</v>
      </c>
      <c r="G821" s="93">
        <v>0.5</v>
      </c>
      <c r="H821" s="401">
        <v>0.96</v>
      </c>
      <c r="I821" s="93">
        <v>2.42</v>
      </c>
      <c r="J821" s="913"/>
    </row>
    <row r="822" spans="1:10" ht="15" customHeight="1" x14ac:dyDescent="0.2">
      <c r="A822" s="345"/>
      <c r="B822" s="936" t="s">
        <v>253</v>
      </c>
      <c r="C822" s="936"/>
      <c r="D822" s="936"/>
      <c r="E822" s="936"/>
      <c r="F822" s="936"/>
      <c r="G822" s="936"/>
      <c r="H822" s="402">
        <v>9.2750000000000021</v>
      </c>
      <c r="I822" s="402">
        <v>17.03</v>
      </c>
      <c r="J822" s="229"/>
    </row>
    <row r="823" spans="1:10" x14ac:dyDescent="0.2">
      <c r="B823" s="341" t="s">
        <v>210</v>
      </c>
      <c r="C823" s="342">
        <v>2001003023</v>
      </c>
      <c r="D823" s="880" t="s">
        <v>2301</v>
      </c>
      <c r="E823" s="881"/>
      <c r="F823" s="881"/>
      <c r="G823" s="881"/>
      <c r="H823" s="881"/>
      <c r="I823" s="882"/>
      <c r="J823" s="342" t="s">
        <v>45</v>
      </c>
    </row>
    <row r="824" spans="1:10" ht="15" customHeight="1" x14ac:dyDescent="0.2">
      <c r="A824" s="345"/>
      <c r="B824" s="866" t="s">
        <v>248</v>
      </c>
      <c r="C824" s="867"/>
      <c r="D824" s="867"/>
      <c r="E824" s="867"/>
      <c r="F824" s="867"/>
      <c r="G824" s="868"/>
      <c r="H824" s="887" t="s">
        <v>41</v>
      </c>
      <c r="I824" s="888"/>
      <c r="J824" s="343" t="s">
        <v>252</v>
      </c>
    </row>
    <row r="825" spans="1:10" ht="15" customHeight="1" x14ac:dyDescent="0.2">
      <c r="A825" s="345"/>
      <c r="B825" s="851" t="s">
        <v>958</v>
      </c>
      <c r="C825" s="852"/>
      <c r="D825" s="852"/>
      <c r="E825" s="852"/>
      <c r="F825" s="852"/>
      <c r="G825" s="853"/>
      <c r="H825" s="872">
        <v>9.2750000000000021</v>
      </c>
      <c r="I825" s="873"/>
      <c r="J825" s="344" t="s">
        <v>41</v>
      </c>
    </row>
    <row r="826" spans="1:10" ht="15" customHeight="1" x14ac:dyDescent="0.2">
      <c r="A826" s="345"/>
      <c r="B826" s="858" t="s">
        <v>253</v>
      </c>
      <c r="C826" s="859"/>
      <c r="D826" s="859"/>
      <c r="E826" s="859"/>
      <c r="F826" s="859"/>
      <c r="G826" s="860"/>
      <c r="H826" s="854">
        <v>9.2750000000000021</v>
      </c>
      <c r="I826" s="855"/>
      <c r="J826" s="347"/>
    </row>
    <row r="827" spans="1:10" ht="33" customHeight="1" x14ac:dyDescent="0.2">
      <c r="A827" s="345"/>
      <c r="B827" s="341" t="s">
        <v>211</v>
      </c>
      <c r="C827" s="342">
        <v>100862</v>
      </c>
      <c r="D827" s="880" t="s">
        <v>2302</v>
      </c>
      <c r="E827" s="881"/>
      <c r="F827" s="881"/>
      <c r="G827" s="881"/>
      <c r="H827" s="881"/>
      <c r="I827" s="882"/>
      <c r="J827" s="342" t="s">
        <v>117</v>
      </c>
    </row>
    <row r="828" spans="1:10" ht="15" customHeight="1" x14ac:dyDescent="0.2">
      <c r="A828" s="345"/>
      <c r="B828" s="866" t="s">
        <v>248</v>
      </c>
      <c r="C828" s="867"/>
      <c r="D828" s="867"/>
      <c r="E828" s="867"/>
      <c r="F828" s="867"/>
      <c r="G828" s="868"/>
      <c r="H828" s="887" t="s">
        <v>41</v>
      </c>
      <c r="I828" s="888"/>
      <c r="J828" s="343" t="s">
        <v>252</v>
      </c>
    </row>
    <row r="829" spans="1:10" ht="15" customHeight="1" x14ac:dyDescent="0.2">
      <c r="A829" s="345"/>
      <c r="B829" s="851" t="s">
        <v>959</v>
      </c>
      <c r="C829" s="852"/>
      <c r="D829" s="852"/>
      <c r="E829" s="852"/>
      <c r="F829" s="852"/>
      <c r="G829" s="853"/>
      <c r="H829" s="872">
        <v>14</v>
      </c>
      <c r="I829" s="873"/>
      <c r="J829" s="344" t="s">
        <v>41</v>
      </c>
    </row>
    <row r="830" spans="1:10" ht="15" customHeight="1" x14ac:dyDescent="0.2">
      <c r="A830" s="345"/>
      <c r="B830" s="858" t="s">
        <v>253</v>
      </c>
      <c r="C830" s="859"/>
      <c r="D830" s="859"/>
      <c r="E830" s="859"/>
      <c r="F830" s="859"/>
      <c r="G830" s="860"/>
      <c r="H830" s="854">
        <v>14</v>
      </c>
      <c r="I830" s="855"/>
      <c r="J830" s="347"/>
    </row>
    <row r="831" spans="1:10" x14ac:dyDescent="0.2">
      <c r="B831" s="341" t="s">
        <v>212</v>
      </c>
      <c r="C831" s="342">
        <v>2001003026</v>
      </c>
      <c r="D831" s="880" t="s">
        <v>2305</v>
      </c>
      <c r="E831" s="881"/>
      <c r="F831" s="881"/>
      <c r="G831" s="881"/>
      <c r="H831" s="881"/>
      <c r="I831" s="882"/>
      <c r="J831" s="342" t="s">
        <v>150</v>
      </c>
    </row>
    <row r="832" spans="1:10" x14ac:dyDescent="0.2">
      <c r="B832" s="866" t="s">
        <v>248</v>
      </c>
      <c r="C832" s="867"/>
      <c r="D832" s="867"/>
      <c r="E832" s="867"/>
      <c r="F832" s="867"/>
      <c r="G832" s="868"/>
      <c r="H832" s="865" t="s">
        <v>256</v>
      </c>
      <c r="I832" s="865"/>
      <c r="J832" s="343" t="s">
        <v>252</v>
      </c>
    </row>
    <row r="833" spans="1:10" x14ac:dyDescent="0.2">
      <c r="B833" s="851" t="s">
        <v>958</v>
      </c>
      <c r="C833" s="852"/>
      <c r="D833" s="852"/>
      <c r="E833" s="852"/>
      <c r="F833" s="852"/>
      <c r="G833" s="853"/>
      <c r="H833" s="856">
        <v>17.03</v>
      </c>
      <c r="I833" s="857"/>
      <c r="J833" s="344" t="s">
        <v>256</v>
      </c>
    </row>
    <row r="834" spans="1:10" x14ac:dyDescent="0.2">
      <c r="A834" s="345"/>
      <c r="B834" s="858" t="s">
        <v>253</v>
      </c>
      <c r="C834" s="859"/>
      <c r="D834" s="859"/>
      <c r="E834" s="859"/>
      <c r="F834" s="859"/>
      <c r="G834" s="860"/>
      <c r="H834" s="854">
        <v>17.03</v>
      </c>
      <c r="I834" s="855"/>
      <c r="J834" s="347"/>
    </row>
    <row r="835" spans="1:10" x14ac:dyDescent="0.2">
      <c r="B835" s="87" t="s">
        <v>378</v>
      </c>
      <c r="C835" s="396"/>
      <c r="D835" s="89" t="s">
        <v>377</v>
      </c>
      <c r="E835" s="89"/>
      <c r="F835" s="89"/>
      <c r="G835" s="89"/>
      <c r="H835" s="89"/>
      <c r="I835" s="89"/>
      <c r="J835" s="92"/>
    </row>
    <row r="836" spans="1:10" ht="30.75" customHeight="1" x14ac:dyDescent="0.2">
      <c r="B836" s="341" t="s">
        <v>379</v>
      </c>
      <c r="C836" s="342">
        <v>102253</v>
      </c>
      <c r="D836" s="880" t="s">
        <v>2306</v>
      </c>
      <c r="E836" s="881"/>
      <c r="F836" s="881"/>
      <c r="G836" s="881"/>
      <c r="H836" s="881"/>
      <c r="I836" s="882"/>
      <c r="J836" s="342" t="s">
        <v>45</v>
      </c>
    </row>
    <row r="837" spans="1:10" x14ac:dyDescent="0.2">
      <c r="B837" s="866" t="s">
        <v>248</v>
      </c>
      <c r="C837" s="867"/>
      <c r="D837" s="868"/>
      <c r="E837" s="343" t="s">
        <v>256</v>
      </c>
      <c r="F837" s="343" t="s">
        <v>250</v>
      </c>
      <c r="G837" s="343" t="s">
        <v>706</v>
      </c>
      <c r="H837" s="866" t="s">
        <v>267</v>
      </c>
      <c r="I837" s="868"/>
      <c r="J837" s="343" t="s">
        <v>252</v>
      </c>
    </row>
    <row r="838" spans="1:10" x14ac:dyDescent="0.2">
      <c r="B838" s="851" t="s">
        <v>962</v>
      </c>
      <c r="C838" s="852"/>
      <c r="D838" s="853"/>
      <c r="E838" s="223">
        <v>3.38</v>
      </c>
      <c r="F838" s="223">
        <v>1.8</v>
      </c>
      <c r="G838" s="223">
        <v>1.2800000000000002</v>
      </c>
      <c r="H838" s="872">
        <v>4.72</v>
      </c>
      <c r="I838" s="873"/>
      <c r="J838" s="895" t="s">
        <v>963</v>
      </c>
    </row>
    <row r="839" spans="1:10" x14ac:dyDescent="0.2">
      <c r="B839" s="851" t="s">
        <v>964</v>
      </c>
      <c r="C839" s="852"/>
      <c r="D839" s="853"/>
      <c r="E839" s="223">
        <v>2.4449999999999998</v>
      </c>
      <c r="F839" s="223">
        <v>1.8</v>
      </c>
      <c r="G839" s="223">
        <v>1.2800000000000002</v>
      </c>
      <c r="H839" s="872">
        <v>2.7199999999999998</v>
      </c>
      <c r="I839" s="873"/>
      <c r="J839" s="897"/>
    </row>
    <row r="840" spans="1:10" x14ac:dyDescent="0.2">
      <c r="A840" s="345"/>
      <c r="B840" s="901" t="s">
        <v>253</v>
      </c>
      <c r="C840" s="902"/>
      <c r="D840" s="902"/>
      <c r="E840" s="902"/>
      <c r="F840" s="902"/>
      <c r="G840" s="903"/>
      <c r="H840" s="854">
        <v>7.4399999999999995</v>
      </c>
      <c r="I840" s="855"/>
      <c r="J840" s="347"/>
    </row>
    <row r="841" spans="1:10" x14ac:dyDescent="0.2">
      <c r="B841" s="667" t="s">
        <v>1522</v>
      </c>
      <c r="C841" s="379"/>
      <c r="D841" s="864" t="s">
        <v>1519</v>
      </c>
      <c r="E841" s="864"/>
      <c r="F841" s="864"/>
      <c r="G841" s="864"/>
      <c r="H841" s="864"/>
      <c r="I841" s="864"/>
      <c r="J841" s="380"/>
    </row>
    <row r="842" spans="1:10" ht="30" customHeight="1" x14ac:dyDescent="0.2">
      <c r="B842" s="341" t="s">
        <v>1523</v>
      </c>
      <c r="C842" s="342">
        <v>97914</v>
      </c>
      <c r="D842" s="880" t="s">
        <v>1732</v>
      </c>
      <c r="E842" s="881"/>
      <c r="F842" s="881"/>
      <c r="G842" s="881"/>
      <c r="H842" s="881"/>
      <c r="I842" s="882"/>
      <c r="J842" s="342" t="s">
        <v>1733</v>
      </c>
    </row>
    <row r="843" spans="1:10" x14ac:dyDescent="0.2">
      <c r="B843" s="866" t="s">
        <v>248</v>
      </c>
      <c r="C843" s="867"/>
      <c r="D843" s="867"/>
      <c r="E843" s="868"/>
      <c r="F843" s="446" t="s">
        <v>1509</v>
      </c>
      <c r="G843" s="446" t="s">
        <v>1510</v>
      </c>
      <c r="H843" s="870" t="s">
        <v>1733</v>
      </c>
      <c r="I843" s="871"/>
      <c r="J843" s="343" t="s">
        <v>252</v>
      </c>
    </row>
    <row r="844" spans="1:10" x14ac:dyDescent="0.2">
      <c r="B844" s="851" t="s">
        <v>1513</v>
      </c>
      <c r="C844" s="852"/>
      <c r="D844" s="852"/>
      <c r="E844" s="853"/>
      <c r="F844" s="223">
        <v>1.63</v>
      </c>
      <c r="G844" s="223">
        <v>2</v>
      </c>
      <c r="H844" s="872">
        <v>3.26</v>
      </c>
      <c r="I844" s="873"/>
      <c r="J844" s="498" t="s">
        <v>1514</v>
      </c>
    </row>
    <row r="845" spans="1:10" ht="15" customHeight="1" x14ac:dyDescent="0.2">
      <c r="A845" s="345"/>
      <c r="B845" s="874" t="s">
        <v>253</v>
      </c>
      <c r="C845" s="875"/>
      <c r="D845" s="875"/>
      <c r="E845" s="875"/>
      <c r="F845" s="875"/>
      <c r="G845" s="875"/>
      <c r="H845" s="890">
        <v>3.26</v>
      </c>
      <c r="I845" s="891"/>
      <c r="J845" s="489"/>
    </row>
    <row r="846" spans="1:10" ht="30" customHeight="1" x14ac:dyDescent="0.2">
      <c r="B846" s="341" t="s">
        <v>1556</v>
      </c>
      <c r="C846" s="342">
        <v>97915</v>
      </c>
      <c r="D846" s="880" t="s">
        <v>1736</v>
      </c>
      <c r="E846" s="881"/>
      <c r="F846" s="881"/>
      <c r="G846" s="881"/>
      <c r="H846" s="881"/>
      <c r="I846" s="882"/>
      <c r="J846" s="342" t="s">
        <v>1733</v>
      </c>
    </row>
    <row r="847" spans="1:10" x14ac:dyDescent="0.2">
      <c r="B847" s="866" t="s">
        <v>248</v>
      </c>
      <c r="C847" s="867"/>
      <c r="D847" s="867"/>
      <c r="E847" s="868"/>
      <c r="F847" s="446" t="s">
        <v>1509</v>
      </c>
      <c r="G847" s="446" t="s">
        <v>1510</v>
      </c>
      <c r="H847" s="870" t="s">
        <v>1733</v>
      </c>
      <c r="I847" s="871"/>
      <c r="J847" s="343" t="s">
        <v>252</v>
      </c>
    </row>
    <row r="848" spans="1:10" x14ac:dyDescent="0.2">
      <c r="B848" s="851" t="s">
        <v>1513</v>
      </c>
      <c r="C848" s="852"/>
      <c r="D848" s="852"/>
      <c r="E848" s="853"/>
      <c r="F848" s="223">
        <v>1.63</v>
      </c>
      <c r="G848" s="223">
        <v>30</v>
      </c>
      <c r="H848" s="872">
        <v>48.9</v>
      </c>
      <c r="I848" s="873"/>
      <c r="J848" s="498" t="s">
        <v>1514</v>
      </c>
    </row>
    <row r="849" spans="1:10" ht="15" customHeight="1" x14ac:dyDescent="0.2">
      <c r="A849" s="345"/>
      <c r="B849" s="874" t="s">
        <v>253</v>
      </c>
      <c r="C849" s="875"/>
      <c r="D849" s="875"/>
      <c r="E849" s="875"/>
      <c r="F849" s="875"/>
      <c r="G849" s="875"/>
      <c r="H849" s="890">
        <v>48.9</v>
      </c>
      <c r="I849" s="891"/>
      <c r="J849" s="489"/>
    </row>
    <row r="850" spans="1:10" x14ac:dyDescent="0.2">
      <c r="B850" s="375" t="s">
        <v>390</v>
      </c>
      <c r="C850" s="376"/>
      <c r="D850" s="863" t="s">
        <v>158</v>
      </c>
      <c r="E850" s="863"/>
      <c r="F850" s="863"/>
      <c r="G850" s="863"/>
      <c r="H850" s="863"/>
      <c r="I850" s="863"/>
      <c r="J850" s="377"/>
    </row>
    <row r="851" spans="1:10" ht="34.5" customHeight="1" x14ac:dyDescent="0.2">
      <c r="B851" s="341" t="s">
        <v>1452</v>
      </c>
      <c r="C851" s="342">
        <v>1801000120</v>
      </c>
      <c r="D851" s="880" t="s">
        <v>2309</v>
      </c>
      <c r="E851" s="881"/>
      <c r="F851" s="881"/>
      <c r="G851" s="881"/>
      <c r="H851" s="881"/>
      <c r="I851" s="882"/>
      <c r="J851" s="342" t="s">
        <v>45</v>
      </c>
    </row>
    <row r="852" spans="1:10" x14ac:dyDescent="0.2">
      <c r="B852" s="968" t="s">
        <v>313</v>
      </c>
      <c r="C852" s="969"/>
      <c r="D852" s="969"/>
      <c r="E852" s="970"/>
      <c r="F852" s="343" t="s">
        <v>311</v>
      </c>
      <c r="G852" s="343" t="s">
        <v>305</v>
      </c>
      <c r="H852" s="866" t="s">
        <v>251</v>
      </c>
      <c r="I852" s="868"/>
      <c r="J852" s="343" t="s">
        <v>252</v>
      </c>
    </row>
    <row r="853" spans="1:10" x14ac:dyDescent="0.2">
      <c r="B853" s="894" t="s">
        <v>1583</v>
      </c>
      <c r="C853" s="852"/>
      <c r="D853" s="852"/>
      <c r="E853" s="853"/>
      <c r="F853" s="223">
        <v>1.92</v>
      </c>
      <c r="G853" s="223">
        <v>0.8</v>
      </c>
      <c r="H853" s="872">
        <v>1.536</v>
      </c>
      <c r="I853" s="873"/>
      <c r="J853" s="898" t="s">
        <v>312</v>
      </c>
    </row>
    <row r="854" spans="1:10" x14ac:dyDescent="0.2">
      <c r="B854" s="894" t="s">
        <v>1584</v>
      </c>
      <c r="C854" s="852"/>
      <c r="D854" s="852"/>
      <c r="E854" s="853"/>
      <c r="F854" s="223">
        <v>1.92</v>
      </c>
      <c r="G854" s="223">
        <v>0.8</v>
      </c>
      <c r="H854" s="872">
        <v>1.536</v>
      </c>
      <c r="I854" s="873"/>
      <c r="J854" s="899"/>
    </row>
    <row r="855" spans="1:10" x14ac:dyDescent="0.2">
      <c r="B855" s="894" t="s">
        <v>1478</v>
      </c>
      <c r="C855" s="852"/>
      <c r="D855" s="852"/>
      <c r="E855" s="853"/>
      <c r="F855" s="223">
        <v>0.6</v>
      </c>
      <c r="G855" s="223">
        <v>0.8</v>
      </c>
      <c r="H855" s="872">
        <v>0.48</v>
      </c>
      <c r="I855" s="873"/>
      <c r="J855" s="899"/>
    </row>
    <row r="856" spans="1:10" x14ac:dyDescent="0.2">
      <c r="A856" s="345"/>
      <c r="B856" s="901"/>
      <c r="C856" s="902"/>
      <c r="D856" s="902"/>
      <c r="E856" s="902"/>
      <c r="F856" s="902"/>
      <c r="G856" s="903"/>
      <c r="H856" s="854">
        <v>3.552</v>
      </c>
      <c r="I856" s="855"/>
      <c r="J856" s="347"/>
    </row>
    <row r="857" spans="1:10" x14ac:dyDescent="0.2">
      <c r="A857" s="345"/>
      <c r="B857" s="341" t="s">
        <v>1574</v>
      </c>
      <c r="C857" s="342" t="s">
        <v>1703</v>
      </c>
      <c r="D857" s="880" t="s">
        <v>169</v>
      </c>
      <c r="E857" s="881"/>
      <c r="F857" s="881"/>
      <c r="G857" s="881"/>
      <c r="H857" s="881"/>
      <c r="I857" s="882"/>
      <c r="J857" s="342" t="s">
        <v>117</v>
      </c>
    </row>
    <row r="858" spans="1:10" x14ac:dyDescent="0.2">
      <c r="A858" s="345"/>
      <c r="B858" s="866"/>
      <c r="C858" s="867"/>
      <c r="D858" s="867"/>
      <c r="E858" s="867"/>
      <c r="F858" s="867"/>
      <c r="G858" s="868"/>
      <c r="H858" s="865" t="s">
        <v>41</v>
      </c>
      <c r="I858" s="865"/>
      <c r="J858" s="343" t="s">
        <v>252</v>
      </c>
    </row>
    <row r="859" spans="1:10" x14ac:dyDescent="0.2">
      <c r="A859" s="345"/>
      <c r="B859" s="851"/>
      <c r="C859" s="852"/>
      <c r="D859" s="852"/>
      <c r="E859" s="852"/>
      <c r="F859" s="852"/>
      <c r="G859" s="853"/>
      <c r="H859" s="856">
        <v>1</v>
      </c>
      <c r="I859" s="857"/>
      <c r="J859" s="344" t="s">
        <v>40</v>
      </c>
    </row>
    <row r="860" spans="1:10" x14ac:dyDescent="0.2">
      <c r="A860" s="345"/>
      <c r="B860" s="858" t="s">
        <v>253</v>
      </c>
      <c r="C860" s="859"/>
      <c r="D860" s="859"/>
      <c r="E860" s="859"/>
      <c r="F860" s="859"/>
      <c r="G860" s="860"/>
      <c r="H860" s="854">
        <v>1</v>
      </c>
      <c r="I860" s="855"/>
      <c r="J860" s="347"/>
    </row>
    <row r="861" spans="1:10" x14ac:dyDescent="0.2">
      <c r="A861" s="345"/>
      <c r="B861" s="341" t="s">
        <v>1453</v>
      </c>
      <c r="C861" s="342" t="s">
        <v>1704</v>
      </c>
      <c r="D861" s="880" t="s">
        <v>458</v>
      </c>
      <c r="E861" s="881"/>
      <c r="F861" s="881"/>
      <c r="G861" s="881"/>
      <c r="H861" s="881"/>
      <c r="I861" s="882"/>
      <c r="J861" s="342" t="s">
        <v>117</v>
      </c>
    </row>
    <row r="862" spans="1:10" x14ac:dyDescent="0.2">
      <c r="A862" s="345"/>
      <c r="B862" s="866" t="s">
        <v>248</v>
      </c>
      <c r="C862" s="867"/>
      <c r="D862" s="867"/>
      <c r="E862" s="867"/>
      <c r="F862" s="867"/>
      <c r="G862" s="868"/>
      <c r="H862" s="865" t="s">
        <v>41</v>
      </c>
      <c r="I862" s="865"/>
      <c r="J862" s="343" t="s">
        <v>252</v>
      </c>
    </row>
    <row r="863" spans="1:10" x14ac:dyDescent="0.2">
      <c r="A863" s="345"/>
      <c r="B863" s="851" t="s">
        <v>1428</v>
      </c>
      <c r="C863" s="852"/>
      <c r="D863" s="852"/>
      <c r="E863" s="852"/>
      <c r="F863" s="852"/>
      <c r="G863" s="853"/>
      <c r="H863" s="856">
        <v>1</v>
      </c>
      <c r="I863" s="857"/>
      <c r="J863" s="344" t="s">
        <v>40</v>
      </c>
    </row>
    <row r="864" spans="1:10" x14ac:dyDescent="0.2">
      <c r="A864" s="345"/>
      <c r="B864" s="858" t="s">
        <v>253</v>
      </c>
      <c r="C864" s="859"/>
      <c r="D864" s="859"/>
      <c r="E864" s="859"/>
      <c r="F864" s="859"/>
      <c r="G864" s="860"/>
      <c r="H864" s="854">
        <v>1</v>
      </c>
      <c r="I864" s="855"/>
      <c r="J864" s="347"/>
    </row>
    <row r="865" spans="1:10" x14ac:dyDescent="0.2">
      <c r="B865" s="341" t="s">
        <v>1454</v>
      </c>
      <c r="C865" s="342">
        <v>2001003044</v>
      </c>
      <c r="D865" s="880" t="s">
        <v>2310</v>
      </c>
      <c r="E865" s="881"/>
      <c r="F865" s="881"/>
      <c r="G865" s="881"/>
      <c r="H865" s="881"/>
      <c r="I865" s="882"/>
      <c r="J865" s="342" t="s">
        <v>117</v>
      </c>
    </row>
    <row r="866" spans="1:10" ht="12" customHeight="1" x14ac:dyDescent="0.2">
      <c r="B866" s="866" t="s">
        <v>248</v>
      </c>
      <c r="C866" s="867"/>
      <c r="D866" s="867"/>
      <c r="E866" s="867"/>
      <c r="F866" s="867"/>
      <c r="G866" s="868"/>
      <c r="H866" s="865" t="s">
        <v>41</v>
      </c>
      <c r="I866" s="865"/>
      <c r="J866" s="343" t="s">
        <v>252</v>
      </c>
    </row>
    <row r="867" spans="1:10" x14ac:dyDescent="0.2">
      <c r="B867" s="851" t="s">
        <v>644</v>
      </c>
      <c r="C867" s="852"/>
      <c r="D867" s="852"/>
      <c r="E867" s="852"/>
      <c r="F867" s="852"/>
      <c r="G867" s="853"/>
      <c r="H867" s="856">
        <v>7</v>
      </c>
      <c r="I867" s="857"/>
      <c r="J867" s="344" t="s">
        <v>40</v>
      </c>
    </row>
    <row r="868" spans="1:10" x14ac:dyDescent="0.2">
      <c r="A868" s="345"/>
      <c r="B868" s="858" t="s">
        <v>253</v>
      </c>
      <c r="C868" s="859"/>
      <c r="D868" s="859"/>
      <c r="E868" s="859"/>
      <c r="F868" s="859"/>
      <c r="G868" s="860"/>
      <c r="H868" s="854">
        <v>7</v>
      </c>
      <c r="I868" s="855"/>
      <c r="J868" s="347"/>
    </row>
    <row r="869" spans="1:10" x14ac:dyDescent="0.2">
      <c r="B869" s="341" t="s">
        <v>1455</v>
      </c>
      <c r="C869" s="342" t="s">
        <v>1705</v>
      </c>
      <c r="D869" s="880" t="s">
        <v>1571</v>
      </c>
      <c r="E869" s="881"/>
      <c r="F869" s="881"/>
      <c r="G869" s="881"/>
      <c r="H869" s="881"/>
      <c r="I869" s="882"/>
      <c r="J869" s="342" t="s">
        <v>117</v>
      </c>
    </row>
    <row r="870" spans="1:10" ht="12" customHeight="1" x14ac:dyDescent="0.2">
      <c r="B870" s="866" t="s">
        <v>248</v>
      </c>
      <c r="C870" s="867"/>
      <c r="D870" s="867"/>
      <c r="E870" s="867"/>
      <c r="F870" s="867"/>
      <c r="G870" s="868"/>
      <c r="H870" s="865" t="s">
        <v>41</v>
      </c>
      <c r="I870" s="865"/>
      <c r="J870" s="343" t="s">
        <v>252</v>
      </c>
    </row>
    <row r="871" spans="1:10" x14ac:dyDescent="0.2">
      <c r="B871" s="851"/>
      <c r="C871" s="852"/>
      <c r="D871" s="852"/>
      <c r="E871" s="852"/>
      <c r="F871" s="852"/>
      <c r="G871" s="853"/>
      <c r="H871" s="856">
        <v>1</v>
      </c>
      <c r="I871" s="857"/>
      <c r="J871" s="344" t="s">
        <v>40</v>
      </c>
    </row>
    <row r="872" spans="1:10" x14ac:dyDescent="0.2">
      <c r="A872" s="345"/>
      <c r="B872" s="858" t="s">
        <v>253</v>
      </c>
      <c r="C872" s="859"/>
      <c r="D872" s="859"/>
      <c r="E872" s="859"/>
      <c r="F872" s="859"/>
      <c r="G872" s="860"/>
      <c r="H872" s="854">
        <v>1</v>
      </c>
      <c r="I872" s="855"/>
      <c r="J872" s="347"/>
    </row>
    <row r="873" spans="1:10" ht="12.75" customHeight="1" x14ac:dyDescent="0.2">
      <c r="B873" s="341" t="s">
        <v>1570</v>
      </c>
      <c r="C873" s="342">
        <v>73401</v>
      </c>
      <c r="D873" s="880" t="s">
        <v>1575</v>
      </c>
      <c r="E873" s="881"/>
      <c r="F873" s="881"/>
      <c r="G873" s="881"/>
      <c r="H873" s="881"/>
      <c r="I873" s="882"/>
      <c r="J873" s="342" t="s">
        <v>45</v>
      </c>
    </row>
    <row r="874" spans="1:10" ht="12" customHeight="1" x14ac:dyDescent="0.2">
      <c r="B874" s="866" t="s">
        <v>248</v>
      </c>
      <c r="C874" s="867"/>
      <c r="D874" s="867"/>
      <c r="E874" s="867"/>
      <c r="F874" s="867"/>
      <c r="G874" s="868"/>
      <c r="H874" s="865" t="s">
        <v>41</v>
      </c>
      <c r="I874" s="865"/>
      <c r="J874" s="343" t="s">
        <v>252</v>
      </c>
    </row>
    <row r="875" spans="1:10" x14ac:dyDescent="0.2">
      <c r="B875" s="851" t="s">
        <v>1392</v>
      </c>
      <c r="C875" s="852"/>
      <c r="D875" s="852"/>
      <c r="E875" s="852"/>
      <c r="F875" s="852"/>
      <c r="G875" s="853"/>
      <c r="H875" s="856">
        <v>0.8</v>
      </c>
      <c r="I875" s="857"/>
      <c r="J875" s="344" t="s">
        <v>40</v>
      </c>
    </row>
    <row r="876" spans="1:10" x14ac:dyDescent="0.2">
      <c r="A876" s="345"/>
      <c r="B876" s="858" t="s">
        <v>253</v>
      </c>
      <c r="C876" s="859"/>
      <c r="D876" s="859"/>
      <c r="E876" s="859"/>
      <c r="F876" s="859"/>
      <c r="G876" s="860"/>
      <c r="H876" s="854">
        <v>0.8</v>
      </c>
      <c r="I876" s="855"/>
      <c r="J876" s="347"/>
    </row>
    <row r="877" spans="1:10" ht="12.75" customHeight="1" x14ac:dyDescent="0.2">
      <c r="B877" s="375" t="s">
        <v>213</v>
      </c>
      <c r="C877" s="376"/>
      <c r="D877" s="863" t="s">
        <v>171</v>
      </c>
      <c r="E877" s="863"/>
      <c r="F877" s="863"/>
      <c r="G877" s="863"/>
      <c r="H877" s="863"/>
      <c r="I877" s="863"/>
      <c r="J877" s="377"/>
    </row>
    <row r="878" spans="1:10" x14ac:dyDescent="0.2">
      <c r="B878" s="341" t="s">
        <v>1471</v>
      </c>
      <c r="C878" s="342">
        <v>90777</v>
      </c>
      <c r="D878" s="880" t="s">
        <v>2311</v>
      </c>
      <c r="E878" s="881"/>
      <c r="F878" s="881"/>
      <c r="G878" s="881"/>
      <c r="H878" s="881"/>
      <c r="I878" s="882"/>
      <c r="J878" s="342" t="s">
        <v>2312</v>
      </c>
    </row>
    <row r="879" spans="1:10" x14ac:dyDescent="0.2">
      <c r="B879" s="385" t="s">
        <v>248</v>
      </c>
      <c r="C879" s="548"/>
      <c r="D879" s="383" t="s">
        <v>283</v>
      </c>
      <c r="E879" s="549" t="s">
        <v>284</v>
      </c>
      <c r="F879" s="398" t="s">
        <v>285</v>
      </c>
      <c r="G879" s="385" t="s">
        <v>286</v>
      </c>
      <c r="H879" s="914" t="s">
        <v>1487</v>
      </c>
      <c r="I879" s="916"/>
      <c r="J879" s="385" t="s">
        <v>252</v>
      </c>
    </row>
    <row r="880" spans="1:10" x14ac:dyDescent="0.2">
      <c r="B880" s="1033" t="s">
        <v>253</v>
      </c>
      <c r="C880" s="1034"/>
      <c r="D880" s="93">
        <v>6</v>
      </c>
      <c r="E880" s="93">
        <v>2.5</v>
      </c>
      <c r="F880" s="93">
        <v>2</v>
      </c>
      <c r="G880" s="93">
        <v>3</v>
      </c>
      <c r="H880" s="975">
        <v>90</v>
      </c>
      <c r="I880" s="976"/>
      <c r="J880" s="550" t="s">
        <v>287</v>
      </c>
    </row>
    <row r="881" spans="1:10" x14ac:dyDescent="0.2">
      <c r="A881" s="345"/>
      <c r="B881" s="1035" t="s">
        <v>253</v>
      </c>
      <c r="C881" s="1036"/>
      <c r="D881" s="1036"/>
      <c r="E881" s="1036"/>
      <c r="F881" s="1036"/>
      <c r="G881" s="1037"/>
      <c r="H881" s="1031">
        <v>90</v>
      </c>
      <c r="I881" s="1032"/>
      <c r="J881" s="486"/>
    </row>
    <row r="882" spans="1:10" x14ac:dyDescent="0.2">
      <c r="B882" s="341" t="s">
        <v>1472</v>
      </c>
      <c r="C882" s="342">
        <v>90780</v>
      </c>
      <c r="D882" s="880" t="s">
        <v>2315</v>
      </c>
      <c r="E882" s="881"/>
      <c r="F882" s="881"/>
      <c r="G882" s="881"/>
      <c r="H882" s="881"/>
      <c r="I882" s="882"/>
      <c r="J882" s="342" t="s">
        <v>2312</v>
      </c>
    </row>
    <row r="883" spans="1:10" x14ac:dyDescent="0.2">
      <c r="B883" s="385" t="s">
        <v>248</v>
      </c>
      <c r="C883" s="548"/>
      <c r="D883" s="383" t="s">
        <v>283</v>
      </c>
      <c r="E883" s="549" t="s">
        <v>284</v>
      </c>
      <c r="F883" s="398" t="s">
        <v>285</v>
      </c>
      <c r="G883" s="385" t="s">
        <v>286</v>
      </c>
      <c r="H883" s="914" t="s">
        <v>1487</v>
      </c>
      <c r="I883" s="916"/>
      <c r="J883" s="385" t="s">
        <v>252</v>
      </c>
    </row>
    <row r="884" spans="1:10" x14ac:dyDescent="0.2">
      <c r="B884" s="1033" t="s">
        <v>253</v>
      </c>
      <c r="C884" s="1034"/>
      <c r="D884" s="93">
        <v>6</v>
      </c>
      <c r="E884" s="93">
        <v>4.5</v>
      </c>
      <c r="F884" s="93">
        <v>4</v>
      </c>
      <c r="G884" s="93">
        <v>4</v>
      </c>
      <c r="H884" s="975">
        <v>432</v>
      </c>
      <c r="I884" s="976"/>
      <c r="J884" s="550" t="s">
        <v>287</v>
      </c>
    </row>
    <row r="885" spans="1:10" x14ac:dyDescent="0.2">
      <c r="A885" s="345"/>
      <c r="B885" s="1035" t="s">
        <v>253</v>
      </c>
      <c r="C885" s="1036"/>
      <c r="D885" s="1036"/>
      <c r="E885" s="1036"/>
      <c r="F885" s="1036"/>
      <c r="G885" s="1037"/>
      <c r="H885" s="1031">
        <v>432</v>
      </c>
      <c r="I885" s="1032"/>
      <c r="J885" s="486"/>
    </row>
    <row r="886" spans="1:10" x14ac:dyDescent="0.2">
      <c r="B886" s="341" t="s">
        <v>1473</v>
      </c>
      <c r="C886" s="342">
        <v>100289</v>
      </c>
      <c r="D886" s="880" t="s">
        <v>2318</v>
      </c>
      <c r="E886" s="881"/>
      <c r="F886" s="881"/>
      <c r="G886" s="881"/>
      <c r="H886" s="881"/>
      <c r="I886" s="882"/>
      <c r="J886" s="342" t="s">
        <v>2312</v>
      </c>
    </row>
    <row r="887" spans="1:10" x14ac:dyDescent="0.2">
      <c r="B887" s="385" t="s">
        <v>248</v>
      </c>
      <c r="C887" s="548"/>
      <c r="D887" s="383" t="s">
        <v>283</v>
      </c>
      <c r="E887" s="549" t="s">
        <v>284</v>
      </c>
      <c r="F887" s="398" t="s">
        <v>285</v>
      </c>
      <c r="G887" s="385" t="s">
        <v>286</v>
      </c>
      <c r="H887" s="914" t="s">
        <v>1487</v>
      </c>
      <c r="I887" s="916"/>
      <c r="J887" s="385" t="s">
        <v>252</v>
      </c>
    </row>
    <row r="888" spans="1:10" x14ac:dyDescent="0.2">
      <c r="B888" s="1033" t="s">
        <v>253</v>
      </c>
      <c r="C888" s="1034"/>
      <c r="D888" s="93">
        <v>6</v>
      </c>
      <c r="E888" s="93">
        <v>5</v>
      </c>
      <c r="F888" s="93">
        <v>5</v>
      </c>
      <c r="G888" s="93">
        <v>4</v>
      </c>
      <c r="H888" s="975">
        <v>600</v>
      </c>
      <c r="I888" s="976"/>
      <c r="J888" s="550" t="s">
        <v>287</v>
      </c>
    </row>
    <row r="889" spans="1:10" x14ac:dyDescent="0.2">
      <c r="A889" s="345"/>
      <c r="B889" s="1035" t="s">
        <v>253</v>
      </c>
      <c r="C889" s="1036"/>
      <c r="D889" s="1036"/>
      <c r="E889" s="1036"/>
      <c r="F889" s="1036"/>
      <c r="G889" s="1037"/>
      <c r="H889" s="1031">
        <v>600</v>
      </c>
      <c r="I889" s="1032"/>
      <c r="J889" s="486"/>
    </row>
    <row r="890" spans="1:10" x14ac:dyDescent="0.2">
      <c r="B890" s="487" t="s">
        <v>214</v>
      </c>
      <c r="C890" s="376"/>
      <c r="D890" s="863" t="s">
        <v>170</v>
      </c>
      <c r="E890" s="863"/>
      <c r="F890" s="863"/>
      <c r="G890" s="863"/>
      <c r="H890" s="863"/>
      <c r="I890" s="863"/>
      <c r="J890" s="377"/>
    </row>
    <row r="891" spans="1:10" x14ac:dyDescent="0.2">
      <c r="B891" s="342" t="s">
        <v>1474</v>
      </c>
      <c r="C891" s="342">
        <v>99814</v>
      </c>
      <c r="D891" s="869" t="s">
        <v>2321</v>
      </c>
      <c r="E891" s="869"/>
      <c r="F891" s="869"/>
      <c r="G891" s="869"/>
      <c r="H891" s="869"/>
      <c r="I891" s="869"/>
      <c r="J891" s="342" t="s">
        <v>45</v>
      </c>
    </row>
    <row r="892" spans="1:10" x14ac:dyDescent="0.2">
      <c r="B892" s="866" t="s">
        <v>248</v>
      </c>
      <c r="C892" s="867"/>
      <c r="D892" s="867"/>
      <c r="E892" s="867"/>
      <c r="F892" s="867"/>
      <c r="G892" s="868"/>
      <c r="H892" s="865" t="s">
        <v>251</v>
      </c>
      <c r="I892" s="865"/>
      <c r="J892" s="343" t="s">
        <v>252</v>
      </c>
    </row>
    <row r="893" spans="1:10" x14ac:dyDescent="0.2">
      <c r="B893" s="851"/>
      <c r="C893" s="852"/>
      <c r="D893" s="852"/>
      <c r="E893" s="852"/>
      <c r="F893" s="852"/>
      <c r="G893" s="853"/>
      <c r="H893" s="856">
        <v>300</v>
      </c>
      <c r="I893" s="857"/>
      <c r="J893" s="344" t="s">
        <v>358</v>
      </c>
    </row>
    <row r="894" spans="1:10" x14ac:dyDescent="0.2">
      <c r="A894" s="345"/>
      <c r="B894" s="858" t="s">
        <v>253</v>
      </c>
      <c r="C894" s="859"/>
      <c r="D894" s="859"/>
      <c r="E894" s="859"/>
      <c r="F894" s="859"/>
      <c r="G894" s="860"/>
      <c r="H894" s="854">
        <v>300</v>
      </c>
      <c r="I894" s="855"/>
      <c r="J894" s="347"/>
    </row>
    <row r="895" spans="1:10" x14ac:dyDescent="0.2">
      <c r="B895" s="342" t="s">
        <v>1475</v>
      </c>
      <c r="C895" s="342">
        <v>201002161</v>
      </c>
      <c r="D895" s="869" t="s">
        <v>1731</v>
      </c>
      <c r="E895" s="869"/>
      <c r="F895" s="869"/>
      <c r="G895" s="869"/>
      <c r="H895" s="869"/>
      <c r="I895" s="869"/>
      <c r="J895" s="342" t="s">
        <v>117</v>
      </c>
    </row>
    <row r="896" spans="1:10" x14ac:dyDescent="0.2">
      <c r="B896" s="866" t="s">
        <v>248</v>
      </c>
      <c r="C896" s="867"/>
      <c r="D896" s="867"/>
      <c r="E896" s="867"/>
      <c r="F896" s="867"/>
      <c r="G896" s="868"/>
      <c r="H896" s="865" t="s">
        <v>41</v>
      </c>
      <c r="I896" s="865"/>
      <c r="J896" s="343" t="s">
        <v>252</v>
      </c>
    </row>
    <row r="897" spans="1:10" x14ac:dyDescent="0.2">
      <c r="B897" s="851"/>
      <c r="C897" s="852"/>
      <c r="D897" s="852"/>
      <c r="E897" s="852"/>
      <c r="F897" s="852"/>
      <c r="G897" s="853"/>
      <c r="H897" s="856">
        <v>10</v>
      </c>
      <c r="I897" s="857"/>
      <c r="J897" s="344" t="s">
        <v>40</v>
      </c>
    </row>
    <row r="898" spans="1:10" x14ac:dyDescent="0.2">
      <c r="A898" s="345"/>
      <c r="B898" s="858" t="s">
        <v>253</v>
      </c>
      <c r="C898" s="859"/>
      <c r="D898" s="859"/>
      <c r="E898" s="859"/>
      <c r="F898" s="859"/>
      <c r="G898" s="860"/>
      <c r="H898" s="854">
        <v>10</v>
      </c>
      <c r="I898" s="855"/>
      <c r="J898" s="347"/>
    </row>
    <row r="899" spans="1:10" x14ac:dyDescent="0.2">
      <c r="B899" s="338"/>
      <c r="C899" s="338"/>
      <c r="D899" s="338"/>
      <c r="E899" s="338"/>
      <c r="F899" s="338"/>
      <c r="G899" s="338"/>
      <c r="H899" s="338"/>
      <c r="I899" s="338"/>
      <c r="J899" s="338"/>
    </row>
    <row r="900" spans="1:10" x14ac:dyDescent="0.2">
      <c r="B900" s="338"/>
      <c r="C900" s="338"/>
      <c r="D900" s="338"/>
      <c r="E900" s="338"/>
      <c r="F900" s="338"/>
      <c r="G900" s="338"/>
      <c r="H900" s="338"/>
      <c r="I900" s="338"/>
      <c r="J900" s="338"/>
    </row>
    <row r="901" spans="1:10" x14ac:dyDescent="0.2">
      <c r="B901" s="338"/>
      <c r="C901" s="338"/>
      <c r="D901" s="338"/>
      <c r="E901" s="338"/>
      <c r="F901" s="338"/>
      <c r="G901" s="338"/>
      <c r="H901" s="338"/>
      <c r="I901" s="338"/>
      <c r="J901" s="338"/>
    </row>
    <row r="902" spans="1:10" ht="33.75" customHeight="1" x14ac:dyDescent="0.2">
      <c r="B902" s="338"/>
      <c r="C902" s="338"/>
      <c r="D902" s="338"/>
      <c r="E902" s="338"/>
      <c r="F902" s="338"/>
      <c r="G902" s="338"/>
      <c r="H902" s="338"/>
      <c r="I902" s="338"/>
      <c r="J902" s="338"/>
    </row>
    <row r="903" spans="1:10" x14ac:dyDescent="0.2">
      <c r="B903" s="338"/>
      <c r="C903" s="338"/>
      <c r="D903" s="338"/>
      <c r="E903" s="338"/>
      <c r="F903" s="338"/>
      <c r="G903" s="338"/>
      <c r="H903" s="338"/>
      <c r="I903" s="338"/>
      <c r="J903" s="338"/>
    </row>
    <row r="904" spans="1:10" x14ac:dyDescent="0.2">
      <c r="B904" s="338"/>
      <c r="C904" s="338"/>
      <c r="D904" s="338"/>
      <c r="E904" s="338"/>
      <c r="F904" s="338"/>
      <c r="G904" s="338"/>
      <c r="H904" s="338"/>
      <c r="I904" s="338"/>
      <c r="J904" s="338"/>
    </row>
    <row r="905" spans="1:10" x14ac:dyDescent="0.2">
      <c r="B905" s="338"/>
      <c r="C905" s="338"/>
      <c r="D905" s="338"/>
      <c r="E905" s="338"/>
      <c r="F905" s="338"/>
      <c r="G905" s="338"/>
      <c r="H905" s="338"/>
      <c r="I905" s="338"/>
      <c r="J905" s="338"/>
    </row>
    <row r="906" spans="1:10" x14ac:dyDescent="0.2">
      <c r="B906" s="338"/>
      <c r="C906" s="338"/>
      <c r="D906" s="338"/>
      <c r="E906" s="338"/>
      <c r="F906" s="338"/>
      <c r="G906" s="338"/>
      <c r="H906" s="338"/>
      <c r="I906" s="338"/>
      <c r="J906" s="338"/>
    </row>
  </sheetData>
  <mergeCells count="1274">
    <mergeCell ref="B667:G667"/>
    <mergeCell ref="B655:G655"/>
    <mergeCell ref="C562:E562"/>
    <mergeCell ref="H562:I562"/>
    <mergeCell ref="B563:E563"/>
    <mergeCell ref="H563:I563"/>
    <mergeCell ref="B619:G619"/>
    <mergeCell ref="B612:G612"/>
    <mergeCell ref="B578:G578"/>
    <mergeCell ref="B541:G541"/>
    <mergeCell ref="H541:I541"/>
    <mergeCell ref="H594:I594"/>
    <mergeCell ref="J424:J428"/>
    <mergeCell ref="B450:G450"/>
    <mergeCell ref="J784:J785"/>
    <mergeCell ref="B335:D338"/>
    <mergeCell ref="I8:J10"/>
    <mergeCell ref="H680:I680"/>
    <mergeCell ref="B680:G680"/>
    <mergeCell ref="H679:I679"/>
    <mergeCell ref="B679:G679"/>
    <mergeCell ref="B684:E684"/>
    <mergeCell ref="H684:I684"/>
    <mergeCell ref="D686:I686"/>
    <mergeCell ref="B687:E687"/>
    <mergeCell ref="H687:I687"/>
    <mergeCell ref="B688:E688"/>
    <mergeCell ref="H688:I688"/>
    <mergeCell ref="H681:I681"/>
    <mergeCell ref="B681:G681"/>
    <mergeCell ref="B634:E634"/>
    <mergeCell ref="H634:I634"/>
    <mergeCell ref="B635:E635"/>
    <mergeCell ref="H635:I635"/>
    <mergeCell ref="D507:I507"/>
    <mergeCell ref="C508:E508"/>
    <mergeCell ref="H508:I508"/>
    <mergeCell ref="B509:E509"/>
    <mergeCell ref="H509:I509"/>
    <mergeCell ref="B510:H510"/>
    <mergeCell ref="D511:I511"/>
    <mergeCell ref="C512:E512"/>
    <mergeCell ref="H512:I512"/>
    <mergeCell ref="B513:E513"/>
    <mergeCell ref="H513:I513"/>
    <mergeCell ref="B514:H514"/>
    <mergeCell ref="D557:I557"/>
    <mergeCell ref="C558:E558"/>
    <mergeCell ref="H558:I558"/>
    <mergeCell ref="B559:E559"/>
    <mergeCell ref="H559:I559"/>
    <mergeCell ref="E523:F523"/>
    <mergeCell ref="D544:I544"/>
    <mergeCell ref="B538:G538"/>
    <mergeCell ref="B533:G533"/>
    <mergeCell ref="H465:I465"/>
    <mergeCell ref="D467:I467"/>
    <mergeCell ref="C468:E468"/>
    <mergeCell ref="H468:I468"/>
    <mergeCell ref="B469:E469"/>
    <mergeCell ref="H469:I469"/>
    <mergeCell ref="B442:G442"/>
    <mergeCell ref="H442:I442"/>
    <mergeCell ref="B443:G443"/>
    <mergeCell ref="H443:I443"/>
    <mergeCell ref="B466:G466"/>
    <mergeCell ref="H466:I466"/>
    <mergeCell ref="B470:G470"/>
    <mergeCell ref="H470:I470"/>
    <mergeCell ref="H474:I474"/>
    <mergeCell ref="D214:I214"/>
    <mergeCell ref="B224:H224"/>
    <mergeCell ref="B279:H279"/>
    <mergeCell ref="B283:H283"/>
    <mergeCell ref="D282:I282"/>
    <mergeCell ref="H325:I325"/>
    <mergeCell ref="D440:I440"/>
    <mergeCell ref="B456:G456"/>
    <mergeCell ref="B405:H405"/>
    <mergeCell ref="B104:E104"/>
    <mergeCell ref="E119:F119"/>
    <mergeCell ref="G119:H119"/>
    <mergeCell ref="G118:H118"/>
    <mergeCell ref="H426:I426"/>
    <mergeCell ref="D473:I473"/>
    <mergeCell ref="D373:I373"/>
    <mergeCell ref="C374:E374"/>
    <mergeCell ref="H374:I374"/>
    <mergeCell ref="B375:E375"/>
    <mergeCell ref="H375:I375"/>
    <mergeCell ref="H358:I358"/>
    <mergeCell ref="H359:I359"/>
    <mergeCell ref="B358:G358"/>
    <mergeCell ref="B359:G359"/>
    <mergeCell ref="H355:I355"/>
    <mergeCell ref="D402:I402"/>
    <mergeCell ref="C403:E403"/>
    <mergeCell ref="H403:I403"/>
    <mergeCell ref="B404:E404"/>
    <mergeCell ref="H404:I404"/>
    <mergeCell ref="B323:D323"/>
    <mergeCell ref="D165:I165"/>
    <mergeCell ref="B166:H166"/>
    <mergeCell ref="B140:F140"/>
    <mergeCell ref="B141:F141"/>
    <mergeCell ref="B239:H239"/>
    <mergeCell ref="B213:H213"/>
    <mergeCell ref="B207:H207"/>
    <mergeCell ref="B184:H184"/>
    <mergeCell ref="B193:H193"/>
    <mergeCell ref="C464:E464"/>
    <mergeCell ref="H77:I77"/>
    <mergeCell ref="B78:G78"/>
    <mergeCell ref="H78:I78"/>
    <mergeCell ref="H495:I495"/>
    <mergeCell ref="B451:G451"/>
    <mergeCell ref="D311:I311"/>
    <mergeCell ref="C312:E312"/>
    <mergeCell ref="H312:I312"/>
    <mergeCell ref="B313:E313"/>
    <mergeCell ref="H313:I313"/>
    <mergeCell ref="B314:H314"/>
    <mergeCell ref="B310:H310"/>
    <mergeCell ref="B108:E108"/>
    <mergeCell ref="H108:I108"/>
    <mergeCell ref="D110:I110"/>
    <mergeCell ref="C111:E111"/>
    <mergeCell ref="H111:I111"/>
    <mergeCell ref="B112:E112"/>
    <mergeCell ref="H112:I112"/>
    <mergeCell ref="B109:H109"/>
    <mergeCell ref="B113:H113"/>
    <mergeCell ref="B211:H211"/>
    <mergeCell ref="B212:H212"/>
    <mergeCell ref="B215:H215"/>
    <mergeCell ref="B216:H216"/>
    <mergeCell ref="B217:H217"/>
    <mergeCell ref="H420:I420"/>
    <mergeCell ref="B392:G392"/>
    <mergeCell ref="D394:I394"/>
    <mergeCell ref="B124:H124"/>
    <mergeCell ref="B105:H105"/>
    <mergeCell ref="B103:E103"/>
    <mergeCell ref="H717:I717"/>
    <mergeCell ref="B753:H753"/>
    <mergeCell ref="B745:D745"/>
    <mergeCell ref="F726:G726"/>
    <mergeCell ref="H766:I766"/>
    <mergeCell ref="B747:D747"/>
    <mergeCell ref="D68:I68"/>
    <mergeCell ref="C69:E69"/>
    <mergeCell ref="H69:I69"/>
    <mergeCell ref="B70:E70"/>
    <mergeCell ref="H70:I70"/>
    <mergeCell ref="D71:I71"/>
    <mergeCell ref="C72:E72"/>
    <mergeCell ref="H72:I72"/>
    <mergeCell ref="B73:E73"/>
    <mergeCell ref="H73:I73"/>
    <mergeCell ref="D95:I95"/>
    <mergeCell ref="C96:E96"/>
    <mergeCell ref="H96:I96"/>
    <mergeCell ref="B97:E97"/>
    <mergeCell ref="H97:I97"/>
    <mergeCell ref="D98:I98"/>
    <mergeCell ref="C99:E99"/>
    <mergeCell ref="H99:I99"/>
    <mergeCell ref="D79:I79"/>
    <mergeCell ref="D83:I83"/>
    <mergeCell ref="B80:G80"/>
    <mergeCell ref="H80:I80"/>
    <mergeCell ref="B81:G81"/>
    <mergeCell ref="B76:G76"/>
    <mergeCell ref="H76:I76"/>
    <mergeCell ref="B77:G77"/>
    <mergeCell ref="B208:H208"/>
    <mergeCell ref="D181:I181"/>
    <mergeCell ref="D122:I122"/>
    <mergeCell ref="B123:H123"/>
    <mergeCell ref="B125:H125"/>
    <mergeCell ref="B183:H183"/>
    <mergeCell ref="B180:H180"/>
    <mergeCell ref="H713:I713"/>
    <mergeCell ref="H765:I765"/>
    <mergeCell ref="D782:I782"/>
    <mergeCell ref="H783:I783"/>
    <mergeCell ref="B701:G701"/>
    <mergeCell ref="H701:I701"/>
    <mergeCell ref="D693:I693"/>
    <mergeCell ref="D705:I705"/>
    <mergeCell ref="D703:I703"/>
    <mergeCell ref="B685:G685"/>
    <mergeCell ref="H685:I685"/>
    <mergeCell ref="D694:I694"/>
    <mergeCell ref="B695:E695"/>
    <mergeCell ref="H695:I695"/>
    <mergeCell ref="B696:E696"/>
    <mergeCell ref="H696:I696"/>
    <mergeCell ref="B697:G697"/>
    <mergeCell ref="H697:I697"/>
    <mergeCell ref="D698:I698"/>
    <mergeCell ref="B699:E699"/>
    <mergeCell ref="H699:I699"/>
    <mergeCell ref="B700:E700"/>
    <mergeCell ref="D744:I744"/>
    <mergeCell ref="B742:G742"/>
    <mergeCell ref="H742:I742"/>
    <mergeCell ref="B845:G845"/>
    <mergeCell ref="H845:I845"/>
    <mergeCell ref="D846:I846"/>
    <mergeCell ref="B833:G833"/>
    <mergeCell ref="H833:I833"/>
    <mergeCell ref="B834:G834"/>
    <mergeCell ref="H834:I834"/>
    <mergeCell ref="B832:G832"/>
    <mergeCell ref="B854:E854"/>
    <mergeCell ref="H107:I107"/>
    <mergeCell ref="D307:I307"/>
    <mergeCell ref="C308:E308"/>
    <mergeCell ref="H308:I308"/>
    <mergeCell ref="B309:E309"/>
    <mergeCell ref="H309:I309"/>
    <mergeCell ref="J119:J120"/>
    <mergeCell ref="G147:H147"/>
    <mergeCell ref="D294:I294"/>
    <mergeCell ref="B295:H295"/>
    <mergeCell ref="B296:H296"/>
    <mergeCell ref="B297:H297"/>
    <mergeCell ref="E167:H167"/>
    <mergeCell ref="B209:H209"/>
    <mergeCell ref="B192:H192"/>
    <mergeCell ref="B195:H195"/>
    <mergeCell ref="B197:H197"/>
    <mergeCell ref="B199:H199"/>
    <mergeCell ref="B200:H200"/>
    <mergeCell ref="B205:H205"/>
    <mergeCell ref="D244:I244"/>
    <mergeCell ref="D248:I248"/>
    <mergeCell ref="D252:I252"/>
    <mergeCell ref="B746:D746"/>
    <mergeCell ref="B813:G813"/>
    <mergeCell ref="H812:I812"/>
    <mergeCell ref="B599:G599"/>
    <mergeCell ref="B592:G592"/>
    <mergeCell ref="H592:I592"/>
    <mergeCell ref="B598:G598"/>
    <mergeCell ref="H587:I587"/>
    <mergeCell ref="B743:G743"/>
    <mergeCell ref="H743:I743"/>
    <mergeCell ref="D740:I740"/>
    <mergeCell ref="D721:I721"/>
    <mergeCell ref="J746:J752"/>
    <mergeCell ref="D763:I763"/>
    <mergeCell ref="B756:G756"/>
    <mergeCell ref="H756:I756"/>
    <mergeCell ref="E524:F524"/>
    <mergeCell ref="H533:I533"/>
    <mergeCell ref="E803:F803"/>
    <mergeCell ref="B768:G768"/>
    <mergeCell ref="J729:J734"/>
    <mergeCell ref="D682:I682"/>
    <mergeCell ref="B683:E683"/>
    <mergeCell ref="H683:I683"/>
    <mergeCell ref="D755:I755"/>
    <mergeCell ref="D715:I715"/>
    <mergeCell ref="B718:G718"/>
    <mergeCell ref="F733:G733"/>
    <mergeCell ref="B773:G773"/>
    <mergeCell ref="H773:I773"/>
    <mergeCell ref="D774:I774"/>
    <mergeCell ref="F728:G728"/>
    <mergeCell ref="B663:G663"/>
    <mergeCell ref="D609:I609"/>
    <mergeCell ref="B610:G610"/>
    <mergeCell ref="D658:I658"/>
    <mergeCell ref="H628:I628"/>
    <mergeCell ref="D613:I613"/>
    <mergeCell ref="B614:G614"/>
    <mergeCell ref="B564:H564"/>
    <mergeCell ref="D568:I568"/>
    <mergeCell ref="B569:E569"/>
    <mergeCell ref="H580:I580"/>
    <mergeCell ref="D566:I566"/>
    <mergeCell ref="D576:I576"/>
    <mergeCell ref="H648:I648"/>
    <mergeCell ref="B573:E573"/>
    <mergeCell ref="B570:E570"/>
    <mergeCell ref="H570:I570"/>
    <mergeCell ref="B571:H571"/>
    <mergeCell ref="B604:G604"/>
    <mergeCell ref="H655:I655"/>
    <mergeCell ref="B660:G660"/>
    <mergeCell ref="H657:I657"/>
    <mergeCell ref="B636:H636"/>
    <mergeCell ref="D637:I637"/>
    <mergeCell ref="B638:E638"/>
    <mergeCell ref="H638:I638"/>
    <mergeCell ref="B639:E639"/>
    <mergeCell ref="H639:I639"/>
    <mergeCell ref="B640:H640"/>
    <mergeCell ref="D662:I662"/>
    <mergeCell ref="H614:I614"/>
    <mergeCell ref="D642:I642"/>
    <mergeCell ref="B424:C424"/>
    <mergeCell ref="B425:C425"/>
    <mergeCell ref="H521:I521"/>
    <mergeCell ref="B428:G428"/>
    <mergeCell ref="H484:I484"/>
    <mergeCell ref="B516:J516"/>
    <mergeCell ref="B517:J517"/>
    <mergeCell ref="E518:F518"/>
    <mergeCell ref="B474:G474"/>
    <mergeCell ref="B479:G479"/>
    <mergeCell ref="J524:J526"/>
    <mergeCell ref="H522:I522"/>
    <mergeCell ref="H523:I523"/>
    <mergeCell ref="H524:I524"/>
    <mergeCell ref="H525:I525"/>
    <mergeCell ref="B534:G534"/>
    <mergeCell ref="H534:I534"/>
    <mergeCell ref="B427:C427"/>
    <mergeCell ref="H427:I427"/>
    <mergeCell ref="B475:G475"/>
    <mergeCell ref="H499:I499"/>
    <mergeCell ref="B500:G500"/>
    <mergeCell ref="H500:I500"/>
    <mergeCell ref="B501:G501"/>
    <mergeCell ref="H501:I501"/>
    <mergeCell ref="B482:G482"/>
    <mergeCell ref="H482:I482"/>
    <mergeCell ref="B483:G483"/>
    <mergeCell ref="H483:I483"/>
    <mergeCell ref="B484:G484"/>
    <mergeCell ref="H464:I464"/>
    <mergeCell ref="B465:E465"/>
    <mergeCell ref="B550:G550"/>
    <mergeCell ref="H550:I550"/>
    <mergeCell ref="B551:G551"/>
    <mergeCell ref="B643:G643"/>
    <mergeCell ref="H645:I645"/>
    <mergeCell ref="B488:G488"/>
    <mergeCell ref="H488:I488"/>
    <mergeCell ref="D486:I486"/>
    <mergeCell ref="B536:G536"/>
    <mergeCell ref="H452:I452"/>
    <mergeCell ref="H451:I451"/>
    <mergeCell ref="B499:G499"/>
    <mergeCell ref="E528:F528"/>
    <mergeCell ref="B532:G532"/>
    <mergeCell ref="H532:I532"/>
    <mergeCell ref="D535:I535"/>
    <mergeCell ref="J451:J452"/>
    <mergeCell ref="H583:I583"/>
    <mergeCell ref="H599:I599"/>
    <mergeCell ref="B553:G553"/>
    <mergeCell ref="H612:I612"/>
    <mergeCell ref="B622:G622"/>
    <mergeCell ref="B542:G542"/>
    <mergeCell ref="H538:I538"/>
    <mergeCell ref="D552:I552"/>
    <mergeCell ref="D548:I548"/>
    <mergeCell ref="B543:G543"/>
    <mergeCell ref="H551:I551"/>
    <mergeCell ref="H549:I549"/>
    <mergeCell ref="B618:G618"/>
    <mergeCell ref="D641:I641"/>
    <mergeCell ref="H632:I632"/>
    <mergeCell ref="B758:G758"/>
    <mergeCell ref="H758:I758"/>
    <mergeCell ref="H739:I739"/>
    <mergeCell ref="B741:G741"/>
    <mergeCell ref="H741:I741"/>
    <mergeCell ref="H734:I734"/>
    <mergeCell ref="E800:F800"/>
    <mergeCell ref="B669:G669"/>
    <mergeCell ref="F729:G729"/>
    <mergeCell ref="H726:I726"/>
    <mergeCell ref="B675:G675"/>
    <mergeCell ref="F730:G730"/>
    <mergeCell ref="H737:I737"/>
    <mergeCell ref="H675:I675"/>
    <mergeCell ref="D666:I666"/>
    <mergeCell ref="D540:I540"/>
    <mergeCell ref="D597:I597"/>
    <mergeCell ref="D572:I572"/>
    <mergeCell ref="B665:G665"/>
    <mergeCell ref="H582:I582"/>
    <mergeCell ref="B579:G579"/>
    <mergeCell ref="B555:G555"/>
    <mergeCell ref="B671:G671"/>
    <mergeCell ref="F724:G724"/>
    <mergeCell ref="H724:I724"/>
    <mergeCell ref="H547:I547"/>
    <mergeCell ref="B603:G603"/>
    <mergeCell ref="H610:I610"/>
    <mergeCell ref="B611:G611"/>
    <mergeCell ref="H611:I611"/>
    <mergeCell ref="H543:I543"/>
    <mergeCell ref="B545:G545"/>
    <mergeCell ref="H555:I555"/>
    <mergeCell ref="B582:G582"/>
    <mergeCell ref="H738:I738"/>
    <mergeCell ref="D735:I735"/>
    <mergeCell ref="D736:I736"/>
    <mergeCell ref="B737:G737"/>
    <mergeCell ref="F732:G732"/>
    <mergeCell ref="F731:G731"/>
    <mergeCell ref="H731:I731"/>
    <mergeCell ref="H733:I733"/>
    <mergeCell ref="H730:I730"/>
    <mergeCell ref="H732:I732"/>
    <mergeCell ref="H729:I729"/>
    <mergeCell ref="B717:E717"/>
    <mergeCell ref="B757:G757"/>
    <mergeCell ref="H757:I757"/>
    <mergeCell ref="D754:I754"/>
    <mergeCell ref="D625:I625"/>
    <mergeCell ref="H618:I618"/>
    <mergeCell ref="B648:G648"/>
    <mergeCell ref="B664:G664"/>
    <mergeCell ref="B647:G647"/>
    <mergeCell ref="B651:G651"/>
    <mergeCell ref="H651:I651"/>
    <mergeCell ref="B652:G652"/>
    <mergeCell ref="H647:I647"/>
    <mergeCell ref="B649:G649"/>
    <mergeCell ref="B575:H575"/>
    <mergeCell ref="B560:H560"/>
    <mergeCell ref="D561:I561"/>
    <mergeCell ref="H579:I579"/>
    <mergeCell ref="H578:I578"/>
    <mergeCell ref="B750:D750"/>
    <mergeCell ref="B748:D748"/>
    <mergeCell ref="D759:I759"/>
    <mergeCell ref="B760:G760"/>
    <mergeCell ref="H760:I760"/>
    <mergeCell ref="B761:G761"/>
    <mergeCell ref="H767:I767"/>
    <mergeCell ref="H761:I761"/>
    <mergeCell ref="B762:G762"/>
    <mergeCell ref="H762:I762"/>
    <mergeCell ref="H764:I764"/>
    <mergeCell ref="B765:D765"/>
    <mergeCell ref="H777:I777"/>
    <mergeCell ref="D778:I778"/>
    <mergeCell ref="H779:I779"/>
    <mergeCell ref="B739:G739"/>
    <mergeCell ref="B898:G898"/>
    <mergeCell ref="H898:I898"/>
    <mergeCell ref="H894:I894"/>
    <mergeCell ref="B892:G892"/>
    <mergeCell ref="B893:G893"/>
    <mergeCell ref="H883:I883"/>
    <mergeCell ref="B885:G885"/>
    <mergeCell ref="H885:I885"/>
    <mergeCell ref="D877:I877"/>
    <mergeCell ref="D878:I878"/>
    <mergeCell ref="B880:C880"/>
    <mergeCell ref="D857:I857"/>
    <mergeCell ref="B884:C884"/>
    <mergeCell ref="H884:I884"/>
    <mergeCell ref="H880:I880"/>
    <mergeCell ref="D890:I890"/>
    <mergeCell ref="B888:C888"/>
    <mergeCell ref="H888:I888"/>
    <mergeCell ref="B889:G889"/>
    <mergeCell ref="H889:I889"/>
    <mergeCell ref="B897:G897"/>
    <mergeCell ref="H897:I897"/>
    <mergeCell ref="D865:I865"/>
    <mergeCell ref="B896:G896"/>
    <mergeCell ref="H896:I896"/>
    <mergeCell ref="H887:I887"/>
    <mergeCell ref="D882:I882"/>
    <mergeCell ref="D886:I886"/>
    <mergeCell ref="D891:I891"/>
    <mergeCell ref="D895:I895"/>
    <mergeCell ref="B881:G881"/>
    <mergeCell ref="H892:I892"/>
    <mergeCell ref="H893:I893"/>
    <mergeCell ref="B894:G894"/>
    <mergeCell ref="H879:I879"/>
    <mergeCell ref="B871:G871"/>
    <mergeCell ref="H871:I871"/>
    <mergeCell ref="B856:G856"/>
    <mergeCell ref="B866:G866"/>
    <mergeCell ref="H866:I866"/>
    <mergeCell ref="H856:I856"/>
    <mergeCell ref="B876:G876"/>
    <mergeCell ref="H876:I876"/>
    <mergeCell ref="H829:I829"/>
    <mergeCell ref="B830:G830"/>
    <mergeCell ref="H830:I830"/>
    <mergeCell ref="B848:E848"/>
    <mergeCell ref="H848:I848"/>
    <mergeCell ref="B849:G849"/>
    <mergeCell ref="H849:I849"/>
    <mergeCell ref="H881:I881"/>
    <mergeCell ref="B855:E855"/>
    <mergeCell ref="H855:I855"/>
    <mergeCell ref="H839:I839"/>
    <mergeCell ref="H852:I852"/>
    <mergeCell ref="H853:I853"/>
    <mergeCell ref="H838:I838"/>
    <mergeCell ref="H840:I840"/>
    <mergeCell ref="D851:I851"/>
    <mergeCell ref="B838:D838"/>
    <mergeCell ref="B852:E852"/>
    <mergeCell ref="B853:E853"/>
    <mergeCell ref="B839:D839"/>
    <mergeCell ref="H832:I832"/>
    <mergeCell ref="H837:I837"/>
    <mergeCell ref="B837:D837"/>
    <mergeCell ref="B875:G875"/>
    <mergeCell ref="H875:I875"/>
    <mergeCell ref="E804:F804"/>
    <mergeCell ref="B806:H806"/>
    <mergeCell ref="B825:G825"/>
    <mergeCell ref="H825:I825"/>
    <mergeCell ref="D850:I850"/>
    <mergeCell ref="B815:J815"/>
    <mergeCell ref="J817:J821"/>
    <mergeCell ref="D861:I861"/>
    <mergeCell ref="B862:G862"/>
    <mergeCell ref="H862:I862"/>
    <mergeCell ref="B863:G863"/>
    <mergeCell ref="H863:I863"/>
    <mergeCell ref="B872:G872"/>
    <mergeCell ref="H872:I872"/>
    <mergeCell ref="H808:I808"/>
    <mergeCell ref="H809:I809"/>
    <mergeCell ref="D873:I873"/>
    <mergeCell ref="B874:G874"/>
    <mergeCell ref="H874:I874"/>
    <mergeCell ref="B829:G829"/>
    <mergeCell ref="H859:I859"/>
    <mergeCell ref="B860:G860"/>
    <mergeCell ref="H860:I860"/>
    <mergeCell ref="J800:J805"/>
    <mergeCell ref="J809:J812"/>
    <mergeCell ref="B809:D812"/>
    <mergeCell ref="J853:J855"/>
    <mergeCell ref="J838:J839"/>
    <mergeCell ref="B840:G840"/>
    <mergeCell ref="D842:I842"/>
    <mergeCell ref="H82:I82"/>
    <mergeCell ref="H85:I85"/>
    <mergeCell ref="J519:J523"/>
    <mergeCell ref="E519:F519"/>
    <mergeCell ref="H413:I413"/>
    <mergeCell ref="H414:I414"/>
    <mergeCell ref="H411:I411"/>
    <mergeCell ref="B453:G453"/>
    <mergeCell ref="D477:I477"/>
    <mergeCell ref="B478:G478"/>
    <mergeCell ref="B487:G487"/>
    <mergeCell ref="H455:I455"/>
    <mergeCell ref="D449:I449"/>
    <mergeCell ref="H339:I339"/>
    <mergeCell ref="H505:I505"/>
    <mergeCell ref="H475:I475"/>
    <mergeCell ref="H489:I489"/>
    <mergeCell ref="B480:G480"/>
    <mergeCell ref="H480:I480"/>
    <mergeCell ref="B476:G476"/>
    <mergeCell ref="B495:G495"/>
    <mergeCell ref="D139:I139"/>
    <mergeCell ref="D143:I143"/>
    <mergeCell ref="B152:H152"/>
    <mergeCell ref="D161:I161"/>
    <mergeCell ref="B162:H162"/>
    <mergeCell ref="B182:H182"/>
    <mergeCell ref="B163:H163"/>
    <mergeCell ref="B164:H164"/>
    <mergeCell ref="D106:I106"/>
    <mergeCell ref="C107:E107"/>
    <mergeCell ref="B186:H186"/>
    <mergeCell ref="G33:J33"/>
    <mergeCell ref="G41:J41"/>
    <mergeCell ref="B29:J29"/>
    <mergeCell ref="D45:I45"/>
    <mergeCell ref="D47:I47"/>
    <mergeCell ref="D3:J3"/>
    <mergeCell ref="D4:J4"/>
    <mergeCell ref="D5:J5"/>
    <mergeCell ref="B6:J6"/>
    <mergeCell ref="C7:H7"/>
    <mergeCell ref="C8:H8"/>
    <mergeCell ref="D53:I53"/>
    <mergeCell ref="D50:I50"/>
    <mergeCell ref="C9:H9"/>
    <mergeCell ref="G31:J31"/>
    <mergeCell ref="G43:J43"/>
    <mergeCell ref="B27:G27"/>
    <mergeCell ref="B15:J15"/>
    <mergeCell ref="H21:I21"/>
    <mergeCell ref="C10:H10"/>
    <mergeCell ref="B13:J13"/>
    <mergeCell ref="H16:I16"/>
    <mergeCell ref="E16:G16"/>
    <mergeCell ref="B49:F49"/>
    <mergeCell ref="C51:H51"/>
    <mergeCell ref="B52:H52"/>
    <mergeCell ref="E17:G17"/>
    <mergeCell ref="E18:G18"/>
    <mergeCell ref="H17:I17"/>
    <mergeCell ref="H18:I18"/>
    <mergeCell ref="H24:I24"/>
    <mergeCell ref="E19:G19"/>
    <mergeCell ref="C54:F54"/>
    <mergeCell ref="B55:F55"/>
    <mergeCell ref="C57:F57"/>
    <mergeCell ref="B58:F58"/>
    <mergeCell ref="C63:H63"/>
    <mergeCell ref="B64:H64"/>
    <mergeCell ref="D62:I62"/>
    <mergeCell ref="D59:I59"/>
    <mergeCell ref="D102:I102"/>
    <mergeCell ref="D117:I117"/>
    <mergeCell ref="B61:H61"/>
    <mergeCell ref="C60:H60"/>
    <mergeCell ref="J431:J434"/>
    <mergeCell ref="H479:I479"/>
    <mergeCell ref="B455:G455"/>
    <mergeCell ref="B357:G357"/>
    <mergeCell ref="H363:I363"/>
    <mergeCell ref="D390:I390"/>
    <mergeCell ref="B370:G370"/>
    <mergeCell ref="H370:I370"/>
    <mergeCell ref="H453:I453"/>
    <mergeCell ref="D230:I230"/>
    <mergeCell ref="B144:D144"/>
    <mergeCell ref="B146:D146"/>
    <mergeCell ref="D149:I149"/>
    <mergeCell ref="B145:D145"/>
    <mergeCell ref="B201:H201"/>
    <mergeCell ref="B203:H203"/>
    <mergeCell ref="B204:H204"/>
    <mergeCell ref="B142:H142"/>
    <mergeCell ref="B305:H305"/>
    <mergeCell ref="D265:I265"/>
    <mergeCell ref="E20:G20"/>
    <mergeCell ref="E21:G21"/>
    <mergeCell ref="E118:F118"/>
    <mergeCell ref="E120:F120"/>
    <mergeCell ref="G120:H120"/>
    <mergeCell ref="D56:I56"/>
    <mergeCell ref="G34:J34"/>
    <mergeCell ref="G39:J39"/>
    <mergeCell ref="G40:J40"/>
    <mergeCell ref="G36:J36"/>
    <mergeCell ref="D198:I198"/>
    <mergeCell ref="D202:I202"/>
    <mergeCell ref="D206:I206"/>
    <mergeCell ref="B191:H191"/>
    <mergeCell ref="D169:I169"/>
    <mergeCell ref="B170:H170"/>
    <mergeCell ref="B171:H171"/>
    <mergeCell ref="D190:I190"/>
    <mergeCell ref="D194:I194"/>
    <mergeCell ref="D185:I185"/>
    <mergeCell ref="H89:I89"/>
    <mergeCell ref="B90:G90"/>
    <mergeCell ref="H90:I90"/>
    <mergeCell ref="D91:I91"/>
    <mergeCell ref="B92:G92"/>
    <mergeCell ref="H92:I92"/>
    <mergeCell ref="B93:G93"/>
    <mergeCell ref="H93:I93"/>
    <mergeCell ref="B94:G94"/>
    <mergeCell ref="H94:I94"/>
    <mergeCell ref="B100:E100"/>
    <mergeCell ref="H100:I100"/>
    <mergeCell ref="B266:H266"/>
    <mergeCell ref="E271:H271"/>
    <mergeCell ref="B284:H284"/>
    <mergeCell ref="B285:H285"/>
    <mergeCell ref="B277:H277"/>
    <mergeCell ref="B272:H272"/>
    <mergeCell ref="D256:I256"/>
    <mergeCell ref="B225:H225"/>
    <mergeCell ref="B257:H257"/>
    <mergeCell ref="B240:H240"/>
    <mergeCell ref="B241:H241"/>
    <mergeCell ref="B232:H232"/>
    <mergeCell ref="B258:H258"/>
    <mergeCell ref="B250:H250"/>
    <mergeCell ref="B251:H251"/>
    <mergeCell ref="B253:H253"/>
    <mergeCell ref="B254:H254"/>
    <mergeCell ref="D234:I234"/>
    <mergeCell ref="D238:I238"/>
    <mergeCell ref="B255:H255"/>
    <mergeCell ref="B275:H275"/>
    <mergeCell ref="B276:H276"/>
    <mergeCell ref="B228:H228"/>
    <mergeCell ref="B229:H229"/>
    <mergeCell ref="B231:H231"/>
    <mergeCell ref="B303:H303"/>
    <mergeCell ref="D298:I298"/>
    <mergeCell ref="D302:I302"/>
    <mergeCell ref="B281:H281"/>
    <mergeCell ref="D260:I260"/>
    <mergeCell ref="B261:H261"/>
    <mergeCell ref="B262:H262"/>
    <mergeCell ref="B263:H263"/>
    <mergeCell ref="H354:I354"/>
    <mergeCell ref="B347:G347"/>
    <mergeCell ref="B291:H291"/>
    <mergeCell ref="B292:H292"/>
    <mergeCell ref="B293:H293"/>
    <mergeCell ref="D286:I286"/>
    <mergeCell ref="D290:I290"/>
    <mergeCell ref="B287:H287"/>
    <mergeCell ref="B300:H300"/>
    <mergeCell ref="B301:H301"/>
    <mergeCell ref="B325:D325"/>
    <mergeCell ref="D317:I317"/>
    <mergeCell ref="B339:G339"/>
    <mergeCell ref="D328:I328"/>
    <mergeCell ref="H337:I337"/>
    <mergeCell ref="H318:I318"/>
    <mergeCell ref="H330:I330"/>
    <mergeCell ref="B327:G327"/>
    <mergeCell ref="B340:J340"/>
    <mergeCell ref="B333:J333"/>
    <mergeCell ref="B304:H304"/>
    <mergeCell ref="J342:J346"/>
    <mergeCell ref="H322:I322"/>
    <mergeCell ref="H323:I323"/>
    <mergeCell ref="J335:J338"/>
    <mergeCell ref="H331:I331"/>
    <mergeCell ref="B329:G329"/>
    <mergeCell ref="B330:G330"/>
    <mergeCell ref="H319:I319"/>
    <mergeCell ref="H327:I327"/>
    <mergeCell ref="B331:G331"/>
    <mergeCell ref="B322:D322"/>
    <mergeCell ref="D621:I621"/>
    <mergeCell ref="B607:G607"/>
    <mergeCell ref="H607:I607"/>
    <mergeCell ref="B497:G497"/>
    <mergeCell ref="H487:I487"/>
    <mergeCell ref="D494:I494"/>
    <mergeCell ref="H476:I476"/>
    <mergeCell ref="H518:I518"/>
    <mergeCell ref="B505:G505"/>
    <mergeCell ref="E522:F522"/>
    <mergeCell ref="H527:I527"/>
    <mergeCell ref="H598:I598"/>
    <mergeCell ref="D498:I498"/>
    <mergeCell ref="H497:I497"/>
    <mergeCell ref="B588:G588"/>
    <mergeCell ref="D577:I577"/>
    <mergeCell ref="D581:I581"/>
    <mergeCell ref="B590:G590"/>
    <mergeCell ref="H590:I590"/>
    <mergeCell ref="D589:I589"/>
    <mergeCell ref="H588:I588"/>
    <mergeCell ref="B518:D518"/>
    <mergeCell ref="H553:I553"/>
    <mergeCell ref="H569:I569"/>
    <mergeCell ref="B371:G371"/>
    <mergeCell ref="D481:I481"/>
    <mergeCell ref="B446:G446"/>
    <mergeCell ref="E521:F521"/>
    <mergeCell ref="H596:I596"/>
    <mergeCell ref="H584:I584"/>
    <mergeCell ref="H542:I542"/>
    <mergeCell ref="D463:I463"/>
    <mergeCell ref="B583:G583"/>
    <mergeCell ref="H392:I392"/>
    <mergeCell ref="B445:G445"/>
    <mergeCell ref="B383:G383"/>
    <mergeCell ref="H383:I383"/>
    <mergeCell ref="B384:G384"/>
    <mergeCell ref="H371:I371"/>
    <mergeCell ref="H421:I421"/>
    <mergeCell ref="B423:C423"/>
    <mergeCell ref="B437:G437"/>
    <mergeCell ref="H417:I417"/>
    <mergeCell ref="D418:I418"/>
    <mergeCell ref="H423:I423"/>
    <mergeCell ref="B580:G580"/>
    <mergeCell ref="H595:I595"/>
    <mergeCell ref="H410:I410"/>
    <mergeCell ref="H412:I412"/>
    <mergeCell ref="B554:G554"/>
    <mergeCell ref="H554:I554"/>
    <mergeCell ref="H545:I545"/>
    <mergeCell ref="B438:G438"/>
    <mergeCell ref="H409:I409"/>
    <mergeCell ref="H439:I439"/>
    <mergeCell ref="B439:G439"/>
    <mergeCell ref="B349:G349"/>
    <mergeCell ref="H349:I349"/>
    <mergeCell ref="H344:I344"/>
    <mergeCell ref="H345:I345"/>
    <mergeCell ref="H335:I335"/>
    <mergeCell ref="B447:G447"/>
    <mergeCell ref="H447:I447"/>
    <mergeCell ref="D454:I454"/>
    <mergeCell ref="H478:I478"/>
    <mergeCell ref="B496:G496"/>
    <mergeCell ref="H496:I496"/>
    <mergeCell ref="H353:I353"/>
    <mergeCell ref="B376:H376"/>
    <mergeCell ref="D377:I377"/>
    <mergeCell ref="C378:E378"/>
    <mergeCell ref="H378:I378"/>
    <mergeCell ref="B379:E379"/>
    <mergeCell ref="H379:I379"/>
    <mergeCell ref="B380:H380"/>
    <mergeCell ref="D398:I398"/>
    <mergeCell ref="C399:E399"/>
    <mergeCell ref="H399:I399"/>
    <mergeCell ref="B400:E400"/>
    <mergeCell ref="H400:I400"/>
    <mergeCell ref="B401:H401"/>
    <mergeCell ref="H365:I365"/>
    <mergeCell ref="B426:C426"/>
    <mergeCell ref="B355:G355"/>
    <mergeCell ref="H384:I384"/>
    <mergeCell ref="B385:G385"/>
    <mergeCell ref="H385:I385"/>
    <mergeCell ref="D386:I386"/>
    <mergeCell ref="H19:I19"/>
    <mergeCell ref="H20:I20"/>
    <mergeCell ref="H22:I22"/>
    <mergeCell ref="H23:I23"/>
    <mergeCell ref="H25:I25"/>
    <mergeCell ref="H26:I26"/>
    <mergeCell ref="B187:H187"/>
    <mergeCell ref="B188:H188"/>
    <mergeCell ref="B174:H174"/>
    <mergeCell ref="B175:H175"/>
    <mergeCell ref="B176:H176"/>
    <mergeCell ref="D177:I177"/>
    <mergeCell ref="B178:H178"/>
    <mergeCell ref="D173:I173"/>
    <mergeCell ref="D153:I153"/>
    <mergeCell ref="B156:H156"/>
    <mergeCell ref="B154:H154"/>
    <mergeCell ref="B155:H155"/>
    <mergeCell ref="G42:J42"/>
    <mergeCell ref="D65:I65"/>
    <mergeCell ref="C66:E66"/>
    <mergeCell ref="H66:I66"/>
    <mergeCell ref="B67:E67"/>
    <mergeCell ref="H67:I67"/>
    <mergeCell ref="D75:I75"/>
    <mergeCell ref="B86:G86"/>
    <mergeCell ref="H86:I86"/>
    <mergeCell ref="H27:I27"/>
    <mergeCell ref="G32:J32"/>
    <mergeCell ref="H81:I81"/>
    <mergeCell ref="G35:J35"/>
    <mergeCell ref="G37:J37"/>
    <mergeCell ref="B354:G354"/>
    <mergeCell ref="B341:D341"/>
    <mergeCell ref="D352:I352"/>
    <mergeCell ref="H347:I347"/>
    <mergeCell ref="B334:D334"/>
    <mergeCell ref="H338:I338"/>
    <mergeCell ref="B350:G350"/>
    <mergeCell ref="H350:I350"/>
    <mergeCell ref="E22:G22"/>
    <mergeCell ref="E23:G23"/>
    <mergeCell ref="E24:G24"/>
    <mergeCell ref="E25:G25"/>
    <mergeCell ref="E26:G26"/>
    <mergeCell ref="D321:I321"/>
    <mergeCell ref="H351:I351"/>
    <mergeCell ref="B353:G353"/>
    <mergeCell ref="H334:I334"/>
    <mergeCell ref="D348:I348"/>
    <mergeCell ref="H336:I336"/>
    <mergeCell ref="H329:I329"/>
    <mergeCell ref="H320:I320"/>
    <mergeCell ref="H326:I326"/>
    <mergeCell ref="B299:H299"/>
    <mergeCell ref="B318:D318"/>
    <mergeCell ref="B326:D326"/>
    <mergeCell ref="H341:I341"/>
    <mergeCell ref="B351:G351"/>
    <mergeCell ref="H342:I342"/>
    <mergeCell ref="H343:I343"/>
    <mergeCell ref="B320:G320"/>
    <mergeCell ref="B324:D324"/>
    <mergeCell ref="H324:I324"/>
    <mergeCell ref="B82:G82"/>
    <mergeCell ref="B168:H168"/>
    <mergeCell ref="B84:G84"/>
    <mergeCell ref="H84:I84"/>
    <mergeCell ref="B85:G85"/>
    <mergeCell ref="C48:F48"/>
    <mergeCell ref="E151:H151"/>
    <mergeCell ref="B233:H233"/>
    <mergeCell ref="B235:H235"/>
    <mergeCell ref="B236:H236"/>
    <mergeCell ref="B237:H237"/>
    <mergeCell ref="D218:I218"/>
    <mergeCell ref="D222:I222"/>
    <mergeCell ref="B219:H219"/>
    <mergeCell ref="B220:H220"/>
    <mergeCell ref="B221:H221"/>
    <mergeCell ref="B223:H223"/>
    <mergeCell ref="D157:I157"/>
    <mergeCell ref="B158:H158"/>
    <mergeCell ref="B159:H159"/>
    <mergeCell ref="B160:H160"/>
    <mergeCell ref="G144:H144"/>
    <mergeCell ref="G145:H145"/>
    <mergeCell ref="G146:H146"/>
    <mergeCell ref="B148:H148"/>
    <mergeCell ref="B150:H150"/>
    <mergeCell ref="B179:H179"/>
    <mergeCell ref="D87:I87"/>
    <mergeCell ref="B88:G88"/>
    <mergeCell ref="H88:I88"/>
    <mergeCell ref="B89:G89"/>
    <mergeCell ref="B227:H227"/>
    <mergeCell ref="D368:I368"/>
    <mergeCell ref="D436:I436"/>
    <mergeCell ref="D422:I422"/>
    <mergeCell ref="H445:I445"/>
    <mergeCell ref="H441:I441"/>
    <mergeCell ref="B389:G389"/>
    <mergeCell ref="H419:I419"/>
    <mergeCell ref="H424:I424"/>
    <mergeCell ref="H437:I437"/>
    <mergeCell ref="H416:I416"/>
    <mergeCell ref="B420:G420"/>
    <mergeCell ref="B441:G441"/>
    <mergeCell ref="H396:I396"/>
    <mergeCell ref="B387:G387"/>
    <mergeCell ref="B489:G489"/>
    <mergeCell ref="B457:G457"/>
    <mergeCell ref="H457:I457"/>
    <mergeCell ref="D408:I408"/>
    <mergeCell ref="H369:I369"/>
    <mergeCell ref="D382:I382"/>
    <mergeCell ref="B388:G388"/>
    <mergeCell ref="H388:I388"/>
    <mergeCell ref="B369:G369"/>
    <mergeCell ref="H428:I428"/>
    <mergeCell ref="H415:I415"/>
    <mergeCell ref="H425:I425"/>
    <mergeCell ref="B430:C430"/>
    <mergeCell ref="D444:I444"/>
    <mergeCell ref="H395:I395"/>
    <mergeCell ref="H389:I389"/>
    <mergeCell ref="B396:G396"/>
    <mergeCell ref="B452:G452"/>
    <mergeCell ref="B435:H435"/>
    <mergeCell ref="H446:I446"/>
    <mergeCell ref="H393:I393"/>
    <mergeCell ref="B644:G644"/>
    <mergeCell ref="D585:I585"/>
    <mergeCell ref="B586:G586"/>
    <mergeCell ref="H586:I586"/>
    <mergeCell ref="H623:I623"/>
    <mergeCell ref="B624:G624"/>
    <mergeCell ref="H624:I624"/>
    <mergeCell ref="D646:I646"/>
    <mergeCell ref="H591:I591"/>
    <mergeCell ref="B595:G595"/>
    <mergeCell ref="H573:I573"/>
    <mergeCell ref="B574:E574"/>
    <mergeCell ref="H574:I574"/>
    <mergeCell ref="B546:G546"/>
    <mergeCell ref="H546:I546"/>
    <mergeCell ref="B627:G627"/>
    <mergeCell ref="H627:I627"/>
    <mergeCell ref="B600:G600"/>
    <mergeCell ref="H600:I600"/>
    <mergeCell ref="B549:G549"/>
    <mergeCell ref="B547:G547"/>
    <mergeCell ref="B395:G395"/>
    <mergeCell ref="D601:I601"/>
    <mergeCell ref="B584:G584"/>
    <mergeCell ref="B587:G587"/>
    <mergeCell ref="H537:I537"/>
    <mergeCell ref="B537:G537"/>
    <mergeCell ref="H536:I536"/>
    <mergeCell ref="H504:I504"/>
    <mergeCell ref="B367:G367"/>
    <mergeCell ref="H387:I387"/>
    <mergeCell ref="B393:G393"/>
    <mergeCell ref="B676:G676"/>
    <mergeCell ref="H676:I676"/>
    <mergeCell ref="B673:G673"/>
    <mergeCell ref="H673:I673"/>
    <mergeCell ref="D720:I720"/>
    <mergeCell ref="D364:I364"/>
    <mergeCell ref="B365:G365"/>
    <mergeCell ref="H529:I529"/>
    <mergeCell ref="H526:I526"/>
    <mergeCell ref="B397:G397"/>
    <mergeCell ref="H397:I397"/>
    <mergeCell ref="H456:I456"/>
    <mergeCell ref="B391:G391"/>
    <mergeCell ref="H450:I450"/>
    <mergeCell ref="E525:F525"/>
    <mergeCell ref="H528:I528"/>
    <mergeCell ref="E520:F520"/>
    <mergeCell ref="B504:G504"/>
    <mergeCell ref="E526:F526"/>
    <mergeCell ref="E527:F527"/>
    <mergeCell ref="B529:F529"/>
    <mergeCell ref="B608:G608"/>
    <mergeCell ref="H608:I608"/>
    <mergeCell ref="H643:I643"/>
    <mergeCell ref="H644:I644"/>
    <mergeCell ref="D617:I617"/>
    <mergeCell ref="B632:G632"/>
    <mergeCell ref="B623:G623"/>
    <mergeCell ref="B631:G631"/>
    <mergeCell ref="B661:G661"/>
    <mergeCell ref="B591:G591"/>
    <mergeCell ref="H602:I602"/>
    <mergeCell ref="B615:G615"/>
    <mergeCell ref="H615:I615"/>
    <mergeCell ref="B616:G616"/>
    <mergeCell ref="H616:I616"/>
    <mergeCell ref="D633:I633"/>
    <mergeCell ref="H631:I631"/>
    <mergeCell ref="H619:I619"/>
    <mergeCell ref="B620:G620"/>
    <mergeCell ref="H620:I620"/>
    <mergeCell ref="D629:I629"/>
    <mergeCell ref="B630:G630"/>
    <mergeCell ref="H630:I630"/>
    <mergeCell ref="B628:G628"/>
    <mergeCell ref="B602:G602"/>
    <mergeCell ref="B594:G594"/>
    <mergeCell ref="H603:I603"/>
    <mergeCell ref="B626:G626"/>
    <mergeCell ref="H626:I626"/>
    <mergeCell ref="D593:I593"/>
    <mergeCell ref="B645:G645"/>
    <mergeCell ref="D654:I654"/>
    <mergeCell ref="H649:I649"/>
    <mergeCell ref="D650:I650"/>
    <mergeCell ref="H660:I660"/>
    <mergeCell ref="H661:I661"/>
    <mergeCell ref="H652:I652"/>
    <mergeCell ref="B653:G653"/>
    <mergeCell ref="H653:I653"/>
    <mergeCell ref="D605:I605"/>
    <mergeCell ref="B172:H172"/>
    <mergeCell ref="D210:I210"/>
    <mergeCell ref="B245:H245"/>
    <mergeCell ref="B246:H246"/>
    <mergeCell ref="B249:H249"/>
    <mergeCell ref="B280:H280"/>
    <mergeCell ref="D269:I269"/>
    <mergeCell ref="D274:I274"/>
    <mergeCell ref="D278:I278"/>
    <mergeCell ref="H672:I672"/>
    <mergeCell ref="H664:I664"/>
    <mergeCell ref="H725:I725"/>
    <mergeCell ref="H659:I659"/>
    <mergeCell ref="B677:G677"/>
    <mergeCell ref="H346:I346"/>
    <mergeCell ref="H677:I677"/>
    <mergeCell ref="H718:I718"/>
    <mergeCell ref="C716:E716"/>
    <mergeCell ref="H723:I723"/>
    <mergeCell ref="D678:I678"/>
    <mergeCell ref="D674:I674"/>
    <mergeCell ref="B459:G459"/>
    <mergeCell ref="H459:I459"/>
    <mergeCell ref="B460:G460"/>
    <mergeCell ref="H460:I460"/>
    <mergeCell ref="B461:G461"/>
    <mergeCell ref="H461:I461"/>
    <mergeCell ref="D502:I502"/>
    <mergeCell ref="B503:G503"/>
    <mergeCell ref="H503:I503"/>
    <mergeCell ref="H519:I519"/>
    <mergeCell ref="H665:I665"/>
    <mergeCell ref="H671:I671"/>
    <mergeCell ref="H667:I667"/>
    <mergeCell ref="B668:G668"/>
    <mergeCell ref="H776:I776"/>
    <mergeCell ref="B777:G777"/>
    <mergeCell ref="B363:G363"/>
    <mergeCell ref="E267:H267"/>
    <mergeCell ref="B270:H270"/>
    <mergeCell ref="B268:H268"/>
    <mergeCell ref="F723:G723"/>
    <mergeCell ref="B689:G689"/>
    <mergeCell ref="H622:I622"/>
    <mergeCell ref="B606:G606"/>
    <mergeCell ref="H520:I520"/>
    <mergeCell ref="B366:G366"/>
    <mergeCell ref="H366:I366"/>
    <mergeCell ref="B429:J429"/>
    <mergeCell ref="B417:G417"/>
    <mergeCell ref="H367:I367"/>
    <mergeCell ref="H391:I391"/>
    <mergeCell ref="H357:I357"/>
    <mergeCell ref="H438:I438"/>
    <mergeCell ref="H606:I606"/>
    <mergeCell ref="B596:G596"/>
    <mergeCell ref="H604:I604"/>
    <mergeCell ref="J724:J726"/>
    <mergeCell ref="D531:I531"/>
    <mergeCell ref="D360:I360"/>
    <mergeCell ref="B361:G361"/>
    <mergeCell ref="H361:I361"/>
    <mergeCell ref="B362:G362"/>
    <mergeCell ref="H362:I362"/>
    <mergeCell ref="B775:G775"/>
    <mergeCell ref="H775:I775"/>
    <mergeCell ref="B776:G776"/>
    <mergeCell ref="H854:I854"/>
    <mergeCell ref="B799:D799"/>
    <mergeCell ref="E801:F801"/>
    <mergeCell ref="E799:F799"/>
    <mergeCell ref="B738:G738"/>
    <mergeCell ref="H768:I768"/>
    <mergeCell ref="B751:D751"/>
    <mergeCell ref="B752:D752"/>
    <mergeCell ref="B767:D767"/>
    <mergeCell ref="B766:D766"/>
    <mergeCell ref="D836:I836"/>
    <mergeCell ref="D841:I841"/>
    <mergeCell ref="H811:I811"/>
    <mergeCell ref="B808:D808"/>
    <mergeCell ref="B826:G826"/>
    <mergeCell ref="H826:I826"/>
    <mergeCell ref="E802:F802"/>
    <mergeCell ref="B817:D821"/>
    <mergeCell ref="H780:I780"/>
    <mergeCell ref="H810:I810"/>
    <mergeCell ref="D807:I807"/>
    <mergeCell ref="B824:G824"/>
    <mergeCell ref="H824:I824"/>
    <mergeCell ref="B822:G822"/>
    <mergeCell ref="B749:D749"/>
    <mergeCell ref="B793:E793"/>
    <mergeCell ref="H793:I793"/>
    <mergeCell ref="B794:E794"/>
    <mergeCell ref="H794:I794"/>
    <mergeCell ref="J145:J147"/>
    <mergeCell ref="J323:J326"/>
    <mergeCell ref="J410:J416"/>
    <mergeCell ref="B421:G421"/>
    <mergeCell ref="B419:G419"/>
    <mergeCell ref="B410:E410"/>
    <mergeCell ref="B409:E409"/>
    <mergeCell ref="B411:E411"/>
    <mergeCell ref="B412:E412"/>
    <mergeCell ref="B413:E413"/>
    <mergeCell ref="B414:E414"/>
    <mergeCell ref="B415:E415"/>
    <mergeCell ref="B416:E416"/>
    <mergeCell ref="J765:J767"/>
    <mergeCell ref="B764:D764"/>
    <mergeCell ref="B657:G657"/>
    <mergeCell ref="H728:I728"/>
    <mergeCell ref="H716:I716"/>
    <mergeCell ref="B672:G672"/>
    <mergeCell ref="B659:G659"/>
    <mergeCell ref="D670:I670"/>
    <mergeCell ref="D706:I706"/>
    <mergeCell ref="B707:E707"/>
    <mergeCell ref="H707:I707"/>
    <mergeCell ref="B708:E708"/>
    <mergeCell ref="H708:I708"/>
    <mergeCell ref="B709:G709"/>
    <mergeCell ref="H709:I709"/>
    <mergeCell ref="D710:I710"/>
    <mergeCell ref="B711:E711"/>
    <mergeCell ref="H669:I669"/>
    <mergeCell ref="B734:G734"/>
    <mergeCell ref="D126:I126"/>
    <mergeCell ref="B127:H127"/>
    <mergeCell ref="B128:H128"/>
    <mergeCell ref="B129:H129"/>
    <mergeCell ref="D490:I490"/>
    <mergeCell ref="B491:G491"/>
    <mergeCell ref="H491:I491"/>
    <mergeCell ref="B492:G492"/>
    <mergeCell ref="H492:I492"/>
    <mergeCell ref="B493:G493"/>
    <mergeCell ref="H493:I493"/>
    <mergeCell ref="D769:I769"/>
    <mergeCell ref="D770:I770"/>
    <mergeCell ref="B771:G771"/>
    <mergeCell ref="H771:I771"/>
    <mergeCell ref="B772:G772"/>
    <mergeCell ref="H689:I689"/>
    <mergeCell ref="H700:I700"/>
    <mergeCell ref="F725:G725"/>
    <mergeCell ref="D691:I691"/>
    <mergeCell ref="B656:G656"/>
    <mergeCell ref="H656:I656"/>
    <mergeCell ref="B288:H288"/>
    <mergeCell ref="B289:H289"/>
    <mergeCell ref="B247:H247"/>
    <mergeCell ref="D226:I226"/>
    <mergeCell ref="B259:H259"/>
    <mergeCell ref="B196:H196"/>
    <mergeCell ref="H668:I668"/>
    <mergeCell ref="H663:I663"/>
    <mergeCell ref="D356:I356"/>
    <mergeCell ref="D458:I458"/>
    <mergeCell ref="D831:I831"/>
    <mergeCell ref="E805:F805"/>
    <mergeCell ref="B784:G784"/>
    <mergeCell ref="H784:I784"/>
    <mergeCell ref="B785:G785"/>
    <mergeCell ref="H785:I785"/>
    <mergeCell ref="B786:G786"/>
    <mergeCell ref="H786:I786"/>
    <mergeCell ref="D869:I869"/>
    <mergeCell ref="B870:G870"/>
    <mergeCell ref="H870:I870"/>
    <mergeCell ref="D788:I788"/>
    <mergeCell ref="B789:E789"/>
    <mergeCell ref="H789:I789"/>
    <mergeCell ref="B790:E790"/>
    <mergeCell ref="H790:I790"/>
    <mergeCell ref="B791:G791"/>
    <mergeCell ref="H791:I791"/>
    <mergeCell ref="D827:I827"/>
    <mergeCell ref="B828:G828"/>
    <mergeCell ref="H828:I828"/>
    <mergeCell ref="D792:I792"/>
    <mergeCell ref="B816:D816"/>
    <mergeCell ref="B847:E847"/>
    <mergeCell ref="H847:I847"/>
    <mergeCell ref="B864:G864"/>
    <mergeCell ref="H864:I864"/>
    <mergeCell ref="D798:I798"/>
    <mergeCell ref="B843:E843"/>
    <mergeCell ref="H843:I843"/>
    <mergeCell ref="B844:E844"/>
    <mergeCell ref="H844:I844"/>
    <mergeCell ref="B781:G781"/>
    <mergeCell ref="H781:I781"/>
    <mergeCell ref="B867:G867"/>
    <mergeCell ref="H868:I868"/>
    <mergeCell ref="H867:I867"/>
    <mergeCell ref="B868:G868"/>
    <mergeCell ref="H813:I813"/>
    <mergeCell ref="D796:I796"/>
    <mergeCell ref="D797:I797"/>
    <mergeCell ref="B859:G859"/>
    <mergeCell ref="H858:I858"/>
    <mergeCell ref="B858:G858"/>
    <mergeCell ref="D130:I130"/>
    <mergeCell ref="B131:H131"/>
    <mergeCell ref="B132:H132"/>
    <mergeCell ref="B133:H133"/>
    <mergeCell ref="D134:I134"/>
    <mergeCell ref="B135:H135"/>
    <mergeCell ref="B136:H136"/>
    <mergeCell ref="B137:H137"/>
    <mergeCell ref="B783:G783"/>
    <mergeCell ref="B779:G779"/>
    <mergeCell ref="H772:I772"/>
    <mergeCell ref="H711:I711"/>
    <mergeCell ref="B712:E712"/>
    <mergeCell ref="H712:I712"/>
    <mergeCell ref="B713:G713"/>
    <mergeCell ref="B780:G780"/>
    <mergeCell ref="B795:G795"/>
    <mergeCell ref="H795:I795"/>
    <mergeCell ref="D787:I787"/>
    <mergeCell ref="D823:I823"/>
  </mergeCells>
  <phoneticPr fontId="2" type="noConversion"/>
  <conditionalFormatting sqref="F11:H12 H16:H28 G31:G37 G39:G44">
    <cfRule type="cellIs" dxfId="10" priority="43" operator="equal">
      <formula>0</formula>
    </cfRule>
  </conditionalFormatting>
  <conditionalFormatting sqref="H519:I528">
    <cfRule type="cellIs" dxfId="9" priority="26" operator="between">
      <formula>5</formula>
      <formula>10</formula>
    </cfRule>
    <cfRule type="expression" dxfId="8" priority="27">
      <formula>$H519&gt;10</formula>
    </cfRule>
    <cfRule type="expression" dxfId="7" priority="28">
      <formula>$H519&lt;5</formula>
    </cfRule>
  </conditionalFormatting>
  <printOptions horizontalCentered="1"/>
  <pageMargins left="0.23622047244094491" right="0.23622047244094491" top="0.39370078740157483" bottom="0.39370078740157483" header="0" footer="0.19685039370078741"/>
  <pageSetup paperSize="9" scale="49" fitToHeight="0" orientation="portrait" r:id="rId1"/>
  <headerFooter>
    <oddFooter>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53</vt:i4>
      </vt:variant>
    </vt:vector>
  </HeadingPairs>
  <TitlesOfParts>
    <vt:vector size="72" baseType="lpstr">
      <vt:lpstr>IMAGENS</vt:lpstr>
      <vt:lpstr>REFERENCIA</vt:lpstr>
      <vt:lpstr>DADOS</vt:lpstr>
      <vt:lpstr>CHECK-LIST</vt:lpstr>
      <vt:lpstr>QUADRO RESUMO</vt:lpstr>
      <vt:lpstr>RELEVÂNCIA</vt:lpstr>
      <vt:lpstr>ORÇAMENTO_S_DES</vt:lpstr>
      <vt:lpstr>GASES MEDICINAIS</vt:lpstr>
      <vt:lpstr>MEMORIA DE CALCULO AT</vt:lpstr>
      <vt:lpstr>BANCO DADOS ARQ</vt:lpstr>
      <vt:lpstr>COTAÇÕE</vt:lpstr>
      <vt:lpstr>COMPOSIÇÃO</vt:lpstr>
      <vt:lpstr>COTAÇÕES</vt:lpstr>
      <vt:lpstr>CRONOGRAMA DES</vt:lpstr>
      <vt:lpstr>COTAÇÕES XXX</vt:lpstr>
      <vt:lpstr>CRONOGRAMA S DES</vt:lpstr>
      <vt:lpstr>BDI C DES </vt:lpstr>
      <vt:lpstr>BDI S DES</vt:lpstr>
      <vt:lpstr>CALCULO ALVENARIA</vt:lpstr>
      <vt:lpstr>'BANCO DADOS ARQ'!_000____VERGA_PORTA_GERAL</vt:lpstr>
      <vt:lpstr>'BANCO DADOS ARQ'!_000___TABELA_DE_AMBIENTES_GERAL</vt:lpstr>
      <vt:lpstr>'BANCO DADOS ARQ'!_000___VERGA_CONTRAVERGA_JANELAS_GERAL</vt:lpstr>
      <vt:lpstr>'BANCO DADOS ARQ'!_003___JANELAS</vt:lpstr>
      <vt:lpstr>'BANCO DADOS ARQ'!_003___PEITORIL_DE_GRANITO_PARA_JANELAS</vt:lpstr>
      <vt:lpstr>'BANCO DADOS ARQ'!_003___PORTAS</vt:lpstr>
      <vt:lpstr>'BANCO DADOS ARQ'!_004___CHAPISCO_TETO</vt:lpstr>
      <vt:lpstr>'BANCO DADOS ARQ'!_004___COBERTURA</vt:lpstr>
      <vt:lpstr>'BANCO DADOS ARQ'!_004___CUMEEIRA_EM_FIBROCIMENTO</vt:lpstr>
      <vt:lpstr>'BANCO DADOS ARQ'!_004___FORRO_DRYWALL_1</vt:lpstr>
      <vt:lpstr>'BANCO DADOS ARQ'!_004___INSTALAÇÃO_DE_AZULEJO___H___1_80M___TOTAL</vt:lpstr>
      <vt:lpstr>'BANCO DADOS ARQ'!_004___MATERIAIS___CALHA</vt:lpstr>
      <vt:lpstr>'BANCO DADOS ARQ'!_004___REVESTIMENTO_LAMINADO</vt:lpstr>
      <vt:lpstr>'BANCO DADOS ARQ'!_004___RUFO_DE_ENCOSTO_EM_AÇO_GALVANIZADO_2</vt:lpstr>
      <vt:lpstr>'BANCO DADOS ARQ'!_004___RUFO_PINGADEIRA__EM_AÇO_GALVANIZADO</vt:lpstr>
      <vt:lpstr>'BANCO DADOS ARQ'!_005____PISO_MANTA_VÍNILICA</vt:lpstr>
      <vt:lpstr>'BANCO DADOS ARQ'!_005___PISO_60X60CM_GERAL</vt:lpstr>
      <vt:lpstr>'BANCO DADOS ARQ'!_005___PISO_60X60CM_GERAL_1</vt:lpstr>
      <vt:lpstr>'BANCO DADOS ARQ'!_005___RODAPÉ_CERÂMICO_60X60CM</vt:lpstr>
      <vt:lpstr>'BANCO DADOS ARQ'!_005___RODAPÉ_MANTA_VÍNILICA</vt:lpstr>
      <vt:lpstr>'BANCO DADOS ARQ'!_005___SOLEIRA</vt:lpstr>
      <vt:lpstr>'BANCO DADOS ARQ'!_005___URBANIZAÇÃO_1</vt:lpstr>
      <vt:lpstr>'BANCO DADOS ARQ'!_006___ACESSÓRIOS_ESPECIAIS</vt:lpstr>
      <vt:lpstr>'BANCO DADOS ARQ'!_006___ACESSÓRIOS_ESPECIAIS_1</vt:lpstr>
      <vt:lpstr>'BANCO DADOS ARQ'!_006___TABELA_DE_LOUÇAS_1</vt:lpstr>
      <vt:lpstr>'BANCO DADOS ARQ'!_007___PINTURA_ACRÍLICA_EM_TETO</vt:lpstr>
      <vt:lpstr>'BANCO DADOS ARQ'!_007___PINTURA_ACRÍLICA_INTERNA_EM_PAREDES</vt:lpstr>
      <vt:lpstr>'BANCO DADOS ARQ'!_007___PINTURA_ESMALTE_EM_SUPERFÍCIE_METÁLICA___JANELA</vt:lpstr>
      <vt:lpstr>'BANCO DADOS ARQ'!_007___PINTURA_ESMALTE_EM_SUPERFÍCIE_METÁLICA___JANELA_2</vt:lpstr>
      <vt:lpstr>'BANCO DADOS ARQ'!_007___PINTURA_ESMALTE_EM_SUPERFÍCIE_METÁLICA___PORTAS_1</vt:lpstr>
      <vt:lpstr>'BANCO DADOS ARQ'!_007___PINTURA_ESMALTE_EM_SUPERFÍCIE_METÁLICA___PORTAS_2</vt:lpstr>
      <vt:lpstr>AMBIENTES</vt:lpstr>
      <vt:lpstr>'BANCO DADOS ARQ'!Area_de_impressao</vt:lpstr>
      <vt:lpstr>'BDI C DES '!Area_de_impressao</vt:lpstr>
      <vt:lpstr>'BDI S DES'!Area_de_impressao</vt:lpstr>
      <vt:lpstr>'CALCULO ALVENARIA'!Area_de_impressao</vt:lpstr>
      <vt:lpstr>'CHECK-LIST'!Area_de_impressao</vt:lpstr>
      <vt:lpstr>COMPOSIÇÃO!Area_de_impressao</vt:lpstr>
      <vt:lpstr>COTAÇÕE!Area_de_impressao</vt:lpstr>
      <vt:lpstr>COTAÇÕES!Area_de_impressao</vt:lpstr>
      <vt:lpstr>'COTAÇÕES XXX'!Area_de_impressao</vt:lpstr>
      <vt:lpstr>'CRONOGRAMA DES'!Area_de_impressao</vt:lpstr>
      <vt:lpstr>'CRONOGRAMA S DES'!Area_de_impressao</vt:lpstr>
      <vt:lpstr>'MEMORIA DE CALCULO AT'!Area_de_impressao</vt:lpstr>
      <vt:lpstr>ORÇAMENTO_S_DES!Area_de_impressao</vt:lpstr>
      <vt:lpstr>RELEVÂNCIA!Area_de_impressao</vt:lpstr>
      <vt:lpstr>'CRONOGRAMA S DES'!ORÇAMENTO</vt:lpstr>
      <vt:lpstr>RELEVÂNCIA!ORÇAMENTO</vt:lpstr>
      <vt:lpstr>ORÇAMENTO</vt:lpstr>
      <vt:lpstr>PAREDES</vt:lpstr>
      <vt:lpstr>PROC</vt:lpstr>
      <vt:lpstr>ORÇAMENTO_S_DES!Titulos_de_impressao</vt:lpstr>
      <vt:lpstr>RELEVÂNCIA!Titulos_de_impressao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Engeluga</cp:lastModifiedBy>
  <cp:lastPrinted>2024-05-10T15:00:54Z</cp:lastPrinted>
  <dcterms:created xsi:type="dcterms:W3CDTF">2016-12-08T00:50:18Z</dcterms:created>
  <dcterms:modified xsi:type="dcterms:W3CDTF">2024-05-10T15:03:02Z</dcterms:modified>
</cp:coreProperties>
</file>