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codeName="EstaPastaDeTrabalho"/>
  <mc:AlternateContent xmlns:mc="http://schemas.openxmlformats.org/markup-compatibility/2006">
    <mc:Choice Requires="x15">
      <x15ac:absPath xmlns:x15ac="http://schemas.microsoft.com/office/spreadsheetml/2010/11/ac" url="E:\NUNCA PENDRIVE\2024\Edital Concorrencia\Reforma Escola Polo Mimoso-Luiz Grando\ENGENHARIA - ESCOLA LUIZ GRANDO CORRETO\PLANILHA ORÇAMENTÁRIA\"/>
    </mc:Choice>
  </mc:AlternateContent>
  <xr:revisionPtr revIDLastSave="0" documentId="13_ncr:1_{7D2361BA-AA39-4FF1-B312-91E69F173860}" xr6:coauthVersionLast="47" xr6:coauthVersionMax="47" xr10:uidLastSave="{00000000-0000-0000-0000-000000000000}"/>
  <bookViews>
    <workbookView xWindow="-120" yWindow="-120" windowWidth="29040" windowHeight="15720" firstSheet="4" activeTab="17" xr2:uid="{FE39D77A-8824-418E-AA84-FDCEE4B1ABC7}"/>
  </bookViews>
  <sheets>
    <sheet name="IMAGENS" sheetId="34" state="hidden" r:id="rId1"/>
    <sheet name="REFERENCIA" sheetId="33" state="hidden" r:id="rId2"/>
    <sheet name="DADOS" sheetId="32" state="hidden" r:id="rId3"/>
    <sheet name="CHECK-LIST" sheetId="50" state="hidden" r:id="rId4"/>
    <sheet name="ORÇAMENTO_DES" sheetId="12" r:id="rId5"/>
    <sheet name="QUADRO RESUMO" sheetId="51" r:id="rId6"/>
    <sheet name="CRONOGRAMA SEM DES" sheetId="14" r:id="rId7"/>
    <sheet name="GASES MEDICINAIS" sheetId="45" state="hidden" r:id="rId8"/>
    <sheet name="MEMORIA DE CALCULO AT" sheetId="37" r:id="rId9"/>
    <sheet name="BANCO DADOS ARQ" sheetId="39" state="hidden" r:id="rId10"/>
    <sheet name="COTAÇÕE" sheetId="44" state="hidden" r:id="rId11"/>
    <sheet name="COMPOSIÇÃO" sheetId="49" r:id="rId12"/>
    <sheet name="COTAÇÕES" sheetId="46" state="hidden" r:id="rId13"/>
    <sheet name="COTAÇÕES XXX" sheetId="43" state="hidden" r:id="rId14"/>
    <sheet name="CRONOGRAMA S DES" sheetId="53" state="hidden" r:id="rId15"/>
    <sheet name="BDI C DES " sheetId="42" state="hidden" r:id="rId16"/>
    <sheet name="BDI S DES" sheetId="48" r:id="rId17"/>
    <sheet name="RELEVÂNCIA" sheetId="52" r:id="rId18"/>
  </sheets>
  <definedNames>
    <definedName name="_000____VERGA_PORTA_GERAL" localSheetId="9">'BANCO DADOS ARQ'!$B$8:$E$17</definedName>
    <definedName name="_000____VERGA_PORTA_GERAL_1" localSheetId="9">'BANCO DADOS ARQ'!#REF!</definedName>
    <definedName name="_000___TABELA_DE_AMBIENTES_GERAL" localSheetId="9">'BANCO DADOS ARQ'!$B$25:$H$44</definedName>
    <definedName name="_000___TABELA_DE_AMBIENTES_GERAL_1" localSheetId="9">'BANCO DADOS ARQ'!#REF!</definedName>
    <definedName name="_000___VERGA_CONTRAVERGA_JANELAS_GERAL" localSheetId="9">'BANCO DADOS ARQ'!$B$46:$H$51</definedName>
    <definedName name="_000___VERGA_CONTRAVERGA_JANELAS_GERAL_1" localSheetId="9">'BANCO DADOS ARQ'!#REF!</definedName>
    <definedName name="_003___JANELAS" localSheetId="9">'BANCO DADOS ARQ'!$B$55:$G$60</definedName>
    <definedName name="_003___JANELAS_1" localSheetId="9">'BANCO DADOS ARQ'!#REF!</definedName>
    <definedName name="_003___PEITORIL_DE_GRANITO_PARA_JANELAS" localSheetId="9">'BANCO DADOS ARQ'!#REF!</definedName>
    <definedName name="_003___PEITORIL_DE_GRANITO_PARA_JANELAS_1" localSheetId="9">'BANCO DADOS ARQ'!#REF!</definedName>
    <definedName name="_003___PORTAS" localSheetId="9">'BANCO DADOS ARQ'!#REF!</definedName>
    <definedName name="_003___PORTAS_1" localSheetId="9">'BANCO DADOS ARQ'!#REF!</definedName>
    <definedName name="_004___ARGAMASSA_BARITADA" localSheetId="9">'BANCO DADOS ARQ'!#REF!</definedName>
    <definedName name="_004___CHAPISCO_TETO" localSheetId="9">'BANCO DADOS ARQ'!#REF!</definedName>
    <definedName name="_004___CHAPISCO_TETO_1" localSheetId="9">'BANCO DADOS ARQ'!#REF!</definedName>
    <definedName name="_004___COBERTURA" localSheetId="9">'BANCO DADOS ARQ'!#REF!</definedName>
    <definedName name="_004___COBERTURA_1" localSheetId="9">'BANCO DADOS ARQ'!#REF!</definedName>
    <definedName name="_004___CUMEEIRA_EM_FIBROCIMENTO" localSheetId="9">'BANCO DADOS ARQ'!#REF!</definedName>
    <definedName name="_004___CUMEEIRA_EM_FIBROCIMENTO_1" localSheetId="9">'BANCO DADOS ARQ'!#REF!</definedName>
    <definedName name="_004___FORRO_DRYWALL" localSheetId="9">'BANCO DADOS ARQ'!#REF!</definedName>
    <definedName name="_004___FORRO_DRYWALL_1" localSheetId="9">'BANCO DADOS ARQ'!#REF!</definedName>
    <definedName name="_004___FORRO_MINERAL" localSheetId="9">'BANCO DADOS ARQ'!#REF!</definedName>
    <definedName name="_004___INSTALAÇÃO_DE_AZULEJO___H___1_80M___TOTAL" localSheetId="9">'BANCO DADOS ARQ'!#REF!</definedName>
    <definedName name="_004___INSTALAÇÃO_DE_AZULEJO___H___1_80M___TOTAL_1" localSheetId="9">'BANCO DADOS ARQ'!#REF!</definedName>
    <definedName name="_004___MATERIAIS___CALHA" localSheetId="9">'BANCO DADOS ARQ'!#REF!</definedName>
    <definedName name="_004___MATERIAIS___CALHA_1" localSheetId="9">'BANCO DADOS ARQ'!#REF!</definedName>
    <definedName name="_004___REVESTIMENTO_LAMINADO" localSheetId="9">'BANCO DADOS ARQ'!#REF!</definedName>
    <definedName name="_004___RUFO_DE_ENCOSTO_EM_AÇO_GALVANIZADO" localSheetId="9">'BANCO DADOS ARQ'!#REF!</definedName>
    <definedName name="_004___RUFO_DE_ENCOSTO_EM_AÇO_GALVANIZADO_1" localSheetId="9">'BANCO DADOS ARQ'!#REF!</definedName>
    <definedName name="_004___RUFO_DE_ENCOSTO_EM_AÇO_GALVANIZADO_2" localSheetId="9">'BANCO DADOS ARQ'!#REF!</definedName>
    <definedName name="_004___RUFO_PINGADEIRA__EM_AÇO_GALVANIZADO" localSheetId="9">'BANCO DADOS ARQ'!#REF!</definedName>
    <definedName name="_004___RUFO_PINGADEIRA__EM_AÇO_GALVANIZADO_1" localSheetId="9">'BANCO DADOS ARQ'!#REF!</definedName>
    <definedName name="_004___RUFO_PINGADEIRA__EM_AÇO_GALVANIZADO_2" localSheetId="9">'BANCO DADOS ARQ'!#REF!</definedName>
    <definedName name="_004___TESOURA" localSheetId="9">'BANCO DADOS ARQ'!#REF!</definedName>
    <definedName name="_005____PISO_GRANILITE" localSheetId="9">'BANCO DADOS ARQ'!#REF!</definedName>
    <definedName name="_005____PISO_GRANILITE_1" localSheetId="9">'BANCO DADOS ARQ'!#REF!</definedName>
    <definedName name="_005____PISO_MANTA_VÍNILICA" localSheetId="9">'BANCO DADOS ARQ'!#REF!</definedName>
    <definedName name="_005___PISO_60X60CM_GERAL" localSheetId="9">'BANCO DADOS ARQ'!#REF!</definedName>
    <definedName name="_005___PISO_60X60CM_GERAL_1" localSheetId="9">'BANCO DADOS ARQ'!#REF!</definedName>
    <definedName name="_005___PISO_ASSOALHO" localSheetId="9">'BANCO DADOS ARQ'!#REF!</definedName>
    <definedName name="_005___PISO_CERÂMICO_45X45CM____GERAL" localSheetId="9">'BANCO DADOS ARQ'!#REF!</definedName>
    <definedName name="_005___PISO_CERÂMICO_45X45CM____GERAL_1" localSheetId="9">'BANCO DADOS ARQ'!#REF!</definedName>
    <definedName name="_005___PISO_CERÂMICO_45X45CM____GERAL_2" localSheetId="9">'BANCO DADOS ARQ'!#REF!</definedName>
    <definedName name="_005___PISO_GERAL" localSheetId="9">'BANCO DADOS ARQ'!#REF!</definedName>
    <definedName name="_005___PISO_GERAL_1" localSheetId="9">'BANCO DADOS ARQ'!#REF!</definedName>
    <definedName name="_005___RODAPÉ_CERÂMICO" localSheetId="9">'BANCO DADOS ARQ'!#REF!</definedName>
    <definedName name="_005___RODAPÉ_CERÂMICO_1" localSheetId="9">'BANCO DADOS ARQ'!#REF!</definedName>
    <definedName name="_005___RODAPÉ_CERÂMICO_2" localSheetId="9">'BANCO DADOS ARQ'!#REF!</definedName>
    <definedName name="_005___RODAPÉ_CERÂMICO_3" localSheetId="9">'BANCO DADOS ARQ'!#REF!</definedName>
    <definedName name="_005___RODAPÉ_CERÂMICO_45X45CM" localSheetId="9">'BANCO DADOS ARQ'!#REF!</definedName>
    <definedName name="_005___RODAPÉ_CERÂMICO_60X60CM" localSheetId="9">'BANCO DADOS ARQ'!#REF!</definedName>
    <definedName name="_005___RODAPÉ_MANTA_VÍNILICA" localSheetId="9">'BANCO DADOS ARQ'!#REF!</definedName>
    <definedName name="_005___SOLEIRA" localSheetId="9">'BANCO DADOS ARQ'!#REF!</definedName>
    <definedName name="_005___URBANIZAÇÃO" localSheetId="9">'BANCO DADOS ARQ'!#REF!</definedName>
    <definedName name="_005___URBANIZAÇÃO_1" localSheetId="9">'BANCO DADOS ARQ'!#REF!</definedName>
    <definedName name="_006___ACESSÓRIOS_ESPECIAIS" localSheetId="9">'BANCO DADOS ARQ'!#REF!</definedName>
    <definedName name="_006___ACESSÓRIOS_ESPECIAIS_1" localSheetId="9">'BANCO DADOS ARQ'!#REF!</definedName>
    <definedName name="_006___TABELA_DE_LOUÇAS" localSheetId="9">'BANCO DADOS ARQ'!#REF!</definedName>
    <definedName name="_006___TABELA_DE_LOUÇAS_1" localSheetId="9">'BANCO DADOS ARQ'!#REF!</definedName>
    <definedName name="_007___PINTURA_ACRÍLICA_EM_TETO" localSheetId="9">'BANCO DADOS ARQ'!#REF!</definedName>
    <definedName name="_007___PINTURA_ACRÍLICA_EM_TETO_1" localSheetId="9">'BANCO DADOS ARQ'!#REF!</definedName>
    <definedName name="_007___PINTURA_ACRÍLICA_INTERNA_EM_PAREDES" localSheetId="9">'BANCO DADOS ARQ'!#REF!</definedName>
    <definedName name="_007___PINTURA_ACRÍLICA_INTERNA_EM_PAREDES_1" localSheetId="9">'BANCO DADOS ARQ'!#REF!</definedName>
    <definedName name="_007___PINTURA_ESMALTE_EM_SUPERFÍCIE_METÁLICA___JANELA" localSheetId="9">'BANCO DADOS ARQ'!#REF!</definedName>
    <definedName name="_007___PINTURA_ESMALTE_EM_SUPERFÍCIE_METÁLICA___JANELA_1" localSheetId="9">'BANCO DADOS ARQ'!#REF!</definedName>
    <definedName name="_007___PINTURA_ESMALTE_EM_SUPERFÍCIE_METÁLICA___JANELA_2" localSheetId="9">'BANCO DADOS ARQ'!#REF!</definedName>
    <definedName name="_007___PINTURA_ESMALTE_EM_SUPERFÍCIE_METÁLICA___PORTAS" localSheetId="9">'BANCO DADOS ARQ'!#REF!</definedName>
    <definedName name="_007___PINTURA_ESMALTE_EM_SUPERFÍCIE_METÁLICA___PORTAS_1" localSheetId="9">'BANCO DADOS ARQ'!#REF!</definedName>
    <definedName name="_007___PINTURA_ESMALTE_EM_SUPERFÍCIE_METÁLICA___PORTAS_2" localSheetId="9">'BANCO DADOS ARQ'!#REF!</definedName>
    <definedName name="_007___PINTURA_ESMALTE_SINTÉTICO_EM_MADEIRA___PORTAS" localSheetId="9">'BANCO DADOS ARQ'!#REF!</definedName>
    <definedName name="_007___PINTURA_ESMALTE_SINTÉTICO_EM_MADEIRA___PORTAS_1" localSheetId="9">'BANCO DADOS ARQ'!#REF!</definedName>
    <definedName name="_xlnm._FilterDatabase" localSheetId="9" hidden="1">'BANCO DADOS ARQ'!$B$2:$G$63</definedName>
    <definedName name="_xlnm._FilterDatabase" localSheetId="11" hidden="1">COMPOSIÇÃO!$B$1:$B$17</definedName>
    <definedName name="_xlnm._FilterDatabase" localSheetId="12" hidden="1">COTAÇÕES!$A$1:$A$23</definedName>
    <definedName name="_xlnm._FilterDatabase" localSheetId="8" hidden="1">'MEMORIA DE CALCULO AT'!$J$3:$J$403</definedName>
    <definedName name="AMBIENTES" localSheetId="15">#REF!</definedName>
    <definedName name="AMBIENTES" localSheetId="16">#REF!</definedName>
    <definedName name="AMBIENTES">'MEMORIA DE CALCULO AT'!$B$14:$J$29</definedName>
    <definedName name="_xlnm.Print_Area" localSheetId="9">'BANCO DADOS ARQ'!$B$2:$G$63</definedName>
    <definedName name="_xlnm.Print_Area" localSheetId="15">'BDI C DES '!$A$1:$F$52</definedName>
    <definedName name="_xlnm.Print_Area" localSheetId="16">'BDI S DES'!$A$1:$F$50</definedName>
    <definedName name="_xlnm.Print_Area" localSheetId="3">'CHECK-LIST'!$B$2:$E$32</definedName>
    <definedName name="_xlnm.Print_Area" localSheetId="11">COMPOSIÇÃO!$A$1:$J$43</definedName>
    <definedName name="_xlnm.Print_Area" localSheetId="10">COTAÇÕE!$A$1:$E$186</definedName>
    <definedName name="_xlnm.Print_Area" localSheetId="12">COTAÇÕES!$A$1:$E$29</definedName>
    <definedName name="_xlnm.Print_Area" localSheetId="13">'COTAÇÕES XXX'!$A$1:$E$170</definedName>
    <definedName name="_xlnm.Print_Area" localSheetId="14">'CRONOGRAMA S DES'!$A$1:$X$71</definedName>
    <definedName name="_xlnm.Print_Area" localSheetId="6">'CRONOGRAMA SEM DES'!$A$1:$X$60</definedName>
    <definedName name="_xlnm.Print_Area" localSheetId="8">'MEMORIA DE CALCULO AT'!$B$3:$J$395</definedName>
    <definedName name="_xlnm.Print_Area" localSheetId="4">ORÇAMENTO_DES!$B$2:$O$176</definedName>
    <definedName name="_xlnm.Print_Area" localSheetId="5">'QUADRO RESUMO'!$A$1:$R$26</definedName>
    <definedName name="_xlnm.Print_Area" localSheetId="17">RELEVÂNCIA!$B$2:$E$17</definedName>
    <definedName name="_xlnm.Database" localSheetId="15">#REF!</definedName>
    <definedName name="_xlnm.Database" localSheetId="16">#REF!</definedName>
    <definedName name="_xlnm.Database" localSheetId="3">#REF!</definedName>
    <definedName name="_xlnm.Database" localSheetId="11">#REF!</definedName>
    <definedName name="_xlnm.Database" localSheetId="10">#REF!</definedName>
    <definedName name="_xlnm.Database" localSheetId="12">#REF!</definedName>
    <definedName name="_xlnm.Database" localSheetId="13">#REF!</definedName>
    <definedName name="_xlnm.Database" localSheetId="8">#REF!</definedName>
    <definedName name="_xlnm.Database" localSheetId="5">#REF!</definedName>
    <definedName name="_xlnm.Database" localSheetId="17">#REF!</definedName>
    <definedName name="_xlnm.Database">#REF!</definedName>
    <definedName name="BOLETIM" localSheetId="15">#REF!</definedName>
    <definedName name="BOLETIM" localSheetId="16">#REF!</definedName>
    <definedName name="BOLETIM" localSheetId="3">#REF!</definedName>
    <definedName name="BOLETIM" localSheetId="11">#REF!</definedName>
    <definedName name="BOLETIM" localSheetId="10">#REF!</definedName>
    <definedName name="BOLETIM" localSheetId="12">#REF!</definedName>
    <definedName name="BOLETIM" localSheetId="13">#REF!</definedName>
    <definedName name="BOLETIM" localSheetId="8">#REF!</definedName>
    <definedName name="BOLETIM" localSheetId="5">#REF!</definedName>
    <definedName name="BOLETIM" localSheetId="17">#REF!</definedName>
    <definedName name="BOLETIM">#REF!</definedName>
    <definedName name="CONTRATO">#REF!</definedName>
    <definedName name="_xlnm.Criteria" localSheetId="15">#REF!</definedName>
    <definedName name="_xlnm.Criteria" localSheetId="16">#REF!</definedName>
    <definedName name="_xlnm.Criteria" localSheetId="3">#REF!</definedName>
    <definedName name="_xlnm.Criteria" localSheetId="11">#REF!</definedName>
    <definedName name="_xlnm.Criteria" localSheetId="10">#REF!</definedName>
    <definedName name="_xlnm.Criteria" localSheetId="12">#REF!</definedName>
    <definedName name="_xlnm.Criteria" localSheetId="13">#REF!</definedName>
    <definedName name="_xlnm.Criteria" localSheetId="8">#REF!</definedName>
    <definedName name="_xlnm.Criteria" localSheetId="5">#REF!</definedName>
    <definedName name="_xlnm.Criteria" localSheetId="17">#REF!</definedName>
    <definedName name="_xlnm.Criteria">#REF!</definedName>
    <definedName name="G" localSheetId="15">#REF!</definedName>
    <definedName name="G" localSheetId="16">#REF!</definedName>
    <definedName name="G" localSheetId="3">#REF!</definedName>
    <definedName name="G" localSheetId="11">#REF!</definedName>
    <definedName name="G" localSheetId="10">#REF!</definedName>
    <definedName name="G" localSheetId="12">#REF!</definedName>
    <definedName name="G" localSheetId="13">#REF!</definedName>
    <definedName name="G" localSheetId="8">#REF!</definedName>
    <definedName name="G" localSheetId="5">#REF!</definedName>
    <definedName name="G" localSheetId="17">#REF!</definedName>
    <definedName name="G">#REF!</definedName>
    <definedName name="ImgEscudo" localSheetId="15">INDEX(IMAGENS!$B$1:$B$18,MATCH(DADOS!$D$8,IMAGENS!$A$1:$A$18,0))</definedName>
    <definedName name="ImgEscudo" localSheetId="16">INDEX(IMAGENS!$B$1:$B$18,MATCH(DADOS!$D$8,IMAGENS!$A$1:$A$18,0))</definedName>
    <definedName name="ImgEscudo" localSheetId="3">INDEX(#REF!,MATCH(#REF!,#REF!,0))</definedName>
    <definedName name="ImgEscudo" localSheetId="11">INDEX(IMAGENS!$B$1:$B$18,MATCH(DADOS!$D$8,IMAGENS!$A$1:$A$18,0))</definedName>
    <definedName name="ImgEscudo" localSheetId="10">INDEX(#REF!,MATCH(#REF!,#REF!,0))</definedName>
    <definedName name="ImgEscudo" localSheetId="12">INDEX(IMAGENS!$B$1:$B$18,MATCH(DADOS!$D$8,IMAGENS!$A$1:$A$18,0))</definedName>
    <definedName name="ImgEscudo" localSheetId="13">INDEX(#REF!,MATCH(#REF!,#REF!,0))</definedName>
    <definedName name="ImgEscudo" localSheetId="14">INDEX(IMAGENS!$B$1:$B$18,MATCH(DADOS!$D$8,IMAGENS!$A$1:$A$18,0))</definedName>
    <definedName name="ImgEscudo" localSheetId="6">INDEX(IMAGENS!$B$1:$B$18,MATCH(DADOS!$D$8,IMAGENS!$A$1:$A$18,0))</definedName>
    <definedName name="ImgEscudo" localSheetId="8">INDEX(IMAGENS!$B$1:$B$18,MATCH(DADOS!$D$8,IMAGENS!$A$1:$A$18,0))</definedName>
    <definedName name="ImgEscudo" localSheetId="4">INDEX(IMAGENS!$B$1:$B$18,MATCH(DADOS!$D$8,IMAGENS!$A$1:$A$18,0))</definedName>
    <definedName name="ImgEscudo" localSheetId="5">INDEX(#REF!,MATCH(#REF!,#REF!,0))</definedName>
    <definedName name="ImgEscudo" localSheetId="17">INDEX(#REF!,MATCH(#REF!,#REF!,0))</definedName>
    <definedName name="ImgEscudo">INDEX(IMAGENS!$B$1:$B$13,MATCH(DADOS!$D$8,IMAGENS!$A$1:$A$18,0))</definedName>
    <definedName name="ORÇAMENTO" localSheetId="15">#REF!</definedName>
    <definedName name="ORÇAMENTO" localSheetId="16">#REF!</definedName>
    <definedName name="ORÇAMENTO" localSheetId="3">#REF!</definedName>
    <definedName name="ORÇAMENTO" localSheetId="11">#REF!</definedName>
    <definedName name="ORÇAMENTO" localSheetId="10">#REF!</definedName>
    <definedName name="ORÇAMENTO" localSheetId="12">#REF!</definedName>
    <definedName name="ORÇAMENTO" localSheetId="13">#REF!</definedName>
    <definedName name="ORÇAMENTO" localSheetId="14">Tabela3[#All]</definedName>
    <definedName name="ORÇAMENTO" localSheetId="5">#REF!</definedName>
    <definedName name="ORÇAMENTO" localSheetId="17">Tabela32[#All]</definedName>
    <definedName name="ORÇAMENTO">Tabela3[#All]</definedName>
    <definedName name="PAREDES" localSheetId="15">#REF!</definedName>
    <definedName name="PAREDES" localSheetId="16">#REF!</definedName>
    <definedName name="PAREDES">'MEMORIA DE CALCULO AT'!$B$14:$J$29</definedName>
    <definedName name="Print_Area_MI" localSheetId="15">#REF!</definedName>
    <definedName name="Print_Area_MI" localSheetId="16">#REF!</definedName>
    <definedName name="Print_Area_MI" localSheetId="3">#REF!</definedName>
    <definedName name="Print_Area_MI" localSheetId="11">#REF!</definedName>
    <definedName name="Print_Area_MI" localSheetId="10">#REF!</definedName>
    <definedName name="Print_Area_MI" localSheetId="12">#REF!</definedName>
    <definedName name="Print_Area_MI" localSheetId="13">#REF!</definedName>
    <definedName name="Print_Area_MI" localSheetId="8">#REF!</definedName>
    <definedName name="Print_Area_MI" localSheetId="5">#REF!</definedName>
    <definedName name="Print_Area_MI" localSheetId="17">#REF!</definedName>
    <definedName name="Print_Area_MI">#REF!</definedName>
    <definedName name="PROC">'MEMORIA DE CALCULO AT'!$C:$J</definedName>
    <definedName name="sss">INDEX(IMAGENS!$B$1:$B$18,MATCH(DADOS!$D$8,IMAGENS!$A$1:$A$18,0))</definedName>
    <definedName name="_xlnm.Print_Titles" localSheetId="4">ORÇAMENTO_DES!$13:$13</definedName>
    <definedName name="_xlnm.Print_Titles" localSheetId="17">RELEVÂNCIA!$13:$13</definedName>
    <definedName name="un" localSheetId="15">#REF!</definedName>
    <definedName name="un" localSheetId="16">#REF!</definedName>
    <definedName name="un" localSheetId="3">#REF!</definedName>
    <definedName name="un" localSheetId="11">#REF!</definedName>
    <definedName name="un" localSheetId="10">#REF!</definedName>
    <definedName name="un" localSheetId="12">#REF!</definedName>
    <definedName name="un" localSheetId="13">#REF!</definedName>
    <definedName name="un" localSheetId="8">#REF!</definedName>
    <definedName name="un" localSheetId="5">#REF!</definedName>
    <definedName name="un" localSheetId="17">#REF!</definedName>
    <definedName name="un">#REF!</definedName>
    <definedName name="W" localSheetId="15">#REF!</definedName>
    <definedName name="W" localSheetId="16">#REF!</definedName>
    <definedName name="W" localSheetId="3">#REF!</definedName>
    <definedName name="W" localSheetId="11">#REF!</definedName>
    <definedName name="W" localSheetId="10">#REF!</definedName>
    <definedName name="W" localSheetId="12">#REF!</definedName>
    <definedName name="W" localSheetId="13">#REF!</definedName>
    <definedName name="W" localSheetId="8">#REF!</definedName>
    <definedName name="W" localSheetId="5">#REF!</definedName>
    <definedName name="W" localSheetId="17">#REF!</definedName>
    <definedName name="W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9" i="39" l="1"/>
  <c r="D38" i="39"/>
  <c r="D44" i="39" s="1"/>
  <c r="D27" i="46" l="1"/>
  <c r="B28" i="46"/>
  <c r="B29" i="46"/>
  <c r="B27" i="46"/>
  <c r="D22" i="46"/>
  <c r="D21" i="46"/>
  <c r="E25" i="46" l="1"/>
  <c r="V44" i="53"/>
  <c r="V45" i="53"/>
  <c r="V46" i="53"/>
  <c r="V47" i="53"/>
  <c r="V48" i="53"/>
  <c r="V49" i="53"/>
  <c r="V50" i="53"/>
  <c r="V51" i="53"/>
  <c r="V52" i="53"/>
  <c r="V53" i="53"/>
  <c r="V54" i="53"/>
  <c r="V55" i="53"/>
  <c r="V56" i="53"/>
  <c r="V57" i="53"/>
  <c r="V58" i="53"/>
  <c r="V59" i="53"/>
  <c r="V60" i="53"/>
  <c r="V61" i="53"/>
  <c r="V62" i="53"/>
  <c r="V63" i="53"/>
  <c r="V64" i="53"/>
  <c r="V65" i="53"/>
  <c r="V66" i="53"/>
  <c r="V67" i="53"/>
  <c r="V68" i="53"/>
  <c r="S44" i="53"/>
  <c r="S45" i="53"/>
  <c r="S46" i="53"/>
  <c r="S47" i="53"/>
  <c r="S48" i="53"/>
  <c r="S49" i="53"/>
  <c r="S50" i="53"/>
  <c r="S51" i="53"/>
  <c r="S52" i="53"/>
  <c r="S53" i="53"/>
  <c r="S54" i="53"/>
  <c r="S55" i="53"/>
  <c r="S56" i="53"/>
  <c r="S57" i="53"/>
  <c r="S58" i="53"/>
  <c r="S59" i="53"/>
  <c r="S60" i="53"/>
  <c r="S61" i="53"/>
  <c r="S62" i="53"/>
  <c r="S63" i="53"/>
  <c r="S64" i="53"/>
  <c r="S65" i="53"/>
  <c r="S66" i="53"/>
  <c r="S67" i="53"/>
  <c r="S68" i="53"/>
  <c r="P44" i="53"/>
  <c r="P45" i="53"/>
  <c r="P46" i="53"/>
  <c r="P47" i="53"/>
  <c r="P48" i="53"/>
  <c r="P49" i="53"/>
  <c r="P50" i="53"/>
  <c r="P51" i="53"/>
  <c r="P52" i="53"/>
  <c r="P53" i="53"/>
  <c r="P54" i="53"/>
  <c r="P55" i="53"/>
  <c r="P56" i="53"/>
  <c r="P57" i="53"/>
  <c r="P58" i="53"/>
  <c r="P59" i="53"/>
  <c r="P60" i="53"/>
  <c r="P61" i="53"/>
  <c r="P62" i="53"/>
  <c r="P63" i="53"/>
  <c r="P64" i="53"/>
  <c r="P65" i="53"/>
  <c r="P66" i="53"/>
  <c r="P67" i="53"/>
  <c r="P68" i="53"/>
  <c r="M44" i="53"/>
  <c r="M45" i="53"/>
  <c r="M46" i="53"/>
  <c r="M47" i="53"/>
  <c r="M48" i="53"/>
  <c r="M49" i="53"/>
  <c r="M50" i="53"/>
  <c r="M51" i="53"/>
  <c r="M52" i="53"/>
  <c r="M53" i="53"/>
  <c r="M54" i="53"/>
  <c r="M55" i="53"/>
  <c r="M56" i="53"/>
  <c r="M57" i="53"/>
  <c r="M58" i="53"/>
  <c r="M59" i="53"/>
  <c r="M60" i="53"/>
  <c r="M61" i="53"/>
  <c r="M62" i="53"/>
  <c r="M63" i="53"/>
  <c r="M64" i="53"/>
  <c r="M65" i="53"/>
  <c r="M66" i="53"/>
  <c r="M67" i="53"/>
  <c r="J44" i="53"/>
  <c r="J45" i="53"/>
  <c r="J46" i="53"/>
  <c r="J47" i="53"/>
  <c r="J48" i="53"/>
  <c r="J49" i="53"/>
  <c r="J50" i="53"/>
  <c r="J51" i="53"/>
  <c r="J52" i="53"/>
  <c r="J53" i="53"/>
  <c r="J54" i="53"/>
  <c r="J55" i="53"/>
  <c r="J56" i="53"/>
  <c r="J57" i="53"/>
  <c r="J58" i="53"/>
  <c r="J59" i="53"/>
  <c r="J60" i="53"/>
  <c r="J61" i="53"/>
  <c r="J62" i="53"/>
  <c r="J63" i="53"/>
  <c r="J64" i="53"/>
  <c r="J65" i="53"/>
  <c r="J66" i="53"/>
  <c r="J67" i="53"/>
  <c r="J68" i="53"/>
  <c r="G44" i="53"/>
  <c r="G45" i="53"/>
  <c r="G46" i="53"/>
  <c r="G47" i="53"/>
  <c r="G48" i="53"/>
  <c r="G49" i="53"/>
  <c r="G50" i="53"/>
  <c r="G51" i="53"/>
  <c r="G52" i="53"/>
  <c r="G53" i="53"/>
  <c r="G54" i="53"/>
  <c r="G55" i="53"/>
  <c r="G56" i="53"/>
  <c r="G57" i="53"/>
  <c r="G58" i="53"/>
  <c r="G59" i="53"/>
  <c r="G60" i="53"/>
  <c r="G61" i="53"/>
  <c r="G62" i="53"/>
  <c r="G63" i="53"/>
  <c r="G64" i="53"/>
  <c r="G65" i="53"/>
  <c r="G66" i="53"/>
  <c r="G67" i="53"/>
  <c r="G68" i="53"/>
  <c r="V43" i="53"/>
  <c r="S43" i="53"/>
  <c r="P43" i="53"/>
  <c r="M43" i="53"/>
  <c r="J43" i="53"/>
  <c r="G43" i="53"/>
  <c r="V12" i="53"/>
  <c r="V13" i="53"/>
  <c r="V14" i="53"/>
  <c r="V15" i="53"/>
  <c r="V16" i="53"/>
  <c r="V17" i="53"/>
  <c r="V18" i="53"/>
  <c r="V19" i="53"/>
  <c r="V20" i="53"/>
  <c r="V21" i="53"/>
  <c r="V22" i="53"/>
  <c r="V23" i="53"/>
  <c r="V24" i="53"/>
  <c r="V25" i="53"/>
  <c r="V26" i="53"/>
  <c r="V27" i="53"/>
  <c r="V28" i="53"/>
  <c r="V29" i="53"/>
  <c r="V30" i="53"/>
  <c r="V31" i="53"/>
  <c r="V32" i="53"/>
  <c r="V33" i="53"/>
  <c r="V34" i="53"/>
  <c r="V35" i="53"/>
  <c r="V36" i="53"/>
  <c r="V11" i="53"/>
  <c r="S12" i="53"/>
  <c r="S13" i="53"/>
  <c r="S14" i="53"/>
  <c r="S15" i="53"/>
  <c r="S16" i="53"/>
  <c r="S17" i="53"/>
  <c r="S18" i="53"/>
  <c r="S19" i="53"/>
  <c r="S20" i="53"/>
  <c r="S21" i="53"/>
  <c r="S22" i="53"/>
  <c r="S23" i="53"/>
  <c r="S24" i="53"/>
  <c r="S25" i="53"/>
  <c r="S26" i="53"/>
  <c r="S27" i="53"/>
  <c r="S28" i="53"/>
  <c r="S29" i="53"/>
  <c r="S30" i="53"/>
  <c r="S31" i="53"/>
  <c r="S32" i="53"/>
  <c r="S33" i="53"/>
  <c r="S34" i="53"/>
  <c r="S35" i="53"/>
  <c r="S36" i="53"/>
  <c r="S11" i="53"/>
  <c r="P12" i="53"/>
  <c r="P13" i="53"/>
  <c r="P14" i="53"/>
  <c r="P15" i="53"/>
  <c r="P16" i="53"/>
  <c r="P17" i="53"/>
  <c r="P18" i="53"/>
  <c r="P19" i="53"/>
  <c r="P20" i="53"/>
  <c r="P21" i="53"/>
  <c r="P22" i="53"/>
  <c r="P23" i="53"/>
  <c r="P24" i="53"/>
  <c r="P25" i="53"/>
  <c r="P26" i="53"/>
  <c r="P27" i="53"/>
  <c r="P28" i="53"/>
  <c r="P29" i="53"/>
  <c r="P30" i="53"/>
  <c r="P31" i="53"/>
  <c r="P32" i="53"/>
  <c r="P33" i="53"/>
  <c r="P34" i="53"/>
  <c r="P35" i="53"/>
  <c r="P36" i="53"/>
  <c r="P11" i="53"/>
  <c r="M12" i="53"/>
  <c r="M13" i="53"/>
  <c r="M14" i="53"/>
  <c r="M15" i="53"/>
  <c r="M16" i="53"/>
  <c r="M17" i="53"/>
  <c r="M18" i="53"/>
  <c r="M19" i="53"/>
  <c r="M20" i="53"/>
  <c r="M21" i="53"/>
  <c r="M22" i="53"/>
  <c r="M23" i="53"/>
  <c r="M24" i="53"/>
  <c r="M25" i="53"/>
  <c r="M26" i="53"/>
  <c r="M27" i="53"/>
  <c r="M28" i="53"/>
  <c r="M29" i="53"/>
  <c r="M30" i="53"/>
  <c r="M31" i="53"/>
  <c r="M32" i="53"/>
  <c r="M33" i="53"/>
  <c r="M34" i="53"/>
  <c r="M35" i="53"/>
  <c r="M36" i="53"/>
  <c r="M11" i="53"/>
  <c r="J12" i="53"/>
  <c r="J13" i="53"/>
  <c r="J14" i="53"/>
  <c r="J15" i="53"/>
  <c r="J16" i="53"/>
  <c r="J17" i="53"/>
  <c r="J18" i="53"/>
  <c r="J19" i="53"/>
  <c r="J20" i="53"/>
  <c r="J21" i="53"/>
  <c r="J22" i="53"/>
  <c r="J23" i="53"/>
  <c r="J24" i="53"/>
  <c r="J25" i="53"/>
  <c r="J26" i="53"/>
  <c r="J27" i="53"/>
  <c r="J28" i="53"/>
  <c r="J29" i="53"/>
  <c r="J30" i="53"/>
  <c r="J31" i="53"/>
  <c r="J32" i="53"/>
  <c r="J33" i="53"/>
  <c r="J34" i="53"/>
  <c r="J35" i="53"/>
  <c r="J36" i="53"/>
  <c r="J11" i="53"/>
  <c r="G12" i="53"/>
  <c r="H12" i="53" s="1"/>
  <c r="G13" i="53"/>
  <c r="H13" i="53" s="1"/>
  <c r="G14" i="53"/>
  <c r="H14" i="53" s="1"/>
  <c r="G15" i="53"/>
  <c r="G16" i="53"/>
  <c r="G17" i="53"/>
  <c r="H17" i="53" s="1"/>
  <c r="G18" i="53"/>
  <c r="H18" i="53" s="1"/>
  <c r="G19" i="53"/>
  <c r="H19" i="53" s="1"/>
  <c r="G20" i="53"/>
  <c r="H20" i="53" s="1"/>
  <c r="G21" i="53"/>
  <c r="H21" i="53" s="1"/>
  <c r="G22" i="53"/>
  <c r="H22" i="53" s="1"/>
  <c r="G23" i="53"/>
  <c r="G24" i="53"/>
  <c r="H24" i="53" s="1"/>
  <c r="G25" i="53"/>
  <c r="H25" i="53" s="1"/>
  <c r="K25" i="53" s="1"/>
  <c r="G26" i="53"/>
  <c r="H26" i="53" s="1"/>
  <c r="G27" i="53"/>
  <c r="H27" i="53" s="1"/>
  <c r="G28" i="53"/>
  <c r="H28" i="53" s="1"/>
  <c r="G29" i="53"/>
  <c r="H29" i="53" s="1"/>
  <c r="G30" i="53"/>
  <c r="H30" i="53" s="1"/>
  <c r="G31" i="53"/>
  <c r="G32" i="53"/>
  <c r="G33" i="53"/>
  <c r="H33" i="53" s="1"/>
  <c r="G34" i="53"/>
  <c r="H34" i="53" s="1"/>
  <c r="G35" i="53"/>
  <c r="G36" i="53"/>
  <c r="H36" i="53" s="1"/>
  <c r="K36" i="53" s="1"/>
  <c r="N36" i="53" s="1"/>
  <c r="Q36" i="53" s="1"/>
  <c r="T36" i="53" s="1"/>
  <c r="W36" i="53" s="1"/>
  <c r="G11" i="53"/>
  <c r="A68" i="53"/>
  <c r="A67" i="53"/>
  <c r="A66" i="53"/>
  <c r="B65" i="53"/>
  <c r="A65" i="53"/>
  <c r="A64" i="53"/>
  <c r="B63" i="53"/>
  <c r="A63" i="53"/>
  <c r="B62" i="53"/>
  <c r="A62" i="53"/>
  <c r="A61" i="53"/>
  <c r="A60" i="53"/>
  <c r="A59" i="53"/>
  <c r="A58" i="53"/>
  <c r="A57" i="53"/>
  <c r="A56" i="53"/>
  <c r="A55" i="53"/>
  <c r="A54" i="53"/>
  <c r="A53" i="53"/>
  <c r="A52" i="53"/>
  <c r="A51" i="53"/>
  <c r="A50" i="53"/>
  <c r="A49" i="53"/>
  <c r="A48" i="53"/>
  <c r="A47" i="53"/>
  <c r="A46" i="53"/>
  <c r="A45" i="53"/>
  <c r="A44" i="53"/>
  <c r="A43" i="53"/>
  <c r="B36" i="53"/>
  <c r="B68" i="53" s="1"/>
  <c r="H35" i="53"/>
  <c r="B35" i="53"/>
  <c r="B67" i="53" s="1"/>
  <c r="N34" i="53"/>
  <c r="B34" i="53"/>
  <c r="B66" i="53" s="1"/>
  <c r="B33" i="53"/>
  <c r="H32" i="53"/>
  <c r="B32" i="53"/>
  <c r="B64" i="53" s="1"/>
  <c r="B31" i="53"/>
  <c r="B30" i="53"/>
  <c r="B29" i="53"/>
  <c r="B61" i="53" s="1"/>
  <c r="B28" i="53"/>
  <c r="B60" i="53" s="1"/>
  <c r="B27" i="53"/>
  <c r="B59" i="53" s="1"/>
  <c r="B26" i="53"/>
  <c r="B58" i="53" s="1"/>
  <c r="B25" i="53"/>
  <c r="B57" i="53" s="1"/>
  <c r="B24" i="53"/>
  <c r="B56" i="53" s="1"/>
  <c r="B23" i="53"/>
  <c r="B55" i="53" s="1"/>
  <c r="B22" i="53"/>
  <c r="B54" i="53" s="1"/>
  <c r="B21" i="53"/>
  <c r="B53" i="53" s="1"/>
  <c r="B20" i="53"/>
  <c r="B52" i="53" s="1"/>
  <c r="B19" i="53"/>
  <c r="B51" i="53" s="1"/>
  <c r="B18" i="53"/>
  <c r="B50" i="53" s="1"/>
  <c r="B17" i="53"/>
  <c r="B49" i="53" s="1"/>
  <c r="H16" i="53"/>
  <c r="B16" i="53"/>
  <c r="B48" i="53" s="1"/>
  <c r="B15" i="53"/>
  <c r="B47" i="53" s="1"/>
  <c r="B14" i="53"/>
  <c r="B46" i="53" s="1"/>
  <c r="B13" i="53"/>
  <c r="B45" i="53" s="1"/>
  <c r="B12" i="53"/>
  <c r="B44" i="53" s="1"/>
  <c r="B11" i="53"/>
  <c r="B43" i="53" s="1"/>
  <c r="A8" i="53"/>
  <c r="U7" i="53"/>
  <c r="A7" i="53"/>
  <c r="A6" i="53"/>
  <c r="A5" i="53"/>
  <c r="C1" i="53"/>
  <c r="K20" i="53" l="1"/>
  <c r="N20" i="53" s="1"/>
  <c r="Q20" i="53" s="1"/>
  <c r="K19" i="53"/>
  <c r="N19" i="53" s="1"/>
  <c r="Q19" i="53" s="1"/>
  <c r="T19" i="53" s="1"/>
  <c r="W19" i="53" s="1"/>
  <c r="H51" i="53" s="1"/>
  <c r="K51" i="53" s="1"/>
  <c r="N51" i="53" s="1"/>
  <c r="Q51" i="53" s="1"/>
  <c r="T51" i="53" s="1"/>
  <c r="W51" i="53" s="1"/>
  <c r="K18" i="53"/>
  <c r="N18" i="53" s="1"/>
  <c r="Q18" i="53" s="1"/>
  <c r="T18" i="53" s="1"/>
  <c r="W18" i="53" s="1"/>
  <c r="H50" i="53" s="1"/>
  <c r="K50" i="53" s="1"/>
  <c r="N50" i="53" s="1"/>
  <c r="Q50" i="53" s="1"/>
  <c r="T50" i="53" s="1"/>
  <c r="W50" i="53" s="1"/>
  <c r="K33" i="53"/>
  <c r="X11" i="53"/>
  <c r="K27" i="53"/>
  <c r="N27" i="53" s="1"/>
  <c r="X14" i="53"/>
  <c r="K32" i="53"/>
  <c r="X27" i="53"/>
  <c r="N33" i="53"/>
  <c r="Q33" i="53" s="1"/>
  <c r="T33" i="53" s="1"/>
  <c r="W33" i="53" s="1"/>
  <c r="H65" i="53" s="1"/>
  <c r="K65" i="53" s="1"/>
  <c r="N65" i="53" s="1"/>
  <c r="Q65" i="53" s="1"/>
  <c r="T65" i="53" s="1"/>
  <c r="W65" i="53" s="1"/>
  <c r="N32" i="53"/>
  <c r="Q27" i="53"/>
  <c r="T27" i="53" s="1"/>
  <c r="W27" i="53" s="1"/>
  <c r="H59" i="53" s="1"/>
  <c r="K59" i="53" s="1"/>
  <c r="N59" i="53" s="1"/>
  <c r="Q59" i="53" s="1"/>
  <c r="T59" i="53" s="1"/>
  <c r="W59" i="53" s="1"/>
  <c r="K14" i="53"/>
  <c r="N14" i="53" s="1"/>
  <c r="Q14" i="53" s="1"/>
  <c r="T14" i="53" s="1"/>
  <c r="W14" i="53" s="1"/>
  <c r="H46" i="53" s="1"/>
  <c r="K46" i="53" s="1"/>
  <c r="N46" i="53" s="1"/>
  <c r="Q46" i="53" s="1"/>
  <c r="T46" i="53" s="1"/>
  <c r="W46" i="53" s="1"/>
  <c r="X28" i="53"/>
  <c r="N25" i="53"/>
  <c r="Q25" i="53" s="1"/>
  <c r="T25" i="53" s="1"/>
  <c r="W25" i="53" s="1"/>
  <c r="H57" i="53" s="1"/>
  <c r="K57" i="53" s="1"/>
  <c r="N57" i="53" s="1"/>
  <c r="Q57" i="53" s="1"/>
  <c r="T57" i="53" s="1"/>
  <c r="W57" i="53" s="1"/>
  <c r="K30" i="53"/>
  <c r="N30" i="53" s="1"/>
  <c r="Q30" i="53" s="1"/>
  <c r="T30" i="53" s="1"/>
  <c r="W30" i="53" s="1"/>
  <c r="H62" i="53" s="1"/>
  <c r="K62" i="53" s="1"/>
  <c r="N62" i="53" s="1"/>
  <c r="Q62" i="53" s="1"/>
  <c r="T62" i="53" s="1"/>
  <c r="W62" i="53" s="1"/>
  <c r="Q34" i="53"/>
  <c r="X19" i="53"/>
  <c r="X20" i="53"/>
  <c r="X12" i="53"/>
  <c r="X22" i="53"/>
  <c r="X16" i="53"/>
  <c r="X34" i="53"/>
  <c r="K22" i="53"/>
  <c r="N22" i="53" s="1"/>
  <c r="Q22" i="53" s="1"/>
  <c r="T22" i="53" s="1"/>
  <c r="W22" i="53" s="1"/>
  <c r="H54" i="53" s="1"/>
  <c r="K54" i="53" s="1"/>
  <c r="N54" i="53" s="1"/>
  <c r="Q54" i="53" s="1"/>
  <c r="T54" i="53" s="1"/>
  <c r="W54" i="53" s="1"/>
  <c r="X60" i="53"/>
  <c r="X66" i="53"/>
  <c r="X50" i="53"/>
  <c r="X49" i="53"/>
  <c r="X59" i="53"/>
  <c r="H68" i="53"/>
  <c r="K68" i="53" s="1"/>
  <c r="N68" i="53" s="1"/>
  <c r="Q68" i="53" s="1"/>
  <c r="T68" i="53" s="1"/>
  <c r="W68" i="53" s="1"/>
  <c r="X54" i="53"/>
  <c r="X68" i="53"/>
  <c r="X52" i="53"/>
  <c r="X36" i="53"/>
  <c r="X63" i="53"/>
  <c r="X44" i="53"/>
  <c r="X18" i="53"/>
  <c r="X67" i="53"/>
  <c r="T20" i="53"/>
  <c r="W20" i="53" s="1"/>
  <c r="H52" i="53" s="1"/>
  <c r="K52" i="53" s="1"/>
  <c r="N52" i="53" s="1"/>
  <c r="Q52" i="53" s="1"/>
  <c r="T52" i="53" s="1"/>
  <c r="W52" i="53" s="1"/>
  <c r="T34" i="53"/>
  <c r="W34" i="53" s="1"/>
  <c r="H66" i="53" s="1"/>
  <c r="K66" i="53" s="1"/>
  <c r="N66" i="53" s="1"/>
  <c r="Q66" i="53" s="1"/>
  <c r="T66" i="53" s="1"/>
  <c r="W66" i="53" s="1"/>
  <c r="X57" i="53"/>
  <c r="X32" i="53"/>
  <c r="X25" i="53"/>
  <c r="Q32" i="53"/>
  <c r="T32" i="53" s="1"/>
  <c r="W32" i="53" s="1"/>
  <c r="H64" i="53" s="1"/>
  <c r="K64" i="53" s="1"/>
  <c r="N64" i="53" s="1"/>
  <c r="Q64" i="53" s="1"/>
  <c r="T64" i="53" s="1"/>
  <c r="W64" i="53" s="1"/>
  <c r="X51" i="53"/>
  <c r="X17" i="53"/>
  <c r="X35" i="53"/>
  <c r="X61" i="53"/>
  <c r="X13" i="53"/>
  <c r="X64" i="53"/>
  <c r="X48" i="53"/>
  <c r="X62" i="53"/>
  <c r="X46" i="53"/>
  <c r="X24" i="53"/>
  <c r="X21" i="53"/>
  <c r="K21" i="53"/>
  <c r="N21" i="53" s="1"/>
  <c r="Q21" i="53" s="1"/>
  <c r="T21" i="53" s="1"/>
  <c r="W21" i="53" s="1"/>
  <c r="H53" i="53" s="1"/>
  <c r="K53" i="53" s="1"/>
  <c r="N53" i="53" s="1"/>
  <c r="Q53" i="53" s="1"/>
  <c r="T53" i="53" s="1"/>
  <c r="W53" i="53" s="1"/>
  <c r="X53" i="53"/>
  <c r="X33" i="53"/>
  <c r="K17" i="53"/>
  <c r="N17" i="53" s="1"/>
  <c r="Q17" i="53" s="1"/>
  <c r="T17" i="53" s="1"/>
  <c r="W17" i="53" s="1"/>
  <c r="H49" i="53" s="1"/>
  <c r="K49" i="53" s="1"/>
  <c r="N49" i="53" s="1"/>
  <c r="Q49" i="53" s="1"/>
  <c r="T49" i="53" s="1"/>
  <c r="W49" i="53" s="1"/>
  <c r="K16" i="53"/>
  <c r="N16" i="53" s="1"/>
  <c r="Q16" i="53" s="1"/>
  <c r="T16" i="53" s="1"/>
  <c r="W16" i="53" s="1"/>
  <c r="H48" i="53" s="1"/>
  <c r="K48" i="53" s="1"/>
  <c r="N48" i="53" s="1"/>
  <c r="Q48" i="53" s="1"/>
  <c r="T48" i="53" s="1"/>
  <c r="W48" i="53" s="1"/>
  <c r="X31" i="53"/>
  <c r="X15" i="53"/>
  <c r="X45" i="53"/>
  <c r="K29" i="53"/>
  <c r="N29" i="53" s="1"/>
  <c r="Q29" i="53" s="1"/>
  <c r="T29" i="53" s="1"/>
  <c r="W29" i="53" s="1"/>
  <c r="H61" i="53" s="1"/>
  <c r="K61" i="53" s="1"/>
  <c r="N61" i="53" s="1"/>
  <c r="Q61" i="53" s="1"/>
  <c r="T61" i="53" s="1"/>
  <c r="W61" i="53" s="1"/>
  <c r="K13" i="53"/>
  <c r="N13" i="53" s="1"/>
  <c r="Q13" i="53" s="1"/>
  <c r="T13" i="53" s="1"/>
  <c r="W13" i="53" s="1"/>
  <c r="H45" i="53" s="1"/>
  <c r="K45" i="53" s="1"/>
  <c r="N45" i="53" s="1"/>
  <c r="Q45" i="53" s="1"/>
  <c r="T45" i="53" s="1"/>
  <c r="W45" i="53" s="1"/>
  <c r="K28" i="53"/>
  <c r="N28" i="53" s="1"/>
  <c r="Q28" i="53" s="1"/>
  <c r="T28" i="53" s="1"/>
  <c r="W28" i="53" s="1"/>
  <c r="H60" i="53" s="1"/>
  <c r="K60" i="53" s="1"/>
  <c r="N60" i="53" s="1"/>
  <c r="Q60" i="53" s="1"/>
  <c r="T60" i="53" s="1"/>
  <c r="W60" i="53" s="1"/>
  <c r="K24" i="53"/>
  <c r="N24" i="53" s="1"/>
  <c r="Q24" i="53" s="1"/>
  <c r="T24" i="53" s="1"/>
  <c r="W24" i="53" s="1"/>
  <c r="H56" i="53" s="1"/>
  <c r="K56" i="53" s="1"/>
  <c r="N56" i="53" s="1"/>
  <c r="Q56" i="53" s="1"/>
  <c r="T56" i="53" s="1"/>
  <c r="W56" i="53" s="1"/>
  <c r="X58" i="53"/>
  <c r="X29" i="53"/>
  <c r="K12" i="53"/>
  <c r="N12" i="53" s="1"/>
  <c r="Q12" i="53" s="1"/>
  <c r="T12" i="53" s="1"/>
  <c r="W12" i="53" s="1"/>
  <c r="H44" i="53" s="1"/>
  <c r="K44" i="53" s="1"/>
  <c r="N44" i="53" s="1"/>
  <c r="Q44" i="53" s="1"/>
  <c r="T44" i="53" s="1"/>
  <c r="W44" i="53" s="1"/>
  <c r="K35" i="53"/>
  <c r="N35" i="53" s="1"/>
  <c r="Q35" i="53" s="1"/>
  <c r="T35" i="53" s="1"/>
  <c r="W35" i="53" s="1"/>
  <c r="H67" i="53" s="1"/>
  <c r="K67" i="53" s="1"/>
  <c r="N67" i="53" s="1"/>
  <c r="Q67" i="53" s="1"/>
  <c r="T67" i="53" s="1"/>
  <c r="W67" i="53" s="1"/>
  <c r="X56" i="53"/>
  <c r="X23" i="53"/>
  <c r="K26" i="53"/>
  <c r="N26" i="53" s="1"/>
  <c r="Q26" i="53" s="1"/>
  <c r="T26" i="53" s="1"/>
  <c r="W26" i="53" s="1"/>
  <c r="H58" i="53" s="1"/>
  <c r="K58" i="53" s="1"/>
  <c r="N58" i="53" s="1"/>
  <c r="Q58" i="53" s="1"/>
  <c r="T58" i="53" s="1"/>
  <c r="W58" i="53" s="1"/>
  <c r="X43" i="53"/>
  <c r="X65" i="53"/>
  <c r="H23" i="53"/>
  <c r="K23" i="53" s="1"/>
  <c r="N23" i="53" s="1"/>
  <c r="Q23" i="53" s="1"/>
  <c r="T23" i="53" s="1"/>
  <c r="W23" i="53" s="1"/>
  <c r="H55" i="53" s="1"/>
  <c r="K55" i="53" s="1"/>
  <c r="N55" i="53" s="1"/>
  <c r="Q55" i="53" s="1"/>
  <c r="T55" i="53" s="1"/>
  <c r="W55" i="53" s="1"/>
  <c r="X30" i="53"/>
  <c r="H15" i="53"/>
  <c r="K15" i="53" s="1"/>
  <c r="N15" i="53" s="1"/>
  <c r="Q15" i="53" s="1"/>
  <c r="T15" i="53" s="1"/>
  <c r="W15" i="53" s="1"/>
  <c r="H47" i="53" s="1"/>
  <c r="K47" i="53" s="1"/>
  <c r="N47" i="53" s="1"/>
  <c r="Q47" i="53" s="1"/>
  <c r="T47" i="53" s="1"/>
  <c r="W47" i="53" s="1"/>
  <c r="X26" i="53"/>
  <c r="H31" i="53"/>
  <c r="K31" i="53" s="1"/>
  <c r="N31" i="53" s="1"/>
  <c r="Q31" i="53" s="1"/>
  <c r="T31" i="53" s="1"/>
  <c r="W31" i="53" s="1"/>
  <c r="H63" i="53" s="1"/>
  <c r="K63" i="53" s="1"/>
  <c r="N63" i="53" s="1"/>
  <c r="Q63" i="53" s="1"/>
  <c r="T63" i="53" s="1"/>
  <c r="W63" i="53" s="1"/>
  <c r="X47" i="53"/>
  <c r="X55" i="53"/>
  <c r="H11" i="53"/>
  <c r="K11" i="53" s="1"/>
  <c r="N11" i="53" s="1"/>
  <c r="Q11" i="53" s="1"/>
  <c r="T11" i="53" s="1"/>
  <c r="W11" i="53" s="1"/>
  <c r="H43" i="53" s="1"/>
  <c r="K43" i="53" s="1"/>
  <c r="N43" i="53" s="1"/>
  <c r="Q43" i="53" s="1"/>
  <c r="T43" i="53" s="1"/>
  <c r="W43" i="53" s="1"/>
  <c r="D10" i="32" l="1"/>
  <c r="A15" i="34"/>
  <c r="A16" i="34"/>
  <c r="A17" i="34"/>
  <c r="B1" i="46"/>
  <c r="B10" i="50" l="1" a="1"/>
  <c r="B10" i="50" s="1"/>
  <c r="A14" i="34" l="1"/>
  <c r="D27" i="32"/>
  <c r="A18" i="34"/>
  <c r="E19" i="46" l="1"/>
  <c r="E7" i="42"/>
  <c r="D7" i="46"/>
  <c r="B21" i="46" l="1"/>
  <c r="B22" i="46"/>
  <c r="B23" i="46"/>
  <c r="D11" i="39" l="1"/>
  <c r="D12" i="39"/>
  <c r="D13" i="39"/>
  <c r="D14" i="39"/>
  <c r="D15" i="39"/>
  <c r="D16" i="39"/>
  <c r="D10" i="39"/>
  <c r="C11" i="39"/>
  <c r="C12" i="39"/>
  <c r="C13" i="39"/>
  <c r="C14" i="39"/>
  <c r="C15" i="39"/>
  <c r="C16" i="39"/>
  <c r="C10" i="39"/>
  <c r="B11" i="39"/>
  <c r="B12" i="39"/>
  <c r="B13" i="39"/>
  <c r="B14" i="39"/>
  <c r="B15" i="39"/>
  <c r="B16" i="39"/>
  <c r="B10" i="39"/>
  <c r="E13" i="39" l="1"/>
  <c r="E16" i="39"/>
  <c r="E10" i="39"/>
  <c r="E15" i="39"/>
  <c r="E14" i="39"/>
  <c r="E11" i="39"/>
  <c r="E12" i="39"/>
  <c r="E17" i="39" l="1"/>
  <c r="B7" i="53" l="1"/>
  <c r="B7" i="46" l="1"/>
  <c r="C42" i="42" l="1"/>
  <c r="G3" i="45" l="1"/>
  <c r="G4" i="45"/>
  <c r="G5" i="45"/>
  <c r="G6" i="45"/>
  <c r="G7" i="45"/>
  <c r="G8" i="45"/>
  <c r="G9" i="45"/>
  <c r="G10" i="45"/>
  <c r="G11" i="45"/>
  <c r="G12" i="45"/>
  <c r="G13" i="45"/>
  <c r="G14" i="45"/>
  <c r="G16" i="45"/>
  <c r="G17" i="45"/>
  <c r="G18" i="45"/>
  <c r="G19" i="45"/>
  <c r="G20" i="45"/>
  <c r="G2" i="45"/>
  <c r="D21" i="45"/>
  <c r="G21" i="45" s="1"/>
  <c r="K18" i="45"/>
  <c r="D15" i="45"/>
  <c r="G15" i="45" s="1"/>
  <c r="G22" i="45" l="1"/>
  <c r="B117" i="44" l="1"/>
  <c r="B121" i="44"/>
  <c r="B120" i="44"/>
  <c r="B119" i="44"/>
  <c r="E117" i="44"/>
  <c r="B113" i="44"/>
  <c r="B114" i="44"/>
  <c r="B112" i="44"/>
  <c r="B110" i="44"/>
  <c r="E110" i="44"/>
  <c r="B106" i="44"/>
  <c r="B107" i="44"/>
  <c r="B105" i="44"/>
  <c r="B103" i="44"/>
  <c r="B136" i="44"/>
  <c r="B135" i="44"/>
  <c r="B134" i="44"/>
  <c r="E132" i="44"/>
  <c r="B100" i="44"/>
  <c r="B96" i="44"/>
  <c r="B99" i="44"/>
  <c r="B98" i="44"/>
  <c r="E96" i="44"/>
  <c r="B185" i="44" l="1"/>
  <c r="B184" i="44"/>
  <c r="B183" i="44"/>
  <c r="E181" i="44"/>
  <c r="B178" i="44"/>
  <c r="B177" i="44"/>
  <c r="B176" i="44"/>
  <c r="E174" i="44"/>
  <c r="B174" i="44"/>
  <c r="B171" i="44"/>
  <c r="B170" i="44"/>
  <c r="B169" i="44"/>
  <c r="E167" i="44"/>
  <c r="B164" i="44"/>
  <c r="B163" i="44"/>
  <c r="B162" i="44"/>
  <c r="E160" i="44"/>
  <c r="B157" i="44"/>
  <c r="B156" i="44"/>
  <c r="B155" i="44"/>
  <c r="E153" i="44"/>
  <c r="B150" i="44"/>
  <c r="B149" i="44"/>
  <c r="B148" i="44"/>
  <c r="E146" i="44"/>
  <c r="B143" i="44"/>
  <c r="B142" i="44"/>
  <c r="B141" i="44"/>
  <c r="E139" i="44"/>
  <c r="E103" i="44"/>
  <c r="B93" i="44"/>
  <c r="B92" i="44"/>
  <c r="B91" i="44"/>
  <c r="E89" i="44"/>
  <c r="J86" i="44"/>
  <c r="B86" i="44"/>
  <c r="B85" i="44"/>
  <c r="B84" i="44"/>
  <c r="E82" i="44"/>
  <c r="B79" i="44"/>
  <c r="B78" i="44"/>
  <c r="B77" i="44"/>
  <c r="E75" i="44"/>
  <c r="B72" i="44"/>
  <c r="B71" i="44"/>
  <c r="B70" i="44"/>
  <c r="E68" i="44"/>
  <c r="B65" i="44"/>
  <c r="B64" i="44"/>
  <c r="B63" i="44"/>
  <c r="E61" i="44"/>
  <c r="B58" i="44"/>
  <c r="B57" i="44"/>
  <c r="H56" i="44"/>
  <c r="B56" i="44"/>
  <c r="E54" i="44"/>
  <c r="L53" i="44"/>
  <c r="B8" i="44"/>
  <c r="B6" i="44"/>
  <c r="B134" i="43" l="1"/>
  <c r="B133" i="43"/>
  <c r="B132" i="43"/>
  <c r="E130" i="43"/>
  <c r="B50" i="43"/>
  <c r="B49" i="43"/>
  <c r="B48" i="43"/>
  <c r="E46" i="43"/>
  <c r="E39" i="43"/>
  <c r="B148" i="43"/>
  <c r="B147" i="43"/>
  <c r="B146" i="43"/>
  <c r="E144" i="43"/>
  <c r="B162" i="43"/>
  <c r="B161" i="43"/>
  <c r="B160" i="43"/>
  <c r="E158" i="43"/>
  <c r="B155" i="43"/>
  <c r="B154" i="43"/>
  <c r="B153" i="43"/>
  <c r="E151" i="43"/>
  <c r="B141" i="43"/>
  <c r="B140" i="43"/>
  <c r="B139" i="43"/>
  <c r="E137" i="43"/>
  <c r="B127" i="43"/>
  <c r="B126" i="43"/>
  <c r="B125" i="43"/>
  <c r="E123" i="43"/>
  <c r="B120" i="43"/>
  <c r="B119" i="43"/>
  <c r="B118" i="43"/>
  <c r="E116" i="43"/>
  <c r="B113" i="43"/>
  <c r="B112" i="43"/>
  <c r="B111" i="43"/>
  <c r="E109" i="43"/>
  <c r="B106" i="43"/>
  <c r="B105" i="43"/>
  <c r="B104" i="43"/>
  <c r="E102" i="43"/>
  <c r="B99" i="43"/>
  <c r="B98" i="43"/>
  <c r="B97" i="43"/>
  <c r="E95" i="43"/>
  <c r="B92" i="43"/>
  <c r="B91" i="43"/>
  <c r="B90" i="43"/>
  <c r="E88" i="43"/>
  <c r="B85" i="43"/>
  <c r="B84" i="43"/>
  <c r="B83" i="43"/>
  <c r="E81" i="43"/>
  <c r="B78" i="43"/>
  <c r="B77" i="43"/>
  <c r="B76" i="43"/>
  <c r="E74" i="43"/>
  <c r="J71" i="43"/>
  <c r="B71" i="43"/>
  <c r="B70" i="43"/>
  <c r="B69" i="43"/>
  <c r="E67" i="43"/>
  <c r="B64" i="43"/>
  <c r="B63" i="43"/>
  <c r="B62" i="43"/>
  <c r="E60" i="43"/>
  <c r="B57" i="43"/>
  <c r="B56" i="43"/>
  <c r="B55" i="43"/>
  <c r="E53" i="43"/>
  <c r="B43" i="43"/>
  <c r="B42" i="43"/>
  <c r="H41" i="43"/>
  <c r="B41" i="43"/>
  <c r="L38" i="43"/>
  <c r="B8" i="43"/>
  <c r="B6" i="43"/>
  <c r="B5" i="43"/>
  <c r="XFC27" i="39" l="1"/>
  <c r="XFC28" i="39"/>
  <c r="XFC29" i="39"/>
  <c r="XFC30" i="39"/>
  <c r="XFC31" i="39"/>
  <c r="XFC32" i="39"/>
  <c r="XFC33" i="39"/>
  <c r="XFC34" i="39"/>
  <c r="XFC35" i="39"/>
  <c r="XFC36" i="39"/>
  <c r="XFC37" i="39"/>
  <c r="XFC38" i="39"/>
  <c r="XFC39" i="39"/>
  <c r="XFC40" i="39"/>
  <c r="XFC41" i="39"/>
  <c r="XFC42" i="39"/>
  <c r="XFC43" i="39"/>
  <c r="XFC44" i="39"/>
  <c r="B1" i="42" l="1"/>
  <c r="E52" i="42"/>
  <c r="A32" i="42"/>
  <c r="A31" i="42"/>
  <c r="C17" i="42"/>
  <c r="A33" i="42"/>
  <c r="A30" i="42"/>
  <c r="E27" i="42" l="1"/>
  <c r="A8" i="34"/>
  <c r="A13" i="34"/>
  <c r="A12" i="34"/>
  <c r="A11" i="34"/>
  <c r="A10" i="34"/>
  <c r="A9" i="34"/>
  <c r="B8" i="46" l="1"/>
  <c r="B8" i="53"/>
  <c r="B8" i="42"/>
  <c r="B33" i="42" s="1"/>
  <c r="D24" i="32" l="1"/>
  <c r="E35" i="53" l="1"/>
  <c r="E31" i="53"/>
  <c r="E36" i="53" l="1"/>
  <c r="O36" i="53" s="1"/>
  <c r="O31" i="53"/>
  <c r="U31" i="53"/>
  <c r="L31" i="53"/>
  <c r="I31" i="53"/>
  <c r="F31" i="53"/>
  <c r="E63" i="53"/>
  <c r="R31" i="53"/>
  <c r="E14" i="53"/>
  <c r="I14" i="53" s="1"/>
  <c r="E29" i="53"/>
  <c r="E11" i="53"/>
  <c r="E43" i="53" s="1"/>
  <c r="E34" i="53"/>
  <c r="R34" i="53" s="1"/>
  <c r="U35" i="53"/>
  <c r="E67" i="53"/>
  <c r="F35" i="53"/>
  <c r="R35" i="53"/>
  <c r="O35" i="53"/>
  <c r="L35" i="53"/>
  <c r="I35" i="53"/>
  <c r="E33" i="53"/>
  <c r="E25" i="53"/>
  <c r="E32" i="53"/>
  <c r="E30" i="53"/>
  <c r="E24" i="53"/>
  <c r="E13" i="53"/>
  <c r="E68" i="53" l="1"/>
  <c r="O68" i="53" s="1"/>
  <c r="U36" i="53"/>
  <c r="I36" i="53"/>
  <c r="L36" i="53"/>
  <c r="F36" i="53"/>
  <c r="R36" i="53"/>
  <c r="E16" i="53"/>
  <c r="E12" i="53"/>
  <c r="U12" i="53" s="1"/>
  <c r="E65" i="53"/>
  <c r="F33" i="53"/>
  <c r="I33" i="53"/>
  <c r="L33" i="53"/>
  <c r="R33" i="53"/>
  <c r="U33" i="53"/>
  <c r="O33" i="53"/>
  <c r="E56" i="53"/>
  <c r="O24" i="53"/>
  <c r="R24" i="53"/>
  <c r="U24" i="53"/>
  <c r="L24" i="53"/>
  <c r="I24" i="53"/>
  <c r="F24" i="53"/>
  <c r="O32" i="53"/>
  <c r="E64" i="53"/>
  <c r="U32" i="53"/>
  <c r="L32" i="53"/>
  <c r="I32" i="53"/>
  <c r="F32" i="53"/>
  <c r="R32" i="53"/>
  <c r="U14" i="53"/>
  <c r="E26" i="53"/>
  <c r="O63" i="53"/>
  <c r="L63" i="53"/>
  <c r="I63" i="53"/>
  <c r="U63" i="53"/>
  <c r="R63" i="53"/>
  <c r="F63" i="53"/>
  <c r="O30" i="53"/>
  <c r="U30" i="53"/>
  <c r="L30" i="53"/>
  <c r="I30" i="53"/>
  <c r="F30" i="53"/>
  <c r="R30" i="53"/>
  <c r="E62" i="53"/>
  <c r="L25" i="53"/>
  <c r="O25" i="53"/>
  <c r="R25" i="53"/>
  <c r="I25" i="53"/>
  <c r="F25" i="53"/>
  <c r="E57" i="53"/>
  <c r="U25" i="53"/>
  <c r="L14" i="53"/>
  <c r="O14" i="53"/>
  <c r="R14" i="53"/>
  <c r="L34" i="53"/>
  <c r="U11" i="53"/>
  <c r="O34" i="53"/>
  <c r="E46" i="53"/>
  <c r="F46" i="53" s="1"/>
  <c r="F34" i="53"/>
  <c r="F14" i="53"/>
  <c r="E27" i="53"/>
  <c r="E66" i="53"/>
  <c r="R66" i="53" s="1"/>
  <c r="I34" i="53"/>
  <c r="U34" i="53"/>
  <c r="E17" i="53"/>
  <c r="R17" i="53" s="1"/>
  <c r="O11" i="53"/>
  <c r="R11" i="53"/>
  <c r="F11" i="53"/>
  <c r="I11" i="53"/>
  <c r="L11" i="53"/>
  <c r="F43" i="53"/>
  <c r="U43" i="53"/>
  <c r="R43" i="53"/>
  <c r="O43" i="53"/>
  <c r="L43" i="53"/>
  <c r="I43" i="53"/>
  <c r="R67" i="53"/>
  <c r="I67" i="53"/>
  <c r="F67" i="53"/>
  <c r="U67" i="53"/>
  <c r="O67" i="53"/>
  <c r="L67" i="53"/>
  <c r="U29" i="53"/>
  <c r="L29" i="53"/>
  <c r="I29" i="53"/>
  <c r="F29" i="53"/>
  <c r="E61" i="53"/>
  <c r="R29" i="53"/>
  <c r="O29" i="53"/>
  <c r="I68" i="53" l="1"/>
  <c r="R68" i="53"/>
  <c r="U68" i="53"/>
  <c r="L68" i="53"/>
  <c r="F68" i="53"/>
  <c r="L12" i="53"/>
  <c r="R12" i="53"/>
  <c r="O12" i="53"/>
  <c r="I12" i="53"/>
  <c r="F12" i="53"/>
  <c r="E44" i="53"/>
  <c r="L44" i="53" s="1"/>
  <c r="U17" i="53"/>
  <c r="O62" i="53"/>
  <c r="L62" i="53"/>
  <c r="I62" i="53"/>
  <c r="F62" i="53"/>
  <c r="U62" i="53"/>
  <c r="R62" i="53"/>
  <c r="U46" i="53"/>
  <c r="I17" i="53"/>
  <c r="I64" i="53"/>
  <c r="F64" i="53"/>
  <c r="R64" i="53"/>
  <c r="O64" i="53"/>
  <c r="U64" i="53"/>
  <c r="L64" i="53"/>
  <c r="E58" i="53"/>
  <c r="U26" i="53"/>
  <c r="R26" i="53"/>
  <c r="L26" i="53"/>
  <c r="I26" i="53"/>
  <c r="F26" i="53"/>
  <c r="O26" i="53"/>
  <c r="I57" i="53"/>
  <c r="U57" i="53"/>
  <c r="R57" i="53"/>
  <c r="O57" i="53"/>
  <c r="L57" i="53"/>
  <c r="F57" i="53"/>
  <c r="I56" i="53"/>
  <c r="R56" i="53"/>
  <c r="O56" i="53"/>
  <c r="L56" i="53"/>
  <c r="U56" i="53"/>
  <c r="F56" i="53"/>
  <c r="U65" i="53"/>
  <c r="L65" i="53"/>
  <c r="I65" i="53"/>
  <c r="F65" i="53"/>
  <c r="R65" i="53"/>
  <c r="O65" i="53"/>
  <c r="L17" i="53"/>
  <c r="O66" i="53"/>
  <c r="L66" i="53"/>
  <c r="U66" i="53"/>
  <c r="F66" i="53"/>
  <c r="I66" i="53"/>
  <c r="I46" i="53"/>
  <c r="O46" i="53"/>
  <c r="R46" i="53"/>
  <c r="E49" i="53"/>
  <c r="R49" i="53" s="1"/>
  <c r="L46" i="53"/>
  <c r="F17" i="53"/>
  <c r="O17" i="53"/>
  <c r="U27" i="53"/>
  <c r="E59" i="53"/>
  <c r="L27" i="53"/>
  <c r="I27" i="53"/>
  <c r="F27" i="53"/>
  <c r="R27" i="53"/>
  <c r="O27" i="53"/>
  <c r="R61" i="53"/>
  <c r="O61" i="53"/>
  <c r="L61" i="53"/>
  <c r="U61" i="53"/>
  <c r="I61" i="53"/>
  <c r="F61" i="53"/>
  <c r="U16" i="53"/>
  <c r="L16" i="53"/>
  <c r="I16" i="53"/>
  <c r="F16" i="53"/>
  <c r="R16" i="53"/>
  <c r="O16" i="53"/>
  <c r="E48" i="53"/>
  <c r="U13" i="53"/>
  <c r="L13" i="53"/>
  <c r="I13" i="53"/>
  <c r="F13" i="53"/>
  <c r="E45" i="53"/>
  <c r="R13" i="53"/>
  <c r="O13" i="53"/>
  <c r="R44" i="53" l="1"/>
  <c r="U44" i="53"/>
  <c r="I44" i="53"/>
  <c r="O44" i="53"/>
  <c r="F44" i="53"/>
  <c r="F58" i="53"/>
  <c r="U58" i="53"/>
  <c r="R58" i="53"/>
  <c r="O58" i="53"/>
  <c r="L58" i="53"/>
  <c r="I58" i="53"/>
  <c r="L49" i="53"/>
  <c r="U49" i="53"/>
  <c r="I49" i="53"/>
  <c r="F49" i="53"/>
  <c r="O49" i="53"/>
  <c r="F59" i="53"/>
  <c r="U59" i="53"/>
  <c r="R59" i="53"/>
  <c r="O59" i="53"/>
  <c r="L59" i="53"/>
  <c r="I59" i="53"/>
  <c r="U48" i="53"/>
  <c r="F48" i="53"/>
  <c r="R48" i="53"/>
  <c r="O48" i="53"/>
  <c r="L48" i="53"/>
  <c r="I48" i="53"/>
  <c r="R45" i="53"/>
  <c r="O45" i="53"/>
  <c r="L45" i="53"/>
  <c r="U45" i="53"/>
  <c r="I45" i="53"/>
  <c r="F45" i="53"/>
  <c r="B6" i="53" l="1"/>
  <c r="C2" i="53"/>
  <c r="B5" i="53" l="1"/>
  <c r="B5" i="46"/>
  <c r="D5" i="50"/>
  <c r="B2" i="46"/>
  <c r="C3" i="53"/>
  <c r="B6" i="46"/>
  <c r="D7" i="50"/>
  <c r="B7" i="44"/>
  <c r="B2" i="44"/>
  <c r="B5" i="44"/>
  <c r="B7" i="42"/>
  <c r="B32" i="42" s="1"/>
  <c r="B7" i="43"/>
  <c r="B5" i="42"/>
  <c r="B30" i="42" s="1"/>
  <c r="B6" i="42"/>
  <c r="B31" i="42" s="1"/>
  <c r="B2" i="42"/>
  <c r="B3" i="46" l="1"/>
  <c r="B3" i="42"/>
  <c r="E18" i="53" l="1"/>
  <c r="L18" i="53" s="1"/>
  <c r="R18" i="53" l="1"/>
  <c r="O18" i="53"/>
  <c r="F18" i="53"/>
  <c r="E50" i="53"/>
  <c r="O50" i="53" s="1"/>
  <c r="I18" i="53"/>
  <c r="U18" i="53"/>
  <c r="U50" i="53" l="1"/>
  <c r="R50" i="53"/>
  <c r="F50" i="53"/>
  <c r="I50" i="53"/>
  <c r="L50" i="53"/>
  <c r="E21" i="53" l="1"/>
  <c r="E23" i="53"/>
  <c r="E22" i="53"/>
  <c r="E20" i="53"/>
  <c r="E28" i="53"/>
  <c r="U28" i="53" s="1"/>
  <c r="R21" i="53" l="1"/>
  <c r="O21" i="53"/>
  <c r="I21" i="53"/>
  <c r="L21" i="53"/>
  <c r="U21" i="53"/>
  <c r="E53" i="53"/>
  <c r="F21" i="53"/>
  <c r="I23" i="53"/>
  <c r="F23" i="53"/>
  <c r="E55" i="53"/>
  <c r="U23" i="53"/>
  <c r="R23" i="53"/>
  <c r="O23" i="53"/>
  <c r="L23" i="53"/>
  <c r="L22" i="53"/>
  <c r="U22" i="53"/>
  <c r="I22" i="53"/>
  <c r="F22" i="53"/>
  <c r="R22" i="53"/>
  <c r="O22" i="53"/>
  <c r="E54" i="53"/>
  <c r="I20" i="53"/>
  <c r="F20" i="53"/>
  <c r="E52" i="53"/>
  <c r="L20" i="53"/>
  <c r="U20" i="53"/>
  <c r="O20" i="53"/>
  <c r="R20" i="53"/>
  <c r="F28" i="53"/>
  <c r="O28" i="53"/>
  <c r="I28" i="53"/>
  <c r="R28" i="53"/>
  <c r="L28" i="53"/>
  <c r="E60" i="53"/>
  <c r="O60" i="53" s="1"/>
  <c r="U53" i="53" l="1"/>
  <c r="I53" i="53"/>
  <c r="O53" i="53"/>
  <c r="F53" i="53"/>
  <c r="L53" i="53"/>
  <c r="R53" i="53"/>
  <c r="F55" i="53"/>
  <c r="L55" i="53"/>
  <c r="U55" i="53"/>
  <c r="R55" i="53"/>
  <c r="O55" i="53"/>
  <c r="I55" i="53"/>
  <c r="L54" i="53"/>
  <c r="U54" i="53"/>
  <c r="R54" i="53"/>
  <c r="O54" i="53"/>
  <c r="F54" i="53"/>
  <c r="I54" i="53"/>
  <c r="O52" i="53"/>
  <c r="I52" i="53"/>
  <c r="R52" i="53"/>
  <c r="L52" i="53"/>
  <c r="U52" i="53"/>
  <c r="F52" i="53"/>
  <c r="R60" i="53"/>
  <c r="F60" i="53"/>
  <c r="L60" i="53"/>
  <c r="U60" i="53"/>
  <c r="I60" i="53"/>
  <c r="B181" i="44" l="1"/>
  <c r="E19" i="53" l="1"/>
  <c r="U19" i="53" s="1"/>
  <c r="I19" i="53" l="1"/>
  <c r="E51" i="53"/>
  <c r="R51" i="53" s="1"/>
  <c r="O19" i="53"/>
  <c r="R19" i="53"/>
  <c r="F19" i="53"/>
  <c r="L19" i="53"/>
  <c r="L51" i="53" l="1"/>
  <c r="O51" i="53"/>
  <c r="U51" i="53"/>
  <c r="F51" i="53"/>
  <c r="I51" i="53"/>
  <c r="E15" i="53" l="1"/>
  <c r="U15" i="53" s="1"/>
  <c r="U38" i="53" s="1"/>
  <c r="O15" i="53" l="1"/>
  <c r="O38" i="53" s="1"/>
  <c r="F15" i="53"/>
  <c r="F38" i="53" s="1"/>
  <c r="F39" i="53" s="1"/>
  <c r="E37" i="53"/>
  <c r="D26" i="53" s="1"/>
  <c r="R15" i="53"/>
  <c r="R38" i="53" s="1"/>
  <c r="E47" i="53"/>
  <c r="O47" i="53" s="1"/>
  <c r="O70" i="53" s="1"/>
  <c r="L15" i="53"/>
  <c r="L38" i="53" s="1"/>
  <c r="I15" i="53"/>
  <c r="I38" i="53" s="1"/>
  <c r="J39" i="53" l="1"/>
  <c r="E73" i="53"/>
  <c r="M39" i="53"/>
  <c r="S39" i="53"/>
  <c r="I39" i="53"/>
  <c r="L39" i="53" s="1"/>
  <c r="O39" i="53" s="1"/>
  <c r="R39" i="53" s="1"/>
  <c r="U39" i="53" s="1"/>
  <c r="V39" i="53"/>
  <c r="U47" i="53"/>
  <c r="U70" i="53" s="1"/>
  <c r="D15" i="53"/>
  <c r="P39" i="53"/>
  <c r="D51" i="53"/>
  <c r="D19" i="53"/>
  <c r="D60" i="53"/>
  <c r="D50" i="53"/>
  <c r="D18" i="53"/>
  <c r="D55" i="53"/>
  <c r="D45" i="53"/>
  <c r="D54" i="53"/>
  <c r="D48" i="53"/>
  <c r="D23" i="53"/>
  <c r="D22" i="53"/>
  <c r="D16" i="53"/>
  <c r="D13" i="53"/>
  <c r="D47" i="53"/>
  <c r="L47" i="53"/>
  <c r="L70" i="53" s="1"/>
  <c r="D49" i="53"/>
  <c r="D61" i="53"/>
  <c r="D17" i="53"/>
  <c r="D67" i="53"/>
  <c r="D44" i="53"/>
  <c r="D52" i="53"/>
  <c r="D66" i="53"/>
  <c r="D43" i="53"/>
  <c r="D29" i="53"/>
  <c r="D68" i="53"/>
  <c r="D14" i="53"/>
  <c r="D35" i="53"/>
  <c r="D20" i="53"/>
  <c r="E69" i="53"/>
  <c r="D27" i="53"/>
  <c r="F47" i="53"/>
  <c r="F70" i="53" s="1"/>
  <c r="R47" i="53"/>
  <c r="R70" i="53" s="1"/>
  <c r="D12" i="53"/>
  <c r="I47" i="53"/>
  <c r="I70" i="53" s="1"/>
  <c r="D34" i="53"/>
  <c r="D11" i="53"/>
  <c r="D59" i="53"/>
  <c r="D63" i="53"/>
  <c r="D62" i="53"/>
  <c r="D28" i="53"/>
  <c r="D46" i="53"/>
  <c r="D64" i="53"/>
  <c r="D65" i="53"/>
  <c r="D57" i="53"/>
  <c r="D53" i="53"/>
  <c r="D32" i="53"/>
  <c r="D56" i="53"/>
  <c r="D21" i="53"/>
  <c r="D24" i="53"/>
  <c r="D58" i="53"/>
  <c r="D31" i="53"/>
  <c r="D25" i="53"/>
  <c r="D33" i="53"/>
  <c r="G39" i="53"/>
  <c r="H39" i="53" s="1"/>
  <c r="D36" i="53"/>
  <c r="D30" i="53"/>
  <c r="K39" i="53" l="1"/>
  <c r="N39" i="53" s="1"/>
  <c r="Q39" i="53" s="1"/>
  <c r="T39" i="53" s="1"/>
  <c r="W39" i="53" s="1"/>
  <c r="V71" i="53"/>
  <c r="S71" i="53"/>
  <c r="G71" i="53"/>
  <c r="J71" i="53"/>
  <c r="P71" i="53"/>
  <c r="M71" i="53"/>
  <c r="F71" i="53"/>
  <c r="I71" i="53" s="1"/>
  <c r="L71" i="53" s="1"/>
  <c r="O71" i="53" s="1"/>
  <c r="R71" i="53" s="1"/>
  <c r="U71" i="53" s="1"/>
  <c r="D37" i="53"/>
  <c r="D69" i="53"/>
  <c r="H71" i="53" l="1"/>
  <c r="K71" i="53" s="1"/>
  <c r="N71" i="53" s="1"/>
  <c r="Q71" i="53" s="1"/>
  <c r="T71" i="53" s="1"/>
  <c r="W71" i="53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000 -  VERGA PORTA GERAL" type="6" refreshedVersion="5" background="1" saveData="1">
    <textPr codePage="65001" sourceFile="\\servidor\ENGELUGA - Copia\ENGELUGA\Clientes\Navirai\2022\REFORMA HOSPITAL\ORÇAMENTO\PLANILHA ORÇAMENTÁRIA\TXT\003 - PORTAS.txt" decimal="," thousands=".">
      <textFields count="4">
        <textField/>
        <textField/>
        <textField/>
        <textField/>
      </textFields>
    </textPr>
  </connection>
  <connection id="2" xr16:uid="{00000000-0015-0000-FFFF-FFFF01000000}" name="000 - TABELA DE AMBIENTES GERAL" type="6" refreshedVersion="8" background="1" saveData="1">
    <textPr codePage="65001" sourceFile="P:\ENGELUGA\Clientes\Ribas do Rio Pardo\2024\TACs - PREFEITURA - LUIZ GRANDO - SAUDE\ESCOLA LUIZ GRANDO\ORÇAMENTO\txt\Tabela de Ambiente.txt" decimal="," thousands=".">
      <textFields count="6">
        <textField/>
        <textField/>
        <textField/>
        <textField/>
        <textField/>
        <textField/>
      </textFields>
    </textPr>
  </connection>
  <connection id="3" xr16:uid="{00000000-0015-0000-FFFF-FFFF02000000}" name="000 - VERGA_CONTRAVERGA JANELAS GERAL" type="6" refreshedVersion="8" background="1" saveData="1">
    <textPr codePage="65001" sourceFile="P:\ENGELUGA\Clientes\Ribas do Rio Pardo\2024\TACs - PREFEITURA - LUIZ GRANDO - SAUDE\ESCOLA LUIZ GRANDO\ORÇAMENTO\txt\ARQ - JANELAS EXISTENTES - PLANTA BAIXA ESCOLA.txt" decimal="," thousands=".">
      <textFields count="4">
        <textField/>
        <textField/>
        <textField/>
        <textField/>
      </textFields>
    </textPr>
  </connection>
  <connection id="4" xr16:uid="{00000000-0015-0000-FFFF-FFFF03000000}" name="003 - JANELAS" type="6" refreshedVersion="8" background="1" saveData="1">
    <textPr codePage="65001" sourceFile="\\SERVIDOR\ENGELUGA - Copia\ENGELUGA\Clientes\Ribas do Rio Pardo\2024\TACs - PREFEITURA - LUIZ GRANDO - SAUDE\ESCOLA LUIZ GRANDO\ORÇAMENTO\txt\ARQ - PORTAS EXISTENTES - PLANTA BAIXA ESCOLA.txt" decimal="," thousands=".">
      <textFields count="7"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<sst xmlns="http://schemas.openxmlformats.org/spreadsheetml/2006/main" count="3388" uniqueCount="982">
  <si>
    <t>%</t>
  </si>
  <si>
    <t>GOVERNO DO ESTADO DE MATO GROSSO DO SUL</t>
  </si>
  <si>
    <t>Município:</t>
  </si>
  <si>
    <t>Local:</t>
  </si>
  <si>
    <t>IT EM</t>
  </si>
  <si>
    <t>DESCRIÇÃO  DOS SERVIÇOS</t>
  </si>
  <si>
    <t>MÊS 1</t>
  </si>
  <si>
    <t>T OT AL MENSAL=</t>
  </si>
  <si>
    <t>T OT AL  ACUMULADO=</t>
  </si>
  <si>
    <t>dias</t>
  </si>
  <si>
    <t>2.</t>
  </si>
  <si>
    <t>1.</t>
  </si>
  <si>
    <t>1.1</t>
  </si>
  <si>
    <t>3.</t>
  </si>
  <si>
    <t>3.1</t>
  </si>
  <si>
    <t>TOTAL GERAL=</t>
  </si>
  <si>
    <t>PLANILHA DE ORÇAMENTO</t>
  </si>
  <si>
    <t>VALOR ÍTEM</t>
  </si>
  <si>
    <t>PROPONENTE</t>
  </si>
  <si>
    <t>TIPO DE OBRA:</t>
  </si>
  <si>
    <t>IMPOSTOS:</t>
  </si>
  <si>
    <t>TRIBUTOS:</t>
  </si>
  <si>
    <t>ISS BRUTO:</t>
  </si>
  <si>
    <t>INCIDENCIA SOBRE MO:</t>
  </si>
  <si>
    <t>TOTAL TRIBUSTOS:</t>
  </si>
  <si>
    <t>ADOTADO</t>
  </si>
  <si>
    <t>BDI DESONERADO ADOTADO</t>
  </si>
  <si>
    <t>CPRB</t>
  </si>
  <si>
    <t>% ACUMULADA</t>
  </si>
  <si>
    <t>4.</t>
  </si>
  <si>
    <t>4.1</t>
  </si>
  <si>
    <t xml:space="preserve">BDI C/DES: </t>
  </si>
  <si>
    <t>COMPOSIÇÃO DE PREÇO</t>
  </si>
  <si>
    <t>CÓDIGO</t>
  </si>
  <si>
    <t>UNIDADE</t>
  </si>
  <si>
    <t>QUANTIDADE</t>
  </si>
  <si>
    <t>VALOR UNITÁRIO</t>
  </si>
  <si>
    <t>VALOR TOTAL</t>
  </si>
  <si>
    <t>ITEM</t>
  </si>
  <si>
    <t>C/DESONERAÇÃO</t>
  </si>
  <si>
    <t>M2</t>
  </si>
  <si>
    <t>RESPONSÁVEL ORÇAMENTO</t>
  </si>
  <si>
    <t>MÊS 2</t>
  </si>
  <si>
    <t>MÊS 3</t>
  </si>
  <si>
    <t>REFERENCIAL</t>
  </si>
  <si>
    <t>DESCRIÇÃO</t>
  </si>
  <si>
    <t>SERVIÇO</t>
  </si>
  <si>
    <t>SINAPI</t>
  </si>
  <si>
    <t>AGESUL</t>
  </si>
  <si>
    <t>COMPOSIÇÃO</t>
  </si>
  <si>
    <t>5.</t>
  </si>
  <si>
    <t>7.</t>
  </si>
  <si>
    <t>8.</t>
  </si>
  <si>
    <t>MÊS 4</t>
  </si>
  <si>
    <t>OBJETO:</t>
  </si>
  <si>
    <t>MUNÍCIPIO:</t>
  </si>
  <si>
    <t>LOCAL:</t>
  </si>
  <si>
    <t>SIST./REF.:</t>
  </si>
  <si>
    <t>ENCARGOS.:</t>
  </si>
  <si>
    <t>PRAZO EXEC.:</t>
  </si>
  <si>
    <t>CREA/CAU:</t>
  </si>
  <si>
    <t>DADOS DA OBRA</t>
  </si>
  <si>
    <t>PREFEITURA:</t>
  </si>
  <si>
    <t>PREFEITURA MUNICIPAL DE NOVA ALVORADA DO SUL</t>
  </si>
  <si>
    <t>DADOS DO EMPREEDIMENTO E OBRA</t>
  </si>
  <si>
    <t>DESCRIÇÃO DA OBRA:</t>
  </si>
  <si>
    <t>ENCARGOS:</t>
  </si>
  <si>
    <t>BDI</t>
  </si>
  <si>
    <t>RESPONSÁVEL PELA OBRA</t>
  </si>
  <si>
    <t>NOME:</t>
  </si>
  <si>
    <t>FÁBIO MARQUES RIBEIRO</t>
  </si>
  <si>
    <t>PROFISSÃO:</t>
  </si>
  <si>
    <t>ENGENHEIRO CIVIL</t>
  </si>
  <si>
    <t>15.276 D</t>
  </si>
  <si>
    <t>DATA DO PREENCHIMENTO:</t>
  </si>
  <si>
    <t xml:space="preserve">RESPONSÁVEL PELO TOMADOR </t>
  </si>
  <si>
    <t>CARGO:</t>
  </si>
  <si>
    <t>PREFEITO MUNICIPAL</t>
  </si>
  <si>
    <t>PREFEITURA MUNICIPAL DE ANASTÁCIO</t>
  </si>
  <si>
    <t>NILDO ALVES ALBRES</t>
  </si>
  <si>
    <t>PREFEITURA MUNICIPAL DE BANDEIRANTES</t>
  </si>
  <si>
    <t>PREFEITURA MUNICIPAL DE BODOQUENA</t>
  </si>
  <si>
    <t>KAZUTO HORII</t>
  </si>
  <si>
    <t>PREFEITURA MUNICIPAL DE ELDORADO</t>
  </si>
  <si>
    <t>AGUINALDO DOS SANTOS</t>
  </si>
  <si>
    <t>PREFEITURA MUNICIPAL DE PORTO MURTINHO</t>
  </si>
  <si>
    <t>AGESUL-INFRA</t>
  </si>
  <si>
    <t>SICRO</t>
  </si>
  <si>
    <t>SBC</t>
  </si>
  <si>
    <t>COTAÇÃO</t>
  </si>
  <si>
    <t>PREFEITURA MUNICIPAL DE NAVIRAÍ</t>
  </si>
  <si>
    <t>MUNÍCIPIO</t>
  </si>
  <si>
    <t>NAVIRAÍ - MS</t>
  </si>
  <si>
    <t>ANASTÁCIO - MS</t>
  </si>
  <si>
    <t>BANDEIRANTES - MS</t>
  </si>
  <si>
    <t>BODOQUENA - MS</t>
  </si>
  <si>
    <t>ELDORADO - MS</t>
  </si>
  <si>
    <t>NOVA ALVORADA DO SUL - MS</t>
  </si>
  <si>
    <t>PORTO MURTINHO - MS</t>
  </si>
  <si>
    <t>REGIME PREVIDENCIÁRIO PREVISTO AGESUL :</t>
  </si>
  <si>
    <t>REGIME PREVIDENCIÁRIO PREVISTO SINAPI :</t>
  </si>
  <si>
    <t>RHAIZA REJANE NEME DE MATOS</t>
  </si>
  <si>
    <t>___________________________                                                                                                                                   Fábio Marques Ribeiro                                                                                
CREA - 15276 D / MS</t>
  </si>
  <si>
    <t xml:space="preserve">___________________________                                                                                                                                   Fábio Marques Ribeiro                                                                                
CREA - 15276 D / MS  </t>
  </si>
  <si>
    <t>UN</t>
  </si>
  <si>
    <t>PISO</t>
  </si>
  <si>
    <t>6.</t>
  </si>
  <si>
    <t>ESQUADRIAS, FERRAGENS E VIDROS</t>
  </si>
  <si>
    <t>JANELAS</t>
  </si>
  <si>
    <t>9.</t>
  </si>
  <si>
    <t>LOUÇAS, METAIS E ACESSÓRIOS</t>
  </si>
  <si>
    <t>9.1</t>
  </si>
  <si>
    <t>ACESSIBILIDADE</t>
  </si>
  <si>
    <t>10.</t>
  </si>
  <si>
    <t>11.</t>
  </si>
  <si>
    <t>M</t>
  </si>
  <si>
    <t>12.</t>
  </si>
  <si>
    <t>13.</t>
  </si>
  <si>
    <t>14.</t>
  </si>
  <si>
    <t>URBANIZAÇÃO</t>
  </si>
  <si>
    <t>SERVIÇOS COMPLEMENTARES</t>
  </si>
  <si>
    <t>PINTURA</t>
  </si>
  <si>
    <t>PAREDES INTERNAS</t>
  </si>
  <si>
    <t xml:space="preserve">LIMPEZA FINAL </t>
  </si>
  <si>
    <t xml:space="preserve">ADMINISTRAÇÃO LOCAL </t>
  </si>
  <si>
    <t>NELSON CINTRA RIBEIRO</t>
  </si>
  <si>
    <t>10.1</t>
  </si>
  <si>
    <t>15.</t>
  </si>
  <si>
    <t>16.</t>
  </si>
  <si>
    <t>17.</t>
  </si>
  <si>
    <t>18.</t>
  </si>
  <si>
    <t>20.</t>
  </si>
  <si>
    <t>21.</t>
  </si>
  <si>
    <t>CJ</t>
  </si>
  <si>
    <t>KG</t>
  </si>
  <si>
    <t>COTAÇÕES</t>
  </si>
  <si>
    <t>EMPRESAS</t>
  </si>
  <si>
    <t>CNPJ</t>
  </si>
  <si>
    <t>NOME</t>
  </si>
  <si>
    <t>FONE</t>
  </si>
  <si>
    <t>CONTATO</t>
  </si>
  <si>
    <t>C01</t>
  </si>
  <si>
    <t>SITE</t>
  </si>
  <si>
    <t>C02</t>
  </si>
  <si>
    <t>C03</t>
  </si>
  <si>
    <t>DATA COTAÇÃO</t>
  </si>
  <si>
    <t>MEDIANA</t>
  </si>
  <si>
    <t>001</t>
  </si>
  <si>
    <t>UND</t>
  </si>
  <si>
    <t>EMPRESA</t>
  </si>
  <si>
    <t>NOME DA EMPRESA</t>
  </si>
  <si>
    <t>002</t>
  </si>
  <si>
    <t>SHOPTIME</t>
  </si>
  <si>
    <t>003</t>
  </si>
  <si>
    <t>004</t>
  </si>
  <si>
    <t>005</t>
  </si>
  <si>
    <t>C04</t>
  </si>
  <si>
    <t>C05</t>
  </si>
  <si>
    <t>C06</t>
  </si>
  <si>
    <t>C07</t>
  </si>
  <si>
    <t xml:space="preserve">MEMÓRIA DE CALCULO </t>
  </si>
  <si>
    <t>Objeto:</t>
  </si>
  <si>
    <t>OBS</t>
  </si>
  <si>
    <t>LARGURA</t>
  </si>
  <si>
    <t>ALTURA</t>
  </si>
  <si>
    <t>ÁREA</t>
  </si>
  <si>
    <t>FÓRMULA</t>
  </si>
  <si>
    <t>TOTAL</t>
  </si>
  <si>
    <t>COMPRIMENTO</t>
  </si>
  <si>
    <t>ESPESSURA</t>
  </si>
  <si>
    <t>CÓD.</t>
  </si>
  <si>
    <t>PERÍMETRO</t>
  </si>
  <si>
    <t>CÓD</t>
  </si>
  <si>
    <t>QTDE</t>
  </si>
  <si>
    <t>MESES</t>
  </si>
  <si>
    <t xml:space="preserve">HORAS </t>
  </si>
  <si>
    <t xml:space="preserve">QTDE </t>
  </si>
  <si>
    <t>SEMANAS</t>
  </si>
  <si>
    <t>TABELA DE AMBIENTES</t>
  </si>
  <si>
    <t>DADOS DO PROJETO</t>
  </si>
  <si>
    <t>CÓD ENG</t>
  </si>
  <si>
    <t>000 -  VERGA PORTA GERAL</t>
  </si>
  <si>
    <t>VERGA</t>
  </si>
  <si>
    <t>P1</t>
  </si>
  <si>
    <t>P2</t>
  </si>
  <si>
    <t>P3</t>
  </si>
  <si>
    <t>P4</t>
  </si>
  <si>
    <t>J2</t>
  </si>
  <si>
    <t>J1</t>
  </si>
  <si>
    <t>BANCO DE DADOS ENGELUGA ENGENHARIA</t>
  </si>
  <si>
    <t>C08</t>
  </si>
  <si>
    <t>C09</t>
  </si>
  <si>
    <t>C10</t>
  </si>
  <si>
    <t>C11</t>
  </si>
  <si>
    <t>C12</t>
  </si>
  <si>
    <t>VARANDA VIDROS</t>
  </si>
  <si>
    <t>(67) 3380-6060</t>
  </si>
  <si>
    <t>13.394.926/0001-50</t>
  </si>
  <si>
    <t>19.</t>
  </si>
  <si>
    <t>9.1.1</t>
  </si>
  <si>
    <t xml:space="preserve">CAIXA DE PASSAGEM PARA AR CONDICIONADO SPLIT </t>
  </si>
  <si>
    <t>MÊS 5</t>
  </si>
  <si>
    <t>MÊS 6</t>
  </si>
  <si>
    <t>MÊS 7</t>
  </si>
  <si>
    <t>MÊS 8</t>
  </si>
  <si>
    <t>MÊS 9</t>
  </si>
  <si>
    <t>MÊS 10</t>
  </si>
  <si>
    <t>MÊS 11</t>
  </si>
  <si>
    <t>MÊS 12</t>
  </si>
  <si>
    <t>FORNECIMENTO DE MATERIAIS E EQUIPAMENTOS</t>
  </si>
  <si>
    <t>36.720.042/0001-44</t>
  </si>
  <si>
    <t>KOMPARY</t>
  </si>
  <si>
    <t>RICARDO</t>
  </si>
  <si>
    <t>RAFAEL</t>
  </si>
  <si>
    <t>C13</t>
  </si>
  <si>
    <t>C14</t>
  </si>
  <si>
    <t>C15</t>
  </si>
  <si>
    <t>C16</t>
  </si>
  <si>
    <t>C17</t>
  </si>
  <si>
    <t>C18</t>
  </si>
  <si>
    <t>C19</t>
  </si>
  <si>
    <t>00.776.574/0001-56</t>
  </si>
  <si>
    <t>AMERICANAS</t>
  </si>
  <si>
    <t>C20</t>
  </si>
  <si>
    <t>LEROY MERLIN</t>
  </si>
  <si>
    <t>C21</t>
  </si>
  <si>
    <t>C22</t>
  </si>
  <si>
    <t>C23</t>
  </si>
  <si>
    <t>C24</t>
  </si>
  <si>
    <t>08.999.064/0002-30</t>
  </si>
  <si>
    <t>CONTRAFO</t>
  </si>
  <si>
    <t>(67) 3352-5700</t>
  </si>
  <si>
    <t>HUMBERTO</t>
  </si>
  <si>
    <t>C25</t>
  </si>
  <si>
    <t>C26</t>
  </si>
  <si>
    <t>16.848.927/0001-16</t>
  </si>
  <si>
    <t>MULTILED</t>
  </si>
  <si>
    <t>(67) 3022-1180</t>
  </si>
  <si>
    <t>THIAGO</t>
  </si>
  <si>
    <t>24.105.684/0001-54</t>
  </si>
  <si>
    <t>(67) 99334-8998</t>
  </si>
  <si>
    <t>ERICK</t>
  </si>
  <si>
    <t>C31</t>
  </si>
  <si>
    <t>C32</t>
  </si>
  <si>
    <t>C34</t>
  </si>
  <si>
    <t> 00.776.574/0006-60</t>
  </si>
  <si>
    <t xml:space="preserve"> </t>
  </si>
  <si>
    <t>006</t>
  </si>
  <si>
    <t>007</t>
  </si>
  <si>
    <t>008</t>
  </si>
  <si>
    <t>009</t>
  </si>
  <si>
    <t>010</t>
  </si>
  <si>
    <t>011</t>
  </si>
  <si>
    <t>012</t>
  </si>
  <si>
    <t>013</t>
  </si>
  <si>
    <t>014</t>
  </si>
  <si>
    <t>015</t>
  </si>
  <si>
    <t>016</t>
  </si>
  <si>
    <t xml:space="preserve">APROVAÇÃO DE PROJETO, CONSTRUÇÃO E MONTAGEM DE TRANSFORMADOR DE DISTRIBUIÇÃO, 112,5 KVA, TRIFÁSICO,  380/220 VOLTS </t>
  </si>
  <si>
    <t>017</t>
  </si>
  <si>
    <t>018</t>
  </si>
  <si>
    <t>REGIME PREVIDENCIÁRIO PREVISTO SBC :</t>
  </si>
  <si>
    <t>J3</t>
  </si>
  <si>
    <t>22.034.572/0001-24</t>
  </si>
  <si>
    <t>DELTA COMÉRCIO</t>
  </si>
  <si>
    <t>(67) 3305-0906</t>
  </si>
  <si>
    <t>JOSÉ PAULO PALEARI</t>
  </si>
  <si>
    <t>EDERVAN GUSTAVO SPROTTE</t>
  </si>
  <si>
    <t>PREFEITURA MUNICIPAL DE ÁGUA CLARA</t>
  </si>
  <si>
    <t>PREFEITURA MUNICIPAL DE CAARAPÓ</t>
  </si>
  <si>
    <t>PREFEITURA MUNICIPAL DE JARAGUARI</t>
  </si>
  <si>
    <t>PREFEITURA MUNICIPAL DE JARDIM</t>
  </si>
  <si>
    <t>PREFEITURA MUNICIPAL DE RIBAS DO RIO PARDO</t>
  </si>
  <si>
    <t>PREFEITURA MUNICIPAL DE SELVÍRIA</t>
  </si>
  <si>
    <t>GEROLINA DA SILVA ALVEZ</t>
  </si>
  <si>
    <t>ANDRÉ LUÍS NEZZI DE CARVALHO</t>
  </si>
  <si>
    <t>CLEDIANE ARECO MATZENBACHER</t>
  </si>
  <si>
    <t>JOÃO ALFREDO DANIEZE</t>
  </si>
  <si>
    <t>JOSÉ FERNANDO BARBOSA DOS SANTOS</t>
  </si>
  <si>
    <t>ÁGUA CLARA - MS</t>
  </si>
  <si>
    <t>CAARAPÓ - MS</t>
  </si>
  <si>
    <t>JARAGUARI - MS</t>
  </si>
  <si>
    <t>JARDIM - MS</t>
  </si>
  <si>
    <t>RIBAS DO RIO PARDO - MS</t>
  </si>
  <si>
    <t>SELVÍRIA - MS</t>
  </si>
  <si>
    <t>DEMONSTRAÇÃO DE BDI 1 - DESONERADO - Acórdão 2622/2013</t>
  </si>
  <si>
    <t>CONSTRUÇÃO E REFORMA DE EDIFICIOS</t>
  </si>
  <si>
    <t>1° QUARTIL</t>
  </si>
  <si>
    <t>MÉDIO</t>
  </si>
  <si>
    <t>3° QUARTIL</t>
  </si>
  <si>
    <t>Administração central</t>
  </si>
  <si>
    <t>Seguro e Garantia</t>
  </si>
  <si>
    <t>Risco</t>
  </si>
  <si>
    <t>Despesas Financeiras</t>
  </si>
  <si>
    <t>Lucro</t>
  </si>
  <si>
    <t>DEMONSTRAÇÃO DE BDI 2 - DESONERADO - Acórdão 2622/2013</t>
  </si>
  <si>
    <t>J4</t>
  </si>
  <si>
    <t>ACESSÓRIOS</t>
  </si>
  <si>
    <t>CAIXA D'ÁGUA EM POLIETILENO 3000 LITROS, INCLUSO BOIA E ACESSÓRIOS - FORNECIMENTO E INSTALAÇÃO</t>
  </si>
  <si>
    <t xml:space="preserve">FORNECIMENTO E MONTAGEM DA BLINDAGEM RF PARA SALA DE RESSONÂNCIA MAGNÉTICA </t>
  </si>
  <si>
    <t>DEMOLIÇÕES E RETIRADAS</t>
  </si>
  <si>
    <t>10.1.1</t>
  </si>
  <si>
    <t>ARGAMASSA BARITADA PARA PROTEÇÃO RAGIOLÓGICA, COMPOSIÇÃO: SULFATO DE BÁRIO DE ALTO TEOR, AREIA, LIGAS DE AGREGAÇÃO E OUTROS ELEMENTOS MINERAIS</t>
  </si>
  <si>
    <t xml:space="preserve">VISOR EM CAIXILHO E AÇO BLINDADO INTERNAMENTE COM VIDRO PLUMBÍFERO, NAS DIMENSÕES 70X70CM - FORNECIMENTO </t>
  </si>
  <si>
    <t>PORTA DE ABRIR PARA PROTEÇÃO RADIOLÓGICA NAS DIMENSÕES 90X210CM EM CHAPA DE MADEIRA EM LAMINADO MELAMÍNICO TX BRANCO, BATENTE DE AÇO DE 10CM COM PINTURA ELETROSTÁTICA , INCLUSO FECHADURA PADO, DOBRADIÇA E PROTEÇÃO INTERNA DE 2,0MM PB</t>
  </si>
  <si>
    <t>PORTA DE ABRIR PARA PROTEÇÃO RADIOLÓGICA NAS DIMENSÕES 120X210CM EM CHAPA DE MADEIRA EM LAMINADO MELAMÍNICO TX BRANCO, BATENTE DE AÇO DE 10CM COM PINTURA ELETROSTÁTICA , INCLUSO FECHADURA PADO, DOBRADIÇA E PROTEÇÃO INTERNA DE 2,0MM PB</t>
  </si>
  <si>
    <t>QUADRO ELÉTRICO COM BOTOEIRA E LAMPADAS SINALIZADORAS</t>
  </si>
  <si>
    <t>LETREIRO COM OS DIZERES "CENTRO DE DIAGNÓSTICOS" EM PVC NA COR BRANCA MEDINDO 30CM DE ALTURA INSTALADO EM FACHADA</t>
  </si>
  <si>
    <t>22.</t>
  </si>
  <si>
    <t xml:space="preserve">VISOR EM CAIXILHO E AÇO BLINDADO INTERNAMENTE COM VIDRO PLUMBÍFERO, NAS DIMENSÕES 100X70CM - FORNECIMENTO </t>
  </si>
  <si>
    <t>PROJETO, TESTE DE ESTANQUEIDADE, EXECUÇÃO E FORNECIMENTO DE MATERIAIS DE REDE DE GASES MEDICINAIS EM CENTRO DE DIAGNÓSTICOS</t>
  </si>
  <si>
    <t>26.592.223/0001-89</t>
  </si>
  <si>
    <t>PROJETO X</t>
  </si>
  <si>
    <t>(11) 2636-7132</t>
  </si>
  <si>
    <t>SHIRLEY</t>
  </si>
  <si>
    <t>34.136.566/0001-67</t>
  </si>
  <si>
    <t>SP BLINDAGEM RADIOLÓGICA</t>
  </si>
  <si>
    <t>(11) 98822-1536</t>
  </si>
  <si>
    <t>ALINE MORÃO</t>
  </si>
  <si>
    <t>08.545.823/0001-04</t>
  </si>
  <si>
    <t>ION INDUSTRIAL</t>
  </si>
  <si>
    <t>(11) 993714-0058</t>
  </si>
  <si>
    <t>MEIRY</t>
  </si>
  <si>
    <t>47.960.950/1088-36</t>
  </si>
  <si>
    <t>MAGAZINE LUIZA</t>
  </si>
  <si>
    <t>31.798.742/0001]38</t>
  </si>
  <si>
    <t>ENGEBLIND</t>
  </si>
  <si>
    <t>(11) 98109-6144</t>
  </si>
  <si>
    <t>15.459.431/0001-98</t>
  </si>
  <si>
    <t>SERTÃO</t>
  </si>
  <si>
    <t> 01.438.784/0048-60</t>
  </si>
  <si>
    <t>02.264.256/0001-31</t>
  </si>
  <si>
    <t>ACQUAFORT</t>
  </si>
  <si>
    <t>ELETROLED'S</t>
  </si>
  <si>
    <t>23.429.903/0001-98</t>
  </si>
  <si>
    <t>ILUMINIM</t>
  </si>
  <si>
    <t>SIITE</t>
  </si>
  <si>
    <t>32.372.899/0001-60</t>
  </si>
  <si>
    <t>RC VIDROS</t>
  </si>
  <si>
    <t>(67) 98182-3304</t>
  </si>
  <si>
    <t>14.667.856/0001-20</t>
  </si>
  <si>
    <t>VIDROLINE</t>
  </si>
  <si>
    <t>(67) 3342-3864</t>
  </si>
  <si>
    <t>ADELINO</t>
  </si>
  <si>
    <t>28.235.368/0001-58</t>
  </si>
  <si>
    <t>GAÚCHA CONSTRUÇÕES ELÉTRICAS</t>
  </si>
  <si>
    <t>(67) 9998-6081</t>
  </si>
  <si>
    <t>VALCIR</t>
  </si>
  <si>
    <t>(67) 99224-6122</t>
  </si>
  <si>
    <t>31.390.746/0001-82</t>
  </si>
  <si>
    <t xml:space="preserve">NEXXO </t>
  </si>
  <si>
    <t>(67) 99125-1238</t>
  </si>
  <si>
    <t>EDSON</t>
  </si>
  <si>
    <t>037521060/0001-60</t>
  </si>
  <si>
    <t>LUMISETE</t>
  </si>
  <si>
    <t>(67) 99629-7968</t>
  </si>
  <si>
    <t>ROSANA</t>
  </si>
  <si>
    <t>12.415.640/0001-41</t>
  </si>
  <si>
    <t>JE BLINDAGEM</t>
  </si>
  <si>
    <t>(11) 96410-4087</t>
  </si>
  <si>
    <t>JOSE CARLOS</t>
  </si>
  <si>
    <t>26.782.389/0001-68</t>
  </si>
  <si>
    <t>BLINDAMAIS</t>
  </si>
  <si>
    <t>(21) 98106-8000</t>
  </si>
  <si>
    <t>FRANCISCO</t>
  </si>
  <si>
    <t>29.016.1153/0001-09</t>
  </si>
  <si>
    <t>BG</t>
  </si>
  <si>
    <t>(11) 99401-5081</t>
  </si>
  <si>
    <t>ALEXANDRE</t>
  </si>
  <si>
    <t>LUMINÁRIA LED QUADRADO DE EMBUTIR, 36W 3000K</t>
  </si>
  <si>
    <t xml:space="preserve">LUMINÁRIA LED QUADRADO DE EMBUTIR, 48W 300K - 60X60 </t>
  </si>
  <si>
    <t>PELE DE VIDRO FIXO NAS DIMENSÕES 180X230CM EM ALUMÍNIO/VIDRO - LAMINADO 8MM INCOLOR</t>
  </si>
  <si>
    <t>PELE DE VIDRO FIXO NAS DIMENSÕES 290X230CM EM ALUMÍNIO/VIDRO - LAMINADO 8MM INCOLOR</t>
  </si>
  <si>
    <t>PORTA DE CORRER AUTOMÁTICA, EM VIDRO TEMPERADO INCOLOR 8MM, 4 FOLHAS (2 MOVEIS E DUAS FIXAS), COM BATE FECHA, NAS DIMENSÕES 250X210CM</t>
  </si>
  <si>
    <t>07.327.325/0001-22</t>
  </si>
  <si>
    <t>VIEW TECH</t>
  </si>
  <si>
    <t>PORTA DE CORRER, EM VIDRO TEMPERADO INCOLOR 8MM, 4 FOLHAS (2 MOVEIS E DUAS FIXAS), COM BATE FECHA, NAS DIMENSÕES 250X210CM - FORNECIMENTO E INSTALAÇÃO</t>
  </si>
  <si>
    <t>PORTA EM ALUMÍNIO DE ABRIR, LISA, 1 FOLHA PARA PINTURA, PADRÃO MÉDIO, COM GUARNIÇÃO, FIXAÇÃO COM PARAFUSOS - FORNECIMENTO E INSTALAÇÃO</t>
  </si>
  <si>
    <t>PELE DE VIDRO FIXO NAS DIMENSÕES 300x280CM EM ALUMÍNIO/VIDRO
LAMINADO 8MM INCOLOR - FORNECIMENTOE INSTALAÇÃO</t>
  </si>
  <si>
    <t xml:space="preserve">APROVAÇÃO DE PROJETO, CONSTRUÇÃO E MONTAGEM DE TRANSFORMADOR DE DISTRIBUIÇÃO, 500 KVA, TRIFÁSICO,  380/220 VOLTS </t>
  </si>
  <si>
    <t>06.061.572/0001-67</t>
  </si>
  <si>
    <t>PERMUTION</t>
  </si>
  <si>
    <t>(41) 99949-2526</t>
  </si>
  <si>
    <t>LARIANE</t>
  </si>
  <si>
    <t>00.275.763/0001-45</t>
  </si>
  <si>
    <t>MINASMED FILTROS</t>
  </si>
  <si>
    <t>(31) 99841-0918</t>
  </si>
  <si>
    <t>LEONARDO</t>
  </si>
  <si>
    <t>24.139.904/0001-60</t>
  </si>
  <si>
    <t>SICA INOX</t>
  </si>
  <si>
    <t>(41) 99878-6921</t>
  </si>
  <si>
    <t>POLIANE</t>
  </si>
  <si>
    <t>21.202.258/0001-40</t>
  </si>
  <si>
    <t>ZERO 41 LED</t>
  </si>
  <si>
    <t>31.045.804/0001-30</t>
  </si>
  <si>
    <t>ESQUADRIAS SÃO CHINE</t>
  </si>
  <si>
    <t>(67) 99104-8204</t>
  </si>
  <si>
    <t>MARCELO</t>
  </si>
  <si>
    <t>22.162.660/0001-01</t>
  </si>
  <si>
    <t>ESQUADRIAS GUAÇU</t>
  </si>
  <si>
    <t>(67) 3305-3927</t>
  </si>
  <si>
    <t>CAIQUE</t>
  </si>
  <si>
    <t>41.513.712/0001-91</t>
  </si>
  <si>
    <t>KS ESQUADRIAS</t>
  </si>
  <si>
    <t>(67) 3211-1789</t>
  </si>
  <si>
    <t>DANIEL</t>
  </si>
  <si>
    <t>10.618.016/0001-16</t>
  </si>
  <si>
    <t>GERAFORTE</t>
  </si>
  <si>
    <t>(67) 98484-2803</t>
  </si>
  <si>
    <t>DIAGNOSE</t>
  </si>
  <si>
    <t>92.753.268/0001-12</t>
  </si>
  <si>
    <t>STEMAC</t>
  </si>
  <si>
    <t>(51) 99358-8039</t>
  </si>
  <si>
    <t>ELIANE</t>
  </si>
  <si>
    <t>C27</t>
  </si>
  <si>
    <t>55.392.005/0001-07</t>
  </si>
  <si>
    <t>KIMARKI</t>
  </si>
  <si>
    <t>(11) 2914-8388</t>
  </si>
  <si>
    <t>DOUGLAS</t>
  </si>
  <si>
    <t>C28</t>
  </si>
  <si>
    <t>C29</t>
  </si>
  <si>
    <t>C30</t>
  </si>
  <si>
    <t>CAIXA D'ÁGUA EM POLIETILENO 3000 LITROS, INCLUSO BOIA E ACESSÓRIOS</t>
  </si>
  <si>
    <t>BANCADA DE REUSO PARA CAPILARES EM POLIETILENO ROTOMOLDADO COM CUBA COM ESPESSURA DE 5MM E DUAS TORNEIRAS COM MÃO FRANCESA EM ALUMÍNIO</t>
  </si>
  <si>
    <t>FITA DE LED - 18W/M L=5METROS</t>
  </si>
  <si>
    <t>PORTA EM ALUMÍNIO DE ABRIR 1,20X2,10M, 2 FOLHAS PARA PINTURA, PADRÃO MÉDIO, COM GUARNIÇÃO, FIXAÇÃO COM PARAFUSOS  - FORNECIMENTO E INSTALAÇÃO</t>
  </si>
  <si>
    <t xml:space="preserve">APROVAÇÃO DE PROJETO, CONSTRUÇÃO DE CABINE FORNECIMENTO DE MATERIAIS E MONTAGEM DE GERADOR DE DISTRIBUIÇÃO, 400 KVA, TRIFÁSICO,  380/220 VOLTS </t>
  </si>
  <si>
    <t>23.</t>
  </si>
  <si>
    <t>24.</t>
  </si>
  <si>
    <t>25.</t>
  </si>
  <si>
    <t>85.014.793/0001-50</t>
  </si>
  <si>
    <t>ELETRORASTRO</t>
  </si>
  <si>
    <t>30.594.025/0001-21</t>
  </si>
  <si>
    <t>COMPRA LED</t>
  </si>
  <si>
    <t>07.196.106/0001-51</t>
  </si>
  <si>
    <t>CRISTAL VIDROS</t>
  </si>
  <si>
    <t>(67) 3351-5555</t>
  </si>
  <si>
    <t>ANDRE</t>
  </si>
  <si>
    <t>15.706.824/0001-59</t>
  </si>
  <si>
    <t>GENERAC</t>
  </si>
  <si>
    <t>(67) 99333-2654</t>
  </si>
  <si>
    <t>JOSE LUIZ</t>
  </si>
  <si>
    <t>37.567.864/0001-08</t>
  </si>
  <si>
    <t>(67) 99838-6635</t>
  </si>
  <si>
    <t>EDER</t>
  </si>
  <si>
    <t>C33</t>
  </si>
  <si>
    <t>C35</t>
  </si>
  <si>
    <t>C36</t>
  </si>
  <si>
    <t>C37</t>
  </si>
  <si>
    <t>C38</t>
  </si>
  <si>
    <t>C39</t>
  </si>
  <si>
    <t>C40</t>
  </si>
  <si>
    <t>C41</t>
  </si>
  <si>
    <t>21.642.563/0001-53</t>
  </si>
  <si>
    <t>NELSON VIDROS</t>
  </si>
  <si>
    <t>(67) 3324-8308</t>
  </si>
  <si>
    <t>PAULA</t>
  </si>
  <si>
    <t>19.365.983/0001-98</t>
  </si>
  <si>
    <t>HIDRO ECO BR</t>
  </si>
  <si>
    <t>09.353.055/0001-50</t>
  </si>
  <si>
    <t>TECNO FERRAMENTAS</t>
  </si>
  <si>
    <t>17.155.342/0010-74</t>
  </si>
  <si>
    <t>LOJA ELETRICA LTDA</t>
  </si>
  <si>
    <t>15.333.564/0001-13</t>
  </si>
  <si>
    <t>MABORE</t>
  </si>
  <si>
    <t>CASA DOS PARAFUSOS</t>
  </si>
  <si>
    <t>33.251.614/0001-03</t>
  </si>
  <si>
    <t>ORUBY</t>
  </si>
  <si>
    <t>19.412.512/0001-93</t>
  </si>
  <si>
    <t>03.590.055/0001-97</t>
  </si>
  <si>
    <t>ELETRO CENTER</t>
  </si>
  <si>
    <t>ELETRICA POLO</t>
  </si>
  <si>
    <t>(67) 3348-5811</t>
  </si>
  <si>
    <t>LUIZ</t>
  </si>
  <si>
    <t>05.434.101/0001-94</t>
  </si>
  <si>
    <t>CUSTO UNITÁRIO C/BDI C/ DES</t>
  </si>
  <si>
    <t>CUSTO UNITÁRIO C/BDI S/ DES</t>
  </si>
  <si>
    <t>CUSTO UNITÁRIO C/ DES</t>
  </si>
  <si>
    <t>CUSTO UNITÁRIO S/ DES</t>
  </si>
  <si>
    <t>CUSTO TOTAL C/ BDI C/ DES</t>
  </si>
  <si>
    <t>CUSTO TOTAL C/ BDI S/ DES</t>
  </si>
  <si>
    <t>Gases Medicinais</t>
  </si>
  <si>
    <t>TUBO COBRE RIGIDO CLASSE A 15mm</t>
  </si>
  <si>
    <t>TUBO COBRE RIGIDO CLASSE A 28mm</t>
  </si>
  <si>
    <t xml:space="preserve"> COTOVELO 90 COBRE REF. 607 28mm</t>
  </si>
  <si>
    <t>COTOVELO 90 COBRE REF. 607 15mm</t>
  </si>
  <si>
    <t>BUCHA DE REDUCAO COBRE SEM ANEL 28x15mm</t>
  </si>
  <si>
    <t>VALVULA GLOBO 1"" PARA TUBULACAO COBRE 28mm</t>
  </si>
  <si>
    <t>PAINEL DE ALARME MICROPROCESSADO DE OXIGÊNIO, PROTEC OU SIMILAR</t>
  </si>
  <si>
    <t>PAINEL DE ALARME MICROPROCESSADO DE AR COMPRIMIDO, PROTEC OU SIMILAR</t>
  </si>
  <si>
    <t>PAINEL DE ALARME MICROPROCESSADO DE ÓXIDO NITROSO, PROTEC OU SIMILAR</t>
  </si>
  <si>
    <t>PAINEL DE ALARME MICROPROCESSADO DE VÁCUO, PROTEC OU SIMILAR</t>
  </si>
  <si>
    <t>TE EM COBRE, DN 28MM, SEM ANEL DE SOLDA, INSTALADO EM RAMAL DE DISTRI</t>
  </si>
  <si>
    <t>TE EM COBRE, DN 15 MM, SEM ANEL DE SOLDA, INSTALADO EM RAMAL DE DISTRI</t>
  </si>
  <si>
    <t>CANALETA A CEU ABERTO EM ALVENARIA DE TIJOLO MACICO DE 1/2 VEZ COM LARGURA DE 30CM E PROFUNDIDADE DE 30CM - ANEXO H.S.-087 (A.P.) /M</t>
  </si>
  <si>
    <t>TAMPA PLACA CONCRETO MOLDADA NA OBRA ESPESSURA 10cm</t>
  </si>
  <si>
    <t>CENTRAIS DE GASES E VACUO</t>
  </si>
  <si>
    <t>TESTE DE ESTANQUEIDADE COM LOCALIZAÇÃO DE TAMPONAMENTO DE FUGAS NA REDE DE OXIGENIO, AR MEDICINAL E VÁCUO CLÍNICO. INCLUSO EMISSÃO DE LAUDO E ART.</t>
  </si>
  <si>
    <t>VALVULA REGULADORA PARA OXIGENIO, AR COMPRIMIDO, VACUO</t>
  </si>
  <si>
    <t>CAIXA DE SECCIONAMENTO DE GASES</t>
  </si>
  <si>
    <t>REGUA MEDICINAL</t>
  </si>
  <si>
    <t>PINTURA DE TUBULAÇÃO APARENTE ATÉ 3/4</t>
  </si>
  <si>
    <t>S/DESONERAÇÃO</t>
  </si>
  <si>
    <t>____________________________________  
Fábio Marques Ribeiro
CREA - 15276 D / MS</t>
  </si>
  <si>
    <t xml:space="preserve">BDI S/DES: </t>
  </si>
  <si>
    <t>CRONOGRAMA FÍSICO FINANCEIRO - SEM DESONERAÇÃO</t>
  </si>
  <si>
    <t xml:space="preserve">BDI DIF. S/DES: </t>
  </si>
  <si>
    <t xml:space="preserve">BDI DIF.  C/DES: </t>
  </si>
  <si>
    <t>CPU 01</t>
  </si>
  <si>
    <t>REFERENCIA</t>
  </si>
  <si>
    <t xml:space="preserve">UNIDADE </t>
  </si>
  <si>
    <t xml:space="preserve">TOTAL:  </t>
  </si>
  <si>
    <t xml:space="preserve">TOTAL: </t>
  </si>
  <si>
    <t>CT01</t>
  </si>
  <si>
    <t xml:space="preserve">Total geral: </t>
  </si>
  <si>
    <t>DEMONSTRAÇÃO DE BDI 1 - SEM DESONERAÇÃO - Acórdão 2622/2013</t>
  </si>
  <si>
    <t>PREFEITURA MUNICIPAL DE IVINHEMA</t>
  </si>
  <si>
    <t>IVINHEMA - MS</t>
  </si>
  <si>
    <t>JULIANO FERRO BARROS DONATO</t>
  </si>
  <si>
    <t>PREFEITURA MUNICIPAL DE SÃO GABRIEL DO OESTE</t>
  </si>
  <si>
    <t>SÃO GABRIEL DO OESTE - MS</t>
  </si>
  <si>
    <t>CHECK LIST PARA ORÇAMENTO</t>
  </si>
  <si>
    <t xml:space="preserve">PROJETO: </t>
  </si>
  <si>
    <t>PROJETISTA:</t>
  </si>
  <si>
    <t xml:space="preserve">MUNÍCIPIO: </t>
  </si>
  <si>
    <t>PROGRESSO</t>
  </si>
  <si>
    <t>PLANILHA ORÇAMENTÁRIA</t>
  </si>
  <si>
    <t>Conferir PROCV (SINAPI/AGESUL)</t>
  </si>
  <si>
    <t>Conferir planilha com as composições</t>
  </si>
  <si>
    <t>Conferir planilha com a memória de cálculo</t>
  </si>
  <si>
    <t>Conferir planilha com as cotações</t>
  </si>
  <si>
    <t>Conferir o custo dos serviços referentes ao SBC</t>
  </si>
  <si>
    <t>Conferir cabeçalho (planilha, composição, memorial, cotações bdi e cronograma)</t>
  </si>
  <si>
    <t>Conferir se o nome do objeto está compativel com os projetos</t>
  </si>
  <si>
    <t>Verificar localização da obra e se há necessidade de incluir alojamento e melhorar o canteiro de obras;</t>
  </si>
  <si>
    <t>Verificar formatação de texto e cores</t>
  </si>
  <si>
    <t>Verificar os referencias se estão compativeis com os servicos</t>
  </si>
  <si>
    <t>Revisar somatórias antes de gerar PDF</t>
  </si>
  <si>
    <t>Verificar as unidades dos serviços</t>
  </si>
  <si>
    <t>Verificar a numeração das composições e cotações</t>
  </si>
  <si>
    <t>Verificar a data base do orçamento se está compativel com o cabeçalho</t>
  </si>
  <si>
    <t>Verificar se o BDI está dentro dos quartis estabelecidos pelo tcu</t>
  </si>
  <si>
    <t>Conferir descrição das composições e cotaçao</t>
  </si>
  <si>
    <t>Ocultar coluna "E" codigos ENGELUGA</t>
  </si>
  <si>
    <t>Verificar o prazo do cronograma com o cabeçalho do orçamento</t>
  </si>
  <si>
    <t>Gerar itens de maiores relevancias</t>
  </si>
  <si>
    <t>Gerar quadro resumo</t>
  </si>
  <si>
    <t>Criar pasta licitação</t>
  </si>
  <si>
    <t xml:space="preserve">DESCRIÇÃO  </t>
  </si>
  <si>
    <t>% C/ DESONERAÇÃO</t>
  </si>
  <si>
    <t>ROBERTA</t>
  </si>
  <si>
    <t>área</t>
  </si>
  <si>
    <t>valor por m2</t>
  </si>
  <si>
    <t>ITENS DE MAIOR RELEVÂNCIA</t>
  </si>
  <si>
    <t>PREFEITURA MUNICIPAL DE MIRANDA</t>
  </si>
  <si>
    <t>MIRANDA - MS</t>
  </si>
  <si>
    <t>PREFEITURA MUNICIPAL DE SANTA RITA DO PARDO</t>
  </si>
  <si>
    <t>SANTA RITA DO PARDO - MS</t>
  </si>
  <si>
    <t>PREFEITURA MUNICIPAL DE SIDROLANDIA</t>
  </si>
  <si>
    <t>SIDROLANDIA - MS</t>
  </si>
  <si>
    <t>DEMOLIÇÕES</t>
  </si>
  <si>
    <t>3.1.1</t>
  </si>
  <si>
    <t>RETIRADA</t>
  </si>
  <si>
    <t>4.1.1</t>
  </si>
  <si>
    <t>METAIS</t>
  </si>
  <si>
    <t>LOUÇAS</t>
  </si>
  <si>
    <t>26.</t>
  </si>
  <si>
    <t>____________________________________  
Fabio Marques Ribeiro 
CREA - 15.276 D / MS</t>
  </si>
  <si>
    <t>QUADRO RESUMO</t>
  </si>
  <si>
    <t>% S/ DESONERAÇÃO</t>
  </si>
  <si>
    <t>01.438.784/0040-03</t>
  </si>
  <si>
    <t>47.960.950/0001-21</t>
  </si>
  <si>
    <t>15.436.940/0004-48</t>
  </si>
  <si>
    <t>AMAZON</t>
  </si>
  <si>
    <t xml:space="preserve">PUXADOR TIPO ALÇA DE METAL 100MM PARA JANELAS. </t>
  </si>
  <si>
    <t>CANTEIRO DE OBRA</t>
  </si>
  <si>
    <t>1.1.1</t>
  </si>
  <si>
    <t>2.1</t>
  </si>
  <si>
    <t>2.2</t>
  </si>
  <si>
    <t>2.2.1</t>
  </si>
  <si>
    <t>2.2.2</t>
  </si>
  <si>
    <t>2.2.3</t>
  </si>
  <si>
    <t>2.2.4</t>
  </si>
  <si>
    <t>2.2.5</t>
  </si>
  <si>
    <t>5.1</t>
  </si>
  <si>
    <t>5.1.1</t>
  </si>
  <si>
    <t>6.1</t>
  </si>
  <si>
    <t>6.1.1</t>
  </si>
  <si>
    <t>6.1.2</t>
  </si>
  <si>
    <t>7.1</t>
  </si>
  <si>
    <t>7.1.1</t>
  </si>
  <si>
    <t>8.1</t>
  </si>
  <si>
    <t>8.1.1</t>
  </si>
  <si>
    <t>11.1</t>
  </si>
  <si>
    <t>11.1.1</t>
  </si>
  <si>
    <t>12.1</t>
  </si>
  <si>
    <t>12.1.1</t>
  </si>
  <si>
    <t>12.1.2</t>
  </si>
  <si>
    <t>VERIFICAR EM PRANCHA DE ACESSIBILIDADE</t>
  </si>
  <si>
    <t>WCS PCD</t>
  </si>
  <si>
    <t>REVESTIMENTO PISO</t>
  </si>
  <si>
    <t>PINTURA PISO</t>
  </si>
  <si>
    <t>CONCRETAGEM DE RAMPAS E VAGAS DE ESTACIONAMENTO</t>
  </si>
  <si>
    <t>VEDAÇÃO</t>
  </si>
  <si>
    <t>2.3</t>
  </si>
  <si>
    <t>2.3.1</t>
  </si>
  <si>
    <t>CAÇAMBA</t>
  </si>
  <si>
    <t>RETIRADA DE ENTULHO</t>
  </si>
  <si>
    <t>5.2</t>
  </si>
  <si>
    <t>5.2.1</t>
  </si>
  <si>
    <t>5.3</t>
  </si>
  <si>
    <t>5.3.1</t>
  </si>
  <si>
    <t>13.1</t>
  </si>
  <si>
    <t>13.1.1</t>
  </si>
  <si>
    <t>WC</t>
  </si>
  <si>
    <t>LIMPEZA FINAL DA OBRA</t>
  </si>
  <si>
    <t>BANHEIRO QUIMICO</t>
  </si>
  <si>
    <t>CT02</t>
  </si>
  <si>
    <t>TELEFONE PARA DEFICIENTE AUDITIVO</t>
  </si>
  <si>
    <t>57.644.825/0001-66</t>
  </si>
  <si>
    <t>LOJA MATEL</t>
  </si>
  <si>
    <t>05.570.714/0001-59</t>
  </si>
  <si>
    <t>KABUM</t>
  </si>
  <si>
    <t>77.941.490/0391-08</t>
  </si>
  <si>
    <t>GAZIN</t>
  </si>
  <si>
    <t>BDI ADOTADO</t>
  </si>
  <si>
    <t>ESGOTO</t>
  </si>
  <si>
    <t>7.2</t>
  </si>
  <si>
    <t>HIDRÁULICA</t>
  </si>
  <si>
    <t>7.2.1</t>
  </si>
  <si>
    <t>22,47%</t>
  </si>
  <si>
    <t>4.1.2</t>
  </si>
  <si>
    <t>4.1.3</t>
  </si>
  <si>
    <t>4.1.4</t>
  </si>
  <si>
    <t>8.1.2</t>
  </si>
  <si>
    <t>14.1</t>
  </si>
  <si>
    <t>14.1.1</t>
  </si>
  <si>
    <t>14.1.2</t>
  </si>
  <si>
    <t>REVESTIMENTO TETO</t>
  </si>
  <si>
    <t>CONTRAPISO</t>
  </si>
  <si>
    <t>COBERTURA</t>
  </si>
  <si>
    <t>9.3</t>
  </si>
  <si>
    <t>9.3.1</t>
  </si>
  <si>
    <t>9.2</t>
  </si>
  <si>
    <t>9.2.1</t>
  </si>
  <si>
    <t>9.2.2</t>
  </si>
  <si>
    <t>9.2.3</t>
  </si>
  <si>
    <t>9.2.4</t>
  </si>
  <si>
    <t>11.2</t>
  </si>
  <si>
    <t>11.2.2</t>
  </si>
  <si>
    <t>11.2.3</t>
  </si>
  <si>
    <t>11.3</t>
  </si>
  <si>
    <t>11.3.1</t>
  </si>
  <si>
    <t>HIDROSSANITÁRIO - PLUVIAL</t>
  </si>
  <si>
    <t>9.2.5</t>
  </si>
  <si>
    <t>9.2.6</t>
  </si>
  <si>
    <t>9.2.7</t>
  </si>
  <si>
    <t>LOTE/QUADRA N/A, ZONA RURAL RIBAS DO RIO PARDO - MS</t>
  </si>
  <si>
    <t>1.1.2</t>
  </si>
  <si>
    <t>303,71</t>
  </si>
  <si>
    <t>6,05</t>
  </si>
  <si>
    <t>1,73</t>
  </si>
  <si>
    <t>3,00</t>
  </si>
  <si>
    <t>10,63</t>
  </si>
  <si>
    <t>7,75</t>
  </si>
  <si>
    <t>8,07</t>
  </si>
  <si>
    <t>79,53</t>
  </si>
  <si>
    <t>48,28</t>
  </si>
  <si>
    <t>51,66</t>
  </si>
  <si>
    <t>841,42</t>
  </si>
  <si>
    <t>1.213,11</t>
  </si>
  <si>
    <t>535,24</t>
  </si>
  <si>
    <t>33,57</t>
  </si>
  <si>
    <t>66,03</t>
  </si>
  <si>
    <t>66,95</t>
  </si>
  <si>
    <t>25,56</t>
  </si>
  <si>
    <t>9,27</t>
  </si>
  <si>
    <t>33,83</t>
  </si>
  <si>
    <t>24,31</t>
  </si>
  <si>
    <t>18,72</t>
  </si>
  <si>
    <t>93,49</t>
  </si>
  <si>
    <t>5,78</t>
  </si>
  <si>
    <t>7,46</t>
  </si>
  <si>
    <t>10,77</t>
  </si>
  <si>
    <t>23,39</t>
  </si>
  <si>
    <t>10,38</t>
  </si>
  <si>
    <t>36,21</t>
  </si>
  <si>
    <t>58,64</t>
  </si>
  <si>
    <t>753,72</t>
  </si>
  <si>
    <t>359,14</t>
  </si>
  <si>
    <t>372,02</t>
  </si>
  <si>
    <t>339,78</t>
  </si>
  <si>
    <t>727,14</t>
  </si>
  <si>
    <t>21,25</t>
  </si>
  <si>
    <t>12,05</t>
  </si>
  <si>
    <t>101,62</t>
  </si>
  <si>
    <t>30,77</t>
  </si>
  <si>
    <t>1,65</t>
  </si>
  <si>
    <t>22,69</t>
  </si>
  <si>
    <t>18,31</t>
  </si>
  <si>
    <t>SECRETARIA DE OBRAS</t>
  </si>
  <si>
    <t>PORTA DE CORRER AUTOMÁTICA, EM VIDRO TEMPERADO INCOLOR 8MM, 4 FOLHAS (2 MOVEIS E DUAS FIXAS), COM BATE FECHA, NAS DIMENSÕES 2,2X270CM - FORNECIMENTO E INSTALAÇÃO</t>
  </si>
  <si>
    <t>ENCARGOS SOCIAIS SOBRE PREÇOS DA MÃO-DE-OBRA: 106,76%(HORA) 64,39%(MÊS)</t>
  </si>
  <si>
    <t>(JUNHO/2024)</t>
  </si>
  <si>
    <t>Tabela de Ambiente</t>
  </si>
  <si>
    <t>Nome</t>
  </si>
  <si>
    <t>Área</t>
  </si>
  <si>
    <t>Planta Baixa - Existente</t>
  </si>
  <si>
    <t>COZINHA</t>
  </si>
  <si>
    <t>DESPENSA</t>
  </si>
  <si>
    <t>QUARTO 1</t>
  </si>
  <si>
    <t>QUARTO 2</t>
  </si>
  <si>
    <t>REFEITÓRIO</t>
  </si>
  <si>
    <t>SALA</t>
  </si>
  <si>
    <t>SALA DE  AULA 01</t>
  </si>
  <si>
    <t>SALA DE  AULA 03</t>
  </si>
  <si>
    <t>SALA DE AULA 02</t>
  </si>
  <si>
    <t>VARANDA</t>
  </si>
  <si>
    <t>VARANDA COM PIA</t>
  </si>
  <si>
    <t>WC FEM</t>
  </si>
  <si>
    <t>WC MASC</t>
  </si>
  <si>
    <t>WC PCD</t>
  </si>
  <si>
    <t>Perímetro</t>
  </si>
  <si>
    <t>2.1.1</t>
  </si>
  <si>
    <t>2.2.6</t>
  </si>
  <si>
    <t>2.2.7</t>
  </si>
  <si>
    <t>3,01</t>
  </si>
  <si>
    <t>51,67</t>
  </si>
  <si>
    <t>51,68</t>
  </si>
  <si>
    <t>51,69</t>
  </si>
  <si>
    <t>4.1.5</t>
  </si>
  <si>
    <t>6.2</t>
  </si>
  <si>
    <t>6.2.1</t>
  </si>
  <si>
    <t>6.2.2</t>
  </si>
  <si>
    <t>6.2.3</t>
  </si>
  <si>
    <t>6.2.4</t>
  </si>
  <si>
    <t>7.1.2</t>
  </si>
  <si>
    <t>7.1.3</t>
  </si>
  <si>
    <t>7.1.4</t>
  </si>
  <si>
    <t>7.1.5</t>
  </si>
  <si>
    <t>7.1.6</t>
  </si>
  <si>
    <t>7.1.7</t>
  </si>
  <si>
    <t>7.1.8</t>
  </si>
  <si>
    <t>7.1.9</t>
  </si>
  <si>
    <t>7.2.2</t>
  </si>
  <si>
    <t>7.2.3</t>
  </si>
  <si>
    <t>7.2.4</t>
  </si>
  <si>
    <t>7.2.5</t>
  </si>
  <si>
    <t>7.2.6</t>
  </si>
  <si>
    <t>7.2.7</t>
  </si>
  <si>
    <t>7.2.8</t>
  </si>
  <si>
    <t>8.1.3</t>
  </si>
  <si>
    <t>11.3.2</t>
  </si>
  <si>
    <t>12.1.3</t>
  </si>
  <si>
    <t>13.1.2</t>
  </si>
  <si>
    <t>PORTAS</t>
  </si>
  <si>
    <t>ARQ - JANELAS EXISTENTES - PLANTA BAIXA ESCOLA</t>
  </si>
  <si>
    <t>Janela Basculante - vidro</t>
  </si>
  <si>
    <t>Janela de correr 2 folhas</t>
  </si>
  <si>
    <t>Janela de correr 4 folhas</t>
  </si>
  <si>
    <t>ARQ - PORTAS EXISTENTES - PLANTA BAIXA ESCOLA</t>
  </si>
  <si>
    <t>QTE.</t>
  </si>
  <si>
    <t>Porta de Madeira com uma folha de correr</t>
  </si>
  <si>
    <t>Porta de Madeira com uma folha de abrir</t>
  </si>
  <si>
    <t>Porta métálica com uma folha de abrir veneziana</t>
  </si>
  <si>
    <t>VÃO LIVRE</t>
  </si>
  <si>
    <t>P5</t>
  </si>
  <si>
    <t>P6</t>
  </si>
  <si>
    <t>P7</t>
  </si>
  <si>
    <t>PORTA FERRO PCD</t>
  </si>
  <si>
    <t>ABRIGO GÁS</t>
  </si>
  <si>
    <t>PORTÃO DE ABRIR</t>
  </si>
  <si>
    <t>2.2.8</t>
  </si>
  <si>
    <t>8,08</t>
  </si>
  <si>
    <t>2.2.9</t>
  </si>
  <si>
    <t>PORTAS METALICAS</t>
  </si>
  <si>
    <t>PORTAO</t>
  </si>
  <si>
    <t>5.2.2</t>
  </si>
  <si>
    <t>1.213,12</t>
  </si>
  <si>
    <t>PORTA CHAPA DE ACO REFORCADO 1 FL.0,90x2,10m</t>
  </si>
  <si>
    <t>58,65</t>
  </si>
  <si>
    <t>8.2</t>
  </si>
  <si>
    <t>8.2.1</t>
  </si>
  <si>
    <t>8.2.2</t>
  </si>
  <si>
    <t>8.2.3</t>
  </si>
  <si>
    <t>66,04</t>
  </si>
  <si>
    <t>TANQUE DE LOUÇA BRANCA DUPLO, COM COLUNA, 30L OU EQUIVALENTE - FORNECIMENTO E INSTALAÇÃO. AF_01/2020</t>
  </si>
  <si>
    <t>8.1.4</t>
  </si>
  <si>
    <t>9,28</t>
  </si>
  <si>
    <t>9,29</t>
  </si>
  <si>
    <t>10,78</t>
  </si>
  <si>
    <t>5,79</t>
  </si>
  <si>
    <t>5,80</t>
  </si>
  <si>
    <t>5,81</t>
  </si>
  <si>
    <t>7.2.9</t>
  </si>
  <si>
    <t>7.2.10</t>
  </si>
  <si>
    <t>7.1.10</t>
  </si>
  <si>
    <t>8.3</t>
  </si>
  <si>
    <t>8.3.1</t>
  </si>
  <si>
    <t>8.3.2</t>
  </si>
  <si>
    <t>8.3.3</t>
  </si>
  <si>
    <t>8.3.4</t>
  </si>
  <si>
    <t>11.4</t>
  </si>
  <si>
    <t>11.4.1</t>
  </si>
  <si>
    <t>PAREDES EXTERNAS</t>
  </si>
  <si>
    <t>ESQUADRIAS METALICA</t>
  </si>
  <si>
    <t>ESQUADRIA METALICA</t>
  </si>
  <si>
    <t>ÁREA X 2 LADOS</t>
  </si>
  <si>
    <t>ESQUADRIA</t>
  </si>
  <si>
    <t>MURETA</t>
  </si>
  <si>
    <t>PAREDES INTERNAS X 2 LADOS</t>
  </si>
  <si>
    <t>6.2.5</t>
  </si>
  <si>
    <t>66,05</t>
  </si>
  <si>
    <t>REVESTIMENTO PAREDE</t>
  </si>
  <si>
    <t>3.2</t>
  </si>
  <si>
    <t>3.2.1</t>
  </si>
  <si>
    <t>12.1.4</t>
  </si>
  <si>
    <t>INSTALACAO DE TELA DE SEGURANCA EM PLASTICO PARA FACHADAS</t>
  </si>
  <si>
    <t>CPU 02</t>
  </si>
  <si>
    <t>PLACA DE INAUGURACAO METALICA, *40* CM X *60* CM - FORNECIMENTO E INSTALAÇÃO</t>
  </si>
  <si>
    <t>CPU 03</t>
  </si>
  <si>
    <t>INSTALAÇÃO PLACA DE SINALIZACAO DE SEGURANCA CONTRA INCENDIO, FOTOLUMINESCENTE, RETANGULAR, *20 X 40* CM.</t>
  </si>
  <si>
    <t>PAREDE EXTERNA</t>
  </si>
  <si>
    <t>1.1.3</t>
  </si>
  <si>
    <t>303,72</t>
  </si>
  <si>
    <t>1.1.4</t>
  </si>
  <si>
    <t>303,73</t>
  </si>
  <si>
    <t>2.1.2</t>
  </si>
  <si>
    <t>6,06</t>
  </si>
  <si>
    <t>6.2.6</t>
  </si>
  <si>
    <t>66,06</t>
  </si>
  <si>
    <t>6.2.7</t>
  </si>
  <si>
    <t>66,07</t>
  </si>
  <si>
    <t>3.2.2</t>
  </si>
  <si>
    <t>79,54</t>
  </si>
  <si>
    <t>2.1.3</t>
  </si>
  <si>
    <t>6,07</t>
  </si>
  <si>
    <t>Coluna1</t>
  </si>
  <si>
    <t>PREVENÇÃO DE COMBATE A INCÊNDIO E PÂNICO</t>
  </si>
  <si>
    <t>12.1.5</t>
  </si>
  <si>
    <t>12.1.6</t>
  </si>
  <si>
    <t>13.1.3</t>
  </si>
  <si>
    <t>13.1.4</t>
  </si>
  <si>
    <t>13.1.5</t>
  </si>
  <si>
    <t>15.1</t>
  </si>
  <si>
    <t>15.1.1</t>
  </si>
  <si>
    <t>15.1.2</t>
  </si>
  <si>
    <t>CPU 04</t>
  </si>
  <si>
    <t>22,70</t>
  </si>
  <si>
    <t>22,71</t>
  </si>
  <si>
    <t>22,72</t>
  </si>
  <si>
    <t>22,73</t>
  </si>
  <si>
    <t>22,74</t>
  </si>
  <si>
    <t>22,75</t>
  </si>
  <si>
    <t>22,76</t>
  </si>
  <si>
    <t>22,77</t>
  </si>
  <si>
    <t xml:space="preserve">ALAMBRADO EM MOURÕES DE CONCRETO, COM TELA DE ARAME GALVANIZADO (INCLUSIVE MURETA EM CONCRETO 50CM). </t>
  </si>
  <si>
    <t>13.1.6</t>
  </si>
  <si>
    <t>REFORMA DA ESCOLA POLO USINA DO MIMOSO EXTENSÃO LUIZ GRANDO</t>
  </si>
  <si>
    <t>AGESUL(JUNHO/2024) SINAPI (JUNHO/2024) SBC (JUNHO/2024)</t>
  </si>
  <si>
    <t>90 DIAS</t>
  </si>
  <si>
    <t>LOCACAO DE BANHEIRO QUIMICO, INCLUSO 4 HIGIENIZACOES, MOBILIZACAO E DESMOBILIZACAO</t>
  </si>
  <si>
    <t>MES</t>
  </si>
  <si>
    <t>FORNECIMENTO E INSTALAÇÃO DE PLACA DE OBRA COM CHAPA GALVANIZADA E ESTRUTURA DE MADEIRA. AF_03/2022_PS</t>
  </si>
  <si>
    <t>LOCACAO DE CONTAINER PARA DEPOSITO DE (2,30 X 6,00)M, ALT. 2,50M, SEM DIVISORIAS INTERNAS E SEM SANITARIO, EXC TRANSP/CARGA/DESCARGA</t>
  </si>
  <si>
    <t>MOBILIZACAO E DESMOBILIZACAO DE CONTAINER</t>
  </si>
  <si>
    <t>DEMOLIÇÃO DE REVESTIMENTO CERÂMICO, DE FORMA MECANIZADA COM MARTELETE, SEM REAPROVEITAMENTO. AF_09/2023</t>
  </si>
  <si>
    <t>DEMOLIÇÃO DE PISO DE CONCRETO SIMPLES, DE FORMA MECANIZADA COM MARTELETE, SEM REAPROVEITAMENTO. AF_09/2023</t>
  </si>
  <si>
    <t>M3</t>
  </si>
  <si>
    <t>DEMOLICAO DE PISO DE GRANILITE, INCLUSIVE LASTRO, DE FORMA MECANIZADA UTILIZANDO MARTELETE</t>
  </si>
  <si>
    <t>REMOÇÃO DE LOUÇAS, DE FORMA MANUAL, SEM REAPROVEITAMENTO. AF_09/2023</t>
  </si>
  <si>
    <t>REMOÇÃO DE METAIS SANITÁRIOS, DE FORMA MANUAL, SEM REAPROVEITAMENTO. AF_09/2023</t>
  </si>
  <si>
    <t>REMOÇÃO DE PORTAS, DE FORMA MANUAL, SEM REAPROVEITAMENTO. AF_09/2023</t>
  </si>
  <si>
    <t>REMOÇÃO DE JANELAS, DE FORMA MANUAL, SEM REAPROVEITAMENTO. AF_09/2023</t>
  </si>
  <si>
    <t>REMOCAO DE FORRO DE MADEIRA, DE FORMA MANUAL, SEM REAPROVEITAMENTO</t>
  </si>
  <si>
    <t>REMOÇÃO DE TELHAS DE FIBROCIMENTO METÁLICA E CERÂMICA, DE FORMA MANUAL, SEM REAPROVEITAMENTO. AF_09/2023</t>
  </si>
  <si>
    <t>REMOÇÃO DE TRAMA DE MADEIRA PARA COBERTURA, DE FORMA MANUAL, SEM REAPROVEITAMENTO. AF_09/2023</t>
  </si>
  <si>
    <t>RETIRADA DE VALVULA DE DESCARGA, SEM REAPROVEITAMENTO</t>
  </si>
  <si>
    <t>RETIRADA COM ESPATULA DE TINTAS SOLTAS EM PAREDES E TETOS, INCLUSO LIXAMENTO</t>
  </si>
  <si>
    <t>LOCACAO DE CACAMBA (4M3) (7 DIAS)</t>
  </si>
  <si>
    <t>REVESTIMENTO CERÂMICO PARA PAREDES INTERNAS COM PLACAS TIPO ESMALTADA EXTRA DE DIMENSÕES 25X35 CM APLICADAS NA ALTURA INTEIRA DAS PAREDES. AF_02/2023_PE</t>
  </si>
  <si>
    <t>FORRO EM RÉGUAS DE PVC, LISO, PARA AMBIENTES COMERCIAIS, INCLUSIVE ESTRUTURA BIDIRECIONAL DE FIXAÇÃO. AF_08/2023_PS</t>
  </si>
  <si>
    <t>ACABAMENTOS PARA FORRO (RODA-FORRO EM PERFIL METÁLICO E PLÁSTICO). AF_08/2023</t>
  </si>
  <si>
    <t>TELHAMENTO COM TELHA ONDULADA DE FIBROCIMENTO E = 6 MM, COM RECOBRIMENTO LATERAL DE 1 1/4 DE ONDA PARA TELHADO COM INCLINAÇÃO MÁXIMA DE 10°, COM ATÉ 2 ÁGUAS, INCLUSO IÇAMENTO. AF_07/2019</t>
  </si>
  <si>
    <t>TRAMA DE AÇO COMPOSTA POR TERÇAS PARA TELHADOS DE ATÉ 2 ÁGUAS PARA TELHA ONDULADA DE FIBROCIMENTO, METÁLICA, PLÁSTICA OU TERMOACÚSTICA, INCLUSO TRANSPORTE VERTICAL. AF_07/2019</t>
  </si>
  <si>
    <t>TELHAMENTO COM TELHA CERÂMICA DE ENCAIXE, TIPO FRANCESA, COM MAIS DE 2 ÁGUAS, INCLUSO TRANSPORTE VERTICAL. AF_07/2019</t>
  </si>
  <si>
    <t>TRAMA DE MADEIRA COMPOSTA POR RIPAS, CAIBROS E TERÇAS PARA TELHADOS DE MAIS QUE 2 ÁGUAS PARA TELHA CERÂMICA CAPA-CANAL, INCLUSO TRANSPORTE VERTICAL. AF_07/2019</t>
  </si>
  <si>
    <t>RUFO EM CHAPA DE AÇO GALVANIZADO NÚMERO 24, CORTE DE 25 CM, INCLUSO TRANSPORTE VERTICAL. AF_07/2019</t>
  </si>
  <si>
    <t>JANELA DE ALUMÍNIO DE CORRER COM 2 FOLHAS PARA VIDROS, COM VIDROS, BATENTE, ACABAMENTO COM ACETATO OU BRILHANTE E FERRAGENS. EXCLUSIVE ALIZAR E CONTRAMARCO. FORNECIMENTO E INSTALAÇÃO. AF_12/2019</t>
  </si>
  <si>
    <t>PORTA DE ABRIR EM ALUMINIO TIPO VENEZIANA COM ACABAMENTO ANODIZADO FOSCO NA COR PRETA/BRANCA, COM CONTRAMARCO - FORNECIMENTO E INSTALACAO</t>
  </si>
  <si>
    <t>PORTAO EM METALON - 2 FOLHAS - PARA VEICULOS, INCLUSIVE 2 BROCAS DE 25CM (0,80M), PINTURA EM FUNDO ANTICORROSIVO (2 DEMAOS) E ESMALTE EM 2 DEMAOS - ANEXO A-060 (S.C.)</t>
  </si>
  <si>
    <t>LASTRO DE CONCRETO MAGRO, APLICADO EM PISOS, LAJES SOBRE SOLO OU RADIERS, ESPESSURA DE 5 CM. AF_01/2024</t>
  </si>
  <si>
    <t>REGULARIZACAO DE SUPERFICIE, COM ARGAMASSA DE CIMENTO E AREIA NO TRACO 1:3, ESPESSURA 2 CM</t>
  </si>
  <si>
    <t>PISO TATIL, ALERTA EM PLACA CIMENTICIA 40X40X2,5CM, ASSENTADO COM ARGAMASSA TRACO 1:3 JUNTA 0,5CM COM TRACO 1:4</t>
  </si>
  <si>
    <t>REVESTIMENTO CERÂMICO PARA PISO COM PLACAS TIPO ESMALTADA EXTRA DE DIMENSÕES 60X60 CM APLICADA EM AMBIENTES DE ÁREA MAIOR QUE 10 M2. AF_02/2023_PE</t>
  </si>
  <si>
    <t>REVESTIMENTO CERÂMICO PARA PISO COM PLACAS TIPO ESMALTADA EXTRA DE DIMENSÕES 60X60 CM APLICADA EM AMBIENTES DE ÁREA ENTRE 5 M2 E 10 M2. AF_02/2023_PE</t>
  </si>
  <si>
    <t>REVESTIMENTO CERÂMICO PARA PISO COM PLACAS TIPO ESMALTADA EXTRA DE DIMENSÕES 60X60 CM APLICADA EM AMBIENTES DE ÁREA MENOR QUE 5 M2. AF_02/2023_PE</t>
  </si>
  <si>
    <t>PISO EM GRANILITE, MARMORITE OU GRANITINA EM AMBIENTES INTERNOS, COM ESPESSURA DE 8 MM, INCLUSO MISTURA EM BETONEIRA, COLOCAÇÃO DAS JUNTAS, APLICAÇÃO DO PISO, 4 POLIMENTOS COM POLITRIZ, ESTUCAMENTO, SELADOR E CERA. AF_06/2022</t>
  </si>
  <si>
    <t>RODAPÉ CERÂMICO DE 7CM DE ALTURA COM PLACAS TIPO ESMALTADA EXTRA DE DIMENSÕES 60X60CM. AF_02/2023</t>
  </si>
  <si>
    <t>RODAPE PRE-MOLDADO DE GRANILITE, MARMORITE OU GRANITINA L=10 CM, ASSENTADA COM ARGAMASSA DE CIMENTO E AREIA TRACO 1:4 - FORNECIMENTO E INSTALACAO</t>
  </si>
  <si>
    <t>CAIXA SIFONADA, COM GRELHA QUADRADA, PVC, DN 150 X 150 X 50 MM, JUNTA SOLDÁVEL, FORNECIDA E INSTALADA EM RAMAL DE DESCARGA OU EM RAMAL DE ESGOTO SANITÁRIO. AF_08/2022</t>
  </si>
  <si>
    <t>JOELHO 90 GRAUS, PVC, SERIE NORMAL, ESGOTO PREDIAL, DN 100 MM, JUNTA ELÁSTICA, FORNECIDO E INSTALADO EM RAMAL DE DESCARGA OU RAMAL DE ESGOTO SANITÁRIO. AF_08/2022</t>
  </si>
  <si>
    <t>JOELHO 90 GRAUS, PVC, SERIE NORMAL, ESGOTO PREDIAL, DN 40 MM, JUNTA SOLDÁVEL, FORNECIDO E INSTALADO EM RAMAL DE DESCARGA OU RAMAL DE ESGOTO SANITÁRIO. AF_08/2022</t>
  </si>
  <si>
    <t>JOELHO 90 GRAUS, PVC, SERIE NORMAL, ESGOTO PREDIAL, DN 50 MM, JUNTA ELÁSTICA, FORNECIDO E INSTALADO EM RAMAL DE DESCARGA OU RAMAL DE ESGOTO SANITÁRIO. AF_08/2022</t>
  </si>
  <si>
    <t>TE, PVC, SERIE NORMAL, ESGOTO PREDIAL, DN 50 X 50 MM, JUNTA ELÁSTICA, FORNECIDO E INSTALADO EM RAMAL DE DESCARGA OU RAMAL DE ESGOTO SANITÁRIO. AF_08/2022</t>
  </si>
  <si>
    <t>TUBO PVC, SERIE NORMAL, ESGOTO PREDIAL, DN 100 MM, FORNECIDO E INSTALADO EM RAMAL DE DESCARGA OU RAMAL DE ESGOTO SANITÁRIO. AF_08/2022</t>
  </si>
  <si>
    <t>TUBO PVC, SERIE NORMAL, ESGOTO PREDIAL, DN 50 MM, FORNECIDO E INSTALADO EM RAMAL DE DESCARGA OU RAMAL DE ESGOTO SANITÁRIO. AF_08/2022</t>
  </si>
  <si>
    <t>TUBO PVC, SERIE NORMAL, ESGOTO PREDIAL, DN 40 MM, FORNECIDO E INSTALADO EM RAMAL DE DESCARGA OU RAMAL DE ESGOTO SANITÁRIO. AF_08/2022</t>
  </si>
  <si>
    <t>ESCAVACAO (MANUAL) DE VALAS, PARA ASSENTAMENTO DE TUBOS, COM DIAMETROS ATE 4"</t>
  </si>
  <si>
    <t>REATERRO (MANUAL) DE VALAS</t>
  </si>
  <si>
    <t>REGISTRO DE GAVETA BRUTO, LATÃO, ROSCÁVEL, 3/4", COM ACABAMENTO E CANOPLA CROMADOS - FORNECIMENTO E INSTALAÇÃO. AF_08/2021</t>
  </si>
  <si>
    <t>ADAPTADOR CURTO COM BOLSA E ROSCA PARA REGISTRO, PVC, SOLDÁVEL, DN 25MM X 3/4 , INSTALADO EM RAMAL OU SUB-RAMAL DE ÁGUA - FORNECIMENTO E INSTALAÇÃO. AF_06/2022</t>
  </si>
  <si>
    <t>ADAPTADOR CURTO COM BOLSA E ROSCA PARA REGISTRO, PVC, SOLDÁVEL, DN 40 MM X 1 1/4", INSTALADO EM RESERVAÇÃO PREDIAL DE ÁGUA - FORNECIMENTO E INSTALAÇÃO. AF_04/2024</t>
  </si>
  <si>
    <t>JOELHO 45 GRAUS, PVC, SOLDÁVEL, DN 25MM, INSTALADO EM RAMAL OU SUB-RAMAL DE ÁGUA - FORNECIMENTO E INSTALAÇÃO. AF_06/2022</t>
  </si>
  <si>
    <t>JOELHO 90 GRAUS, PVC, SOLDÁVEL, DN 50 MM INSTALADO EM RESERVAÇÃO PREDIAL DE ÁGUA - FORNECIMENTO E INSTALAÇÃO. AF_04/2024</t>
  </si>
  <si>
    <t>JOELHO 90 GRAUS, PVC, SOLDÁVEL, DN 25MM, INSTALADO EM RAMAL DE DISTRIBUIÇÃO DE ÁGUA - FORNECIMENTO E INSTALAÇÃO. AF_06/2022</t>
  </si>
  <si>
    <t>TUBO, PVC, SOLDÁVEL, DN 25MM, INSTALADO EM RAMAL DE DISTRIBUIÇÃO DE ÁGUA - FORNECIMENTO E INSTALAÇÃO. AF_06/2022</t>
  </si>
  <si>
    <t>TUBO, PVC, SOLDÁVEL, DN 40 MM, INSTALADO EM RESERVAÇÃO PREDIAL DE ÁGUA - FORNECIMENTO E INSTALAÇÃO. AF_04/2024</t>
  </si>
  <si>
    <t>TUBO, PVC, SOLDÁVEL, DN 50 MM, INSTALADO EM RESERVAÇÃO PREDIAL DE ÁGUA - FORNECIMENTO E INSTALAÇÃO. AF_04/2024</t>
  </si>
  <si>
    <t>TE, PVC, SOLDÁVEL, DN 25MM, INSTALADO EM RAMAL DE DISTRIBUIÇÃO DE ÁGUA - FORNECIMENTO E INSTALAÇÃO. AF_06/2022</t>
  </si>
  <si>
    <t>VASO SANITÁRIO SIFONADO COM CAIXA ACOPLADA LOUÇA BRANCA - FORNECIMENTO E INSTALAÇÃO. AF_01/2020</t>
  </si>
  <si>
    <t>TANQUE DE LOUÇA BRANCA COM COLUNA, 30L OU EQUIVALENTE, INCLUSO SIFÃO FLEXÍVEL EM PVC, VÁLVULA PLÁSTICA E TORNEIRA DE PLÁSTICO - FORNECIMENTO E INSTALAÇÃO. AF_01/2020</t>
  </si>
  <si>
    <t>LAVATÓRIO LOUÇA BRANCA COM COLUNA, 45 X 55CM OU EQUIVALENTE, PADRÃO MÉDIO - FORNECIMENTO E INSTALAÇÃO. AF_01/2020</t>
  </si>
  <si>
    <t>TORNEIRA PARA LAVATORIO DE ACIONAMENTO HIDROMECANICO, FECHAMENTO AUTOMATICO, ACABAMENTO L.C., PRESSMATIC MESA COMPACT, REF.17160606, 1/2" DA DOCOL OU SIMILAR</t>
  </si>
  <si>
    <t>TORNEIRA PARA PIA DE ACIONAMENTO HIDROMECANICO, C/FECHAMENTO AUTOMATICO, ACABAMENTO L.C., PRESSMATIC 120 DE PAREDE, REF. 17160706 1/2" E 3/4" DA DOCOL OU SIMILAR</t>
  </si>
  <si>
    <t>VÁLVULA DE DESCARGA METÁLICA, BASE 1 1/2", ACABAMENTO METALICO CROMADO - FORNECIMENTO E INSTALAÇÃO. AF_08/2021</t>
  </si>
  <si>
    <t>PAPELEIRA DE PAREDE EM METAL CROMADO SEM TAMPA, INCLUSO FIXAÇÃO. AF_01/2020</t>
  </si>
  <si>
    <t>SABONETEIRA PLASTICA TIPO DISPENSER PARA SABONETE LIQUIDO COM RESERVATORIO 800 A 1500 ML, INCLUSO FIXAÇÃO. AF_01/2020</t>
  </si>
  <si>
    <t>TOALHEIRO PLASTICO TIPO DISPENSER PARA PAPEL TOALHA INTERFOLHADO</t>
  </si>
  <si>
    <t>ASSENTO SANITÁRIO CONVENCIONAL - FORNECIMENTO E INSTALACAO. AF_01/2020</t>
  </si>
  <si>
    <t>VASO SANITARIO SIFONADO CONVENCIONAL PARA PCD SEM FURO FRONTAL COM LOUÇA BRANCA SEM ASSENTO, INCLUSO CONJUNTO DE LIGAÇÃO PARA BACIA SANITÁRIA AJUSTÁVEL - FORNECIMENTO E INSTALAÇÃO. AF_01/2020</t>
  </si>
  <si>
    <t>VALVULA DE DESCARGA 1 1/2" SEM ACABAMENTO (BASE), DOCOL OU SIMILAR</t>
  </si>
  <si>
    <t>ACABAMENTO PARA VALVULA DE DESCARGA HYDRA ECO CONFORTO CROMADO REF. 4900.C.CONF DA DECA OU SIMILAR - FORNECIMENTO E INSTALACAO</t>
  </si>
  <si>
    <t>BARRA DE APOIO RETA, EM ACO INOX POLIDO, COMPRIMENTO 70 CM,  FIXADA NA PAREDE - FORNECIMENTO E INSTALAÇÃO. AF_01/2020</t>
  </si>
  <si>
    <t>BARRA DE APOIO RETA, EM ACO INOX POLIDO, COMPRIMENTO 80 CM,  FIXADA NA PAREDE - FORNECIMENTO E INSTALAÇÃO. AF_01/2020</t>
  </si>
  <si>
    <t>TORNEIRA PARA LAVATORIO DE MESA PRESSMATIC BENEFIT REF. 00490706 DA DOCOL OU SIMILAR</t>
  </si>
  <si>
    <t>PUXADOR PARA PCD, FIXADO NA PORTA - FORNECIMENTO E INSTALAÇÃO. AF_01/2020</t>
  </si>
  <si>
    <t>PROTETOR DE IMPACTO EM ACO INOX POLIDO 304 SHIELD, ALTURA DE 40CM, LARGURA DE 80CM OU 90CM</t>
  </si>
  <si>
    <t>ASSENTO UNIVERSAL PARA BACIA SANITARIA, EM POLIPROPILENO LINHA EVOLUTION SOFT CLOSE DA TUPAN OU SIMILAR</t>
  </si>
  <si>
    <t>EXECUÇÃO DE PASSEIO (CALÇADA) OU PISO DE CONCRETO COM CONCRETO MOLDADO IN LOCO, FEITO EM OBRA, ACABAMENTO CONVENCIONAL, NÃO ARMADO. AF_08/2022</t>
  </si>
  <si>
    <t>PINTURA COM TINTA ALQUÍDICA DE ACABAMENTO (ESMALTE SINTÉTICO ACETINADO) PULVERIZADA SOBRE SUPERFÍCIES METÁLICAS (EXCETO PERFIL) EXECUTADO EM OBRA (02 DEMÃOS). AF_01/2020_PE</t>
  </si>
  <si>
    <t>EMASSAMENTO COM MASSA LÁTEX, APLICAÇÃO EM PAREDE, DUAS DEMÃOS, LIXAMENTO MANUAL. AF_04/2023</t>
  </si>
  <si>
    <t>PINTURA LÁTEX ACRÍLICA PREMIUM, APLICAÇÃO MANUAL EM PAREDES, DUAS DEMÃOS. AF_04/2023</t>
  </si>
  <si>
    <t>FUNDO SELADOR ACRÍLICO, APLICAÇÃO MANUAL EM PAREDE, UMA DEMÃO. AF_04/2023</t>
  </si>
  <si>
    <t>APLICAÇÃO MANUAL DE PINTURA COM TINTA TEXTURIZADA ACRÍLICA EM PAREDES EXTERNAS DE CASAS, DUAS CORES. AF_03/2024</t>
  </si>
  <si>
    <t>PINTURA DE PISO COM TINTA ACRÍLICA, APLICAÇÃO MANUAL, 2 DEMÃOS, INCLUSO FUNDO PREPARADOR. AF_05/2021</t>
  </si>
  <si>
    <t>LUMINÁRIA DE EMERGÊNCIA, COM 30 LÂMPADAS LED DE 2 W, SEM REATOR - FORNECIMENTO E INSTALAÇÃO. AF_02/2020</t>
  </si>
  <si>
    <t>EXTINTOR DE INCÊNDIO PORTÁTIL COM CARGA DE ÁGUA PRESSURIZADA DE 10 L, CLASSE A - FORNECIMENTO E INSTALAÇÃO. AF_10/2020_PE</t>
  </si>
  <si>
    <t>EXTINTOR DE INCÊNDIO PORTÁTIL COM CARGA DE CO2 DE 4 KG, CLASSE BC - FORNECIMENTO E INSTALAÇÃO. AF_10/2020_PE</t>
  </si>
  <si>
    <t>PLACA DE EQUIPAMENTOS DE COMBATE A INCENDIO E ALARME, SIMBOLO QUADRADO, FUNDO VERMELHO, PICTOGRAMA FOTOLUMINESCENTE, EM PVC, 2MM ANTI-CHAMAS, NAS DIMENSOES (21X21)CM</t>
  </si>
  <si>
    <t>PLACA DE SINALIZACAO DE ORIENTACAO E SALVAMENTO, SIMBOLO RETANGULAR, FUNDO VERDE, PICTOGRAMA FOTOLUMINESCENTE, EM PVC, 2MM ANTI-CHAMAS, NAS DIMENSOES (13X26)CM</t>
  </si>
  <si>
    <t>PLACA DE SINALIZACAO EM ACRILICO ATE 240 CM2 COM 10 LETRAS, PARA PORTAS</t>
  </si>
  <si>
    <t>PLACA TATIL EM ACRILICO COM LETRAS EM ALTO RELEVO E BRAILLE (20X20)CM PARA SINALIZACAO DE PORTAS DIVERSAS (EX. SANIT. UNISSEX ACESSIVEL), FIXADAS POR ADESIVOS DUPLA FACE, DA ANLIK OU SIMILAR</t>
  </si>
  <si>
    <t>ABRIGO PARA GAS, EM TIJOLO 8 FUROS 1/2 VEZ E LAJE EM CONCRETO ARMADO, REVESTIDO E PINTADO MEDINDO:- (1,60 X 0,95)M, H=1,05M - PARA 2 CILINDROS DE 13 KG - PLANILHA PADRAO 000568</t>
  </si>
  <si>
    <t>ENGENHEIRO CIVIL DE OBRA JUNIOR COM ENCARGOS COMPLEMENTARES</t>
  </si>
  <si>
    <t>H</t>
  </si>
  <si>
    <t>MESTRE DE OBRAS COM ENCARGOS COMPLEMENTARES</t>
  </si>
  <si>
    <t>LIMPEZA DE SUPERFÍCIE COM JATO DE ALTA PRESSÃO. AF_04/2019</t>
  </si>
  <si>
    <t>VOLUME</t>
  </si>
  <si>
    <t>HORAS</t>
  </si>
  <si>
    <t>ENCANADOR OU BOMBEIRO HIDRÁULICO COM ENCARGOS COMPLEMENTARES</t>
  </si>
  <si>
    <t>SERVENTE COM ENCARGOS COMPLEMENTARES</t>
  </si>
  <si>
    <t xml:space="preserve">PARAFUSO NIQUELADO 3 1/2" COM ACABAMENTO CROMADO PARA FIXAR PECA SANITARIA, INCLUI PORCA CEGA, ARRUELA E BUCHA DE NYLON TAMANHO S-8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</si>
  <si>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UN    </t>
  </si>
  <si>
    <t xml:space="preserve">REJUNTE EPOXI, QUALQUER COR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</si>
  <si>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KG    </t>
  </si>
  <si>
    <t xml:space="preserve">TANQUE DE LOUCA BRANCA, COM COLUNA, *30* 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</si>
  <si>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PLACA DE INAUGURACAO METALICA, *40* CM X *60* CM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</si>
  <si>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PLACA DE SINALIZACAO DE SEGURANCA CONTRA INCENDIO, FOTOLUMINESCENTE, RETANGULAR, *20 X 40* CM, EM PVC *2* MM ANTI-CHAMAS (SIMBOLOS, CORES E PICTOGRAMAS CONFORME NBR 16820)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</si>
  <si>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AJUDANTE DE PEDREIRO COM ENCARGOS COMPLEMENTARES</t>
  </si>
  <si>
    <t>CONCRETO MAGRO PARA LASTRO, TRAÇO 1:4,5:4,5 (EM MASSA SECA DE CIMENTO/ AREIA MÉDIA/ BRITA 1) - PREPARO MANUAL. AF_05/2021</t>
  </si>
  <si>
    <t>PEDREIRO COM ENCARGOS COMPLEMENTARES</t>
  </si>
  <si>
    <t xml:space="preserve">ARAME GALVANIZADO 12 BWG, D = 2,76 MM (0,048 KG/M) OU 14 BWG, D = 2,11 MM (0,026 KG/M)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</si>
  <si>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MOURAO DE CONCRETO CURVO, *10 X 10* CM, H= *2,60* M + CURVA DE 0,40 M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</si>
  <si>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SARRAFO NAO APARELHADO *2,5 X 10* CM, EM MACARANDUBA/MASSARANDUBA, ANGELIM OU EQUIVALENTE DA REGIAO - BRUTA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</si>
  <si>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     </t>
  </si>
  <si>
    <t xml:space="preserve">SARRAFO NAO APARELHADO *2,5 X 7* CM, EM MACARANDUBA/MASSARANDUBA, ANGELIM, PEROBA-ROSA OU EQUIVALENTE DA REGIAO - BRUTA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</si>
  <si>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TELA DE ARAME GALVANIZADA REVESTIDA EM PVC, QUADRANGULAR / LOSANGULAR, FIO 2,11 MM (14 BWG), BITOLA FINAL = *2,8* MM, MALHA *8 X 8* CM, H = 2 M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</si>
  <si>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M2    </t>
  </si>
  <si>
    <t xml:space="preserve">ARAME FARPADO GALVANIZADO, 14 BWG (2,11 MM), CLASSE 250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</si>
  <si>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ESTACA BROCA DE CONCRETO, DIÂMETRO DE 25CM, ESCAVAÇÃO MANUAL COM TRADO CONCHA, COM ARMADURA DE ARRANQUE. AF_05/2020</t>
  </si>
  <si>
    <t>SECRETARIA DE EDUCAÇÃO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</si>
</sst>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#,##0.000_);\(#,##0.000\)"/>
    <numFmt numFmtId="165" formatCode="&quot;R$&quot;\ #,##0.00"/>
    <numFmt numFmtId="166" formatCode="_(* #,##0.00_);_(* \(#,##0.00\);_(* &quot;-&quot;??_);_(@_)"/>
    <numFmt numFmtId="167" formatCode="_-* #,##0.000_-;\-* #,##0.000_-;_-* &quot;-&quot;??_-;_-@_-"/>
    <numFmt numFmtId="168" formatCode=";;;"/>
    <numFmt numFmtId="169" formatCode="_-* #,##0.000_-;\-* #,##0.000_-;_-* &quot;-&quot;???_-;_-@_-"/>
  </numFmts>
  <fonts count="57" x14ac:knownFonts="1">
    <font>
      <sz val="11"/>
      <color theme="1"/>
      <name val="Calibri"/>
      <family val="2"/>
      <scheme val="minor"/>
    </font>
    <font>
      <sz val="10"/>
      <name val="Courier"/>
      <family val="3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0"/>
      <name val="Arial"/>
      <family val="2"/>
    </font>
    <font>
      <b/>
      <sz val="10"/>
      <name val="Cambria"/>
      <family val="1"/>
    </font>
    <font>
      <sz val="11"/>
      <color theme="1"/>
      <name val="Cambria"/>
      <family val="1"/>
    </font>
    <font>
      <sz val="10"/>
      <name val="Cambria"/>
      <family val="1"/>
    </font>
    <font>
      <sz val="8"/>
      <name val="Cambria"/>
      <family val="1"/>
    </font>
    <font>
      <b/>
      <sz val="9"/>
      <name val="Cambria"/>
      <family val="1"/>
    </font>
    <font>
      <b/>
      <sz val="8"/>
      <name val="Cambria"/>
      <family val="1"/>
    </font>
    <font>
      <b/>
      <sz val="7"/>
      <name val="Cambria"/>
      <family val="1"/>
    </font>
    <font>
      <b/>
      <sz val="11"/>
      <name val="Cambria"/>
      <family val="1"/>
    </font>
    <font>
      <b/>
      <sz val="12"/>
      <name val="Cambria"/>
      <family val="1"/>
    </font>
    <font>
      <b/>
      <sz val="14"/>
      <name val="Cambria"/>
      <family val="1"/>
    </font>
    <font>
      <b/>
      <sz val="16"/>
      <name val="Cambria"/>
      <family val="1"/>
    </font>
    <font>
      <b/>
      <sz val="8"/>
      <color rgb="FF000000"/>
      <name val="Cambria"/>
      <family val="1"/>
    </font>
    <font>
      <b/>
      <sz val="10"/>
      <color rgb="FF000000"/>
      <name val="Cambria"/>
      <family val="1"/>
    </font>
    <font>
      <sz val="8"/>
      <color rgb="FF000000"/>
      <name val="Cambria"/>
      <family val="1"/>
    </font>
    <font>
      <b/>
      <sz val="6"/>
      <name val="Cambria"/>
      <family val="1"/>
    </font>
    <font>
      <b/>
      <sz val="5"/>
      <name val="Cambria"/>
      <family val="1"/>
    </font>
    <font>
      <sz val="9"/>
      <name val="Cambria"/>
      <family val="1"/>
    </font>
    <font>
      <sz val="10"/>
      <color rgb="FF000000"/>
      <name val="Arial"/>
      <family val="2"/>
    </font>
    <font>
      <sz val="10"/>
      <color rgb="FF000000"/>
      <name val="Cambria"/>
      <family val="1"/>
    </font>
    <font>
      <b/>
      <sz val="11"/>
      <color indexed="8"/>
      <name val="Courier New"/>
      <family val="3"/>
    </font>
    <font>
      <b/>
      <sz val="9"/>
      <color indexed="8"/>
      <name val="Courier New"/>
      <family val="3"/>
    </font>
    <font>
      <sz val="9"/>
      <color indexed="8"/>
      <name val="Courier New"/>
      <family val="3"/>
    </font>
    <font>
      <b/>
      <sz val="9"/>
      <color rgb="FF000000"/>
      <name val="Courier New"/>
      <family val="3"/>
    </font>
    <font>
      <sz val="9"/>
      <color rgb="FF000000"/>
      <name val="Courier New"/>
      <family val="3"/>
    </font>
    <font>
      <sz val="10"/>
      <color rgb="FF000000"/>
      <name val="Courier New"/>
      <family val="3"/>
    </font>
    <font>
      <b/>
      <sz val="10"/>
      <color indexed="8"/>
      <name val="Courier New"/>
      <family val="3"/>
    </font>
    <font>
      <sz val="10"/>
      <color rgb="FF000000"/>
      <name val="Arial"/>
      <family val="2"/>
    </font>
    <font>
      <sz val="9"/>
      <name val="Courier New"/>
      <family val="3"/>
    </font>
    <font>
      <sz val="11"/>
      <name val="Cambria"/>
      <family val="1"/>
    </font>
    <font>
      <sz val="11"/>
      <name val="Calibri"/>
      <family val="2"/>
      <scheme val="minor"/>
    </font>
    <font>
      <b/>
      <sz val="9"/>
      <color rgb="FF000000"/>
      <name val="Cambria"/>
      <family val="1"/>
    </font>
    <font>
      <b/>
      <sz val="16"/>
      <color theme="1"/>
      <name val="Bahnschrift SemiBold Condensed"/>
      <family val="2"/>
    </font>
    <font>
      <sz val="16"/>
      <color theme="1"/>
      <name val="Bahnschrift SemiBold Condensed"/>
      <family val="2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000000"/>
      <name val="Arial"/>
      <family val="2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rgb="FFFF0000"/>
      <name val="Cambria"/>
      <family val="1"/>
    </font>
    <font>
      <b/>
      <sz val="16"/>
      <color theme="0"/>
      <name val="Franklin Gothic Demi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2"/>
      <name val="Arial"/>
      <family val="2"/>
    </font>
    <font>
      <b/>
      <sz val="12"/>
      <color theme="1"/>
      <name val="Arial"/>
      <family val="2"/>
    </font>
    <font>
      <sz val="10"/>
      <name val="Calibri"/>
      <family val="2"/>
      <scheme val="minor"/>
    </font>
    <font>
      <sz val="10"/>
      <name val="Cambria"/>
    </font>
    <font>
      <sz val="11"/>
      <color theme="0"/>
      <name val="Calibri"/>
      <family val="2"/>
      <scheme val="minor"/>
    </font>
    <font>
      <sz val="8"/>
      <color theme="0"/>
      <name val="Cambria"/>
      <family val="1"/>
    </font>
    <font>
      <b/>
      <sz val="9"/>
      <color theme="0"/>
      <name val="Cambria"/>
      <family val="1"/>
    </font>
    <font>
      <b/>
      <sz val="8"/>
      <name val="Cambria"/>
    </font>
  </fonts>
  <fills count="1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gray0625"/>
    </fill>
    <fill>
      <patternFill patternType="solid">
        <fgColor theme="4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58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auto="1"/>
      </top>
      <bottom style="thin">
        <color rgb="FF000000"/>
      </bottom>
      <diagonal/>
    </border>
    <border>
      <left/>
      <right/>
      <top style="thin">
        <color auto="1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auto="1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/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hair">
        <color indexed="64"/>
      </bottom>
      <diagonal/>
    </border>
    <border>
      <left/>
      <right style="thin">
        <color indexed="64"/>
      </right>
      <top style="thin">
        <color auto="1"/>
      </top>
      <bottom style="hair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rgb="FF000000"/>
      </bottom>
      <diagonal/>
    </border>
  </borders>
  <cellStyleXfs count="43">
    <xf numFmtId="0" fontId="0" fillId="0" borderId="0"/>
    <xf numFmtId="164" fontId="1" fillId="0" borderId="0"/>
    <xf numFmtId="164" fontId="1" fillId="0" borderId="0"/>
    <xf numFmtId="9" fontId="3" fillId="0" borderId="0" applyFont="0" applyFill="0" applyBorder="0" applyAlignment="0" applyProtection="0"/>
    <xf numFmtId="0" fontId="4" fillId="0" borderId="0"/>
    <xf numFmtId="0" fontId="3" fillId="0" borderId="0"/>
    <xf numFmtId="0" fontId="6" fillId="0" borderId="0"/>
    <xf numFmtId="166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4" fillId="0" borderId="0"/>
    <xf numFmtId="0" fontId="33" fillId="0" borderId="0"/>
    <xf numFmtId="44" fontId="24" fillId="0" borderId="0" applyFont="0" applyFill="0" applyBorder="0" applyAlignment="0" applyProtection="0"/>
    <xf numFmtId="0" fontId="2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4" fillId="0" borderId="0" applyFont="0" applyFill="0" applyBorder="0" applyAlignment="0" applyProtection="0"/>
  </cellStyleXfs>
  <cellXfs count="838">
    <xf numFmtId="0" fontId="0" fillId="0" borderId="0" xfId="0"/>
    <xf numFmtId="9" fontId="0" fillId="0" borderId="0" xfId="0" applyNumberFormat="1"/>
    <xf numFmtId="0" fontId="0" fillId="0" borderId="0" xfId="0" applyAlignment="1">
      <alignment vertical="center"/>
    </xf>
    <xf numFmtId="0" fontId="8" fillId="0" borderId="0" xfId="0" applyFont="1" applyAlignment="1">
      <alignment vertical="center"/>
    </xf>
    <xf numFmtId="0" fontId="18" fillId="2" borderId="6" xfId="0" applyFont="1" applyFill="1" applyBorder="1" applyAlignment="1">
      <alignment horizontal="center" vertical="center"/>
    </xf>
    <xf numFmtId="0" fontId="20" fillId="2" borderId="1" xfId="0" applyFont="1" applyFill="1" applyBorder="1" applyAlignment="1">
      <alignment horizontal="center" vertical="center"/>
    </xf>
    <xf numFmtId="0" fontId="20" fillId="2" borderId="6" xfId="0" applyFont="1" applyFill="1" applyBorder="1" applyAlignment="1">
      <alignment horizontal="center" vertical="center"/>
    </xf>
    <xf numFmtId="0" fontId="0" fillId="0" borderId="11" xfId="0" applyBorder="1"/>
    <xf numFmtId="0" fontId="0" fillId="0" borderId="8" xfId="0" applyBorder="1"/>
    <xf numFmtId="0" fontId="6" fillId="0" borderId="0" xfId="6"/>
    <xf numFmtId="0" fontId="6" fillId="0" borderId="11" xfId="6" applyBorder="1"/>
    <xf numFmtId="0" fontId="7" fillId="0" borderId="3" xfId="6" applyFont="1" applyBorder="1" applyAlignment="1">
      <alignment vertical="center" wrapText="1"/>
    </xf>
    <xf numFmtId="0" fontId="9" fillId="0" borderId="12" xfId="6" applyFont="1" applyBorder="1"/>
    <xf numFmtId="0" fontId="9" fillId="0" borderId="11" xfId="6" applyFont="1" applyBorder="1"/>
    <xf numFmtId="0" fontId="9" fillId="0" borderId="12" xfId="6" applyFont="1" applyBorder="1" applyAlignment="1">
      <alignment horizontal="center" vertical="center"/>
    </xf>
    <xf numFmtId="10" fontId="7" fillId="0" borderId="3" xfId="3" applyNumberFormat="1" applyFont="1" applyFill="1" applyBorder="1" applyAlignment="1">
      <alignment horizontal="center" vertical="center"/>
    </xf>
    <xf numFmtId="0" fontId="7" fillId="0" borderId="11" xfId="6" applyFont="1" applyBorder="1" applyAlignment="1">
      <alignment horizontal="left"/>
    </xf>
    <xf numFmtId="43" fontId="7" fillId="0" borderId="0" xfId="8" applyFont="1" applyBorder="1"/>
    <xf numFmtId="0" fontId="6" fillId="0" borderId="6" xfId="6" applyBorder="1"/>
    <xf numFmtId="0" fontId="5" fillId="2" borderId="11" xfId="0" applyFont="1" applyFill="1" applyBorder="1" applyAlignment="1">
      <alignment horizontal="center" vertical="center"/>
    </xf>
    <xf numFmtId="0" fontId="0" fillId="0" borderId="6" xfId="0" applyBorder="1"/>
    <xf numFmtId="0" fontId="9" fillId="0" borderId="7" xfId="0" applyFont="1" applyBorder="1" applyAlignment="1">
      <alignment vertical="center" wrapText="1"/>
    </xf>
    <xf numFmtId="0" fontId="15" fillId="0" borderId="12" xfId="0" applyFont="1" applyBorder="1" applyAlignment="1">
      <alignment vertical="center" wrapText="1"/>
    </xf>
    <xf numFmtId="0" fontId="9" fillId="0" borderId="9" xfId="0" applyFont="1" applyBorder="1" applyAlignment="1">
      <alignment vertical="center" wrapText="1"/>
    </xf>
    <xf numFmtId="0" fontId="0" fillId="0" borderId="6" xfId="0" applyBorder="1" applyAlignment="1">
      <alignment vertical="center"/>
    </xf>
    <xf numFmtId="0" fontId="0" fillId="0" borderId="11" xfId="0" applyBorder="1" applyAlignment="1">
      <alignment vertical="center"/>
    </xf>
    <xf numFmtId="0" fontId="0" fillId="0" borderId="8" xfId="0" applyBorder="1" applyAlignment="1">
      <alignment vertical="center"/>
    </xf>
    <xf numFmtId="0" fontId="21" fillId="0" borderId="10" xfId="0" applyFont="1" applyBorder="1" applyAlignment="1">
      <alignment vertical="top" wrapText="1"/>
    </xf>
    <xf numFmtId="0" fontId="21" fillId="0" borderId="7" xfId="0" applyFont="1" applyBorder="1" applyAlignment="1">
      <alignment vertical="top" wrapText="1"/>
    </xf>
    <xf numFmtId="0" fontId="21" fillId="0" borderId="12" xfId="0" applyFont="1" applyBorder="1" applyAlignment="1">
      <alignment vertical="top" wrapText="1"/>
    </xf>
    <xf numFmtId="0" fontId="10" fillId="0" borderId="1" xfId="0" applyFont="1" applyBorder="1" applyAlignment="1">
      <alignment vertical="center"/>
    </xf>
    <xf numFmtId="0" fontId="10" fillId="0" borderId="1" xfId="0" applyFont="1" applyBorder="1" applyAlignment="1">
      <alignment vertical="center" wrapText="1"/>
    </xf>
    <xf numFmtId="0" fontId="21" fillId="0" borderId="11" xfId="0" applyFont="1" applyBorder="1" applyAlignment="1">
      <alignment wrapText="1"/>
    </xf>
    <xf numFmtId="0" fontId="21" fillId="0" borderId="0" xfId="0" applyFont="1" applyAlignment="1">
      <alignment wrapText="1"/>
    </xf>
    <xf numFmtId="0" fontId="10" fillId="0" borderId="6" xfId="0" applyFont="1" applyBorder="1" applyAlignment="1">
      <alignment vertical="center" wrapText="1"/>
    </xf>
    <xf numFmtId="0" fontId="10" fillId="0" borderId="10" xfId="0" applyFont="1" applyBorder="1" applyAlignment="1">
      <alignment vertical="center"/>
    </xf>
    <xf numFmtId="0" fontId="11" fillId="2" borderId="4" xfId="0" applyFont="1" applyFill="1" applyBorder="1" applyAlignment="1">
      <alignment vertical="center"/>
    </xf>
    <xf numFmtId="0" fontId="25" fillId="0" borderId="0" xfId="14" applyFont="1"/>
    <xf numFmtId="0" fontId="15" fillId="0" borderId="0" xfId="14" applyFont="1" applyAlignment="1">
      <alignment vertical="center"/>
    </xf>
    <xf numFmtId="0" fontId="25" fillId="0" borderId="0" xfId="14" applyFont="1" applyAlignment="1">
      <alignment vertical="center"/>
    </xf>
    <xf numFmtId="49" fontId="25" fillId="0" borderId="0" xfId="14" applyNumberFormat="1" applyFont="1"/>
    <xf numFmtId="0" fontId="25" fillId="9" borderId="0" xfId="14" applyFont="1" applyFill="1"/>
    <xf numFmtId="0" fontId="24" fillId="0" borderId="0" xfId="14" applyAlignment="1">
      <alignment wrapText="1"/>
    </xf>
    <xf numFmtId="0" fontId="24" fillId="0" borderId="0" xfId="14"/>
    <xf numFmtId="4" fontId="6" fillId="0" borderId="0" xfId="14" applyNumberFormat="1" applyFont="1"/>
    <xf numFmtId="49" fontId="11" fillId="2" borderId="4" xfId="0" applyNumberFormat="1" applyFont="1" applyFill="1" applyBorder="1" applyAlignment="1">
      <alignment vertical="center"/>
    </xf>
    <xf numFmtId="0" fontId="27" fillId="7" borderId="35" xfId="14" applyFont="1" applyFill="1" applyBorder="1" applyAlignment="1" applyProtection="1">
      <alignment horizontal="left" vertical="center"/>
      <protection locked="0"/>
    </xf>
    <xf numFmtId="0" fontId="28" fillId="8" borderId="36" xfId="14" applyFont="1" applyFill="1" applyBorder="1" applyAlignment="1" applyProtection="1">
      <alignment horizontal="left" vertical="center"/>
      <protection locked="0"/>
    </xf>
    <xf numFmtId="0" fontId="29" fillId="7" borderId="37" xfId="14" applyFont="1" applyFill="1" applyBorder="1" applyAlignment="1" applyProtection="1">
      <alignment vertical="center"/>
      <protection locked="0"/>
    </xf>
    <xf numFmtId="49" fontId="30" fillId="8" borderId="38" xfId="14" applyNumberFormat="1" applyFont="1" applyFill="1" applyBorder="1" applyAlignment="1" applyProtection="1">
      <alignment vertical="center"/>
      <protection locked="0"/>
    </xf>
    <xf numFmtId="0" fontId="29" fillId="7" borderId="39" xfId="14" applyFont="1" applyFill="1" applyBorder="1" applyAlignment="1" applyProtection="1">
      <alignment vertical="center"/>
      <protection locked="0"/>
    </xf>
    <xf numFmtId="0" fontId="27" fillId="7" borderId="37" xfId="14" applyFont="1" applyFill="1" applyBorder="1" applyAlignment="1" applyProtection="1">
      <alignment horizontal="left" vertical="center"/>
      <protection locked="0"/>
    </xf>
    <xf numFmtId="0" fontId="29" fillId="7" borderId="35" xfId="14" applyFont="1" applyFill="1" applyBorder="1" applyAlignment="1" applyProtection="1">
      <alignment vertical="center"/>
      <protection locked="0"/>
    </xf>
    <xf numFmtId="0" fontId="30" fillId="8" borderId="36" xfId="14" applyFont="1" applyFill="1" applyBorder="1" applyAlignment="1" applyProtection="1">
      <alignment vertical="center"/>
      <protection locked="0"/>
    </xf>
    <xf numFmtId="0" fontId="30" fillId="8" borderId="38" xfId="14" applyFont="1" applyFill="1" applyBorder="1" applyAlignment="1" applyProtection="1">
      <alignment vertical="center"/>
      <protection locked="0"/>
    </xf>
    <xf numFmtId="14" fontId="30" fillId="8" borderId="40" xfId="14" applyNumberFormat="1" applyFont="1" applyFill="1" applyBorder="1" applyAlignment="1" applyProtection="1">
      <alignment horizontal="left" vertical="center"/>
      <protection locked="0"/>
    </xf>
    <xf numFmtId="0" fontId="30" fillId="8" borderId="40" xfId="14" applyFont="1" applyFill="1" applyBorder="1" applyAlignment="1" applyProtection="1">
      <alignment vertical="center"/>
      <protection locked="0"/>
    </xf>
    <xf numFmtId="49" fontId="7" fillId="5" borderId="4" xfId="0" applyNumberFormat="1" applyFont="1" applyFill="1" applyBorder="1" applyAlignment="1">
      <alignment horizontal="center" vertical="center" wrapText="1"/>
    </xf>
    <xf numFmtId="0" fontId="7" fillId="5" borderId="4" xfId="0" applyFont="1" applyFill="1" applyBorder="1" applyAlignment="1">
      <alignment horizontal="left" vertical="center" wrapText="1"/>
    </xf>
    <xf numFmtId="2" fontId="7" fillId="5" borderId="3" xfId="8" applyNumberFormat="1" applyFont="1" applyFill="1" applyBorder="1" applyAlignment="1">
      <alignment horizontal="center"/>
    </xf>
    <xf numFmtId="49" fontId="7" fillId="7" borderId="4" xfId="0" applyNumberFormat="1" applyFont="1" applyFill="1" applyBorder="1" applyAlignment="1">
      <alignment horizontal="center" vertical="center" wrapText="1"/>
    </xf>
    <xf numFmtId="0" fontId="7" fillId="7" borderId="4" xfId="0" applyFont="1" applyFill="1" applyBorder="1" applyAlignment="1">
      <alignment horizontal="left" vertical="center" wrapText="1"/>
    </xf>
    <xf numFmtId="49" fontId="34" fillId="8" borderId="38" xfId="14" applyNumberFormat="1" applyFont="1" applyFill="1" applyBorder="1" applyAlignment="1" applyProtection="1">
      <alignment vertical="center"/>
      <protection locked="0"/>
    </xf>
    <xf numFmtId="43" fontId="11" fillId="2" borderId="4" xfId="8" applyFont="1" applyFill="1" applyBorder="1" applyAlignment="1" applyProtection="1">
      <alignment vertical="center"/>
    </xf>
    <xf numFmtId="0" fontId="0" fillId="2" borderId="12" xfId="0" applyFill="1" applyBorder="1"/>
    <xf numFmtId="0" fontId="0" fillId="2" borderId="2" xfId="0" applyFill="1" applyBorder="1"/>
    <xf numFmtId="49" fontId="10" fillId="0" borderId="43" xfId="14" applyNumberFormat="1" applyFont="1" applyBorder="1" applyAlignment="1">
      <alignment horizontal="center"/>
    </xf>
    <xf numFmtId="0" fontId="12" fillId="0" borderId="0" xfId="14" applyFont="1" applyAlignment="1">
      <alignment horizontal="center"/>
    </xf>
    <xf numFmtId="49" fontId="12" fillId="5" borderId="3" xfId="14" applyNumberFormat="1" applyFont="1" applyFill="1" applyBorder="1" applyAlignment="1">
      <alignment horizontal="center"/>
    </xf>
    <xf numFmtId="0" fontId="18" fillId="5" borderId="3" xfId="14" applyFont="1" applyFill="1" applyBorder="1" applyAlignment="1">
      <alignment horizontal="center" vertical="center"/>
    </xf>
    <xf numFmtId="0" fontId="12" fillId="5" borderId="3" xfId="14" applyFont="1" applyFill="1" applyBorder="1" applyAlignment="1">
      <alignment horizontal="center" vertical="center"/>
    </xf>
    <xf numFmtId="49" fontId="12" fillId="0" borderId="3" xfId="14" applyNumberFormat="1" applyFont="1" applyBorder="1" applyAlignment="1">
      <alignment horizontal="center" vertical="center"/>
    </xf>
    <xf numFmtId="0" fontId="18" fillId="0" borderId="3" xfId="14" applyFont="1" applyBorder="1" applyAlignment="1">
      <alignment horizontal="left" vertical="center" wrapText="1"/>
    </xf>
    <xf numFmtId="0" fontId="12" fillId="0" borderId="3" xfId="14" applyFont="1" applyBorder="1" applyAlignment="1">
      <alignment horizontal="center" vertical="center"/>
    </xf>
    <xf numFmtId="14" fontId="12" fillId="0" borderId="3" xfId="14" applyNumberFormat="1" applyFont="1" applyBorder="1" applyAlignment="1">
      <alignment horizontal="center" vertical="center"/>
    </xf>
    <xf numFmtId="44" fontId="12" fillId="0" borderId="3" xfId="16" applyFont="1" applyFill="1" applyBorder="1" applyAlignment="1">
      <alignment horizontal="center" vertical="center"/>
    </xf>
    <xf numFmtId="49" fontId="12" fillId="5" borderId="3" xfId="14" applyNumberFormat="1" applyFont="1" applyFill="1" applyBorder="1" applyAlignment="1">
      <alignment horizontal="center" vertical="center"/>
    </xf>
    <xf numFmtId="49" fontId="10" fillId="0" borderId="1" xfId="14" applyNumberFormat="1" applyFont="1" applyBorder="1" applyAlignment="1">
      <alignment horizontal="center" vertical="center"/>
    </xf>
    <xf numFmtId="0" fontId="20" fillId="0" borderId="4" xfId="14" applyFont="1" applyBorder="1" applyAlignment="1">
      <alignment horizontal="left" vertical="center"/>
    </xf>
    <xf numFmtId="44" fontId="10" fillId="0" borderId="4" xfId="16" applyFont="1" applyFill="1" applyBorder="1" applyAlignment="1">
      <alignment horizontal="center"/>
    </xf>
    <xf numFmtId="44" fontId="10" fillId="0" borderId="2" xfId="16" applyFont="1" applyFill="1" applyBorder="1" applyAlignment="1">
      <alignment horizontal="center"/>
    </xf>
    <xf numFmtId="0" fontId="25" fillId="0" borderId="0" xfId="14" applyFont="1" applyAlignment="1">
      <alignment horizontal="center"/>
    </xf>
    <xf numFmtId="0" fontId="23" fillId="2" borderId="4" xfId="0" applyFont="1" applyFill="1" applyBorder="1" applyAlignment="1">
      <alignment horizontal="center" vertical="center" wrapText="1"/>
    </xf>
    <xf numFmtId="0" fontId="36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9" fillId="0" borderId="7" xfId="17" applyFont="1" applyBorder="1" applyAlignment="1">
      <alignment vertical="center" wrapText="1"/>
    </xf>
    <xf numFmtId="0" fontId="15" fillId="0" borderId="12" xfId="17" applyFont="1" applyBorder="1" applyAlignment="1">
      <alignment vertical="center" wrapText="1"/>
    </xf>
    <xf numFmtId="0" fontId="9" fillId="0" borderId="9" xfId="17" applyFont="1" applyBorder="1" applyAlignment="1">
      <alignment vertical="center" wrapText="1"/>
    </xf>
    <xf numFmtId="0" fontId="10" fillId="0" borderId="3" xfId="17" applyFont="1" applyBorder="1" applyAlignment="1">
      <alignment horizontal="left" vertical="center" wrapText="1"/>
    </xf>
    <xf numFmtId="0" fontId="10" fillId="0" borderId="5" xfId="17" applyFont="1" applyBorder="1" applyAlignment="1">
      <alignment horizontal="left" vertical="center" wrapText="1"/>
    </xf>
    <xf numFmtId="0" fontId="7" fillId="7" borderId="1" xfId="17" applyFont="1" applyFill="1" applyBorder="1" applyAlignment="1">
      <alignment horizontal="center" vertical="center"/>
    </xf>
    <xf numFmtId="0" fontId="7" fillId="7" borderId="4" xfId="17" applyFont="1" applyFill="1" applyBorder="1" applyAlignment="1">
      <alignment vertical="center"/>
    </xf>
    <xf numFmtId="0" fontId="7" fillId="7" borderId="2" xfId="17" applyFont="1" applyFill="1" applyBorder="1" applyAlignment="1">
      <alignment vertical="center"/>
    </xf>
    <xf numFmtId="0" fontId="7" fillId="0" borderId="0" xfId="17" applyFont="1" applyAlignment="1">
      <alignment horizontal="right" vertical="center"/>
    </xf>
    <xf numFmtId="4" fontId="7" fillId="3" borderId="0" xfId="17" applyNumberFormat="1" applyFont="1" applyFill="1" applyAlignment="1">
      <alignment horizontal="center" vertical="center" wrapText="1"/>
    </xf>
    <xf numFmtId="4" fontId="7" fillId="3" borderId="3" xfId="17" applyNumberFormat="1" applyFont="1" applyFill="1" applyBorder="1" applyAlignment="1">
      <alignment horizontal="center" vertical="center" wrapText="1"/>
    </xf>
    <xf numFmtId="4" fontId="7" fillId="0" borderId="0" xfId="17" applyNumberFormat="1" applyFont="1" applyAlignment="1">
      <alignment horizontal="center" vertical="center" wrapText="1"/>
    </xf>
    <xf numFmtId="2" fontId="9" fillId="10" borderId="3" xfId="0" applyNumberFormat="1" applyFont="1" applyFill="1" applyBorder="1" applyAlignment="1">
      <alignment horizontal="center" vertical="center"/>
    </xf>
    <xf numFmtId="0" fontId="39" fillId="0" borderId="0" xfId="0" applyFont="1"/>
    <xf numFmtId="0" fontId="38" fillId="8" borderId="1" xfId="0" applyFont="1" applyFill="1" applyBorder="1"/>
    <xf numFmtId="0" fontId="38" fillId="8" borderId="4" xfId="0" applyFont="1" applyFill="1" applyBorder="1"/>
    <xf numFmtId="0" fontId="39" fillId="8" borderId="4" xfId="0" applyFont="1" applyFill="1" applyBorder="1"/>
    <xf numFmtId="0" fontId="39" fillId="8" borderId="2" xfId="0" applyFont="1" applyFill="1" applyBorder="1"/>
    <xf numFmtId="0" fontId="11" fillId="0" borderId="4" xfId="0" applyFont="1" applyBorder="1" applyAlignment="1">
      <alignment vertical="center"/>
    </xf>
    <xf numFmtId="0" fontId="10" fillId="0" borderId="5" xfId="0" applyFont="1" applyBorder="1" applyAlignment="1">
      <alignment vertical="center" wrapText="1"/>
    </xf>
    <xf numFmtId="0" fontId="10" fillId="0" borderId="3" xfId="0" applyFont="1" applyBorder="1" applyAlignment="1">
      <alignment vertical="center"/>
    </xf>
    <xf numFmtId="0" fontId="12" fillId="0" borderId="6" xfId="0" applyFont="1" applyBorder="1" applyAlignment="1">
      <alignment vertical="top"/>
    </xf>
    <xf numFmtId="44" fontId="10" fillId="0" borderId="43" xfId="16" applyFont="1" applyFill="1" applyBorder="1" applyAlignment="1"/>
    <xf numFmtId="0" fontId="20" fillId="0" borderId="43" xfId="14" applyFont="1" applyBorder="1" applyAlignment="1">
      <alignment horizontal="center" vertical="center"/>
    </xf>
    <xf numFmtId="0" fontId="20" fillId="0" borderId="43" xfId="14" applyFont="1" applyBorder="1" applyAlignment="1">
      <alignment horizontal="center" vertical="center" wrapText="1"/>
    </xf>
    <xf numFmtId="0" fontId="19" fillId="2" borderId="20" xfId="0" applyFont="1" applyFill="1" applyBorder="1" applyAlignment="1">
      <alignment horizontal="center" vertical="center"/>
    </xf>
    <xf numFmtId="0" fontId="19" fillId="2" borderId="22" xfId="0" applyFont="1" applyFill="1" applyBorder="1" applyAlignment="1">
      <alignment horizontal="center" vertical="center"/>
    </xf>
    <xf numFmtId="0" fontId="40" fillId="5" borderId="3" xfId="0" applyFont="1" applyFill="1" applyBorder="1" applyAlignment="1">
      <alignment horizontal="center"/>
    </xf>
    <xf numFmtId="0" fontId="0" fillId="0" borderId="3" xfId="0" applyBorder="1"/>
    <xf numFmtId="0" fontId="19" fillId="2" borderId="21" xfId="0" applyFont="1" applyFill="1" applyBorder="1" applyAlignment="1">
      <alignment vertical="center"/>
    </xf>
    <xf numFmtId="0" fontId="19" fillId="2" borderId="29" xfId="0" applyFont="1" applyFill="1" applyBorder="1" applyAlignment="1">
      <alignment vertical="center"/>
    </xf>
    <xf numFmtId="10" fontId="25" fillId="2" borderId="22" xfId="0" applyNumberFormat="1" applyFont="1" applyFill="1" applyBorder="1" applyAlignment="1">
      <alignment horizontal="center" vertical="center"/>
    </xf>
    <xf numFmtId="165" fontId="25" fillId="2" borderId="18" xfId="0" applyNumberFormat="1" applyFont="1" applyFill="1" applyBorder="1" applyAlignment="1">
      <alignment horizontal="center" vertical="center"/>
    </xf>
    <xf numFmtId="165" fontId="25" fillId="2" borderId="18" xfId="0" applyNumberFormat="1" applyFont="1" applyFill="1" applyBorder="1" applyAlignment="1">
      <alignment horizontal="right" vertical="center"/>
    </xf>
    <xf numFmtId="10" fontId="25" fillId="2" borderId="18" xfId="0" applyNumberFormat="1" applyFont="1" applyFill="1" applyBorder="1" applyAlignment="1">
      <alignment horizontal="center" vertical="center"/>
    </xf>
    <xf numFmtId="10" fontId="25" fillId="2" borderId="31" xfId="0" applyNumberFormat="1" applyFont="1" applyFill="1" applyBorder="1" applyAlignment="1">
      <alignment horizontal="center" vertical="center"/>
    </xf>
    <xf numFmtId="10" fontId="41" fillId="0" borderId="3" xfId="0" applyNumberFormat="1" applyFont="1" applyBorder="1"/>
    <xf numFmtId="0" fontId="19" fillId="2" borderId="27" xfId="0" applyFont="1" applyFill="1" applyBorder="1" applyAlignment="1">
      <alignment vertical="center"/>
    </xf>
    <xf numFmtId="0" fontId="19" fillId="2" borderId="10" xfId="0" applyFont="1" applyFill="1" applyBorder="1" applyAlignment="1">
      <alignment vertical="center"/>
    </xf>
    <xf numFmtId="10" fontId="19" fillId="2" borderId="10" xfId="0" applyNumberFormat="1" applyFont="1" applyFill="1" applyBorder="1" applyAlignment="1">
      <alignment horizontal="center" vertical="center"/>
    </xf>
    <xf numFmtId="165" fontId="19" fillId="2" borderId="10" xfId="0" applyNumberFormat="1" applyFont="1" applyFill="1" applyBorder="1" applyAlignment="1">
      <alignment horizontal="center" vertical="center"/>
    </xf>
    <xf numFmtId="165" fontId="25" fillId="2" borderId="1" xfId="0" applyNumberFormat="1" applyFont="1" applyFill="1" applyBorder="1" applyAlignment="1">
      <alignment horizontal="center" vertical="center"/>
    </xf>
    <xf numFmtId="10" fontId="25" fillId="2" borderId="4" xfId="0" applyNumberFormat="1" applyFont="1" applyFill="1" applyBorder="1" applyAlignment="1">
      <alignment horizontal="center" vertical="center"/>
    </xf>
    <xf numFmtId="10" fontId="25" fillId="2" borderId="2" xfId="0" applyNumberFormat="1" applyFont="1" applyFill="1" applyBorder="1" applyAlignment="1">
      <alignment horizontal="center" vertical="center"/>
    </xf>
    <xf numFmtId="9" fontId="25" fillId="2" borderId="31" xfId="0" applyNumberFormat="1" applyFont="1" applyFill="1" applyBorder="1" applyAlignment="1">
      <alignment horizontal="center" vertical="center"/>
    </xf>
    <xf numFmtId="9" fontId="25" fillId="2" borderId="1" xfId="0" applyNumberFormat="1" applyFont="1" applyFill="1" applyBorder="1" applyAlignment="1">
      <alignment horizontal="center" vertical="center"/>
    </xf>
    <xf numFmtId="9" fontId="25" fillId="2" borderId="4" xfId="0" applyNumberFormat="1" applyFont="1" applyFill="1" applyBorder="1" applyAlignment="1">
      <alignment horizontal="center" vertical="center"/>
    </xf>
    <xf numFmtId="9" fontId="25" fillId="2" borderId="2" xfId="0" applyNumberFormat="1" applyFont="1" applyFill="1" applyBorder="1" applyAlignment="1">
      <alignment horizontal="center" vertical="center"/>
    </xf>
    <xf numFmtId="0" fontId="41" fillId="0" borderId="1" xfId="0" applyFont="1" applyBorder="1"/>
    <xf numFmtId="0" fontId="41" fillId="0" borderId="4" xfId="0" applyFont="1" applyBorder="1"/>
    <xf numFmtId="0" fontId="41" fillId="0" borderId="2" xfId="0" applyFont="1" applyBorder="1"/>
    <xf numFmtId="0" fontId="41" fillId="0" borderId="3" xfId="0" applyFont="1" applyBorder="1"/>
    <xf numFmtId="165" fontId="25" fillId="2" borderId="24" xfId="0" applyNumberFormat="1" applyFont="1" applyFill="1" applyBorder="1" applyAlignment="1">
      <alignment horizontal="center" vertical="center"/>
    </xf>
    <xf numFmtId="0" fontId="25" fillId="2" borderId="14" xfId="0" applyFont="1" applyFill="1" applyBorder="1" applyAlignment="1">
      <alignment horizontal="center" vertical="center"/>
    </xf>
    <xf numFmtId="0" fontId="25" fillId="2" borderId="32" xfId="0" applyFont="1" applyFill="1" applyBorder="1" applyAlignment="1">
      <alignment horizontal="center" vertical="center"/>
    </xf>
    <xf numFmtId="165" fontId="19" fillId="2" borderId="23" xfId="0" applyNumberFormat="1" applyFont="1" applyFill="1" applyBorder="1" applyAlignment="1">
      <alignment horizontal="center" vertical="center"/>
    </xf>
    <xf numFmtId="10" fontId="19" fillId="2" borderId="18" xfId="3" applyNumberFormat="1" applyFont="1" applyFill="1" applyBorder="1" applyAlignment="1">
      <alignment horizontal="center" vertical="center"/>
    </xf>
    <xf numFmtId="10" fontId="19" fillId="2" borderId="31" xfId="3" applyNumberFormat="1" applyFont="1" applyFill="1" applyBorder="1" applyAlignment="1">
      <alignment horizontal="center" vertical="center"/>
    </xf>
    <xf numFmtId="0" fontId="42" fillId="2" borderId="0" xfId="0" applyFont="1" applyFill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165" fontId="24" fillId="2" borderId="0" xfId="0" applyNumberFormat="1" applyFont="1" applyFill="1" applyAlignment="1">
      <alignment horizontal="center" vertical="center"/>
    </xf>
    <xf numFmtId="0" fontId="24" fillId="2" borderId="27" xfId="0" applyFont="1" applyFill="1" applyBorder="1" applyAlignment="1">
      <alignment horizontal="center" vertical="center"/>
    </xf>
    <xf numFmtId="0" fontId="24" fillId="2" borderId="33" xfId="0" applyFont="1" applyFill="1" applyBorder="1" applyAlignment="1">
      <alignment horizontal="center" vertical="center"/>
    </xf>
    <xf numFmtId="0" fontId="43" fillId="5" borderId="3" xfId="0" applyFont="1" applyFill="1" applyBorder="1" applyAlignment="1">
      <alignment horizontal="center"/>
    </xf>
    <xf numFmtId="0" fontId="37" fillId="2" borderId="18" xfId="0" applyFont="1" applyFill="1" applyBorder="1" applyAlignment="1">
      <alignment horizontal="center" vertical="center"/>
    </xf>
    <xf numFmtId="0" fontId="37" fillId="2" borderId="31" xfId="0" applyFont="1" applyFill="1" applyBorder="1" applyAlignment="1">
      <alignment horizontal="center" vertical="center"/>
    </xf>
    <xf numFmtId="0" fontId="44" fillId="0" borderId="3" xfId="0" applyFont="1" applyBorder="1"/>
    <xf numFmtId="0" fontId="41" fillId="0" borderId="0" xfId="0" applyFont="1"/>
    <xf numFmtId="0" fontId="41" fillId="0" borderId="12" xfId="0" applyFont="1" applyBorder="1"/>
    <xf numFmtId="165" fontId="18" fillId="2" borderId="54" xfId="0" applyNumberFormat="1" applyFont="1" applyFill="1" applyBorder="1" applyAlignment="1">
      <alignment horizontal="center" vertical="center"/>
    </xf>
    <xf numFmtId="10" fontId="18" fillId="2" borderId="47" xfId="3" applyNumberFormat="1" applyFont="1" applyFill="1" applyBorder="1" applyAlignment="1">
      <alignment horizontal="center" vertical="center"/>
    </xf>
    <xf numFmtId="10" fontId="18" fillId="2" borderId="53" xfId="3" applyNumberFormat="1" applyFont="1" applyFill="1" applyBorder="1" applyAlignment="1">
      <alignment horizontal="center" vertical="center"/>
    </xf>
    <xf numFmtId="0" fontId="7" fillId="0" borderId="1" xfId="0" applyFont="1" applyBorder="1" applyAlignment="1">
      <alignment horizontal="left" vertical="center"/>
    </xf>
    <xf numFmtId="0" fontId="15" fillId="0" borderId="1" xfId="0" applyFont="1" applyBorder="1" applyAlignment="1">
      <alignment horizontal="left" vertical="center"/>
    </xf>
    <xf numFmtId="0" fontId="15" fillId="0" borderId="4" xfId="0" applyFont="1" applyBorder="1" applyAlignment="1">
      <alignment horizontal="left" vertical="center"/>
    </xf>
    <xf numFmtId="0" fontId="15" fillId="0" borderId="2" xfId="0" applyFont="1" applyBorder="1" applyAlignment="1">
      <alignment horizontal="left" vertical="center"/>
    </xf>
    <xf numFmtId="0" fontId="21" fillId="0" borderId="0" xfId="0" applyFont="1" applyAlignment="1">
      <alignment vertical="top" wrapText="1"/>
    </xf>
    <xf numFmtId="0" fontId="21" fillId="0" borderId="0" xfId="0" applyFont="1" applyAlignment="1">
      <alignment horizontal="center" wrapText="1"/>
    </xf>
    <xf numFmtId="49" fontId="10" fillId="0" borderId="45" xfId="14" applyNumberFormat="1" applyFont="1" applyBorder="1" applyAlignment="1">
      <alignment horizontal="center"/>
    </xf>
    <xf numFmtId="49" fontId="10" fillId="0" borderId="46" xfId="14" applyNumberFormat="1" applyFont="1" applyBorder="1" applyAlignment="1">
      <alignment horizontal="center"/>
    </xf>
    <xf numFmtId="49" fontId="12" fillId="2" borderId="3" xfId="14" applyNumberFormat="1" applyFont="1" applyFill="1" applyBorder="1" applyAlignment="1">
      <alignment horizontal="center" vertical="center"/>
    </xf>
    <xf numFmtId="0" fontId="12" fillId="0" borderId="3" xfId="14" applyFont="1" applyBorder="1" applyAlignment="1">
      <alignment horizontal="left" vertical="center" wrapText="1"/>
    </xf>
    <xf numFmtId="0" fontId="25" fillId="0" borderId="11" xfId="14" applyFont="1" applyBorder="1"/>
    <xf numFmtId="0" fontId="25" fillId="0" borderId="12" xfId="14" applyFont="1" applyBorder="1"/>
    <xf numFmtId="49" fontId="11" fillId="0" borderId="10" xfId="0" applyNumberFormat="1" applyFont="1" applyBorder="1" applyAlignment="1">
      <alignment vertical="center"/>
    </xf>
    <xf numFmtId="0" fontId="11" fillId="0" borderId="6" xfId="0" applyFont="1" applyBorder="1" applyAlignment="1">
      <alignment vertical="top"/>
    </xf>
    <xf numFmtId="0" fontId="22" fillId="0" borderId="6" xfId="0" applyFont="1" applyBorder="1" applyAlignment="1">
      <alignment vertical="top"/>
    </xf>
    <xf numFmtId="0" fontId="9" fillId="0" borderId="0" xfId="6" applyFont="1"/>
    <xf numFmtId="0" fontId="9" fillId="0" borderId="0" xfId="6" applyFont="1" applyAlignment="1">
      <alignment horizontal="center" vertical="center"/>
    </xf>
    <xf numFmtId="0" fontId="7" fillId="0" borderId="0" xfId="6" applyFont="1"/>
    <xf numFmtId="0" fontId="9" fillId="0" borderId="0" xfId="6" applyFont="1" applyAlignment="1">
      <alignment horizontal="left" vertical="center"/>
    </xf>
    <xf numFmtId="2" fontId="7" fillId="0" borderId="0" xfId="6" applyNumberFormat="1" applyFont="1"/>
    <xf numFmtId="0" fontId="7" fillId="0" borderId="0" xfId="6" applyFont="1" applyAlignment="1">
      <alignment horizontal="right"/>
    </xf>
    <xf numFmtId="2" fontId="7" fillId="3" borderId="0" xfId="6" applyNumberFormat="1" applyFont="1" applyFill="1"/>
    <xf numFmtId="0" fontId="7" fillId="0" borderId="0" xfId="6" applyFont="1" applyAlignment="1">
      <alignment horizontal="left" vertical="center"/>
    </xf>
    <xf numFmtId="0" fontId="7" fillId="0" borderId="0" xfId="6" applyFont="1" applyAlignment="1">
      <alignment horizontal="center" vertical="center"/>
    </xf>
    <xf numFmtId="0" fontId="7" fillId="0" borderId="0" xfId="6" applyFont="1" applyAlignment="1">
      <alignment horizontal="center"/>
    </xf>
    <xf numFmtId="10" fontId="9" fillId="0" borderId="0" xfId="3" applyNumberFormat="1" applyFont="1" applyBorder="1" applyAlignment="1">
      <alignment horizontal="center"/>
    </xf>
    <xf numFmtId="0" fontId="9" fillId="0" borderId="48" xfId="6" applyFont="1" applyBorder="1" applyAlignment="1">
      <alignment horizontal="center" vertical="center"/>
    </xf>
    <xf numFmtId="0" fontId="7" fillId="5" borderId="4" xfId="0" applyFont="1" applyFill="1" applyBorder="1" applyAlignment="1">
      <alignment horizontal="center" vertical="center" wrapText="1"/>
    </xf>
    <xf numFmtId="0" fontId="12" fillId="5" borderId="3" xfId="14" applyFont="1" applyFill="1" applyBorder="1" applyAlignment="1">
      <alignment horizontal="center"/>
    </xf>
    <xf numFmtId="44" fontId="10" fillId="0" borderId="43" xfId="16" applyFont="1" applyFill="1" applyBorder="1" applyAlignment="1">
      <alignment horizontal="center"/>
    </xf>
    <xf numFmtId="0" fontId="9" fillId="0" borderId="4" xfId="0" applyFont="1" applyBorder="1" applyAlignment="1">
      <alignment horizontal="left" vertical="center"/>
    </xf>
    <xf numFmtId="0" fontId="9" fillId="0" borderId="2" xfId="0" applyFont="1" applyBorder="1" applyAlignment="1">
      <alignment horizontal="left" vertical="center"/>
    </xf>
    <xf numFmtId="0" fontId="10" fillId="0" borderId="4" xfId="0" applyFont="1" applyBorder="1" applyAlignment="1">
      <alignment vertical="center"/>
    </xf>
    <xf numFmtId="0" fontId="10" fillId="0" borderId="2" xfId="0" applyFont="1" applyBorder="1" applyAlignment="1">
      <alignment vertical="center"/>
    </xf>
    <xf numFmtId="0" fontId="10" fillId="0" borderId="0" xfId="0" applyFont="1" applyAlignment="1">
      <alignment vertical="center"/>
    </xf>
    <xf numFmtId="49" fontId="10" fillId="0" borderId="44" xfId="14" applyNumberFormat="1" applyFont="1" applyBorder="1" applyAlignment="1">
      <alignment horizontal="center"/>
    </xf>
    <xf numFmtId="0" fontId="20" fillId="0" borderId="8" xfId="14" applyFont="1" applyBorder="1" applyAlignment="1">
      <alignment horizontal="left" vertical="center"/>
    </xf>
    <xf numFmtId="0" fontId="20" fillId="0" borderId="9" xfId="14" applyFont="1" applyBorder="1" applyAlignment="1">
      <alignment horizontal="left" vertical="center"/>
    </xf>
    <xf numFmtId="44" fontId="10" fillId="0" borderId="48" xfId="16" applyFont="1" applyFill="1" applyBorder="1" applyAlignment="1">
      <alignment horizontal="center"/>
    </xf>
    <xf numFmtId="49" fontId="45" fillId="2" borderId="3" xfId="14" applyNumberFormat="1" applyFont="1" applyFill="1" applyBorder="1" applyAlignment="1">
      <alignment horizontal="center" vertical="center"/>
    </xf>
    <xf numFmtId="0" fontId="45" fillId="0" borderId="3" xfId="14" applyFont="1" applyBorder="1" applyAlignment="1">
      <alignment horizontal="left" vertical="center" wrapText="1"/>
    </xf>
    <xf numFmtId="0" fontId="45" fillId="0" borderId="3" xfId="14" applyFont="1" applyBorder="1" applyAlignment="1">
      <alignment horizontal="center" vertical="center"/>
    </xf>
    <xf numFmtId="14" fontId="45" fillId="0" borderId="3" xfId="14" applyNumberFormat="1" applyFont="1" applyBorder="1" applyAlignment="1">
      <alignment horizontal="center" vertical="center"/>
    </xf>
    <xf numFmtId="44" fontId="45" fillId="0" borderId="3" xfId="16" applyFont="1" applyFill="1" applyBorder="1" applyAlignment="1">
      <alignment horizontal="center" vertical="center"/>
    </xf>
    <xf numFmtId="49" fontId="45" fillId="0" borderId="3" xfId="14" applyNumberFormat="1" applyFont="1" applyBorder="1" applyAlignment="1">
      <alignment horizontal="center" vertical="center"/>
    </xf>
    <xf numFmtId="2" fontId="9" fillId="10" borderId="3" xfId="17" applyNumberFormat="1" applyFont="1" applyFill="1" applyBorder="1" applyAlignment="1">
      <alignment horizontal="center" vertical="center"/>
    </xf>
    <xf numFmtId="0" fontId="7" fillId="0" borderId="3" xfId="17" applyFont="1" applyBorder="1" applyAlignment="1">
      <alignment horizontal="center" vertical="center" wrapText="1"/>
    </xf>
    <xf numFmtId="0" fontId="9" fillId="0" borderId="3" xfId="17" applyFont="1" applyBorder="1" applyAlignment="1">
      <alignment horizontal="center" vertical="center"/>
    </xf>
    <xf numFmtId="49" fontId="7" fillId="7" borderId="1" xfId="17" applyNumberFormat="1" applyFont="1" applyFill="1" applyBorder="1" applyAlignment="1">
      <alignment horizontal="center" vertical="center"/>
    </xf>
    <xf numFmtId="0" fontId="7" fillId="0" borderId="11" xfId="17" applyFont="1" applyBorder="1" applyAlignment="1">
      <alignment horizontal="right" vertical="center"/>
    </xf>
    <xf numFmtId="4" fontId="7" fillId="0" borderId="12" xfId="17" applyNumberFormat="1" applyFont="1" applyBorder="1" applyAlignment="1">
      <alignment horizontal="center" vertical="center" wrapText="1"/>
    </xf>
    <xf numFmtId="49" fontId="10" fillId="0" borderId="11" xfId="14" applyNumberFormat="1" applyFont="1" applyBorder="1" applyAlignment="1">
      <alignment horizontal="center"/>
    </xf>
    <xf numFmtId="0" fontId="20" fillId="0" borderId="0" xfId="14" applyFont="1" applyAlignment="1">
      <alignment horizontal="left" vertical="center"/>
    </xf>
    <xf numFmtId="44" fontId="10" fillId="0" borderId="0" xfId="16" applyFont="1" applyFill="1" applyBorder="1" applyAlignment="1">
      <alignment horizontal="center"/>
    </xf>
    <xf numFmtId="44" fontId="10" fillId="0" borderId="12" xfId="16" applyFont="1" applyFill="1" applyBorder="1" applyAlignment="1">
      <alignment horizontal="center"/>
    </xf>
    <xf numFmtId="0" fontId="23" fillId="2" borderId="3" xfId="0" applyFont="1" applyFill="1" applyBorder="1" applyAlignment="1">
      <alignment vertical="center" wrapText="1"/>
    </xf>
    <xf numFmtId="0" fontId="23" fillId="2" borderId="3" xfId="0" applyFont="1" applyFill="1" applyBorder="1" applyAlignment="1">
      <alignment horizontal="center" vertical="center" wrapText="1"/>
    </xf>
    <xf numFmtId="0" fontId="40" fillId="0" borderId="48" xfId="0" applyFont="1" applyBorder="1"/>
    <xf numFmtId="0" fontId="40" fillId="3" borderId="0" xfId="0" applyFont="1" applyFill="1"/>
    <xf numFmtId="0" fontId="0" fillId="3" borderId="0" xfId="0" applyFill="1"/>
    <xf numFmtId="167" fontId="9" fillId="2" borderId="3" xfId="8" applyNumberFormat="1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vertical="center"/>
    </xf>
    <xf numFmtId="0" fontId="9" fillId="2" borderId="4" xfId="0" applyFont="1" applyFill="1" applyBorder="1" applyAlignment="1">
      <alignment vertical="center"/>
    </xf>
    <xf numFmtId="0" fontId="9" fillId="2" borderId="4" xfId="0" applyFont="1" applyFill="1" applyBorder="1" applyAlignment="1">
      <alignment vertical="center" wrapText="1"/>
    </xf>
    <xf numFmtId="43" fontId="9" fillId="2" borderId="4" xfId="8" applyFont="1" applyFill="1" applyBorder="1" applyAlignment="1" applyProtection="1">
      <alignment vertical="center" wrapText="1"/>
    </xf>
    <xf numFmtId="4" fontId="9" fillId="2" borderId="4" xfId="8" applyNumberFormat="1" applyFont="1" applyFill="1" applyBorder="1" applyAlignment="1" applyProtection="1">
      <alignment vertical="center" wrapText="1"/>
    </xf>
    <xf numFmtId="0" fontId="15" fillId="2" borderId="6" xfId="0" applyFont="1" applyFill="1" applyBorder="1" applyAlignment="1">
      <alignment vertical="center"/>
    </xf>
    <xf numFmtId="0" fontId="15" fillId="2" borderId="10" xfId="0" applyFont="1" applyFill="1" applyBorder="1" applyAlignment="1">
      <alignment vertical="center"/>
    </xf>
    <xf numFmtId="0" fontId="15" fillId="2" borderId="10" xfId="0" applyFont="1" applyFill="1" applyBorder="1" applyAlignment="1">
      <alignment vertical="center" wrapText="1"/>
    </xf>
    <xf numFmtId="43" fontId="15" fillId="2" borderId="10" xfId="8" applyFont="1" applyFill="1" applyBorder="1" applyAlignment="1" applyProtection="1">
      <alignment vertical="center" wrapText="1"/>
    </xf>
    <xf numFmtId="4" fontId="15" fillId="2" borderId="10" xfId="8" applyNumberFormat="1" applyFont="1" applyFill="1" applyBorder="1" applyAlignment="1" applyProtection="1">
      <alignment vertical="center" wrapText="1"/>
    </xf>
    <xf numFmtId="0" fontId="10" fillId="2" borderId="4" xfId="0" applyFont="1" applyFill="1" applyBorder="1" applyAlignment="1">
      <alignment horizontal="right" vertical="center" wrapText="1"/>
    </xf>
    <xf numFmtId="0" fontId="10" fillId="2" borderId="4" xfId="0" applyFont="1" applyFill="1" applyBorder="1" applyAlignment="1">
      <alignment horizontal="right" vertical="center"/>
    </xf>
    <xf numFmtId="4" fontId="12" fillId="2" borderId="4" xfId="8" applyNumberFormat="1" applyFont="1" applyFill="1" applyBorder="1" applyAlignment="1" applyProtection="1">
      <alignment vertical="center"/>
    </xf>
    <xf numFmtId="0" fontId="12" fillId="2" borderId="4" xfId="0" applyFont="1" applyFill="1" applyBorder="1" applyAlignment="1">
      <alignment wrapText="1"/>
    </xf>
    <xf numFmtId="0" fontId="10" fillId="2" borderId="13" xfId="0" applyFont="1" applyFill="1" applyBorder="1" applyAlignment="1">
      <alignment horizontal="right" vertical="center" wrapText="1"/>
    </xf>
    <xf numFmtId="49" fontId="11" fillId="2" borderId="13" xfId="0" applyNumberFormat="1" applyFont="1" applyFill="1" applyBorder="1" applyAlignment="1">
      <alignment vertical="center"/>
    </xf>
    <xf numFmtId="0" fontId="10" fillId="2" borderId="13" xfId="0" applyFont="1" applyFill="1" applyBorder="1" applyAlignment="1">
      <alignment horizontal="right" vertical="center"/>
    </xf>
    <xf numFmtId="0" fontId="11" fillId="2" borderId="13" xfId="0" applyFont="1" applyFill="1" applyBorder="1" applyAlignment="1">
      <alignment vertical="center"/>
    </xf>
    <xf numFmtId="43" fontId="11" fillId="2" borderId="13" xfId="8" applyFont="1" applyFill="1" applyBorder="1" applyAlignment="1" applyProtection="1">
      <alignment vertical="center"/>
    </xf>
    <xf numFmtId="0" fontId="12" fillId="2" borderId="13" xfId="0" applyFont="1" applyFill="1" applyBorder="1" applyAlignment="1">
      <alignment wrapText="1"/>
    </xf>
    <xf numFmtId="10" fontId="11" fillId="2" borderId="4" xfId="3" applyNumberFormat="1" applyFont="1" applyFill="1" applyBorder="1" applyAlignment="1" applyProtection="1">
      <alignment horizontal="left" vertical="center" wrapText="1"/>
    </xf>
    <xf numFmtId="10" fontId="11" fillId="2" borderId="13" xfId="3" applyNumberFormat="1" applyFont="1" applyFill="1" applyBorder="1" applyAlignment="1" applyProtection="1">
      <alignment horizontal="left" vertical="center" wrapText="1"/>
    </xf>
    <xf numFmtId="0" fontId="11" fillId="2" borderId="13" xfId="0" applyFont="1" applyFill="1" applyBorder="1" applyAlignment="1">
      <alignment horizontal="left" vertical="center"/>
    </xf>
    <xf numFmtId="10" fontId="13" fillId="2" borderId="13" xfId="3" applyNumberFormat="1" applyFont="1" applyFill="1" applyBorder="1" applyAlignment="1" applyProtection="1">
      <alignment vertical="center" wrapText="1"/>
    </xf>
    <xf numFmtId="10" fontId="13" fillId="2" borderId="13" xfId="3" applyNumberFormat="1" applyFont="1" applyFill="1" applyBorder="1" applyAlignment="1" applyProtection="1">
      <alignment horizontal="left" vertical="center" wrapText="1"/>
    </xf>
    <xf numFmtId="43" fontId="12" fillId="2" borderId="13" xfId="8" applyFont="1" applyFill="1" applyBorder="1" applyAlignment="1" applyProtection="1">
      <alignment vertical="center" wrapText="1"/>
    </xf>
    <xf numFmtId="14" fontId="12" fillId="2" borderId="13" xfId="8" applyNumberFormat="1" applyFont="1" applyFill="1" applyBorder="1" applyAlignment="1" applyProtection="1">
      <alignment horizontal="left" vertical="center" wrapText="1"/>
    </xf>
    <xf numFmtId="49" fontId="11" fillId="2" borderId="10" xfId="0" applyNumberFormat="1" applyFont="1" applyFill="1" applyBorder="1" applyAlignment="1">
      <alignment horizontal="left" vertical="center"/>
    </xf>
    <xf numFmtId="0" fontId="12" fillId="2" borderId="10" xfId="0" applyFont="1" applyFill="1" applyBorder="1" applyAlignment="1">
      <alignment horizontal="left" vertical="center"/>
    </xf>
    <xf numFmtId="2" fontId="12" fillId="2" borderId="10" xfId="0" applyNumberFormat="1" applyFont="1" applyFill="1" applyBorder="1" applyAlignment="1">
      <alignment horizontal="center" vertical="center" wrapText="1"/>
    </xf>
    <xf numFmtId="0" fontId="12" fillId="2" borderId="10" xfId="0" applyFont="1" applyFill="1" applyBorder="1" applyAlignment="1">
      <alignment horizontal="center" vertical="center" wrapText="1"/>
    </xf>
    <xf numFmtId="4" fontId="12" fillId="2" borderId="10" xfId="8" applyNumberFormat="1" applyFont="1" applyFill="1" applyBorder="1" applyAlignment="1" applyProtection="1">
      <alignment vertical="center" wrapText="1"/>
    </xf>
    <xf numFmtId="0" fontId="12" fillId="2" borderId="13" xfId="0" applyFont="1" applyFill="1" applyBorder="1" applyAlignment="1">
      <alignment horizontal="center" vertical="center" wrapText="1"/>
    </xf>
    <xf numFmtId="4" fontId="12" fillId="2" borderId="13" xfId="8" applyNumberFormat="1" applyFont="1" applyFill="1" applyBorder="1" applyAlignment="1" applyProtection="1">
      <alignment horizontal="center" vertical="center" wrapText="1"/>
    </xf>
    <xf numFmtId="43" fontId="12" fillId="2" borderId="13" xfId="8" applyFont="1" applyFill="1" applyBorder="1" applyAlignment="1" applyProtection="1">
      <alignment horizontal="center" vertical="center" wrapText="1"/>
    </xf>
    <xf numFmtId="0" fontId="23" fillId="2" borderId="4" xfId="0" applyFont="1" applyFill="1" applyBorder="1" applyAlignment="1">
      <alignment vertical="center" wrapText="1"/>
    </xf>
    <xf numFmtId="0" fontId="0" fillId="2" borderId="0" xfId="0" applyFill="1" applyAlignment="1">
      <alignment horizontal="right" vertical="center"/>
    </xf>
    <xf numFmtId="0" fontId="8" fillId="2" borderId="0" xfId="0" applyFont="1" applyFill="1" applyAlignment="1">
      <alignment horizontal="right" vertical="center"/>
    </xf>
    <xf numFmtId="0" fontId="8" fillId="2" borderId="0" xfId="0" applyFont="1" applyFill="1" applyAlignment="1">
      <alignment vertical="center"/>
    </xf>
    <xf numFmtId="0" fontId="24" fillId="2" borderId="0" xfId="14" applyFill="1"/>
    <xf numFmtId="0" fontId="9" fillId="2" borderId="4" xfId="0" applyFont="1" applyFill="1" applyBorder="1" applyAlignment="1">
      <alignment horizontal="left" vertical="center"/>
    </xf>
    <xf numFmtId="0" fontId="9" fillId="2" borderId="2" xfId="0" applyFont="1" applyFill="1" applyBorder="1" applyAlignment="1">
      <alignment horizontal="left" vertical="center"/>
    </xf>
    <xf numFmtId="0" fontId="15" fillId="2" borderId="1" xfId="0" applyFont="1" applyFill="1" applyBorder="1" applyAlignment="1">
      <alignment horizontal="left" vertical="center"/>
    </xf>
    <xf numFmtId="0" fontId="15" fillId="2" borderId="4" xfId="0" applyFont="1" applyFill="1" applyBorder="1" applyAlignment="1">
      <alignment horizontal="left" vertical="center"/>
    </xf>
    <xf numFmtId="0" fontId="15" fillId="2" borderId="2" xfId="0" applyFont="1" applyFill="1" applyBorder="1" applyAlignment="1">
      <alignment horizontal="left" vertical="center"/>
    </xf>
    <xf numFmtId="49" fontId="11" fillId="2" borderId="10" xfId="0" applyNumberFormat="1" applyFont="1" applyFill="1" applyBorder="1" applyAlignment="1">
      <alignment vertical="center"/>
    </xf>
    <xf numFmtId="0" fontId="10" fillId="2" borderId="10" xfId="0" applyFont="1" applyFill="1" applyBorder="1" applyAlignment="1">
      <alignment vertical="center"/>
    </xf>
    <xf numFmtId="0" fontId="10" fillId="2" borderId="2" xfId="0" applyFont="1" applyFill="1" applyBorder="1" applyAlignment="1">
      <alignment vertical="center"/>
    </xf>
    <xf numFmtId="0" fontId="10" fillId="2" borderId="0" xfId="0" applyFont="1" applyFill="1" applyAlignment="1">
      <alignment vertical="center"/>
    </xf>
    <xf numFmtId="0" fontId="10" fillId="2" borderId="4" xfId="0" applyFont="1" applyFill="1" applyBorder="1" applyAlignment="1">
      <alignment vertical="center"/>
    </xf>
    <xf numFmtId="0" fontId="0" fillId="2" borderId="6" xfId="0" applyFill="1" applyBorder="1" applyAlignment="1">
      <alignment vertical="center"/>
    </xf>
    <xf numFmtId="0" fontId="0" fillId="2" borderId="11" xfId="0" applyFill="1" applyBorder="1" applyAlignment="1">
      <alignment vertical="center"/>
    </xf>
    <xf numFmtId="0" fontId="0" fillId="2" borderId="8" xfId="0" applyFill="1" applyBorder="1" applyAlignment="1">
      <alignment vertical="center"/>
    </xf>
    <xf numFmtId="0" fontId="10" fillId="2" borderId="6" xfId="0" applyFont="1" applyFill="1" applyBorder="1" applyAlignment="1">
      <alignment vertical="center" wrapText="1"/>
    </xf>
    <xf numFmtId="0" fontId="10" fillId="2" borderId="1" xfId="0" applyFont="1" applyFill="1" applyBorder="1" applyAlignment="1">
      <alignment vertical="center"/>
    </xf>
    <xf numFmtId="0" fontId="10" fillId="0" borderId="43" xfId="14" applyFont="1" applyBorder="1" applyAlignment="1">
      <alignment horizontal="center"/>
    </xf>
    <xf numFmtId="0" fontId="10" fillId="0" borderId="45" xfId="14" applyFont="1" applyBorder="1" applyAlignment="1">
      <alignment horizontal="center"/>
    </xf>
    <xf numFmtId="0" fontId="10" fillId="2" borderId="2" xfId="0" applyFont="1" applyFill="1" applyBorder="1" applyAlignment="1">
      <alignment horizontal="center" vertical="center" wrapText="1"/>
    </xf>
    <xf numFmtId="0" fontId="12" fillId="2" borderId="7" xfId="0" applyFont="1" applyFill="1" applyBorder="1" applyAlignment="1">
      <alignment horizontal="center" vertical="center" wrapText="1"/>
    </xf>
    <xf numFmtId="0" fontId="12" fillId="2" borderId="13" xfId="3" applyNumberFormat="1" applyFont="1" applyFill="1" applyBorder="1" applyAlignment="1" applyProtection="1">
      <alignment horizontal="center" vertical="center" wrapText="1"/>
    </xf>
    <xf numFmtId="0" fontId="0" fillId="2" borderId="0" xfId="0" applyFill="1"/>
    <xf numFmtId="4" fontId="23" fillId="2" borderId="3" xfId="8" applyNumberFormat="1" applyFont="1" applyFill="1" applyBorder="1" applyAlignment="1">
      <alignment horizontal="right" vertical="center" wrapText="1"/>
    </xf>
    <xf numFmtId="49" fontId="7" fillId="8" borderId="4" xfId="0" applyNumberFormat="1" applyFont="1" applyFill="1" applyBorder="1" applyAlignment="1">
      <alignment horizontal="center" vertical="center" wrapText="1"/>
    </xf>
    <xf numFmtId="0" fontId="7" fillId="8" borderId="4" xfId="0" applyFont="1" applyFill="1" applyBorder="1" applyAlignment="1">
      <alignment horizontal="left" vertical="center" wrapText="1"/>
    </xf>
    <xf numFmtId="4" fontId="12" fillId="2" borderId="13" xfId="3" applyNumberFormat="1" applyFont="1" applyFill="1" applyBorder="1" applyAlignment="1" applyProtection="1">
      <alignment horizontal="right" vertical="center" wrapText="1"/>
    </xf>
    <xf numFmtId="0" fontId="36" fillId="0" borderId="0" xfId="0" applyFont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6" fillId="2" borderId="0" xfId="0" applyFont="1" applyFill="1" applyAlignment="1">
      <alignment vertical="center" wrapText="1"/>
    </xf>
    <xf numFmtId="43" fontId="36" fillId="2" borderId="0" xfId="8" applyFont="1" applyFill="1" applyAlignment="1">
      <alignment vertical="center"/>
    </xf>
    <xf numFmtId="4" fontId="36" fillId="2" borderId="0" xfId="8" applyNumberFormat="1" applyFont="1" applyFill="1" applyAlignment="1">
      <alignment vertical="center"/>
    </xf>
    <xf numFmtId="0" fontId="36" fillId="2" borderId="10" xfId="0" applyFont="1" applyFill="1" applyBorder="1" applyAlignment="1">
      <alignment vertical="center"/>
    </xf>
    <xf numFmtId="0" fontId="36" fillId="2" borderId="4" xfId="0" applyFont="1" applyFill="1" applyBorder="1" applyAlignment="1">
      <alignment vertical="center" wrapText="1"/>
    </xf>
    <xf numFmtId="0" fontId="36" fillId="2" borderId="10" xfId="0" applyFont="1" applyFill="1" applyBorder="1" applyAlignment="1">
      <alignment vertical="center" wrapText="1"/>
    </xf>
    <xf numFmtId="0" fontId="36" fillId="2" borderId="13" xfId="0" applyFont="1" applyFill="1" applyBorder="1" applyAlignment="1">
      <alignment vertical="center"/>
    </xf>
    <xf numFmtId="0" fontId="2" fillId="2" borderId="4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 vertical="center"/>
    </xf>
    <xf numFmtId="4" fontId="36" fillId="2" borderId="4" xfId="8" applyNumberFormat="1" applyFont="1" applyFill="1" applyBorder="1" applyAlignment="1">
      <alignment vertical="center"/>
    </xf>
    <xf numFmtId="0" fontId="2" fillId="2" borderId="13" xfId="0" applyFont="1" applyFill="1" applyBorder="1" applyAlignment="1">
      <alignment horizontal="center" vertical="center"/>
    </xf>
    <xf numFmtId="4" fontId="36" fillId="2" borderId="13" xfId="8" applyNumberFormat="1" applyFont="1" applyFill="1" applyBorder="1" applyAlignment="1">
      <alignment vertical="center"/>
    </xf>
    <xf numFmtId="0" fontId="36" fillId="2" borderId="4" xfId="0" applyFont="1" applyFill="1" applyBorder="1" applyAlignment="1">
      <alignment vertical="center"/>
    </xf>
    <xf numFmtId="0" fontId="2" fillId="2" borderId="10" xfId="0" applyFont="1" applyFill="1" applyBorder="1" applyAlignment="1">
      <alignment horizontal="center" vertical="center"/>
    </xf>
    <xf numFmtId="0" fontId="36" fillId="2" borderId="10" xfId="0" applyFont="1" applyFill="1" applyBorder="1" applyAlignment="1">
      <alignment horizontal="left" vertical="center" wrapText="1"/>
    </xf>
    <xf numFmtId="0" fontId="2" fillId="0" borderId="0" xfId="0" applyFont="1" applyAlignment="1">
      <alignment horizontal="center" vertical="center"/>
    </xf>
    <xf numFmtId="0" fontId="36" fillId="0" borderId="0" xfId="0" applyFont="1" applyAlignment="1">
      <alignment vertical="center" wrapText="1"/>
    </xf>
    <xf numFmtId="43" fontId="36" fillId="0" borderId="0" xfId="8" applyFont="1" applyAlignment="1">
      <alignment vertical="center"/>
    </xf>
    <xf numFmtId="4" fontId="36" fillId="0" borderId="0" xfId="8" applyNumberFormat="1" applyFont="1" applyAlignment="1">
      <alignment vertical="center"/>
    </xf>
    <xf numFmtId="0" fontId="36" fillId="0" borderId="0" xfId="0" applyFont="1"/>
    <xf numFmtId="44" fontId="10" fillId="0" borderId="45" xfId="16" applyFont="1" applyFill="1" applyBorder="1" applyAlignment="1">
      <alignment horizontal="center"/>
    </xf>
    <xf numFmtId="0" fontId="10" fillId="0" borderId="45" xfId="14" applyFont="1" applyBorder="1" applyAlignment="1">
      <alignment horizontal="center" vertical="center"/>
    </xf>
    <xf numFmtId="0" fontId="10" fillId="0" borderId="43" xfId="14" applyFont="1" applyBorder="1" applyAlignment="1">
      <alignment horizontal="center" vertical="center"/>
    </xf>
    <xf numFmtId="49" fontId="7" fillId="7" borderId="4" xfId="0" applyNumberFormat="1" applyFont="1" applyFill="1" applyBorder="1" applyAlignment="1">
      <alignment horizontal="center" vertical="center"/>
    </xf>
    <xf numFmtId="49" fontId="30" fillId="8" borderId="38" xfId="14" applyNumberFormat="1" applyFont="1" applyFill="1" applyBorder="1" applyAlignment="1" applyProtection="1">
      <alignment vertical="center" wrapText="1"/>
      <protection locked="0"/>
    </xf>
    <xf numFmtId="0" fontId="31" fillId="9" borderId="37" xfId="14" applyFont="1" applyFill="1" applyBorder="1" applyAlignment="1" applyProtection="1">
      <alignment vertical="center"/>
      <protection locked="0"/>
    </xf>
    <xf numFmtId="10" fontId="31" fillId="9" borderId="38" xfId="14" applyNumberFormat="1" applyFont="1" applyFill="1" applyBorder="1" applyAlignment="1" applyProtection="1">
      <alignment horizontal="left" vertical="center"/>
      <protection locked="0"/>
    </xf>
    <xf numFmtId="4" fontId="31" fillId="9" borderId="38" xfId="14" applyNumberFormat="1" applyFont="1" applyFill="1" applyBorder="1" applyAlignment="1" applyProtection="1">
      <alignment vertical="center"/>
      <protection locked="0"/>
    </xf>
    <xf numFmtId="0" fontId="31" fillId="9" borderId="38" xfId="14" applyFont="1" applyFill="1" applyBorder="1" applyAlignment="1" applyProtection="1">
      <alignment vertical="center"/>
      <protection locked="0"/>
    </xf>
    <xf numFmtId="0" fontId="9" fillId="2" borderId="1" xfId="0" applyFont="1" applyFill="1" applyBorder="1" applyAlignment="1">
      <alignment horizontal="left" vertical="center"/>
    </xf>
    <xf numFmtId="0" fontId="0" fillId="0" borderId="0" xfId="0" applyAlignment="1">
      <alignment horizontal="center"/>
    </xf>
    <xf numFmtId="0" fontId="47" fillId="0" borderId="0" xfId="0" applyFont="1" applyAlignment="1">
      <alignment horizontal="right" vertical="center"/>
    </xf>
    <xf numFmtId="0" fontId="48" fillId="0" borderId="0" xfId="0" applyFont="1" applyAlignment="1">
      <alignment horizontal="left" vertical="center"/>
    </xf>
    <xf numFmtId="168" fontId="0" fillId="0" borderId="0" xfId="0" applyNumberFormat="1" applyAlignment="1">
      <alignment vertical="center"/>
    </xf>
    <xf numFmtId="0" fontId="50" fillId="0" borderId="3" xfId="0" applyFont="1" applyBorder="1" applyAlignment="1">
      <alignment vertical="center" textRotation="90"/>
    </xf>
    <xf numFmtId="0" fontId="48" fillId="0" borderId="3" xfId="0" applyFont="1" applyBorder="1" applyAlignment="1">
      <alignment vertical="center" wrapText="1"/>
    </xf>
    <xf numFmtId="0" fontId="36" fillId="0" borderId="6" xfId="0" applyFont="1" applyBorder="1"/>
    <xf numFmtId="0" fontId="36" fillId="0" borderId="11" xfId="0" applyFont="1" applyBorder="1"/>
    <xf numFmtId="0" fontId="36" fillId="0" borderId="8" xfId="0" applyFont="1" applyBorder="1"/>
    <xf numFmtId="0" fontId="10" fillId="0" borderId="1" xfId="0" applyFont="1" applyBorder="1" applyAlignment="1">
      <alignment horizontal="right" vertical="center" wrapText="1"/>
    </xf>
    <xf numFmtId="0" fontId="7" fillId="0" borderId="2" xfId="17" applyFont="1" applyBorder="1" applyAlignment="1">
      <alignment horizontal="center" vertical="center" wrapText="1"/>
    </xf>
    <xf numFmtId="0" fontId="36" fillId="2" borderId="6" xfId="0" applyFont="1" applyFill="1" applyBorder="1" applyAlignment="1">
      <alignment vertical="center"/>
    </xf>
    <xf numFmtId="43" fontId="9" fillId="2" borderId="2" xfId="8" applyFont="1" applyFill="1" applyBorder="1" applyAlignment="1" applyProtection="1">
      <alignment vertical="center" wrapText="1"/>
    </xf>
    <xf numFmtId="0" fontId="36" fillId="2" borderId="11" xfId="0" applyFont="1" applyFill="1" applyBorder="1" applyAlignment="1">
      <alignment vertical="center"/>
    </xf>
    <xf numFmtId="43" fontId="15" fillId="2" borderId="7" xfId="8" applyFont="1" applyFill="1" applyBorder="1" applyAlignment="1" applyProtection="1">
      <alignment vertical="center" wrapText="1"/>
    </xf>
    <xf numFmtId="43" fontId="8" fillId="0" borderId="0" xfId="0" applyNumberFormat="1" applyFont="1" applyAlignment="1">
      <alignment vertical="center"/>
    </xf>
    <xf numFmtId="0" fontId="36" fillId="2" borderId="8" xfId="0" applyFont="1" applyFill="1" applyBorder="1" applyAlignment="1">
      <alignment vertical="center"/>
    </xf>
    <xf numFmtId="0" fontId="10" fillId="2" borderId="1" xfId="0" applyFont="1" applyFill="1" applyBorder="1" applyAlignment="1">
      <alignment horizontal="right" vertical="center" wrapText="1"/>
    </xf>
    <xf numFmtId="0" fontId="10" fillId="2" borderId="8" xfId="0" applyFont="1" applyFill="1" applyBorder="1" applyAlignment="1">
      <alignment horizontal="right" vertical="center" wrapText="1"/>
    </xf>
    <xf numFmtId="0" fontId="10" fillId="2" borderId="6" xfId="0" applyFont="1" applyFill="1" applyBorder="1" applyAlignment="1">
      <alignment horizontal="right" vertical="center" wrapText="1"/>
    </xf>
    <xf numFmtId="0" fontId="12" fillId="2" borderId="8" xfId="0" applyFont="1" applyFill="1" applyBorder="1" applyAlignment="1">
      <alignment horizontal="center" vertical="center" wrapText="1"/>
    </xf>
    <xf numFmtId="43" fontId="12" fillId="2" borderId="9" xfId="8" applyFont="1" applyFill="1" applyBorder="1" applyAlignment="1" applyProtection="1">
      <alignment horizontal="center" vertical="center" wrapText="1"/>
    </xf>
    <xf numFmtId="43" fontId="23" fillId="2" borderId="2" xfId="8" applyFont="1" applyFill="1" applyBorder="1" applyAlignment="1" applyProtection="1">
      <alignment horizontal="right" vertical="center" wrapText="1"/>
    </xf>
    <xf numFmtId="0" fontId="5" fillId="2" borderId="0" xfId="14" applyFont="1" applyFill="1" applyAlignment="1">
      <alignment vertical="center"/>
    </xf>
    <xf numFmtId="0" fontId="24" fillId="2" borderId="0" xfId="14" applyFill="1" applyAlignment="1">
      <alignment vertical="center"/>
    </xf>
    <xf numFmtId="0" fontId="30" fillId="8" borderId="40" xfId="14" applyFont="1" applyFill="1" applyBorder="1" applyAlignment="1">
      <alignment vertical="center"/>
    </xf>
    <xf numFmtId="0" fontId="7" fillId="15" borderId="6" xfId="17" applyFont="1" applyFill="1" applyBorder="1" applyAlignment="1">
      <alignment horizontal="center" vertical="center"/>
    </xf>
    <xf numFmtId="0" fontId="7" fillId="15" borderId="10" xfId="17" applyFont="1" applyFill="1" applyBorder="1" applyAlignment="1">
      <alignment vertical="center"/>
    </xf>
    <xf numFmtId="0" fontId="7" fillId="15" borderId="7" xfId="17" applyFont="1" applyFill="1" applyBorder="1" applyAlignment="1">
      <alignment vertical="center"/>
    </xf>
    <xf numFmtId="0" fontId="35" fillId="2" borderId="0" xfId="0" applyFont="1" applyFill="1" applyAlignment="1">
      <alignment vertical="center"/>
    </xf>
    <xf numFmtId="0" fontId="7" fillId="0" borderId="3" xfId="17" applyFont="1" applyBorder="1" applyAlignment="1">
      <alignment horizontal="center" vertical="center"/>
    </xf>
    <xf numFmtId="2" fontId="9" fillId="3" borderId="3" xfId="17" applyNumberFormat="1" applyFont="1" applyFill="1" applyBorder="1" applyAlignment="1">
      <alignment horizontal="center" vertical="center"/>
    </xf>
    <xf numFmtId="0" fontId="9" fillId="0" borderId="0" xfId="17" applyFont="1" applyAlignment="1">
      <alignment horizontal="center" vertical="center"/>
    </xf>
    <xf numFmtId="2" fontId="7" fillId="3" borderId="1" xfId="17" applyNumberFormat="1" applyFont="1" applyFill="1" applyBorder="1" applyAlignment="1">
      <alignment horizontal="center" vertical="center" wrapText="1"/>
    </xf>
    <xf numFmtId="0" fontId="7" fillId="0" borderId="4" xfId="17" applyFont="1" applyBorder="1" applyAlignment="1">
      <alignment horizontal="center" vertical="center" wrapText="1"/>
    </xf>
    <xf numFmtId="0" fontId="7" fillId="0" borderId="1" xfId="17" applyFont="1" applyBorder="1" applyAlignment="1">
      <alignment horizontal="center" vertical="center" wrapText="1"/>
    </xf>
    <xf numFmtId="0" fontId="11" fillId="2" borderId="0" xfId="0" applyFont="1" applyFill="1" applyAlignment="1">
      <alignment horizontal="center" vertical="center" wrapText="1"/>
    </xf>
    <xf numFmtId="43" fontId="9" fillId="5" borderId="0" xfId="8" applyFont="1" applyFill="1" applyBorder="1" applyAlignment="1" applyProtection="1">
      <alignment vertical="center" wrapText="1"/>
    </xf>
    <xf numFmtId="4" fontId="9" fillId="5" borderId="0" xfId="8" applyNumberFormat="1" applyFont="1" applyFill="1" applyBorder="1" applyAlignment="1" applyProtection="1">
      <alignment vertical="center" wrapText="1"/>
    </xf>
    <xf numFmtId="0" fontId="9" fillId="8" borderId="4" xfId="0" applyFont="1" applyFill="1" applyBorder="1" applyAlignment="1">
      <alignment horizontal="center" vertical="center" wrapText="1"/>
    </xf>
    <xf numFmtId="43" fontId="9" fillId="8" borderId="4" xfId="8" applyFont="1" applyFill="1" applyBorder="1" applyAlignment="1" applyProtection="1">
      <alignment horizontal="right" vertical="center" wrapText="1"/>
    </xf>
    <xf numFmtId="4" fontId="9" fillId="8" borderId="4" xfId="8" applyNumberFormat="1" applyFont="1" applyFill="1" applyBorder="1" applyAlignment="1" applyProtection="1">
      <alignment horizontal="right" vertical="center" wrapText="1"/>
    </xf>
    <xf numFmtId="0" fontId="9" fillId="2" borderId="4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43" fontId="9" fillId="2" borderId="4" xfId="8" applyFont="1" applyFill="1" applyBorder="1" applyAlignment="1" applyProtection="1">
      <alignment horizontal="right" vertical="center" wrapText="1"/>
    </xf>
    <xf numFmtId="0" fontId="51" fillId="2" borderId="4" xfId="0" applyFont="1" applyFill="1" applyBorder="1" applyAlignment="1">
      <alignment vertical="center" wrapText="1"/>
    </xf>
    <xf numFmtId="43" fontId="51" fillId="2" borderId="4" xfId="8" applyFont="1" applyFill="1" applyBorder="1" applyAlignment="1">
      <alignment vertical="center"/>
    </xf>
    <xf numFmtId="4" fontId="7" fillId="2" borderId="4" xfId="0" applyNumberFormat="1" applyFont="1" applyFill="1" applyBorder="1" applyAlignment="1">
      <alignment horizontal="right" vertical="center"/>
    </xf>
    <xf numFmtId="0" fontId="9" fillId="5" borderId="4" xfId="0" applyFont="1" applyFill="1" applyBorder="1" applyAlignment="1">
      <alignment vertical="center" wrapText="1"/>
    </xf>
    <xf numFmtId="43" fontId="9" fillId="5" borderId="4" xfId="8" applyFont="1" applyFill="1" applyBorder="1" applyAlignment="1" applyProtection="1">
      <alignment vertical="center" wrapText="1"/>
    </xf>
    <xf numFmtId="4" fontId="9" fillId="5" borderId="4" xfId="8" applyNumberFormat="1" applyFont="1" applyFill="1" applyBorder="1" applyAlignment="1" applyProtection="1">
      <alignment vertical="center" wrapText="1"/>
    </xf>
    <xf numFmtId="43" fontId="51" fillId="2" borderId="0" xfId="8" applyFont="1" applyFill="1" applyBorder="1" applyAlignment="1">
      <alignment vertical="center"/>
    </xf>
    <xf numFmtId="0" fontId="9" fillId="5" borderId="4" xfId="0" applyFont="1" applyFill="1" applyBorder="1" applyAlignment="1">
      <alignment horizontal="center" vertical="center" wrapText="1"/>
    </xf>
    <xf numFmtId="43" fontId="9" fillId="5" borderId="4" xfId="8" applyFont="1" applyFill="1" applyBorder="1" applyAlignment="1" applyProtection="1">
      <alignment horizontal="right" vertical="center" wrapText="1"/>
    </xf>
    <xf numFmtId="4" fontId="9" fillId="5" borderId="4" xfId="8" applyNumberFormat="1" applyFont="1" applyFill="1" applyBorder="1" applyAlignment="1" applyProtection="1">
      <alignment horizontal="right" vertical="center" wrapText="1"/>
    </xf>
    <xf numFmtId="0" fontId="9" fillId="7" borderId="4" xfId="0" applyFont="1" applyFill="1" applyBorder="1" applyAlignment="1">
      <alignment horizontal="center" vertical="center" wrapText="1"/>
    </xf>
    <xf numFmtId="43" fontId="9" fillId="7" borderId="4" xfId="8" applyFont="1" applyFill="1" applyBorder="1" applyAlignment="1" applyProtection="1">
      <alignment horizontal="right" vertical="center" wrapText="1"/>
    </xf>
    <xf numFmtId="4" fontId="9" fillId="7" borderId="4" xfId="8" applyNumberFormat="1" applyFont="1" applyFill="1" applyBorder="1" applyAlignment="1" applyProtection="1">
      <alignment horizontal="right" vertical="center" wrapText="1"/>
    </xf>
    <xf numFmtId="4" fontId="9" fillId="2" borderId="4" xfId="8" applyNumberFormat="1" applyFont="1" applyFill="1" applyBorder="1" applyAlignment="1">
      <alignment horizontal="right" vertical="center" wrapText="1"/>
    </xf>
    <xf numFmtId="4" fontId="9" fillId="2" borderId="4" xfId="0" applyNumberFormat="1" applyFont="1" applyFill="1" applyBorder="1" applyAlignment="1">
      <alignment horizontal="right" vertical="center" wrapText="1"/>
    </xf>
    <xf numFmtId="0" fontId="35" fillId="0" borderId="6" xfId="17" applyFont="1" applyBorder="1" applyAlignment="1">
      <alignment horizontal="center" vertical="center"/>
    </xf>
    <xf numFmtId="0" fontId="9" fillId="0" borderId="0" xfId="17" applyFont="1"/>
    <xf numFmtId="0" fontId="35" fillId="0" borderId="11" xfId="17" applyFont="1" applyBorder="1" applyAlignment="1">
      <alignment horizontal="center" vertical="center"/>
    </xf>
    <xf numFmtId="0" fontId="35" fillId="0" borderId="8" xfId="17" applyFont="1" applyBorder="1" applyAlignment="1">
      <alignment horizontal="center" vertical="center"/>
    </xf>
    <xf numFmtId="0" fontId="7" fillId="7" borderId="2" xfId="17" applyFont="1" applyFill="1" applyBorder="1" applyAlignment="1">
      <alignment horizontal="center" vertical="center" wrapText="1"/>
    </xf>
    <xf numFmtId="0" fontId="7" fillId="0" borderId="48" xfId="17" applyFont="1" applyBorder="1" applyAlignment="1">
      <alignment horizontal="center" vertical="center"/>
    </xf>
    <xf numFmtId="0" fontId="9" fillId="15" borderId="0" xfId="17" applyFont="1" applyFill="1" applyAlignment="1">
      <alignment vertical="center"/>
    </xf>
    <xf numFmtId="0" fontId="9" fillId="0" borderId="0" xfId="17" applyFont="1" applyAlignment="1">
      <alignment horizontal="center"/>
    </xf>
    <xf numFmtId="0" fontId="9" fillId="7" borderId="4" xfId="17" applyFont="1" applyFill="1" applyBorder="1" applyAlignment="1">
      <alignment vertical="center"/>
    </xf>
    <xf numFmtId="0" fontId="7" fillId="5" borderId="3" xfId="17" applyFont="1" applyFill="1" applyBorder="1" applyAlignment="1">
      <alignment horizontal="center" vertical="center" wrapText="1"/>
    </xf>
    <xf numFmtId="0" fontId="11" fillId="0" borderId="3" xfId="17" applyFont="1" applyBorder="1" applyAlignment="1">
      <alignment horizontal="center" vertical="center"/>
    </xf>
    <xf numFmtId="0" fontId="11" fillId="0" borderId="1" xfId="17" applyFont="1" applyBorder="1" applyAlignment="1">
      <alignment horizontal="center" vertical="center"/>
    </xf>
    <xf numFmtId="2" fontId="9" fillId="3" borderId="1" xfId="17" applyNumberFormat="1" applyFont="1" applyFill="1" applyBorder="1" applyAlignment="1">
      <alignment horizontal="center" vertical="center"/>
    </xf>
    <xf numFmtId="0" fontId="7" fillId="5" borderId="5" xfId="17" applyFont="1" applyFill="1" applyBorder="1" applyAlignment="1">
      <alignment horizontal="center" vertical="center" wrapText="1"/>
    </xf>
    <xf numFmtId="0" fontId="9" fillId="0" borderId="2" xfId="17" applyFont="1" applyBorder="1" applyAlignment="1">
      <alignment horizontal="center" vertical="center" wrapText="1"/>
    </xf>
    <xf numFmtId="2" fontId="9" fillId="10" borderId="3" xfId="17" applyNumberFormat="1" applyFont="1" applyFill="1" applyBorder="1" applyAlignment="1">
      <alignment horizontal="center" vertical="center" wrapText="1"/>
    </xf>
    <xf numFmtId="2" fontId="9" fillId="3" borderId="3" xfId="17" applyNumberFormat="1" applyFont="1" applyFill="1" applyBorder="1" applyAlignment="1">
      <alignment horizontal="center" vertical="center" wrapText="1"/>
    </xf>
    <xf numFmtId="0" fontId="9" fillId="2" borderId="3" xfId="17" applyFont="1" applyFill="1" applyBorder="1" applyAlignment="1">
      <alignment horizontal="center" vertical="center" wrapText="1"/>
    </xf>
    <xf numFmtId="0" fontId="7" fillId="2" borderId="3" xfId="17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/>
    </xf>
    <xf numFmtId="2" fontId="7" fillId="0" borderId="3" xfId="0" applyNumberFormat="1" applyFont="1" applyBorder="1" applyAlignment="1">
      <alignment horizontal="center" vertical="center"/>
    </xf>
    <xf numFmtId="2" fontId="7" fillId="3" borderId="3" xfId="17" applyNumberFormat="1" applyFont="1" applyFill="1" applyBorder="1" applyAlignment="1">
      <alignment horizontal="center" vertical="center" wrapText="1"/>
    </xf>
    <xf numFmtId="0" fontId="7" fillId="2" borderId="5" xfId="17" applyFont="1" applyFill="1" applyBorder="1" applyAlignment="1">
      <alignment horizontal="center" vertical="center" wrapText="1"/>
    </xf>
    <xf numFmtId="0" fontId="9" fillId="7" borderId="4" xfId="17" applyFont="1" applyFill="1" applyBorder="1"/>
    <xf numFmtId="0" fontId="7" fillId="7" borderId="4" xfId="17" applyFont="1" applyFill="1" applyBorder="1" applyAlignment="1">
      <alignment horizontal="left" vertical="center" wrapText="1"/>
    </xf>
    <xf numFmtId="0" fontId="7" fillId="0" borderId="48" xfId="17" applyFont="1" applyBorder="1" applyAlignment="1">
      <alignment horizontal="center" vertical="center" wrapText="1"/>
    </xf>
    <xf numFmtId="0" fontId="7" fillId="7" borderId="1" xfId="17" applyFont="1" applyFill="1" applyBorder="1" applyAlignment="1">
      <alignment horizontal="left" vertical="center"/>
    </xf>
    <xf numFmtId="0" fontId="7" fillId="2" borderId="3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2" fontId="9" fillId="3" borderId="1" xfId="0" applyNumberFormat="1" applyFont="1" applyFill="1" applyBorder="1" applyAlignment="1">
      <alignment horizontal="center" vertical="center"/>
    </xf>
    <xf numFmtId="2" fontId="7" fillId="3" borderId="1" xfId="0" applyNumberFormat="1" applyFont="1" applyFill="1" applyBorder="1" applyAlignment="1">
      <alignment horizontal="center" vertical="center" wrapText="1"/>
    </xf>
    <xf numFmtId="0" fontId="9" fillId="0" borderId="0" xfId="17" applyFont="1" applyAlignment="1">
      <alignment vertical="center"/>
    </xf>
    <xf numFmtId="4" fontId="9" fillId="2" borderId="4" xfId="8" applyNumberFormat="1" applyFont="1" applyFill="1" applyBorder="1" applyAlignment="1" applyProtection="1">
      <alignment horizontal="right" vertical="center" wrapText="1"/>
    </xf>
    <xf numFmtId="165" fontId="7" fillId="5" borderId="0" xfId="8" applyNumberFormat="1" applyFont="1" applyFill="1" applyBorder="1" applyAlignment="1" applyProtection="1">
      <alignment vertical="center" wrapText="1"/>
    </xf>
    <xf numFmtId="165" fontId="7" fillId="8" borderId="4" xfId="8" applyNumberFormat="1" applyFont="1" applyFill="1" applyBorder="1" applyAlignment="1" applyProtection="1">
      <alignment horizontal="right" vertical="center" wrapText="1"/>
    </xf>
    <xf numFmtId="165" fontId="51" fillId="2" borderId="4" xfId="8" applyNumberFormat="1" applyFont="1" applyFill="1" applyBorder="1" applyAlignment="1">
      <alignment vertical="center"/>
    </xf>
    <xf numFmtId="165" fontId="7" fillId="2" borderId="4" xfId="8" applyNumberFormat="1" applyFont="1" applyFill="1" applyBorder="1" applyAlignment="1" applyProtection="1">
      <alignment horizontal="right" vertical="center" wrapText="1"/>
    </xf>
    <xf numFmtId="165" fontId="7" fillId="5" borderId="4" xfId="8" applyNumberFormat="1" applyFont="1" applyFill="1" applyBorder="1" applyAlignment="1" applyProtection="1">
      <alignment vertical="center" wrapText="1"/>
    </xf>
    <xf numFmtId="165" fontId="51" fillId="2" borderId="0" xfId="8" applyNumberFormat="1" applyFont="1" applyFill="1" applyBorder="1" applyAlignment="1">
      <alignment vertical="center"/>
    </xf>
    <xf numFmtId="165" fontId="7" fillId="5" borderId="4" xfId="8" applyNumberFormat="1" applyFont="1" applyFill="1" applyBorder="1" applyAlignment="1" applyProtection="1">
      <alignment horizontal="right" vertical="center" wrapText="1"/>
    </xf>
    <xf numFmtId="165" fontId="7" fillId="7" borderId="4" xfId="8" applyNumberFormat="1" applyFont="1" applyFill="1" applyBorder="1" applyAlignment="1" applyProtection="1">
      <alignment horizontal="right" vertical="center" wrapText="1"/>
    </xf>
    <xf numFmtId="165" fontId="9" fillId="2" borderId="4" xfId="8" applyNumberFormat="1" applyFont="1" applyFill="1" applyBorder="1" applyAlignment="1" applyProtection="1">
      <alignment horizontal="right" vertical="center" wrapText="1"/>
    </xf>
    <xf numFmtId="4" fontId="9" fillId="0" borderId="4" xfId="0" applyNumberFormat="1" applyFont="1" applyBorder="1" applyAlignment="1">
      <alignment horizontal="right" vertical="center" wrapText="1"/>
    </xf>
    <xf numFmtId="0" fontId="36" fillId="2" borderId="0" xfId="0" applyFont="1" applyFill="1" applyAlignment="1">
      <alignment horizontal="right" vertical="center"/>
    </xf>
    <xf numFmtId="0" fontId="35" fillId="2" borderId="0" xfId="0" applyFont="1" applyFill="1" applyAlignment="1">
      <alignment horizontal="right" vertical="center"/>
    </xf>
    <xf numFmtId="0" fontId="35" fillId="0" borderId="0" xfId="0" applyFont="1" applyAlignment="1">
      <alignment vertical="center"/>
    </xf>
    <xf numFmtId="4" fontId="36" fillId="2" borderId="0" xfId="0" applyNumberFormat="1" applyFont="1" applyFill="1" applyAlignment="1">
      <alignment vertical="center"/>
    </xf>
    <xf numFmtId="165" fontId="35" fillId="2" borderId="0" xfId="0" applyNumberFormat="1" applyFont="1" applyFill="1" applyAlignment="1">
      <alignment vertical="center"/>
    </xf>
    <xf numFmtId="10" fontId="36" fillId="2" borderId="0" xfId="3" applyNumberFormat="1" applyFont="1" applyFill="1" applyAlignment="1">
      <alignment vertical="center"/>
    </xf>
    <xf numFmtId="0" fontId="7" fillId="2" borderId="3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right" vertical="center" wrapText="1"/>
    </xf>
    <xf numFmtId="0" fontId="7" fillId="7" borderId="4" xfId="0" applyFont="1" applyFill="1" applyBorder="1" applyAlignment="1">
      <alignment horizontal="center" vertical="center" wrapText="1"/>
    </xf>
    <xf numFmtId="43" fontId="7" fillId="7" borderId="4" xfId="8" applyFont="1" applyFill="1" applyBorder="1" applyAlignment="1" applyProtection="1">
      <alignment horizontal="center" vertical="center" wrapText="1"/>
    </xf>
    <xf numFmtId="4" fontId="7" fillId="7" borderId="4" xfId="8" applyNumberFormat="1" applyFont="1" applyFill="1" applyBorder="1" applyAlignment="1" applyProtection="1">
      <alignment horizontal="center" vertical="center" wrapText="1"/>
    </xf>
    <xf numFmtId="165" fontId="7" fillId="7" borderId="4" xfId="8" applyNumberFormat="1" applyFont="1" applyFill="1" applyBorder="1" applyAlignment="1" applyProtection="1">
      <alignment horizontal="center" vertical="center" wrapText="1"/>
    </xf>
    <xf numFmtId="0" fontId="51" fillId="0" borderId="0" xfId="0" applyFont="1" applyAlignment="1">
      <alignment vertical="center"/>
    </xf>
    <xf numFmtId="0" fontId="51" fillId="0" borderId="0" xfId="0" applyFont="1" applyAlignment="1">
      <alignment horizontal="center" vertical="center"/>
    </xf>
    <xf numFmtId="0" fontId="51" fillId="0" borderId="0" xfId="0" applyFont="1" applyAlignment="1">
      <alignment vertical="center" wrapText="1"/>
    </xf>
    <xf numFmtId="43" fontId="51" fillId="0" borderId="0" xfId="8" applyFont="1" applyAlignment="1">
      <alignment vertical="center"/>
    </xf>
    <xf numFmtId="4" fontId="51" fillId="0" borderId="0" xfId="8" applyNumberFormat="1" applyFont="1" applyAlignment="1">
      <alignment vertical="center"/>
    </xf>
    <xf numFmtId="0" fontId="9" fillId="2" borderId="3" xfId="0" applyFont="1" applyFill="1" applyBorder="1" applyAlignment="1">
      <alignment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36" fillId="0" borderId="6" xfId="0" applyFont="1" applyBorder="1" applyAlignment="1">
      <alignment vertical="center"/>
    </xf>
    <xf numFmtId="0" fontId="36" fillId="0" borderId="10" xfId="0" applyFont="1" applyBorder="1" applyAlignment="1">
      <alignment vertical="center"/>
    </xf>
    <xf numFmtId="0" fontId="36" fillId="0" borderId="7" xfId="0" applyFont="1" applyBorder="1"/>
    <xf numFmtId="0" fontId="36" fillId="0" borderId="11" xfId="0" applyFont="1" applyBorder="1" applyAlignment="1">
      <alignment vertical="center"/>
    </xf>
    <xf numFmtId="0" fontId="36" fillId="0" borderId="12" xfId="0" applyFont="1" applyBorder="1"/>
    <xf numFmtId="0" fontId="36" fillId="0" borderId="8" xfId="0" applyFont="1" applyBorder="1" applyAlignment="1">
      <alignment vertical="center"/>
    </xf>
    <xf numFmtId="0" fontId="36" fillId="0" borderId="13" xfId="0" applyFont="1" applyBorder="1" applyAlignment="1">
      <alignment vertical="center"/>
    </xf>
    <xf numFmtId="0" fontId="36" fillId="0" borderId="9" xfId="0" applyFont="1" applyBorder="1"/>
    <xf numFmtId="0" fontId="7" fillId="5" borderId="3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right" vertical="center"/>
    </xf>
    <xf numFmtId="2" fontId="7" fillId="2" borderId="3" xfId="0" applyNumberFormat="1" applyFont="1" applyFill="1" applyBorder="1" applyAlignment="1">
      <alignment horizontal="center" vertical="center"/>
    </xf>
    <xf numFmtId="0" fontId="0" fillId="12" borderId="0" xfId="0" applyFill="1"/>
    <xf numFmtId="0" fontId="9" fillId="0" borderId="44" xfId="17" applyFont="1" applyBorder="1" applyAlignment="1">
      <alignment horizontal="center" vertical="center" wrapText="1"/>
    </xf>
    <xf numFmtId="0" fontId="9" fillId="2" borderId="0" xfId="0" applyFont="1" applyFill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49" fontId="7" fillId="15" borderId="6" xfId="17" applyNumberFormat="1" applyFont="1" applyFill="1" applyBorder="1" applyAlignment="1">
      <alignment horizontal="center" vertical="center"/>
    </xf>
    <xf numFmtId="0" fontId="38" fillId="12" borderId="1" xfId="0" applyFont="1" applyFill="1" applyBorder="1"/>
    <xf numFmtId="0" fontId="12" fillId="0" borderId="11" xfId="0" applyFont="1" applyBorder="1" applyAlignment="1">
      <alignment vertical="top" wrapText="1"/>
    </xf>
    <xf numFmtId="0" fontId="12" fillId="0" borderId="8" xfId="0" applyFont="1" applyBorder="1" applyAlignment="1">
      <alignment vertical="top" wrapText="1"/>
    </xf>
    <xf numFmtId="0" fontId="10" fillId="0" borderId="3" xfId="14" applyFont="1" applyBorder="1" applyAlignment="1">
      <alignment horizontal="center"/>
    </xf>
    <xf numFmtId="0" fontId="12" fillId="0" borderId="8" xfId="0" applyFont="1" applyBorder="1" applyAlignment="1">
      <alignment wrapText="1"/>
    </xf>
    <xf numFmtId="0" fontId="12" fillId="0" borderId="13" xfId="0" applyFont="1" applyBorder="1" applyAlignment="1">
      <alignment wrapText="1"/>
    </xf>
    <xf numFmtId="0" fontId="12" fillId="2" borderId="11" xfId="0" applyFont="1" applyFill="1" applyBorder="1" applyAlignment="1">
      <alignment wrapText="1"/>
    </xf>
    <xf numFmtId="0" fontId="12" fillId="2" borderId="8" xfId="0" applyFont="1" applyFill="1" applyBorder="1" applyAlignment="1">
      <alignment wrapText="1"/>
    </xf>
    <xf numFmtId="43" fontId="36" fillId="0" borderId="0" xfId="8" applyFont="1" applyBorder="1" applyAlignment="1">
      <alignment vertical="center"/>
    </xf>
    <xf numFmtId="43" fontId="36" fillId="2" borderId="12" xfId="8" applyFont="1" applyFill="1" applyBorder="1" applyAlignment="1">
      <alignment vertical="center"/>
    </xf>
    <xf numFmtId="0" fontId="7" fillId="7" borderId="1" xfId="0" applyFont="1" applyFill="1" applyBorder="1" applyAlignment="1">
      <alignment horizontal="center" vertical="center" wrapText="1"/>
    </xf>
    <xf numFmtId="165" fontId="7" fillId="7" borderId="2" xfId="8" applyNumberFormat="1" applyFont="1" applyFill="1" applyBorder="1" applyAlignment="1" applyProtection="1">
      <alignment horizontal="center" vertical="center" wrapText="1"/>
    </xf>
    <xf numFmtId="0" fontId="7" fillId="5" borderId="11" xfId="0" applyFont="1" applyFill="1" applyBorder="1" applyAlignment="1">
      <alignment horizontal="center" vertical="center" wrapText="1"/>
    </xf>
    <xf numFmtId="0" fontId="7" fillId="5" borderId="0" xfId="0" applyFont="1" applyFill="1" applyAlignment="1">
      <alignment horizontal="center" vertical="center" wrapText="1"/>
    </xf>
    <xf numFmtId="0" fontId="7" fillId="5" borderId="0" xfId="0" applyFont="1" applyFill="1" applyAlignment="1">
      <alignment horizontal="left" vertical="center" wrapText="1"/>
    </xf>
    <xf numFmtId="0" fontId="9" fillId="5" borderId="0" xfId="0" applyFont="1" applyFill="1" applyAlignment="1">
      <alignment vertical="center" wrapText="1"/>
    </xf>
    <xf numFmtId="165" fontId="7" fillId="5" borderId="12" xfId="8" applyNumberFormat="1" applyFont="1" applyFill="1" applyBorder="1" applyAlignment="1" applyProtection="1">
      <alignment vertical="center" wrapText="1"/>
    </xf>
    <xf numFmtId="49" fontId="7" fillId="8" borderId="1" xfId="0" applyNumberFormat="1" applyFont="1" applyFill="1" applyBorder="1" applyAlignment="1">
      <alignment horizontal="center" vertical="center" wrapText="1"/>
    </xf>
    <xf numFmtId="165" fontId="7" fillId="8" borderId="2" xfId="8" applyNumberFormat="1" applyFont="1" applyFill="1" applyBorder="1" applyAlignment="1" applyProtection="1">
      <alignment horizontal="right" vertical="center" wrapText="1"/>
    </xf>
    <xf numFmtId="0" fontId="9" fillId="2" borderId="1" xfId="0" applyFont="1" applyFill="1" applyBorder="1" applyAlignment="1">
      <alignment horizontal="center" vertical="center" wrapText="1"/>
    </xf>
    <xf numFmtId="4" fontId="9" fillId="2" borderId="2" xfId="8" applyNumberFormat="1" applyFont="1" applyFill="1" applyBorder="1" applyAlignment="1" applyProtection="1">
      <alignment horizontal="right" vertical="center" wrapText="1"/>
    </xf>
    <xf numFmtId="165" fontId="7" fillId="2" borderId="2" xfId="8" applyNumberFormat="1" applyFont="1" applyFill="1" applyBorder="1" applyAlignment="1" applyProtection="1">
      <alignment horizontal="right" vertical="center" wrapText="1"/>
    </xf>
    <xf numFmtId="0" fontId="7" fillId="5" borderId="1" xfId="0" applyFont="1" applyFill="1" applyBorder="1" applyAlignment="1">
      <alignment horizontal="center" vertical="center" wrapText="1"/>
    </xf>
    <xf numFmtId="165" fontId="7" fillId="5" borderId="2" xfId="8" applyNumberFormat="1" applyFont="1" applyFill="1" applyBorder="1" applyAlignment="1" applyProtection="1">
      <alignment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51" fillId="2" borderId="0" xfId="0" applyFont="1" applyFill="1" applyAlignment="1">
      <alignment vertical="center" wrapText="1"/>
    </xf>
    <xf numFmtId="0" fontId="9" fillId="2" borderId="0" xfId="0" applyFont="1" applyFill="1" applyAlignment="1">
      <alignment vertical="center"/>
    </xf>
    <xf numFmtId="4" fontId="7" fillId="2" borderId="0" xfId="0" applyNumberFormat="1" applyFont="1" applyFill="1" applyAlignment="1">
      <alignment horizontal="right" vertical="center"/>
    </xf>
    <xf numFmtId="165" fontId="7" fillId="2" borderId="12" xfId="8" applyNumberFormat="1" applyFont="1" applyFill="1" applyBorder="1" applyAlignment="1" applyProtection="1">
      <alignment horizontal="right" vertical="center" wrapText="1"/>
    </xf>
    <xf numFmtId="49" fontId="7" fillId="5" borderId="1" xfId="0" applyNumberFormat="1" applyFont="1" applyFill="1" applyBorder="1" applyAlignment="1">
      <alignment horizontal="center" vertical="center" wrapText="1"/>
    </xf>
    <xf numFmtId="165" fontId="7" fillId="5" borderId="2" xfId="8" applyNumberFormat="1" applyFont="1" applyFill="1" applyBorder="1" applyAlignment="1" applyProtection="1">
      <alignment horizontal="right" vertical="center" wrapText="1"/>
    </xf>
    <xf numFmtId="49" fontId="7" fillId="7" borderId="1" xfId="0" applyNumberFormat="1" applyFont="1" applyFill="1" applyBorder="1" applyAlignment="1">
      <alignment horizontal="center" vertical="center" wrapText="1"/>
    </xf>
    <xf numFmtId="165" fontId="7" fillId="7" borderId="2" xfId="8" applyNumberFormat="1" applyFont="1" applyFill="1" applyBorder="1" applyAlignment="1" applyProtection="1">
      <alignment horizontal="right" vertical="center" wrapText="1"/>
    </xf>
    <xf numFmtId="165" fontId="9" fillId="2" borderId="2" xfId="8" applyNumberFormat="1" applyFont="1" applyFill="1" applyBorder="1" applyAlignment="1" applyProtection="1">
      <alignment horizontal="right" vertical="center" wrapText="1"/>
    </xf>
    <xf numFmtId="0" fontId="9" fillId="5" borderId="1" xfId="0" applyFont="1" applyFill="1" applyBorder="1" applyAlignment="1">
      <alignment vertical="center"/>
    </xf>
    <xf numFmtId="0" fontId="9" fillId="5" borderId="4" xfId="0" applyFont="1" applyFill="1" applyBorder="1" applyAlignment="1">
      <alignment vertical="center"/>
    </xf>
    <xf numFmtId="0" fontId="9" fillId="5" borderId="4" xfId="0" applyFont="1" applyFill="1" applyBorder="1" applyAlignment="1">
      <alignment horizontal="center" vertical="center"/>
    </xf>
    <xf numFmtId="4" fontId="7" fillId="5" borderId="4" xfId="0" applyNumberFormat="1" applyFont="1" applyFill="1" applyBorder="1" applyAlignment="1">
      <alignment vertical="center"/>
    </xf>
    <xf numFmtId="0" fontId="51" fillId="5" borderId="13" xfId="0" applyFont="1" applyFill="1" applyBorder="1" applyAlignment="1">
      <alignment vertical="center"/>
    </xf>
    <xf numFmtId="165" fontId="7" fillId="5" borderId="4" xfId="0" applyNumberFormat="1" applyFont="1" applyFill="1" applyBorder="1" applyAlignment="1">
      <alignment horizontal="right" vertical="center"/>
    </xf>
    <xf numFmtId="165" fontId="7" fillId="5" borderId="2" xfId="0" applyNumberFormat="1" applyFont="1" applyFill="1" applyBorder="1" applyAlignment="1">
      <alignment horizontal="right" vertical="center"/>
    </xf>
    <xf numFmtId="0" fontId="11" fillId="0" borderId="0" xfId="0" applyFont="1" applyAlignment="1">
      <alignment vertical="top"/>
    </xf>
    <xf numFmtId="0" fontId="12" fillId="0" borderId="0" xfId="0" applyFont="1" applyAlignment="1">
      <alignment wrapText="1"/>
    </xf>
    <xf numFmtId="0" fontId="0" fillId="0" borderId="10" xfId="0" applyBorder="1"/>
    <xf numFmtId="0" fontId="52" fillId="2" borderId="4" xfId="0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right" vertical="center" wrapText="1"/>
    </xf>
    <xf numFmtId="0" fontId="9" fillId="0" borderId="4" xfId="0" applyFont="1" applyBorder="1" applyAlignment="1">
      <alignment horizontal="right" vertical="center" wrapText="1"/>
    </xf>
    <xf numFmtId="0" fontId="7" fillId="2" borderId="4" xfId="0" applyFont="1" applyFill="1" applyBorder="1" applyAlignment="1">
      <alignment horizontal="right" vertical="center"/>
    </xf>
    <xf numFmtId="0" fontId="54" fillId="2" borderId="4" xfId="0" applyFont="1" applyFill="1" applyBorder="1" applyAlignment="1">
      <alignment horizontal="right" vertical="center" wrapText="1"/>
    </xf>
    <xf numFmtId="10" fontId="55" fillId="2" borderId="4" xfId="3" applyNumberFormat="1" applyFont="1" applyFill="1" applyBorder="1" applyAlignment="1" applyProtection="1">
      <alignment horizontal="left" vertical="center" wrapText="1"/>
    </xf>
    <xf numFmtId="0" fontId="53" fillId="2" borderId="4" xfId="0" applyFont="1" applyFill="1" applyBorder="1" applyAlignment="1">
      <alignment vertical="center"/>
    </xf>
    <xf numFmtId="10" fontId="55" fillId="2" borderId="13" xfId="3" applyNumberFormat="1" applyFont="1" applyFill="1" applyBorder="1" applyAlignment="1" applyProtection="1">
      <alignment horizontal="left" vertical="center" wrapText="1"/>
    </xf>
    <xf numFmtId="0" fontId="53" fillId="2" borderId="13" xfId="0" applyFont="1" applyFill="1" applyBorder="1" applyAlignment="1">
      <alignment vertical="center"/>
    </xf>
    <xf numFmtId="0" fontId="39" fillId="0" borderId="10" xfId="0" applyFont="1" applyBorder="1"/>
    <xf numFmtId="2" fontId="9" fillId="0" borderId="3" xfId="17" applyNumberFormat="1" applyFont="1" applyBorder="1" applyAlignment="1">
      <alignment horizontal="center" vertical="center"/>
    </xf>
    <xf numFmtId="0" fontId="7" fillId="16" borderId="1" xfId="17" applyFont="1" applyFill="1" applyBorder="1" applyAlignment="1">
      <alignment horizontal="left" vertical="center"/>
    </xf>
    <xf numFmtId="0" fontId="7" fillId="16" borderId="4" xfId="17" applyFont="1" applyFill="1" applyBorder="1" applyAlignment="1">
      <alignment horizontal="center" vertical="center" wrapText="1"/>
    </xf>
    <xf numFmtId="0" fontId="7" fillId="16" borderId="2" xfId="17" applyFont="1" applyFill="1" applyBorder="1" applyAlignment="1">
      <alignment horizontal="center" vertical="center" wrapText="1"/>
    </xf>
    <xf numFmtId="0" fontId="7" fillId="10" borderId="3" xfId="17" applyFont="1" applyFill="1" applyBorder="1" applyAlignment="1">
      <alignment horizontal="center" vertical="center"/>
    </xf>
    <xf numFmtId="2" fontId="9" fillId="0" borderId="0" xfId="17" applyNumberFormat="1" applyFont="1"/>
    <xf numFmtId="0" fontId="9" fillId="3" borderId="3" xfId="17" applyFont="1" applyFill="1" applyBorder="1" applyAlignment="1">
      <alignment horizontal="center" vertical="center"/>
    </xf>
    <xf numFmtId="0" fontId="9" fillId="17" borderId="3" xfId="17" applyFont="1" applyFill="1" applyBorder="1" applyAlignment="1">
      <alignment horizontal="center" vertical="center"/>
    </xf>
    <xf numFmtId="0" fontId="9" fillId="18" borderId="3" xfId="17" applyFont="1" applyFill="1" applyBorder="1" applyAlignment="1">
      <alignment horizontal="center" vertical="center"/>
    </xf>
    <xf numFmtId="2" fontId="9" fillId="17" borderId="3" xfId="17" applyNumberFormat="1" applyFont="1" applyFill="1" applyBorder="1" applyAlignment="1">
      <alignment horizontal="center" vertical="center"/>
    </xf>
    <xf numFmtId="2" fontId="9" fillId="18" borderId="3" xfId="17" applyNumberFormat="1" applyFont="1" applyFill="1" applyBorder="1" applyAlignment="1">
      <alignment horizontal="center" vertical="center"/>
    </xf>
    <xf numFmtId="43" fontId="7" fillId="2" borderId="0" xfId="8" applyFont="1" applyFill="1" applyBorder="1" applyAlignment="1" applyProtection="1">
      <alignment horizontal="center" vertical="center" wrapText="1"/>
    </xf>
    <xf numFmtId="165" fontId="9" fillId="2" borderId="0" xfId="0" applyNumberFormat="1" applyFont="1" applyFill="1" applyAlignment="1">
      <alignment vertical="center"/>
    </xf>
    <xf numFmtId="0" fontId="9" fillId="2" borderId="0" xfId="0" applyFont="1" applyFill="1" applyAlignment="1">
      <alignment horizontal="left" vertical="center"/>
    </xf>
    <xf numFmtId="0" fontId="51" fillId="2" borderId="0" xfId="0" applyFont="1" applyFill="1" applyAlignment="1">
      <alignment vertical="center"/>
    </xf>
    <xf numFmtId="43" fontId="51" fillId="2" borderId="0" xfId="0" applyNumberFormat="1" applyFont="1" applyFill="1" applyAlignment="1">
      <alignment vertical="center"/>
    </xf>
    <xf numFmtId="10" fontId="51" fillId="2" borderId="0" xfId="3" applyNumberFormat="1" applyFont="1" applyFill="1" applyAlignment="1">
      <alignment vertical="center"/>
    </xf>
    <xf numFmtId="43" fontId="56" fillId="2" borderId="13" xfId="8" applyFont="1" applyFill="1" applyBorder="1" applyAlignment="1" applyProtection="1">
      <alignment horizontal="center" vertical="center" wrapText="1"/>
    </xf>
    <xf numFmtId="169" fontId="0" fillId="0" borderId="0" xfId="0" applyNumberFormat="1"/>
    <xf numFmtId="10" fontId="51" fillId="2" borderId="0" xfId="0" applyNumberFormat="1" applyFont="1" applyFill="1" applyAlignment="1">
      <alignment vertical="center"/>
    </xf>
    <xf numFmtId="0" fontId="18" fillId="2" borderId="3" xfId="0" applyFont="1" applyFill="1" applyBorder="1" applyAlignment="1">
      <alignment horizontal="center" vertical="center"/>
    </xf>
    <xf numFmtId="0" fontId="26" fillId="6" borderId="41" xfId="14" applyFont="1" applyFill="1" applyBorder="1" applyAlignment="1" applyProtection="1">
      <alignment horizontal="center" vertical="center"/>
      <protection locked="0"/>
    </xf>
    <xf numFmtId="0" fontId="26" fillId="6" borderId="42" xfId="14" applyFont="1" applyFill="1" applyBorder="1" applyAlignment="1" applyProtection="1">
      <alignment horizontal="center" vertical="center"/>
      <protection locked="0"/>
    </xf>
    <xf numFmtId="0" fontId="32" fillId="6" borderId="35" xfId="14" applyFont="1" applyFill="1" applyBorder="1" applyAlignment="1" applyProtection="1">
      <alignment horizontal="center" vertical="center"/>
      <protection locked="0"/>
    </xf>
    <xf numFmtId="0" fontId="32" fillId="6" borderId="36" xfId="14" applyFont="1" applyFill="1" applyBorder="1" applyAlignment="1" applyProtection="1">
      <alignment horizontal="center" vertical="center"/>
      <protection locked="0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46" fillId="13" borderId="6" xfId="0" applyFont="1" applyFill="1" applyBorder="1" applyAlignment="1">
      <alignment horizontal="center" vertical="center" wrapText="1"/>
    </xf>
    <xf numFmtId="0" fontId="46" fillId="13" borderId="7" xfId="0" applyFont="1" applyFill="1" applyBorder="1" applyAlignment="1">
      <alignment horizontal="center" vertical="center" wrapText="1"/>
    </xf>
    <xf numFmtId="0" fontId="46" fillId="13" borderId="11" xfId="0" applyFont="1" applyFill="1" applyBorder="1" applyAlignment="1">
      <alignment horizontal="center" vertical="center" wrapText="1"/>
    </xf>
    <xf numFmtId="0" fontId="46" fillId="13" borderId="12" xfId="0" applyFont="1" applyFill="1" applyBorder="1" applyAlignment="1">
      <alignment horizontal="center" vertical="center" wrapText="1"/>
    </xf>
    <xf numFmtId="0" fontId="46" fillId="13" borderId="8" xfId="0" applyFont="1" applyFill="1" applyBorder="1" applyAlignment="1">
      <alignment horizontal="center" vertical="center" wrapText="1"/>
    </xf>
    <xf numFmtId="0" fontId="46" fillId="13" borderId="9" xfId="0" applyFont="1" applyFill="1" applyBorder="1" applyAlignment="1">
      <alignment horizontal="center" vertical="center" wrapText="1"/>
    </xf>
    <xf numFmtId="0" fontId="47" fillId="0" borderId="3" xfId="0" applyFont="1" applyBorder="1" applyAlignment="1">
      <alignment horizontal="right" vertical="center"/>
    </xf>
    <xf numFmtId="49" fontId="48" fillId="0" borderId="1" xfId="0" applyNumberFormat="1" applyFont="1" applyBorder="1" applyAlignment="1">
      <alignment horizontal="left" vertical="center"/>
    </xf>
    <xf numFmtId="0" fontId="48" fillId="0" borderId="2" xfId="0" applyFont="1" applyBorder="1" applyAlignment="1">
      <alignment horizontal="left" vertical="center"/>
    </xf>
    <xf numFmtId="0" fontId="47" fillId="0" borderId="1" xfId="0" applyFont="1" applyBorder="1" applyAlignment="1">
      <alignment horizontal="right" vertical="center"/>
    </xf>
    <xf numFmtId="0" fontId="47" fillId="0" borderId="2" xfId="0" applyFont="1" applyBorder="1" applyAlignment="1">
      <alignment horizontal="right" vertical="center"/>
    </xf>
    <xf numFmtId="0" fontId="48" fillId="0" borderId="1" xfId="0" applyFont="1" applyBorder="1" applyAlignment="1">
      <alignment horizontal="left" vertical="center"/>
    </xf>
    <xf numFmtId="0" fontId="47" fillId="0" borderId="1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9" fontId="49" fillId="14" borderId="10" xfId="3" applyFont="1" applyFill="1" applyBorder="1" applyAlignment="1">
      <alignment horizontal="center" vertical="center"/>
    </xf>
    <xf numFmtId="0" fontId="50" fillId="7" borderId="6" xfId="0" applyFont="1" applyFill="1" applyBorder="1" applyAlignment="1">
      <alignment horizontal="center" vertical="center" textRotation="90"/>
    </xf>
    <xf numFmtId="0" fontId="50" fillId="7" borderId="7" xfId="0" applyFont="1" applyFill="1" applyBorder="1" applyAlignment="1">
      <alignment horizontal="center" vertical="center" textRotation="90"/>
    </xf>
    <xf numFmtId="0" fontId="50" fillId="7" borderId="11" xfId="0" applyFont="1" applyFill="1" applyBorder="1" applyAlignment="1">
      <alignment horizontal="center" vertical="center" textRotation="90"/>
    </xf>
    <xf numFmtId="0" fontId="50" fillId="7" borderId="12" xfId="0" applyFont="1" applyFill="1" applyBorder="1" applyAlignment="1">
      <alignment horizontal="center" vertical="center" textRotation="90"/>
    </xf>
    <xf numFmtId="0" fontId="50" fillId="7" borderId="8" xfId="0" applyFont="1" applyFill="1" applyBorder="1" applyAlignment="1">
      <alignment horizontal="center" vertical="center" textRotation="90"/>
    </xf>
    <xf numFmtId="0" fontId="50" fillId="7" borderId="9" xfId="0" applyFont="1" applyFill="1" applyBorder="1" applyAlignment="1">
      <alignment horizontal="center" vertical="center" textRotation="90"/>
    </xf>
    <xf numFmtId="0" fontId="16" fillId="4" borderId="6" xfId="0" applyFont="1" applyFill="1" applyBorder="1" applyAlignment="1">
      <alignment horizontal="center" vertical="center" wrapText="1"/>
    </xf>
    <xf numFmtId="0" fontId="16" fillId="4" borderId="10" xfId="0" applyFont="1" applyFill="1" applyBorder="1" applyAlignment="1">
      <alignment horizontal="center" vertical="center" wrapText="1"/>
    </xf>
    <xf numFmtId="0" fontId="16" fillId="4" borderId="7" xfId="0" applyFont="1" applyFill="1" applyBorder="1" applyAlignment="1">
      <alignment horizontal="center" vertical="center" wrapText="1"/>
    </xf>
    <xf numFmtId="4" fontId="12" fillId="2" borderId="4" xfId="3" applyNumberFormat="1" applyFont="1" applyFill="1" applyBorder="1" applyAlignment="1" applyProtection="1">
      <alignment horizontal="right" vertical="center" wrapText="1"/>
    </xf>
    <xf numFmtId="0" fontId="12" fillId="2" borderId="4" xfId="0" applyFont="1" applyFill="1" applyBorder="1" applyAlignment="1">
      <alignment horizontal="left" vertical="center" wrapText="1"/>
    </xf>
    <xf numFmtId="0" fontId="12" fillId="2" borderId="2" xfId="0" applyFont="1" applyFill="1" applyBorder="1" applyAlignment="1">
      <alignment horizontal="left" vertical="center" wrapText="1"/>
    </xf>
    <xf numFmtId="2" fontId="12" fillId="2" borderId="10" xfId="0" applyNumberFormat="1" applyFont="1" applyFill="1" applyBorder="1" applyAlignment="1">
      <alignment horizontal="right" vertical="center" wrapText="1"/>
    </xf>
    <xf numFmtId="4" fontId="11" fillId="2" borderId="6" xfId="8" applyNumberFormat="1" applyFont="1" applyFill="1" applyBorder="1" applyAlignment="1" applyProtection="1">
      <alignment horizontal="center" vertical="center"/>
    </xf>
    <xf numFmtId="4" fontId="11" fillId="2" borderId="10" xfId="8" applyNumberFormat="1" applyFont="1" applyFill="1" applyBorder="1" applyAlignment="1" applyProtection="1">
      <alignment horizontal="center" vertical="center"/>
    </xf>
    <xf numFmtId="4" fontId="11" fillId="2" borderId="7" xfId="8" applyNumberFormat="1" applyFont="1" applyFill="1" applyBorder="1" applyAlignment="1" applyProtection="1">
      <alignment horizontal="center" vertical="center"/>
    </xf>
    <xf numFmtId="0" fontId="11" fillId="2" borderId="11" xfId="0" applyFont="1" applyFill="1" applyBorder="1" applyAlignment="1">
      <alignment horizontal="center" wrapText="1"/>
    </xf>
    <xf numFmtId="0" fontId="11" fillId="2" borderId="0" xfId="0" applyFont="1" applyFill="1" applyAlignment="1">
      <alignment horizontal="center" wrapText="1"/>
    </xf>
    <xf numFmtId="0" fontId="11" fillId="2" borderId="12" xfId="0" applyFont="1" applyFill="1" applyBorder="1" applyAlignment="1">
      <alignment horizontal="center" wrapText="1"/>
    </xf>
    <xf numFmtId="0" fontId="11" fillId="2" borderId="8" xfId="0" applyFont="1" applyFill="1" applyBorder="1" applyAlignment="1">
      <alignment horizontal="center" wrapText="1"/>
    </xf>
    <xf numFmtId="0" fontId="11" fillId="2" borderId="13" xfId="0" applyFont="1" applyFill="1" applyBorder="1" applyAlignment="1">
      <alignment horizontal="center" wrapText="1"/>
    </xf>
    <xf numFmtId="0" fontId="11" fillId="2" borderId="9" xfId="0" applyFont="1" applyFill="1" applyBorder="1" applyAlignment="1">
      <alignment horizontal="center" wrapText="1"/>
    </xf>
    <xf numFmtId="10" fontId="0" fillId="0" borderId="3" xfId="0" applyNumberFormat="1" applyBorder="1" applyAlignment="1">
      <alignment horizontal="center"/>
    </xf>
    <xf numFmtId="165" fontId="0" fillId="0" borderId="3" xfId="0" applyNumberFormat="1" applyBorder="1" applyAlignment="1">
      <alignment horizontal="center"/>
    </xf>
    <xf numFmtId="0" fontId="12" fillId="2" borderId="3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left" vertical="center"/>
    </xf>
    <xf numFmtId="0" fontId="7" fillId="2" borderId="3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 wrapText="1"/>
    </xf>
    <xf numFmtId="0" fontId="9" fillId="0" borderId="3" xfId="0" applyFont="1" applyBorder="1" applyAlignment="1">
      <alignment horizontal="left" vertical="center" wrapText="1"/>
    </xf>
    <xf numFmtId="0" fontId="15" fillId="0" borderId="3" xfId="0" applyFont="1" applyBorder="1" applyAlignment="1">
      <alignment horizontal="left" vertical="center" wrapText="1"/>
    </xf>
    <xf numFmtId="49" fontId="12" fillId="0" borderId="1" xfId="0" applyNumberFormat="1" applyFont="1" applyBorder="1" applyAlignment="1">
      <alignment horizontal="left" vertical="center" wrapText="1"/>
    </xf>
    <xf numFmtId="0" fontId="12" fillId="0" borderId="4" xfId="0" applyFont="1" applyBorder="1" applyAlignment="1">
      <alignment horizontal="left" vertical="center" wrapText="1"/>
    </xf>
    <xf numFmtId="10" fontId="12" fillId="0" borderId="1" xfId="0" applyNumberFormat="1" applyFont="1" applyBorder="1" applyAlignment="1">
      <alignment horizontal="left" vertical="center" wrapText="1"/>
    </xf>
    <xf numFmtId="0" fontId="17" fillId="4" borderId="1" xfId="0" applyFont="1" applyFill="1" applyBorder="1" applyAlignment="1">
      <alignment horizontal="center" vertical="center" wrapText="1"/>
    </xf>
    <xf numFmtId="0" fontId="17" fillId="4" borderId="4" xfId="0" applyFont="1" applyFill="1" applyBorder="1" applyAlignment="1">
      <alignment horizontal="center" vertical="center" wrapText="1"/>
    </xf>
    <xf numFmtId="0" fontId="17" fillId="4" borderId="2" xfId="0" applyFont="1" applyFill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top"/>
    </xf>
    <xf numFmtId="0" fontId="11" fillId="0" borderId="10" xfId="0" applyFont="1" applyBorder="1" applyAlignment="1">
      <alignment horizontal="center" vertical="top"/>
    </xf>
    <xf numFmtId="0" fontId="11" fillId="0" borderId="7" xfId="0" applyFont="1" applyBorder="1" applyAlignment="1">
      <alignment horizontal="center" vertical="top"/>
    </xf>
    <xf numFmtId="0" fontId="12" fillId="0" borderId="11" xfId="0" applyFont="1" applyBorder="1" applyAlignment="1">
      <alignment horizontal="center" wrapText="1"/>
    </xf>
    <xf numFmtId="0" fontId="12" fillId="0" borderId="0" xfId="0" applyFont="1" applyAlignment="1">
      <alignment horizontal="center" wrapText="1"/>
    </xf>
    <xf numFmtId="0" fontId="12" fillId="0" borderId="12" xfId="0" applyFont="1" applyBorder="1" applyAlignment="1">
      <alignment horizontal="center" wrapText="1"/>
    </xf>
    <xf numFmtId="0" fontId="12" fillId="0" borderId="8" xfId="0" applyFont="1" applyBorder="1" applyAlignment="1">
      <alignment horizontal="center" wrapText="1"/>
    </xf>
    <xf numFmtId="0" fontId="12" fillId="0" borderId="13" xfId="0" applyFont="1" applyBorder="1" applyAlignment="1">
      <alignment horizontal="center" wrapText="1"/>
    </xf>
    <xf numFmtId="0" fontId="12" fillId="0" borderId="9" xfId="0" applyFont="1" applyBorder="1" applyAlignment="1">
      <alignment horizontal="center" wrapText="1"/>
    </xf>
    <xf numFmtId="49" fontId="12" fillId="0" borderId="8" xfId="0" applyNumberFormat="1" applyFont="1" applyBorder="1" applyAlignment="1">
      <alignment horizontal="left" vertical="center" wrapText="1"/>
    </xf>
    <xf numFmtId="0" fontId="12" fillId="0" borderId="13" xfId="0" applyFont="1" applyBorder="1" applyAlignment="1">
      <alignment horizontal="left" vertical="center" wrapText="1"/>
    </xf>
    <xf numFmtId="0" fontId="0" fillId="12" borderId="0" xfId="0" applyFill="1" applyAlignment="1">
      <alignment horizontal="center"/>
    </xf>
    <xf numFmtId="10" fontId="40" fillId="0" borderId="3" xfId="0" applyNumberFormat="1" applyFont="1" applyBorder="1" applyAlignment="1">
      <alignment horizontal="center"/>
    </xf>
    <xf numFmtId="165" fontId="40" fillId="0" borderId="3" xfId="0" applyNumberFormat="1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18" fillId="2" borderId="4" xfId="0" applyFont="1" applyFill="1" applyBorder="1" applyAlignment="1">
      <alignment horizontal="right" vertical="center"/>
    </xf>
    <xf numFmtId="0" fontId="18" fillId="2" borderId="2" xfId="0" applyFont="1" applyFill="1" applyBorder="1" applyAlignment="1">
      <alignment horizontal="right" vertical="center"/>
    </xf>
    <xf numFmtId="0" fontId="19" fillId="5" borderId="25" xfId="0" applyFont="1" applyFill="1" applyBorder="1" applyAlignment="1">
      <alignment horizontal="center" vertical="center"/>
    </xf>
    <xf numFmtId="0" fontId="19" fillId="5" borderId="26" xfId="0" applyFont="1" applyFill="1" applyBorder="1" applyAlignment="1">
      <alignment horizontal="center" vertical="center"/>
    </xf>
    <xf numFmtId="0" fontId="19" fillId="5" borderId="30" xfId="0" applyFont="1" applyFill="1" applyBorder="1" applyAlignment="1">
      <alignment horizontal="center" vertical="center"/>
    </xf>
    <xf numFmtId="0" fontId="18" fillId="2" borderId="15" xfId="0" applyFont="1" applyFill="1" applyBorder="1" applyAlignment="1">
      <alignment horizontal="center" vertical="center"/>
    </xf>
    <xf numFmtId="0" fontId="18" fillId="2" borderId="7" xfId="0" applyFont="1" applyFill="1" applyBorder="1" applyAlignment="1">
      <alignment horizontal="center" vertical="center"/>
    </xf>
    <xf numFmtId="0" fontId="18" fillId="2" borderId="19" xfId="0" applyFont="1" applyFill="1" applyBorder="1" applyAlignment="1">
      <alignment horizontal="center" vertical="center"/>
    </xf>
    <xf numFmtId="0" fontId="18" fillId="2" borderId="34" xfId="0" applyFont="1" applyFill="1" applyBorder="1" applyAlignment="1">
      <alignment horizontal="center" vertical="center"/>
    </xf>
    <xf numFmtId="0" fontId="12" fillId="0" borderId="3" xfId="0" applyFont="1" applyBorder="1" applyAlignment="1">
      <alignment horizontal="left" vertical="center" wrapText="1"/>
    </xf>
    <xf numFmtId="0" fontId="19" fillId="5" borderId="57" xfId="0" applyFont="1" applyFill="1" applyBorder="1" applyAlignment="1">
      <alignment horizontal="center" vertical="center"/>
    </xf>
    <xf numFmtId="0" fontId="18" fillId="2" borderId="16" xfId="0" applyFont="1" applyFill="1" applyBorder="1" applyAlignment="1">
      <alignment horizontal="center" vertical="center"/>
    </xf>
    <xf numFmtId="0" fontId="18" fillId="2" borderId="20" xfId="0" applyFont="1" applyFill="1" applyBorder="1" applyAlignment="1">
      <alignment horizontal="center" vertical="center"/>
    </xf>
    <xf numFmtId="0" fontId="19" fillId="2" borderId="4" xfId="0" applyFont="1" applyFill="1" applyBorder="1" applyAlignment="1">
      <alignment horizontal="right" vertical="center"/>
    </xf>
    <xf numFmtId="0" fontId="19" fillId="2" borderId="10" xfId="0" applyFont="1" applyFill="1" applyBorder="1" applyAlignment="1">
      <alignment horizontal="right" vertical="center"/>
    </xf>
    <xf numFmtId="0" fontId="19" fillId="2" borderId="7" xfId="0" applyFont="1" applyFill="1" applyBorder="1" applyAlignment="1">
      <alignment horizontal="right" vertical="center"/>
    </xf>
    <xf numFmtId="0" fontId="19" fillId="2" borderId="6" xfId="0" applyFont="1" applyFill="1" applyBorder="1" applyAlignment="1">
      <alignment horizontal="center" vertical="center"/>
    </xf>
    <xf numFmtId="0" fontId="19" fillId="2" borderId="7" xfId="0" applyFont="1" applyFill="1" applyBorder="1" applyAlignment="1">
      <alignment horizontal="center" vertical="center"/>
    </xf>
    <xf numFmtId="0" fontId="19" fillId="2" borderId="28" xfId="0" applyFont="1" applyFill="1" applyBorder="1" applyAlignment="1">
      <alignment horizontal="center" vertical="center"/>
    </xf>
    <xf numFmtId="0" fontId="19" fillId="2" borderId="34" xfId="0" applyFont="1" applyFill="1" applyBorder="1" applyAlignment="1">
      <alignment horizontal="center" vertical="center"/>
    </xf>
    <xf numFmtId="0" fontId="19" fillId="2" borderId="16" xfId="0" applyFont="1" applyFill="1" applyBorder="1" applyAlignment="1">
      <alignment horizontal="center" vertical="center" wrapText="1"/>
    </xf>
    <xf numFmtId="0" fontId="19" fillId="2" borderId="20" xfId="0" applyFont="1" applyFill="1" applyBorder="1" applyAlignment="1">
      <alignment horizontal="center" vertical="center" wrapText="1"/>
    </xf>
    <xf numFmtId="165" fontId="19" fillId="2" borderId="17" xfId="0" applyNumberFormat="1" applyFont="1" applyFill="1" applyBorder="1" applyAlignment="1">
      <alignment horizontal="center" vertical="center" wrapText="1"/>
    </xf>
    <xf numFmtId="165" fontId="19" fillId="2" borderId="14" xfId="0" applyNumberFormat="1" applyFont="1" applyFill="1" applyBorder="1" applyAlignment="1">
      <alignment horizontal="center" vertical="center" wrapText="1"/>
    </xf>
    <xf numFmtId="0" fontId="19" fillId="2" borderId="2" xfId="0" applyFont="1" applyFill="1" applyBorder="1" applyAlignment="1">
      <alignment horizontal="right" vertical="center"/>
    </xf>
    <xf numFmtId="0" fontId="18" fillId="2" borderId="16" xfId="0" applyFont="1" applyFill="1" applyBorder="1" applyAlignment="1">
      <alignment horizontal="center" vertical="center" wrapText="1"/>
    </xf>
    <xf numFmtId="0" fontId="18" fillId="2" borderId="20" xfId="0" applyFont="1" applyFill="1" applyBorder="1" applyAlignment="1">
      <alignment horizontal="center" vertical="center" wrapText="1"/>
    </xf>
    <xf numFmtId="165" fontId="18" fillId="2" borderId="17" xfId="0" applyNumberFormat="1" applyFont="1" applyFill="1" applyBorder="1" applyAlignment="1">
      <alignment horizontal="center" vertical="center" wrapText="1"/>
    </xf>
    <xf numFmtId="165" fontId="18" fillId="2" borderId="14" xfId="0" applyNumberFormat="1" applyFont="1" applyFill="1" applyBorder="1" applyAlignment="1">
      <alignment horizontal="center" vertical="center" wrapText="1"/>
    </xf>
    <xf numFmtId="0" fontId="9" fillId="2" borderId="5" xfId="17" applyFont="1" applyFill="1" applyBorder="1" applyAlignment="1">
      <alignment horizontal="center" vertical="center" wrapText="1"/>
    </xf>
    <xf numFmtId="0" fontId="9" fillId="2" borderId="48" xfId="17" applyFont="1" applyFill="1" applyBorder="1" applyAlignment="1">
      <alignment horizontal="center" vertical="center" wrapText="1"/>
    </xf>
    <xf numFmtId="0" fontId="11" fillId="0" borderId="1" xfId="17" applyFont="1" applyBorder="1" applyAlignment="1">
      <alignment horizontal="right" vertical="center" wrapText="1"/>
    </xf>
    <xf numFmtId="0" fontId="11" fillId="0" borderId="4" xfId="17" applyFont="1" applyBorder="1" applyAlignment="1">
      <alignment horizontal="right" vertical="center" wrapText="1"/>
    </xf>
    <xf numFmtId="0" fontId="11" fillId="0" borderId="2" xfId="17" applyFont="1" applyBorder="1" applyAlignment="1">
      <alignment horizontal="right" vertical="center" wrapText="1"/>
    </xf>
    <xf numFmtId="0" fontId="7" fillId="5" borderId="3" xfId="17" applyFont="1" applyFill="1" applyBorder="1" applyAlignment="1">
      <alignment horizontal="left" vertical="center" wrapText="1"/>
    </xf>
    <xf numFmtId="0" fontId="7" fillId="2" borderId="1" xfId="17" applyFont="1" applyFill="1" applyBorder="1" applyAlignment="1">
      <alignment horizontal="center" vertical="center"/>
    </xf>
    <xf numFmtId="0" fontId="7" fillId="2" borderId="4" xfId="17" applyFont="1" applyFill="1" applyBorder="1" applyAlignment="1">
      <alignment horizontal="center" vertical="center"/>
    </xf>
    <xf numFmtId="0" fontId="7" fillId="2" borderId="2" xfId="17" applyFont="1" applyFill="1" applyBorder="1" applyAlignment="1">
      <alignment horizontal="center" vertical="center"/>
    </xf>
    <xf numFmtId="0" fontId="9" fillId="2" borderId="1" xfId="17" applyFont="1" applyFill="1" applyBorder="1" applyAlignment="1">
      <alignment horizontal="center" vertical="center"/>
    </xf>
    <xf numFmtId="0" fontId="9" fillId="2" borderId="4" xfId="17" applyFont="1" applyFill="1" applyBorder="1" applyAlignment="1">
      <alignment horizontal="center" vertical="center"/>
    </xf>
    <xf numFmtId="0" fontId="9" fillId="2" borderId="2" xfId="17" applyFont="1" applyFill="1" applyBorder="1" applyAlignment="1">
      <alignment horizontal="center" vertical="center"/>
    </xf>
    <xf numFmtId="0" fontId="9" fillId="10" borderId="1" xfId="17" applyFont="1" applyFill="1" applyBorder="1" applyAlignment="1">
      <alignment horizontal="center" vertical="center"/>
    </xf>
    <xf numFmtId="0" fontId="9" fillId="10" borderId="3" xfId="17" applyFont="1" applyFill="1" applyBorder="1" applyAlignment="1">
      <alignment horizontal="center" vertical="center"/>
    </xf>
    <xf numFmtId="0" fontId="9" fillId="0" borderId="5" xfId="17" applyFont="1" applyBorder="1" applyAlignment="1">
      <alignment horizontal="center" vertical="center" wrapText="1"/>
    </xf>
    <xf numFmtId="0" fontId="9" fillId="0" borderId="48" xfId="17" applyFont="1" applyBorder="1" applyAlignment="1">
      <alignment horizontal="center" vertical="center" wrapText="1"/>
    </xf>
    <xf numFmtId="0" fontId="7" fillId="0" borderId="1" xfId="17" applyFont="1" applyBorder="1" applyAlignment="1">
      <alignment horizontal="center" vertical="center"/>
    </xf>
    <xf numFmtId="0" fontId="7" fillId="0" borderId="4" xfId="17" applyFont="1" applyBorder="1" applyAlignment="1">
      <alignment horizontal="center" vertical="center"/>
    </xf>
    <xf numFmtId="0" fontId="7" fillId="0" borderId="2" xfId="17" applyFont="1" applyBorder="1" applyAlignment="1">
      <alignment horizontal="center" vertical="center"/>
    </xf>
    <xf numFmtId="0" fontId="9" fillId="0" borderId="3" xfId="17" applyFont="1" applyBorder="1" applyAlignment="1">
      <alignment horizontal="center" vertical="center"/>
    </xf>
    <xf numFmtId="0" fontId="7" fillId="0" borderId="3" xfId="17" applyFont="1" applyBorder="1" applyAlignment="1">
      <alignment horizontal="center" vertical="center"/>
    </xf>
    <xf numFmtId="0" fontId="11" fillId="0" borderId="3" xfId="17" applyFont="1" applyBorder="1" applyAlignment="1">
      <alignment horizontal="right" vertical="center" wrapText="1"/>
    </xf>
    <xf numFmtId="0" fontId="11" fillId="0" borderId="1" xfId="17" applyFont="1" applyBorder="1" applyAlignment="1">
      <alignment horizontal="center" vertical="center"/>
    </xf>
    <xf numFmtId="0" fontId="11" fillId="0" borderId="4" xfId="17" applyFont="1" applyBorder="1" applyAlignment="1">
      <alignment horizontal="center" vertical="center"/>
    </xf>
    <xf numFmtId="0" fontId="11" fillId="0" borderId="2" xfId="17" applyFont="1" applyBorder="1" applyAlignment="1">
      <alignment horizontal="center" vertical="center"/>
    </xf>
    <xf numFmtId="0" fontId="9" fillId="0" borderId="1" xfId="17" applyFont="1" applyBorder="1" applyAlignment="1">
      <alignment horizontal="center" vertical="center"/>
    </xf>
    <xf numFmtId="0" fontId="9" fillId="0" borderId="4" xfId="17" applyFont="1" applyBorder="1" applyAlignment="1">
      <alignment horizontal="center" vertical="center"/>
    </xf>
    <xf numFmtId="0" fontId="9" fillId="0" borderId="2" xfId="17" applyFont="1" applyBorder="1" applyAlignment="1">
      <alignment horizontal="center" vertical="center"/>
    </xf>
    <xf numFmtId="0" fontId="7" fillId="2" borderId="1" xfId="17" applyFont="1" applyFill="1" applyBorder="1" applyAlignment="1">
      <alignment horizontal="left" vertical="center"/>
    </xf>
    <xf numFmtId="0" fontId="7" fillId="2" borderId="4" xfId="17" applyFont="1" applyFill="1" applyBorder="1" applyAlignment="1">
      <alignment horizontal="left" vertical="center"/>
    </xf>
    <xf numFmtId="0" fontId="7" fillId="2" borderId="2" xfId="17" applyFont="1" applyFill="1" applyBorder="1" applyAlignment="1">
      <alignment horizontal="left" vertical="center"/>
    </xf>
    <xf numFmtId="2" fontId="9" fillId="10" borderId="3" xfId="17" applyNumberFormat="1" applyFont="1" applyFill="1" applyBorder="1" applyAlignment="1">
      <alignment horizontal="center" vertical="center"/>
    </xf>
    <xf numFmtId="2" fontId="9" fillId="17" borderId="3" xfId="17" applyNumberFormat="1" applyFont="1" applyFill="1" applyBorder="1" applyAlignment="1">
      <alignment horizontal="left" vertical="center" wrapText="1"/>
    </xf>
    <xf numFmtId="2" fontId="7" fillId="10" borderId="3" xfId="17" applyNumberFormat="1" applyFont="1" applyFill="1" applyBorder="1" applyAlignment="1">
      <alignment horizontal="left" vertical="center" wrapText="1"/>
    </xf>
    <xf numFmtId="2" fontId="9" fillId="18" borderId="3" xfId="17" applyNumberFormat="1" applyFont="1" applyFill="1" applyBorder="1" applyAlignment="1">
      <alignment horizontal="left" vertical="center" wrapText="1"/>
    </xf>
    <xf numFmtId="0" fontId="23" fillId="0" borderId="5" xfId="17" applyFont="1" applyBorder="1" applyAlignment="1">
      <alignment horizontal="center" vertical="center" wrapText="1"/>
    </xf>
    <xf numFmtId="0" fontId="23" fillId="0" borderId="44" xfId="17" applyFont="1" applyBorder="1" applyAlignment="1">
      <alignment horizontal="center" vertical="center" wrapText="1"/>
    </xf>
    <xf numFmtId="4" fontId="7" fillId="3" borderId="1" xfId="17" applyNumberFormat="1" applyFont="1" applyFill="1" applyBorder="1" applyAlignment="1">
      <alignment horizontal="center" vertical="center" wrapText="1"/>
    </xf>
    <xf numFmtId="4" fontId="7" fillId="3" borderId="2" xfId="17" applyNumberFormat="1" applyFont="1" applyFill="1" applyBorder="1" applyAlignment="1">
      <alignment horizontal="center" vertical="center" wrapText="1"/>
    </xf>
    <xf numFmtId="0" fontId="7" fillId="5" borderId="1" xfId="17" applyFont="1" applyFill="1" applyBorder="1" applyAlignment="1">
      <alignment horizontal="center" vertical="center" wrapText="1"/>
    </xf>
    <xf numFmtId="0" fontId="7" fillId="5" borderId="10" xfId="17" applyFont="1" applyFill="1" applyBorder="1" applyAlignment="1">
      <alignment horizontal="center" vertical="center" wrapText="1"/>
    </xf>
    <xf numFmtId="0" fontId="7" fillId="5" borderId="7" xfId="17" applyFont="1" applyFill="1" applyBorder="1" applyAlignment="1">
      <alignment horizontal="center" vertical="center" wrapText="1"/>
    </xf>
    <xf numFmtId="2" fontId="7" fillId="0" borderId="3" xfId="17" applyNumberFormat="1" applyFont="1" applyBorder="1" applyAlignment="1">
      <alignment horizontal="center" vertical="center" wrapText="1"/>
    </xf>
    <xf numFmtId="2" fontId="7" fillId="0" borderId="1" xfId="17" applyNumberFormat="1" applyFont="1" applyBorder="1" applyAlignment="1">
      <alignment horizontal="center" vertical="center" wrapText="1"/>
    </xf>
    <xf numFmtId="2" fontId="9" fillId="3" borderId="3" xfId="17" applyNumberFormat="1" applyFont="1" applyFill="1" applyBorder="1" applyAlignment="1">
      <alignment horizontal="left" vertical="center" wrapText="1"/>
    </xf>
    <xf numFmtId="2" fontId="9" fillId="3" borderId="1" xfId="17" applyNumberFormat="1" applyFont="1" applyFill="1" applyBorder="1" applyAlignment="1">
      <alignment horizontal="left" vertical="center" wrapText="1"/>
    </xf>
    <xf numFmtId="0" fontId="11" fillId="0" borderId="13" xfId="17" applyFont="1" applyBorder="1" applyAlignment="1">
      <alignment horizontal="right" vertical="center" wrapText="1"/>
    </xf>
    <xf numFmtId="0" fontId="11" fillId="0" borderId="9" xfId="17" applyFont="1" applyBorder="1" applyAlignment="1">
      <alignment horizontal="right" vertical="center" wrapText="1"/>
    </xf>
    <xf numFmtId="0" fontId="9" fillId="0" borderId="1" xfId="17" applyFont="1" applyBorder="1" applyAlignment="1">
      <alignment horizontal="right" vertical="center"/>
    </xf>
    <xf numFmtId="0" fontId="9" fillId="0" borderId="3" xfId="17" applyFont="1" applyBorder="1" applyAlignment="1">
      <alignment horizontal="right" vertical="center"/>
    </xf>
    <xf numFmtId="0" fontId="9" fillId="0" borderId="1" xfId="0" applyFont="1" applyBorder="1" applyAlignment="1">
      <alignment horizontal="right" vertical="center"/>
    </xf>
    <xf numFmtId="0" fontId="9" fillId="0" borderId="2" xfId="0" applyFont="1" applyBorder="1" applyAlignment="1">
      <alignment horizontal="right" vertical="center"/>
    </xf>
    <xf numFmtId="0" fontId="9" fillId="0" borderId="4" xfId="17" applyFont="1" applyBorder="1" applyAlignment="1">
      <alignment horizontal="left" vertical="center" wrapText="1"/>
    </xf>
    <xf numFmtId="0" fontId="9" fillId="0" borderId="2" xfId="17" applyFont="1" applyBorder="1" applyAlignment="1">
      <alignment horizontal="left" vertical="center" wrapText="1"/>
    </xf>
    <xf numFmtId="0" fontId="15" fillId="0" borderId="1" xfId="17" applyFont="1" applyBorder="1" applyAlignment="1">
      <alignment horizontal="left" vertical="center" wrapText="1"/>
    </xf>
    <xf numFmtId="0" fontId="15" fillId="0" borderId="4" xfId="17" applyFont="1" applyBorder="1" applyAlignment="1">
      <alignment horizontal="left" vertical="center" wrapText="1"/>
    </xf>
    <xf numFmtId="0" fontId="15" fillId="0" borderId="2" xfId="17" applyFont="1" applyBorder="1" applyAlignment="1">
      <alignment horizontal="left" vertical="center" wrapText="1"/>
    </xf>
    <xf numFmtId="0" fontId="9" fillId="0" borderId="1" xfId="17" applyFont="1" applyBorder="1" applyAlignment="1">
      <alignment horizontal="left" vertical="center" wrapText="1"/>
    </xf>
    <xf numFmtId="0" fontId="17" fillId="4" borderId="1" xfId="17" applyFont="1" applyFill="1" applyBorder="1" applyAlignment="1">
      <alignment horizontal="center" vertical="center" wrapText="1"/>
    </xf>
    <xf numFmtId="0" fontId="17" fillId="4" borderId="48" xfId="17" applyFont="1" applyFill="1" applyBorder="1" applyAlignment="1">
      <alignment horizontal="center" vertical="center" wrapText="1"/>
    </xf>
    <xf numFmtId="0" fontId="17" fillId="4" borderId="3" xfId="17" applyFont="1" applyFill="1" applyBorder="1" applyAlignment="1">
      <alignment horizontal="center" vertical="center" wrapText="1"/>
    </xf>
    <xf numFmtId="49" fontId="12" fillId="0" borderId="3" xfId="17" applyNumberFormat="1" applyFont="1" applyBorder="1" applyAlignment="1">
      <alignment horizontal="left" vertical="center"/>
    </xf>
    <xf numFmtId="0" fontId="12" fillId="0" borderId="3" xfId="17" applyFont="1" applyBorder="1" applyAlignment="1">
      <alignment horizontal="left" vertical="center"/>
    </xf>
    <xf numFmtId="0" fontId="12" fillId="0" borderId="6" xfId="17" applyFont="1" applyBorder="1" applyAlignment="1">
      <alignment horizontal="left" vertical="center"/>
    </xf>
    <xf numFmtId="0" fontId="12" fillId="0" borderId="10" xfId="17" applyFont="1" applyBorder="1" applyAlignment="1">
      <alignment horizontal="left" vertical="center"/>
    </xf>
    <xf numFmtId="0" fontId="12" fillId="0" borderId="7" xfId="17" applyFont="1" applyBorder="1" applyAlignment="1">
      <alignment horizontal="left" vertical="center"/>
    </xf>
    <xf numFmtId="0" fontId="7" fillId="7" borderId="1" xfId="17" applyFont="1" applyFill="1" applyBorder="1" applyAlignment="1">
      <alignment horizontal="center" vertical="center" wrapText="1"/>
    </xf>
    <xf numFmtId="0" fontId="7" fillId="7" borderId="4" xfId="17" applyFont="1" applyFill="1" applyBorder="1" applyAlignment="1">
      <alignment horizontal="center" vertical="center" wrapText="1"/>
    </xf>
    <xf numFmtId="0" fontId="7" fillId="7" borderId="2" xfId="17" applyFont="1" applyFill="1" applyBorder="1" applyAlignment="1">
      <alignment horizontal="center" vertical="center" wrapText="1"/>
    </xf>
    <xf numFmtId="0" fontId="11" fillId="0" borderId="6" xfId="17" applyFont="1" applyBorder="1" applyAlignment="1">
      <alignment horizontal="center" vertical="center"/>
    </xf>
    <xf numFmtId="0" fontId="11" fillId="0" borderId="7" xfId="17" applyFont="1" applyBorder="1" applyAlignment="1">
      <alignment horizontal="center" vertical="center"/>
    </xf>
    <xf numFmtId="0" fontId="11" fillId="0" borderId="11" xfId="17" applyFont="1" applyBorder="1" applyAlignment="1">
      <alignment horizontal="center" wrapText="1"/>
    </xf>
    <xf numFmtId="0" fontId="11" fillId="0" borderId="12" xfId="17" applyFont="1" applyBorder="1" applyAlignment="1">
      <alignment horizontal="center" wrapText="1"/>
    </xf>
    <xf numFmtId="0" fontId="11" fillId="0" borderId="8" xfId="17" applyFont="1" applyBorder="1" applyAlignment="1">
      <alignment horizontal="center" wrapText="1"/>
    </xf>
    <xf numFmtId="0" fontId="11" fillId="0" borderId="9" xfId="17" applyFont="1" applyBorder="1" applyAlignment="1">
      <alignment horizontal="center" wrapText="1"/>
    </xf>
    <xf numFmtId="0" fontId="7" fillId="0" borderId="1" xfId="17" applyFont="1" applyBorder="1" applyAlignment="1">
      <alignment horizontal="left" vertical="center" wrapText="1"/>
    </xf>
    <xf numFmtId="0" fontId="7" fillId="0" borderId="4" xfId="17" applyFont="1" applyBorder="1" applyAlignment="1">
      <alignment horizontal="left" vertical="center" wrapText="1"/>
    </xf>
    <xf numFmtId="0" fontId="7" fillId="0" borderId="2" xfId="17" applyFont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2" fontId="9" fillId="10" borderId="1" xfId="0" applyNumberFormat="1" applyFont="1" applyFill="1" applyBorder="1" applyAlignment="1">
      <alignment horizontal="center" vertical="center"/>
    </xf>
    <xf numFmtId="2" fontId="9" fillId="10" borderId="2" xfId="0" applyNumberFormat="1" applyFont="1" applyFill="1" applyBorder="1" applyAlignment="1">
      <alignment horizontal="center" vertical="center"/>
    </xf>
    <xf numFmtId="0" fontId="11" fillId="0" borderId="1" xfId="0" applyFont="1" applyBorder="1" applyAlignment="1">
      <alignment horizontal="right" vertical="center" wrapText="1"/>
    </xf>
    <xf numFmtId="0" fontId="11" fillId="0" borderId="13" xfId="0" applyFont="1" applyBorder="1" applyAlignment="1">
      <alignment horizontal="right" vertical="center" wrapText="1"/>
    </xf>
    <xf numFmtId="0" fontId="11" fillId="0" borderId="9" xfId="0" applyFont="1" applyBorder="1" applyAlignment="1">
      <alignment horizontal="right" vertical="center" wrapText="1"/>
    </xf>
    <xf numFmtId="2" fontId="9" fillId="18" borderId="1" xfId="17" applyNumberFormat="1" applyFont="1" applyFill="1" applyBorder="1" applyAlignment="1">
      <alignment horizontal="left" vertical="center" wrapText="1"/>
    </xf>
    <xf numFmtId="2" fontId="9" fillId="18" borderId="4" xfId="17" applyNumberFormat="1" applyFont="1" applyFill="1" applyBorder="1" applyAlignment="1">
      <alignment horizontal="left" vertical="center" wrapText="1"/>
    </xf>
    <xf numFmtId="2" fontId="9" fillId="18" borderId="2" xfId="17" applyNumberFormat="1" applyFont="1" applyFill="1" applyBorder="1" applyAlignment="1">
      <alignment horizontal="left" vertical="center" wrapText="1"/>
    </xf>
    <xf numFmtId="2" fontId="9" fillId="10" borderId="1" xfId="17" applyNumberFormat="1" applyFont="1" applyFill="1" applyBorder="1" applyAlignment="1">
      <alignment horizontal="center" vertical="center"/>
    </xf>
    <xf numFmtId="0" fontId="38" fillId="11" borderId="6" xfId="0" applyFont="1" applyFill="1" applyBorder="1" applyAlignment="1">
      <alignment horizontal="center" vertical="center"/>
    </xf>
    <xf numFmtId="0" fontId="38" fillId="11" borderId="10" xfId="0" applyFont="1" applyFill="1" applyBorder="1" applyAlignment="1">
      <alignment horizontal="center" vertical="center"/>
    </xf>
    <xf numFmtId="0" fontId="38" fillId="11" borderId="7" xfId="0" applyFont="1" applyFill="1" applyBorder="1" applyAlignment="1">
      <alignment horizontal="center" vertical="center"/>
    </xf>
    <xf numFmtId="0" fontId="38" fillId="11" borderId="11" xfId="0" applyFont="1" applyFill="1" applyBorder="1" applyAlignment="1">
      <alignment horizontal="center" vertical="center"/>
    </xf>
    <xf numFmtId="0" fontId="38" fillId="11" borderId="0" xfId="0" applyFont="1" applyFill="1" applyAlignment="1">
      <alignment horizontal="center" vertical="center"/>
    </xf>
    <xf numFmtId="0" fontId="38" fillId="11" borderId="12" xfId="0" applyFont="1" applyFill="1" applyBorder="1" applyAlignment="1">
      <alignment horizontal="center" vertical="center"/>
    </xf>
    <xf numFmtId="0" fontId="38" fillId="11" borderId="8" xfId="0" applyFont="1" applyFill="1" applyBorder="1" applyAlignment="1">
      <alignment horizontal="center" vertical="center"/>
    </xf>
    <xf numFmtId="0" fontId="38" fillId="11" borderId="13" xfId="0" applyFont="1" applyFill="1" applyBorder="1" applyAlignment="1">
      <alignment horizontal="center" vertical="center"/>
    </xf>
    <xf numFmtId="0" fontId="38" fillId="11" borderId="9" xfId="0" applyFont="1" applyFill="1" applyBorder="1" applyAlignment="1">
      <alignment horizontal="center" vertical="center"/>
    </xf>
    <xf numFmtId="0" fontId="20" fillId="0" borderId="46" xfId="14" applyFont="1" applyBorder="1" applyAlignment="1">
      <alignment horizontal="left" vertical="center"/>
    </xf>
    <xf numFmtId="44" fontId="10" fillId="0" borderId="46" xfId="16" applyFont="1" applyFill="1" applyBorder="1" applyAlignment="1">
      <alignment horizontal="center"/>
    </xf>
    <xf numFmtId="0" fontId="20" fillId="0" borderId="43" xfId="14" applyFont="1" applyBorder="1" applyAlignment="1">
      <alignment horizontal="left" vertical="center"/>
    </xf>
    <xf numFmtId="44" fontId="10" fillId="0" borderId="43" xfId="16" applyFont="1" applyFill="1" applyBorder="1" applyAlignment="1">
      <alignment horizontal="center"/>
    </xf>
    <xf numFmtId="0" fontId="18" fillId="5" borderId="3" xfId="14" applyFont="1" applyFill="1" applyBorder="1" applyAlignment="1">
      <alignment horizontal="center" vertical="center" wrapText="1"/>
    </xf>
    <xf numFmtId="0" fontId="12" fillId="5" borderId="3" xfId="14" applyFont="1" applyFill="1" applyBorder="1" applyAlignment="1">
      <alignment horizontal="center"/>
    </xf>
    <xf numFmtId="44" fontId="10" fillId="0" borderId="45" xfId="16" applyFont="1" applyFill="1" applyBorder="1" applyAlignment="1">
      <alignment horizontal="center"/>
    </xf>
    <xf numFmtId="0" fontId="20" fillId="0" borderId="49" xfId="14" applyFont="1" applyBorder="1" applyAlignment="1">
      <alignment horizontal="left" vertical="center"/>
    </xf>
    <xf numFmtId="0" fontId="20" fillId="0" borderId="50" xfId="14" applyFont="1" applyBorder="1" applyAlignment="1">
      <alignment horizontal="left" vertical="center"/>
    </xf>
    <xf numFmtId="0" fontId="20" fillId="0" borderId="45" xfId="14" applyFont="1" applyBorder="1" applyAlignment="1">
      <alignment horizontal="left" vertical="center"/>
    </xf>
    <xf numFmtId="0" fontId="20" fillId="0" borderId="51" xfId="14" applyFont="1" applyBorder="1" applyAlignment="1">
      <alignment horizontal="left" vertical="center"/>
    </xf>
    <xf numFmtId="0" fontId="20" fillId="0" borderId="52" xfId="14" applyFont="1" applyBorder="1" applyAlignment="1">
      <alignment horizontal="left" vertical="center"/>
    </xf>
    <xf numFmtId="44" fontId="10" fillId="0" borderId="45" xfId="36" applyFont="1" applyFill="1" applyBorder="1" applyAlignment="1">
      <alignment horizontal="center"/>
    </xf>
    <xf numFmtId="44" fontId="10" fillId="0" borderId="43" xfId="36" applyFont="1" applyFill="1" applyBorder="1" applyAlignment="1">
      <alignment horizontal="center"/>
    </xf>
    <xf numFmtId="44" fontId="10" fillId="0" borderId="46" xfId="36" applyFont="1" applyFill="1" applyBorder="1" applyAlignment="1">
      <alignment horizontal="center"/>
    </xf>
    <xf numFmtId="0" fontId="20" fillId="0" borderId="55" xfId="14" applyFont="1" applyBorder="1" applyAlignment="1">
      <alignment horizontal="left" vertical="center"/>
    </xf>
    <xf numFmtId="0" fontId="20" fillId="0" borderId="56" xfId="14" applyFont="1" applyBorder="1" applyAlignment="1">
      <alignment horizontal="left" vertical="center"/>
    </xf>
    <xf numFmtId="0" fontId="12" fillId="0" borderId="6" xfId="0" applyFont="1" applyBorder="1" applyAlignment="1">
      <alignment horizontal="center" vertical="top"/>
    </xf>
    <xf numFmtId="0" fontId="12" fillId="0" borderId="7" xfId="0" applyFont="1" applyBorder="1" applyAlignment="1">
      <alignment horizontal="center" vertical="top"/>
    </xf>
    <xf numFmtId="49" fontId="10" fillId="0" borderId="1" xfId="14" applyNumberFormat="1" applyFont="1" applyBorder="1" applyAlignment="1">
      <alignment horizontal="center"/>
    </xf>
    <xf numFmtId="49" fontId="10" fillId="0" borderId="4" xfId="14" applyNumberFormat="1" applyFont="1" applyBorder="1" applyAlignment="1">
      <alignment horizontal="center"/>
    </xf>
    <xf numFmtId="49" fontId="10" fillId="0" borderId="2" xfId="14" applyNumberFormat="1" applyFont="1" applyBorder="1" applyAlignment="1">
      <alignment horizontal="center"/>
    </xf>
    <xf numFmtId="0" fontId="7" fillId="2" borderId="5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/>
    </xf>
    <xf numFmtId="0" fontId="7" fillId="5" borderId="3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vertical="center" wrapText="1"/>
    </xf>
    <xf numFmtId="0" fontId="7" fillId="2" borderId="3" xfId="0" applyFont="1" applyFill="1" applyBorder="1" applyAlignment="1">
      <alignment vertical="center" wrapText="1"/>
    </xf>
    <xf numFmtId="0" fontId="9" fillId="0" borderId="6" xfId="0" applyFont="1" applyBorder="1" applyAlignment="1">
      <alignment horizontal="left" vertical="center"/>
    </xf>
    <xf numFmtId="0" fontId="9" fillId="0" borderId="10" xfId="0" applyFont="1" applyBorder="1" applyAlignment="1">
      <alignment horizontal="left" vertical="center"/>
    </xf>
    <xf numFmtId="0" fontId="9" fillId="0" borderId="7" xfId="0" applyFont="1" applyBorder="1" applyAlignment="1">
      <alignment horizontal="left" vertical="center"/>
    </xf>
    <xf numFmtId="0" fontId="15" fillId="0" borderId="1" xfId="0" applyFont="1" applyBorder="1" applyAlignment="1">
      <alignment horizontal="left" vertical="center"/>
    </xf>
    <xf numFmtId="0" fontId="15" fillId="0" borderId="4" xfId="0" applyFont="1" applyBorder="1" applyAlignment="1">
      <alignment horizontal="left" vertical="center"/>
    </xf>
    <xf numFmtId="0" fontId="15" fillId="0" borderId="2" xfId="0" applyFont="1" applyBorder="1" applyAlignment="1">
      <alignment horizontal="left" vertical="center"/>
    </xf>
    <xf numFmtId="0" fontId="9" fillId="0" borderId="8" xfId="0" applyFont="1" applyBorder="1" applyAlignment="1">
      <alignment horizontal="left" vertical="center"/>
    </xf>
    <xf numFmtId="0" fontId="9" fillId="0" borderId="13" xfId="0" applyFont="1" applyBorder="1" applyAlignment="1">
      <alignment horizontal="left" vertical="center"/>
    </xf>
    <xf numFmtId="0" fontId="9" fillId="0" borderId="9" xfId="0" applyFont="1" applyBorder="1" applyAlignment="1">
      <alignment horizontal="left" vertical="center"/>
    </xf>
    <xf numFmtId="0" fontId="17" fillId="4" borderId="6" xfId="0" applyFont="1" applyFill="1" applyBorder="1" applyAlignment="1">
      <alignment horizontal="center" vertical="center" wrapText="1"/>
    </xf>
    <xf numFmtId="0" fontId="17" fillId="4" borderId="0" xfId="0" applyFont="1" applyFill="1" applyAlignment="1">
      <alignment horizontal="center" vertical="center" wrapText="1"/>
    </xf>
    <xf numFmtId="0" fontId="17" fillId="4" borderId="12" xfId="0" applyFont="1" applyFill="1" applyBorder="1" applyAlignment="1">
      <alignment horizontal="center" vertical="center" wrapText="1"/>
    </xf>
    <xf numFmtId="49" fontId="11" fillId="0" borderId="1" xfId="0" applyNumberFormat="1" applyFont="1" applyBorder="1" applyAlignment="1">
      <alignment horizontal="left" vertical="center"/>
    </xf>
    <xf numFmtId="0" fontId="11" fillId="0" borderId="4" xfId="0" applyFont="1" applyBorder="1" applyAlignment="1">
      <alignment horizontal="left" vertical="center"/>
    </xf>
    <xf numFmtId="0" fontId="11" fillId="0" borderId="2" xfId="0" applyFont="1" applyBorder="1" applyAlignment="1">
      <alignment horizontal="left" vertical="center"/>
    </xf>
    <xf numFmtId="0" fontId="12" fillId="0" borderId="6" xfId="0" applyFont="1" applyBorder="1" applyAlignment="1">
      <alignment horizontal="center" vertical="top" wrapText="1"/>
    </xf>
    <xf numFmtId="0" fontId="12" fillId="0" borderId="7" xfId="0" applyFont="1" applyBorder="1" applyAlignment="1">
      <alignment horizontal="center" vertical="top" wrapText="1"/>
    </xf>
    <xf numFmtId="0" fontId="11" fillId="0" borderId="1" xfId="0" applyFont="1" applyBorder="1" applyAlignment="1">
      <alignment horizontal="left" vertical="center"/>
    </xf>
    <xf numFmtId="44" fontId="10" fillId="2" borderId="3" xfId="16" applyFont="1" applyFill="1" applyBorder="1" applyAlignment="1">
      <alignment horizontal="center"/>
    </xf>
    <xf numFmtId="0" fontId="10" fillId="0" borderId="3" xfId="14" applyFont="1" applyBorder="1" applyAlignment="1">
      <alignment horizontal="left" vertical="center"/>
    </xf>
    <xf numFmtId="0" fontId="12" fillId="2" borderId="6" xfId="0" applyFont="1" applyFill="1" applyBorder="1" applyAlignment="1">
      <alignment horizontal="center" vertical="top"/>
    </xf>
    <xf numFmtId="0" fontId="12" fillId="2" borderId="7" xfId="0" applyFont="1" applyFill="1" applyBorder="1" applyAlignment="1">
      <alignment horizontal="center" vertical="top"/>
    </xf>
    <xf numFmtId="0" fontId="12" fillId="2" borderId="11" xfId="0" applyFont="1" applyFill="1" applyBorder="1" applyAlignment="1">
      <alignment horizontal="center" wrapText="1"/>
    </xf>
    <xf numFmtId="0" fontId="12" fillId="2" borderId="12" xfId="0" applyFont="1" applyFill="1" applyBorder="1" applyAlignment="1">
      <alignment horizontal="center" wrapText="1"/>
    </xf>
    <xf numFmtId="0" fontId="12" fillId="2" borderId="8" xfId="0" applyFont="1" applyFill="1" applyBorder="1" applyAlignment="1">
      <alignment horizontal="center" wrapText="1"/>
    </xf>
    <xf numFmtId="0" fontId="12" fillId="2" borderId="9" xfId="0" applyFont="1" applyFill="1" applyBorder="1" applyAlignment="1">
      <alignment horizontal="center" wrapText="1"/>
    </xf>
    <xf numFmtId="0" fontId="12" fillId="5" borderId="3" xfId="14" applyFont="1" applyFill="1" applyBorder="1" applyAlignment="1">
      <alignment horizontal="center" vertical="center" wrapText="1"/>
    </xf>
    <xf numFmtId="0" fontId="18" fillId="2" borderId="22" xfId="0" applyFont="1" applyFill="1" applyBorder="1" applyAlignment="1">
      <alignment horizontal="center" vertical="center"/>
    </xf>
    <xf numFmtId="0" fontId="18" fillId="2" borderId="3" xfId="0" applyFont="1" applyFill="1" applyBorder="1" applyAlignment="1">
      <alignment horizontal="center" vertical="center"/>
    </xf>
    <xf numFmtId="0" fontId="19" fillId="2" borderId="10" xfId="0" applyFont="1" applyFill="1" applyBorder="1" applyAlignment="1">
      <alignment horizontal="center" vertical="center"/>
    </xf>
    <xf numFmtId="0" fontId="9" fillId="0" borderId="11" xfId="6" applyFont="1" applyBorder="1" applyAlignment="1">
      <alignment horizontal="left" vertical="center" wrapText="1"/>
    </xf>
    <xf numFmtId="0" fontId="9" fillId="0" borderId="0" xfId="6" applyFont="1" applyAlignment="1">
      <alignment horizontal="left" vertical="center" wrapText="1"/>
    </xf>
    <xf numFmtId="0" fontId="9" fillId="5" borderId="1" xfId="6" applyFont="1" applyFill="1" applyBorder="1" applyAlignment="1">
      <alignment horizontal="center" vertical="center" wrapText="1"/>
    </xf>
    <xf numFmtId="0" fontId="9" fillId="5" borderId="4" xfId="6" applyFont="1" applyFill="1" applyBorder="1" applyAlignment="1">
      <alignment horizontal="center" vertical="center" wrapText="1"/>
    </xf>
    <xf numFmtId="0" fontId="9" fillId="5" borderId="2" xfId="6" applyFont="1" applyFill="1" applyBorder="1" applyAlignment="1">
      <alignment horizontal="center" vertical="center" wrapText="1"/>
    </xf>
    <xf numFmtId="0" fontId="7" fillId="0" borderId="0" xfId="6" applyFont="1" applyAlignment="1">
      <alignment horizontal="center" vertical="center"/>
    </xf>
    <xf numFmtId="0" fontId="7" fillId="0" borderId="13" xfId="6" applyFont="1" applyBorder="1" applyAlignment="1">
      <alignment horizontal="center" vertical="center"/>
    </xf>
    <xf numFmtId="0" fontId="9" fillId="0" borderId="1" xfId="6" applyFont="1" applyBorder="1" applyAlignment="1">
      <alignment horizontal="right"/>
    </xf>
    <xf numFmtId="0" fontId="9" fillId="0" borderId="4" xfId="6" applyFont="1" applyBorder="1" applyAlignment="1">
      <alignment horizontal="right"/>
    </xf>
    <xf numFmtId="0" fontId="9" fillId="0" borderId="2" xfId="6" applyFont="1" applyBorder="1" applyAlignment="1">
      <alignment horizontal="right"/>
    </xf>
    <xf numFmtId="0" fontId="17" fillId="4" borderId="3" xfId="0" applyFont="1" applyFill="1" applyBorder="1" applyAlignment="1">
      <alignment horizontal="center" vertical="center" wrapText="1"/>
    </xf>
    <xf numFmtId="0" fontId="10" fillId="0" borderId="4" xfId="0" applyFont="1" applyBorder="1" applyAlignment="1">
      <alignment horizontal="left" vertical="center" wrapText="1"/>
    </xf>
    <xf numFmtId="0" fontId="10" fillId="0" borderId="2" xfId="0" applyFont="1" applyBorder="1" applyAlignment="1">
      <alignment horizontal="left" vertical="center" wrapText="1"/>
    </xf>
    <xf numFmtId="0" fontId="21" fillId="0" borderId="11" xfId="0" applyFont="1" applyBorder="1" applyAlignment="1">
      <alignment horizontal="center" wrapText="1"/>
    </xf>
    <xf numFmtId="0" fontId="21" fillId="0" borderId="12" xfId="0" applyFont="1" applyBorder="1" applyAlignment="1">
      <alignment horizontal="center" wrapText="1"/>
    </xf>
    <xf numFmtId="0" fontId="22" fillId="0" borderId="11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 wrapText="1"/>
    </xf>
    <xf numFmtId="0" fontId="22" fillId="0" borderId="8" xfId="0" applyFont="1" applyBorder="1" applyAlignment="1">
      <alignment horizontal="center" vertical="center" wrapText="1"/>
    </xf>
    <xf numFmtId="0" fontId="22" fillId="0" borderId="9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0" fontId="9" fillId="0" borderId="4" xfId="0" applyFont="1" applyBorder="1" applyAlignment="1">
      <alignment horizontal="left" vertical="center" wrapText="1"/>
    </xf>
    <xf numFmtId="0" fontId="9" fillId="0" borderId="2" xfId="0" applyFont="1" applyBorder="1" applyAlignment="1">
      <alignment horizontal="left" vertical="center" wrapText="1"/>
    </xf>
    <xf numFmtId="0" fontId="14" fillId="0" borderId="1" xfId="0" applyFont="1" applyBorder="1" applyAlignment="1">
      <alignment horizontal="left" vertical="center"/>
    </xf>
    <xf numFmtId="0" fontId="14" fillId="0" borderId="4" xfId="0" applyFont="1" applyBorder="1" applyAlignment="1">
      <alignment horizontal="left" vertical="center"/>
    </xf>
    <xf numFmtId="0" fontId="14" fillId="0" borderId="2" xfId="0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9" fillId="0" borderId="2" xfId="0" applyFont="1" applyBorder="1" applyAlignment="1">
      <alignment horizontal="left" vertical="center"/>
    </xf>
    <xf numFmtId="49" fontId="12" fillId="0" borderId="4" xfId="0" applyNumberFormat="1" applyFont="1" applyBorder="1" applyAlignment="1">
      <alignment horizontal="left" vertical="center" wrapText="1"/>
    </xf>
    <xf numFmtId="0" fontId="12" fillId="0" borderId="2" xfId="0" applyFont="1" applyBorder="1" applyAlignment="1">
      <alignment horizontal="left" vertical="center" wrapText="1"/>
    </xf>
    <xf numFmtId="49" fontId="12" fillId="0" borderId="4" xfId="0" applyNumberFormat="1" applyFont="1" applyBorder="1" applyAlignment="1">
      <alignment vertical="center" wrapText="1"/>
    </xf>
    <xf numFmtId="0" fontId="12" fillId="0" borderId="4" xfId="0" applyFont="1" applyBorder="1" applyAlignment="1">
      <alignment vertical="center" wrapText="1"/>
    </xf>
    <xf numFmtId="0" fontId="12" fillId="0" borderId="2" xfId="0" applyFont="1" applyBorder="1" applyAlignment="1">
      <alignment vertical="center" wrapText="1"/>
    </xf>
    <xf numFmtId="0" fontId="12" fillId="0" borderId="11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12" fillId="0" borderId="4" xfId="0" applyFont="1" applyBorder="1" applyAlignment="1">
      <alignment vertical="center"/>
    </xf>
    <xf numFmtId="0" fontId="12" fillId="0" borderId="2" xfId="0" applyFont="1" applyBorder="1" applyAlignment="1">
      <alignment vertical="center"/>
    </xf>
    <xf numFmtId="0" fontId="16" fillId="4" borderId="1" xfId="0" applyFont="1" applyFill="1" applyBorder="1" applyAlignment="1">
      <alignment horizontal="center" vertical="center" wrapText="1"/>
    </xf>
    <xf numFmtId="0" fontId="16" fillId="4" borderId="4" xfId="0" applyFont="1" applyFill="1" applyBorder="1" applyAlignment="1">
      <alignment horizontal="center" vertical="center" wrapText="1"/>
    </xf>
    <xf numFmtId="0" fontId="16" fillId="4" borderId="2" xfId="0" applyFont="1" applyFill="1" applyBorder="1" applyAlignment="1">
      <alignment horizontal="center" vertical="center" wrapText="1"/>
    </xf>
    <xf numFmtId="0" fontId="11" fillId="2" borderId="6" xfId="0" applyFont="1" applyFill="1" applyBorder="1" applyAlignment="1">
      <alignment horizontal="center" vertical="center"/>
    </xf>
    <xf numFmtId="0" fontId="11" fillId="2" borderId="7" xfId="0" applyFont="1" applyFill="1" applyBorder="1" applyAlignment="1">
      <alignment horizontal="center" vertical="center"/>
    </xf>
  </cellXfs>
  <cellStyles count="43">
    <cellStyle name="Moeda 2" xfId="11" xr:uid="{00000000-0005-0000-0000-000000000000}"/>
    <cellStyle name="Moeda 2 2" xfId="20" xr:uid="{00000000-0005-0000-0000-000001000000}"/>
    <cellStyle name="Moeda 2 2 2" xfId="32" xr:uid="{00000000-0005-0000-0000-000002000000}"/>
    <cellStyle name="Moeda 2 3" xfId="26" xr:uid="{00000000-0005-0000-0000-000003000000}"/>
    <cellStyle name="Moeda 2 4" xfId="39" xr:uid="{00000000-0005-0000-0000-000004000000}"/>
    <cellStyle name="Moeda 3" xfId="16" xr:uid="{00000000-0005-0000-0000-000005000000}"/>
    <cellStyle name="Moeda 3 2" xfId="23" xr:uid="{00000000-0005-0000-0000-000006000000}"/>
    <cellStyle name="Moeda 3 2 2" xfId="35" xr:uid="{00000000-0005-0000-0000-000007000000}"/>
    <cellStyle name="Moeda 3 2 2 2" xfId="36" xr:uid="{00000000-0005-0000-0000-000008000000}"/>
    <cellStyle name="Moeda 3 3" xfId="29" xr:uid="{00000000-0005-0000-0000-000009000000}"/>
    <cellStyle name="Moeda 3 4" xfId="42" xr:uid="{00000000-0005-0000-0000-00000A000000}"/>
    <cellStyle name="Normal" xfId="0" builtinId="0"/>
    <cellStyle name="Normal 2" xfId="4" xr:uid="{00000000-0005-0000-0000-00000C000000}"/>
    <cellStyle name="Normal 2 2" xfId="5" xr:uid="{00000000-0005-0000-0000-00000D000000}"/>
    <cellStyle name="Normal 2 3" xfId="6" xr:uid="{00000000-0005-0000-0000-00000E000000}"/>
    <cellStyle name="Normal 29 2" xfId="2" xr:uid="{00000000-0005-0000-0000-00000F000000}"/>
    <cellStyle name="Normal 3" xfId="9" xr:uid="{00000000-0005-0000-0000-000010000000}"/>
    <cellStyle name="Normal 4" xfId="14" xr:uid="{00000000-0005-0000-0000-000011000000}"/>
    <cellStyle name="Normal 5" xfId="15" xr:uid="{00000000-0005-0000-0000-000012000000}"/>
    <cellStyle name="Normal 5 2" xfId="17" xr:uid="{00000000-0005-0000-0000-000013000000}"/>
    <cellStyle name="Normal 54" xfId="1" xr:uid="{00000000-0005-0000-0000-000014000000}"/>
    <cellStyle name="Porcentagem" xfId="3" builtinId="5"/>
    <cellStyle name="Vírgula" xfId="8" builtinId="3"/>
    <cellStyle name="Vírgula 2" xfId="7" xr:uid="{00000000-0005-0000-0000-000017000000}"/>
    <cellStyle name="Vírgula 2 2" xfId="12" xr:uid="{00000000-0005-0000-0000-000018000000}"/>
    <cellStyle name="Vírgula 2 2 2" xfId="21" xr:uid="{00000000-0005-0000-0000-000019000000}"/>
    <cellStyle name="Vírgula 2 2 2 2" xfId="33" xr:uid="{00000000-0005-0000-0000-00001A000000}"/>
    <cellStyle name="Vírgula 2 2 3" xfId="27" xr:uid="{00000000-0005-0000-0000-00001B000000}"/>
    <cellStyle name="Vírgula 2 2 4" xfId="40" xr:uid="{00000000-0005-0000-0000-00001C000000}"/>
    <cellStyle name="Vírgula 3" xfId="10" xr:uid="{00000000-0005-0000-0000-00001D000000}"/>
    <cellStyle name="Vírgula 3 2" xfId="19" xr:uid="{00000000-0005-0000-0000-00001E000000}"/>
    <cellStyle name="Vírgula 3 2 2" xfId="31" xr:uid="{00000000-0005-0000-0000-00001F000000}"/>
    <cellStyle name="Vírgula 3 3" xfId="25" xr:uid="{00000000-0005-0000-0000-000020000000}"/>
    <cellStyle name="Vírgula 3 4" xfId="38" xr:uid="{00000000-0005-0000-0000-000021000000}"/>
    <cellStyle name="Vírgula 4" xfId="13" xr:uid="{00000000-0005-0000-0000-000022000000}"/>
    <cellStyle name="Vírgula 4 2" xfId="22" xr:uid="{00000000-0005-0000-0000-000023000000}"/>
    <cellStyle name="Vírgula 4 2 2" xfId="34" xr:uid="{00000000-0005-0000-0000-000024000000}"/>
    <cellStyle name="Vírgula 4 3" xfId="28" xr:uid="{00000000-0005-0000-0000-000025000000}"/>
    <cellStyle name="Vírgula 4 4" xfId="41" xr:uid="{00000000-0005-0000-0000-000026000000}"/>
    <cellStyle name="Vírgula 5" xfId="18" xr:uid="{00000000-0005-0000-0000-000027000000}"/>
    <cellStyle name="Vírgula 5 2" xfId="30" xr:uid="{00000000-0005-0000-0000-000028000000}"/>
    <cellStyle name="Vírgula 6" xfId="24" xr:uid="{00000000-0005-0000-0000-000029000000}"/>
    <cellStyle name="Vírgula 7" xfId="37" xr:uid="{00000000-0005-0000-0000-00002A000000}"/>
  </cellStyles>
  <dxfs count="40"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strike/>
        <color theme="0" tint="-0.499984740745262"/>
      </font>
    </dxf>
    <dxf>
      <font>
        <strike val="0"/>
        <outline val="0"/>
        <shadow val="0"/>
        <u val="none"/>
        <vertAlign val="baseline"/>
        <color auto="1"/>
      </font>
      <numFmt numFmtId="35" formatCode="_-* #,##0.00_-;\-* #,##0.00_-;_-* &quot;-&quot;??_-;_-@_-"/>
    </dxf>
    <dxf>
      <font>
        <strike val="0"/>
        <outline val="0"/>
        <shadow val="0"/>
        <u val="none"/>
        <vertAlign val="baseline"/>
        <color auto="1"/>
      </font>
      <numFmt numFmtId="0" formatCode="General"/>
    </dxf>
    <dxf>
      <font>
        <strike val="0"/>
        <outline val="0"/>
        <shadow val="0"/>
        <u val="none"/>
        <vertAlign val="baseline"/>
        <color auto="1"/>
      </font>
      <numFmt numFmtId="0" formatCode="General"/>
    </dxf>
    <dxf>
      <font>
        <strike val="0"/>
        <outline val="0"/>
        <shadow val="0"/>
        <u val="none"/>
        <vertAlign val="baseline"/>
        <color auto="1"/>
      </font>
    </dxf>
    <dxf>
      <border outline="0">
        <top style="thin">
          <color auto="1"/>
        </top>
        <bottom style="thin">
          <color auto="1"/>
        </bottom>
      </border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mbria"/>
        <scheme val="none"/>
      </font>
      <fill>
        <patternFill>
          <fgColor indexed="64"/>
          <bgColor theme="0"/>
        </patternFill>
      </fill>
      <alignment horizontal="center" vertical="center"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0"/>
        <color auto="1"/>
      </font>
    </dxf>
    <dxf>
      <font>
        <strike val="0"/>
        <outline val="0"/>
        <shadow val="0"/>
        <u val="none"/>
        <vertAlign val="baseline"/>
        <sz val="10"/>
        <color auto="1"/>
      </font>
    </dxf>
    <dxf>
      <font>
        <strike val="0"/>
        <outline val="0"/>
        <shadow val="0"/>
        <u val="none"/>
        <vertAlign val="baseline"/>
        <sz val="10"/>
        <color auto="1"/>
      </font>
      <numFmt numFmtId="35" formatCode="_-* #,##0.00_-;\-* #,##0.00_-;_-* &quot;-&quot;??_-;_-@_-"/>
    </dxf>
    <dxf>
      <font>
        <strike val="0"/>
        <outline val="0"/>
        <shadow val="0"/>
        <u val="none"/>
        <vertAlign val="baseline"/>
        <sz val="10"/>
        <color auto="1"/>
      </font>
      <numFmt numFmtId="35" formatCode="_-* #,##0.00_-;\-* #,##0.00_-;_-* &quot;-&quot;??_-;_-@_-"/>
    </dxf>
    <dxf>
      <font>
        <strike val="0"/>
        <outline val="0"/>
        <shadow val="0"/>
        <u val="none"/>
        <vertAlign val="baseline"/>
        <sz val="10"/>
        <color auto="1"/>
      </font>
    </dxf>
    <dxf>
      <font>
        <strike val="0"/>
        <outline val="0"/>
        <shadow val="0"/>
        <u val="none"/>
        <vertAlign val="baseline"/>
        <sz val="10"/>
        <color auto="1"/>
      </font>
      <numFmt numFmtId="0" formatCode="General"/>
    </dxf>
    <dxf>
      <font>
        <strike val="0"/>
        <outline val="0"/>
        <shadow val="0"/>
        <u val="none"/>
        <vertAlign val="baseline"/>
        <sz val="10"/>
        <color auto="1"/>
      </font>
      <numFmt numFmtId="0" formatCode="General"/>
    </dxf>
    <dxf>
      <font>
        <strike val="0"/>
        <outline val="0"/>
        <shadow val="0"/>
        <u val="none"/>
        <vertAlign val="baseline"/>
        <sz val="10"/>
        <color auto="1"/>
      </font>
    </dxf>
    <dxf>
      <font>
        <strike val="0"/>
        <outline val="0"/>
        <shadow val="0"/>
        <u val="none"/>
        <vertAlign val="baseline"/>
        <sz val="10"/>
        <color auto="1"/>
      </font>
    </dxf>
    <dxf>
      <font>
        <strike val="0"/>
        <outline val="0"/>
        <shadow val="0"/>
        <u val="none"/>
        <vertAlign val="baseline"/>
        <sz val="10"/>
        <color auto="1"/>
      </font>
    </dxf>
    <dxf>
      <font>
        <strike val="0"/>
        <outline val="0"/>
        <shadow val="0"/>
        <u val="none"/>
        <vertAlign val="baseline"/>
        <sz val="10"/>
        <color auto="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none"/>
      </font>
      <alignment horizontal="center" vertical="center" textRotation="0" wrapText="1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none"/>
      </font>
      <alignment horizontal="center" vertical="center" textRotation="0" wrapText="1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none"/>
      </font>
      <alignment horizontal="center" vertical="center" textRotation="0" wrapText="1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  <protection locked="1" hidden="0"/>
    </dxf>
    <dxf>
      <font>
        <strike val="0"/>
        <outline val="0"/>
        <shadow val="0"/>
        <u val="none"/>
        <vertAlign val="baseline"/>
        <sz val="10"/>
        <color auto="1"/>
      </font>
    </dxf>
    <dxf>
      <border outline="0"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0"/>
        <color auto="1"/>
      </font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mbria"/>
        <scheme val="none"/>
      </font>
      <fill>
        <patternFill>
          <fgColor indexed="64"/>
          <bgColor theme="0"/>
        </patternFill>
      </fill>
      <alignment horizontal="center" vertical="center" textRotation="0" wrapText="1" indent="0" justifyLastLine="0" shrinkToFit="0" readingOrder="0"/>
      <protection locked="1" hidden="0"/>
    </dxf>
  </dxfs>
  <tableStyles count="0" defaultTableStyle="TableStyleMedium2" defaultPivotStyle="PivotStyleLight16"/>
  <colors>
    <mruColors>
      <color rgb="FFD0CECE"/>
      <color rgb="FFF0C2E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fmlaLink="$A$12" lockText="1" noThreeD="1"/>
</file>

<file path=xl/ctrlProps/ctrlProp10.xml><?xml version="1.0" encoding="utf-8"?>
<formControlPr xmlns="http://schemas.microsoft.com/office/spreadsheetml/2009/9/main" objectType="CheckBox" fmlaLink="$A$23" lockText="1" noThreeD="1"/>
</file>

<file path=xl/ctrlProps/ctrlProp11.xml><?xml version="1.0" encoding="utf-8"?>
<formControlPr xmlns="http://schemas.microsoft.com/office/spreadsheetml/2009/9/main" objectType="CheckBox" fmlaLink="$A$24" lockText="1" noThreeD="1"/>
</file>

<file path=xl/ctrlProps/ctrlProp12.xml><?xml version="1.0" encoding="utf-8"?>
<formControlPr xmlns="http://schemas.microsoft.com/office/spreadsheetml/2009/9/main" objectType="CheckBox" fmlaLink="$A$25" lockText="1" noThreeD="1"/>
</file>

<file path=xl/ctrlProps/ctrlProp13.xml><?xml version="1.0" encoding="utf-8"?>
<formControlPr xmlns="http://schemas.microsoft.com/office/spreadsheetml/2009/9/main" objectType="CheckBox" fmlaLink="$A$26" lockText="1" noThreeD="1"/>
</file>

<file path=xl/ctrlProps/ctrlProp14.xml><?xml version="1.0" encoding="utf-8"?>
<formControlPr xmlns="http://schemas.microsoft.com/office/spreadsheetml/2009/9/main" objectType="CheckBox" fmlaLink="$A$27" lockText="1" noThreeD="1"/>
</file>

<file path=xl/ctrlProps/ctrlProp15.xml><?xml version="1.0" encoding="utf-8"?>
<formControlPr xmlns="http://schemas.microsoft.com/office/spreadsheetml/2009/9/main" objectType="CheckBox" fmlaLink="$A$28" lockText="1" noThreeD="1"/>
</file>

<file path=xl/ctrlProps/ctrlProp16.xml><?xml version="1.0" encoding="utf-8"?>
<formControlPr xmlns="http://schemas.microsoft.com/office/spreadsheetml/2009/9/main" objectType="CheckBox" fmlaLink="$A$29" lockText="1" noThreeD="1"/>
</file>

<file path=xl/ctrlProps/ctrlProp17.xml><?xml version="1.0" encoding="utf-8"?>
<formControlPr xmlns="http://schemas.microsoft.com/office/spreadsheetml/2009/9/main" objectType="CheckBox" fmlaLink="$A$30" lockText="1" noThreeD="1"/>
</file>

<file path=xl/ctrlProps/ctrlProp18.xml><?xml version="1.0" encoding="utf-8"?>
<formControlPr xmlns="http://schemas.microsoft.com/office/spreadsheetml/2009/9/main" objectType="CheckBox" fmlaLink="$A$32" lockText="1" noThreeD="1"/>
</file>

<file path=xl/ctrlProps/ctrlProp19.xml><?xml version="1.0" encoding="utf-8"?>
<formControlPr xmlns="http://schemas.microsoft.com/office/spreadsheetml/2009/9/main" objectType="CheckBox" fmlaLink="$A$16" lockText="1" noThreeD="1"/>
</file>

<file path=xl/ctrlProps/ctrlProp2.xml><?xml version="1.0" encoding="utf-8"?>
<formControlPr xmlns="http://schemas.microsoft.com/office/spreadsheetml/2009/9/main" objectType="CheckBox" fmlaLink="$A$13" lockText="1" noThreeD="1"/>
</file>

<file path=xl/ctrlProps/ctrlProp20.xml><?xml version="1.0" encoding="utf-8"?>
<formControlPr xmlns="http://schemas.microsoft.com/office/spreadsheetml/2009/9/main" objectType="CheckBox" fmlaLink="$A$19" lockText="1" noThreeD="1"/>
</file>

<file path=xl/ctrlProps/ctrlProp21.xml><?xml version="1.0" encoding="utf-8"?>
<formControlPr xmlns="http://schemas.microsoft.com/office/spreadsheetml/2009/9/main" objectType="CheckBox" fmlaLink="$A$31" lockText="1" noThreeD="1"/>
</file>

<file path=xl/ctrlProps/ctrlProp3.xml><?xml version="1.0" encoding="utf-8"?>
<formControlPr xmlns="http://schemas.microsoft.com/office/spreadsheetml/2009/9/main" objectType="CheckBox" fmlaLink="$A$14" lockText="1" noThreeD="1"/>
</file>

<file path=xl/ctrlProps/ctrlProp4.xml><?xml version="1.0" encoding="utf-8"?>
<formControlPr xmlns="http://schemas.microsoft.com/office/spreadsheetml/2009/9/main" objectType="CheckBox" fmlaLink="$A$15" lockText="1" noThreeD="1"/>
</file>

<file path=xl/ctrlProps/ctrlProp5.xml><?xml version="1.0" encoding="utf-8"?>
<formControlPr xmlns="http://schemas.microsoft.com/office/spreadsheetml/2009/9/main" objectType="CheckBox" fmlaLink="$A$17" lockText="1" noThreeD="1"/>
</file>

<file path=xl/ctrlProps/ctrlProp6.xml><?xml version="1.0" encoding="utf-8"?>
<formControlPr xmlns="http://schemas.microsoft.com/office/spreadsheetml/2009/9/main" objectType="CheckBox" fmlaLink="$A$18" lockText="1" noThreeD="1"/>
</file>

<file path=xl/ctrlProps/ctrlProp7.xml><?xml version="1.0" encoding="utf-8"?>
<formControlPr xmlns="http://schemas.microsoft.com/office/spreadsheetml/2009/9/main" objectType="CheckBox" fmlaLink="$A$20" lockText="1" noThreeD="1"/>
</file>

<file path=xl/ctrlProps/ctrlProp8.xml><?xml version="1.0" encoding="utf-8"?>
<formControlPr xmlns="http://schemas.microsoft.com/office/spreadsheetml/2009/9/main" objectType="CheckBox" fmlaLink="$A$21" lockText="1" noThreeD="1"/>
</file>

<file path=xl/ctrlProps/ctrlProp9.xml><?xml version="1.0" encoding="utf-8"?>
<formControlPr xmlns="http://schemas.microsoft.com/office/spreadsheetml/2009/9/main" objectType="CheckBox" fmlaLink="$A$22" lockText="1" noThreeD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COTA&#199;&#213;ES!Area_de_impressao"/><Relationship Id="rId2" Type="http://schemas.openxmlformats.org/officeDocument/2006/relationships/hyperlink" Target="#DADOS!A1"/><Relationship Id="rId1" Type="http://schemas.openxmlformats.org/officeDocument/2006/relationships/hyperlink" Target="#'MEMORIA DE CALCULO AT'!Area_de_impressao"/><Relationship Id="rId4" Type="http://schemas.openxmlformats.org/officeDocument/2006/relationships/image" Target="../media/image22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DADOS!A1"/><Relationship Id="rId2" Type="http://schemas.openxmlformats.org/officeDocument/2006/relationships/hyperlink" Target="#COTA&#199;&#213;ES!Area_de_impressao"/><Relationship Id="rId1" Type="http://schemas.openxmlformats.org/officeDocument/2006/relationships/image" Target="../media/image24.emf"/><Relationship Id="rId4" Type="http://schemas.openxmlformats.org/officeDocument/2006/relationships/hyperlink" Target="#CRONOGRAMA!Area_de_impressao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DADOS!A1"/><Relationship Id="rId2" Type="http://schemas.openxmlformats.org/officeDocument/2006/relationships/hyperlink" Target="#COTA&#199;&#213;ES!Area_de_impressao"/><Relationship Id="rId1" Type="http://schemas.openxmlformats.org/officeDocument/2006/relationships/image" Target="../media/image22.em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hyperlink" Target="#DADOS!A1"/><Relationship Id="rId1" Type="http://schemas.openxmlformats.org/officeDocument/2006/relationships/image" Target="../media/image22.em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hyperlink" Target="#DADOS!A1"/><Relationship Id="rId1" Type="http://schemas.openxmlformats.org/officeDocument/2006/relationships/image" Target="../media/image22.emf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emf"/><Relationship Id="rId2" Type="http://schemas.openxmlformats.org/officeDocument/2006/relationships/hyperlink" Target="#'MEMORIA DE CALCULO AT'!Area_de_impressao"/><Relationship Id="rId1" Type="http://schemas.openxmlformats.org/officeDocument/2006/relationships/hyperlink" Target="#DADOS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MORIA DE CALCULO AT'!Area_de_impressao"/><Relationship Id="rId7" Type="http://schemas.openxmlformats.org/officeDocument/2006/relationships/hyperlink" Target="#'BDI '!Area_de_impressao"/><Relationship Id="rId2" Type="http://schemas.openxmlformats.org/officeDocument/2006/relationships/hyperlink" Target="#OR&#199;AMENTO_DES!A1"/><Relationship Id="rId1" Type="http://schemas.openxmlformats.org/officeDocument/2006/relationships/image" Target="../media/image20.png"/><Relationship Id="rId6" Type="http://schemas.openxmlformats.org/officeDocument/2006/relationships/hyperlink" Target="#COTA&#199;&#213;ES!A1"/><Relationship Id="rId5" Type="http://schemas.openxmlformats.org/officeDocument/2006/relationships/hyperlink" Target="#CRONOGRAMA!A1"/><Relationship Id="rId4" Type="http://schemas.openxmlformats.org/officeDocument/2006/relationships/hyperlink" Target="#COMPOSI&#199;&#195;O!Area_de_impressao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MEMORIA DE CALCULO AT'!Area_de_impressao"/><Relationship Id="rId2" Type="http://schemas.openxmlformats.org/officeDocument/2006/relationships/hyperlink" Target="#DADOS!A1"/><Relationship Id="rId1" Type="http://schemas.openxmlformats.org/officeDocument/2006/relationships/image" Target="../media/image22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DADOS!A1"/><Relationship Id="rId2" Type="http://schemas.openxmlformats.org/officeDocument/2006/relationships/hyperlink" Target="#COTA&#199;&#213;ES!Area_de_impressao"/><Relationship Id="rId1" Type="http://schemas.openxmlformats.org/officeDocument/2006/relationships/image" Target="../media/image22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'MEMORIA DE CALCULO AT'!Area_de_impressao"/><Relationship Id="rId1" Type="http://schemas.openxmlformats.org/officeDocument/2006/relationships/image" Target="../media/image20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DADOS!A1"/><Relationship Id="rId2" Type="http://schemas.openxmlformats.org/officeDocument/2006/relationships/hyperlink" Target="#COTA&#199;&#213;ES!Area_de_impressao"/><Relationship Id="rId1" Type="http://schemas.openxmlformats.org/officeDocument/2006/relationships/image" Target="../media/image24.emf"/><Relationship Id="rId4" Type="http://schemas.openxmlformats.org/officeDocument/2006/relationships/hyperlink" Target="#CRONOGRAMA!Area_de_impressao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5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1</xdr:row>
      <xdr:rowOff>142875</xdr:rowOff>
    </xdr:from>
    <xdr:to>
      <xdr:col>1</xdr:col>
      <xdr:colOff>2809875</xdr:colOff>
      <xdr:row>1</xdr:row>
      <xdr:rowOff>816769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4175" y="1304925"/>
          <a:ext cx="2695575" cy="673894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2</xdr:row>
      <xdr:rowOff>180975</xdr:rowOff>
    </xdr:from>
    <xdr:to>
      <xdr:col>1</xdr:col>
      <xdr:colOff>2524125</xdr:colOff>
      <xdr:row>2</xdr:row>
      <xdr:rowOff>714921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5125" y="2381250"/>
          <a:ext cx="2428875" cy="533946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3</xdr:row>
      <xdr:rowOff>161925</xdr:rowOff>
    </xdr:from>
    <xdr:to>
      <xdr:col>1</xdr:col>
      <xdr:colOff>3074545</xdr:colOff>
      <xdr:row>3</xdr:row>
      <xdr:rowOff>1088597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3700" y="3257550"/>
          <a:ext cx="2950720" cy="926672"/>
        </a:xfrm>
        <a:prstGeom prst="rect">
          <a:avLst/>
        </a:prstGeom>
      </xdr:spPr>
    </xdr:pic>
    <xdr:clientData/>
  </xdr:twoCellAnchor>
  <xdr:twoCellAnchor editAs="oneCell">
    <xdr:from>
      <xdr:col>1</xdr:col>
      <xdr:colOff>1029028</xdr:colOff>
      <xdr:row>0</xdr:row>
      <xdr:rowOff>26275</xdr:rowOff>
    </xdr:from>
    <xdr:to>
      <xdr:col>1</xdr:col>
      <xdr:colOff>2353003</xdr:colOff>
      <xdr:row>0</xdr:row>
      <xdr:rowOff>1001096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8903" y="26275"/>
          <a:ext cx="1323975" cy="974821"/>
        </a:xfrm>
        <a:prstGeom prst="rect">
          <a:avLst/>
        </a:prstGeom>
      </xdr:spPr>
    </xdr:pic>
    <xdr:clientData/>
  </xdr:twoCellAnchor>
  <xdr:twoCellAnchor editAs="oneCell">
    <xdr:from>
      <xdr:col>1</xdr:col>
      <xdr:colOff>1070742</xdr:colOff>
      <xdr:row>5</xdr:row>
      <xdr:rowOff>59122</xdr:rowOff>
    </xdr:from>
    <xdr:to>
      <xdr:col>1</xdr:col>
      <xdr:colOff>2036380</xdr:colOff>
      <xdr:row>5</xdr:row>
      <xdr:rowOff>1024760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0617" y="5364547"/>
          <a:ext cx="965638" cy="965638"/>
        </a:xfrm>
        <a:prstGeom prst="rect">
          <a:avLst/>
        </a:prstGeom>
      </xdr:spPr>
    </xdr:pic>
    <xdr:clientData/>
  </xdr:twoCellAnchor>
  <xdr:twoCellAnchor editAs="oneCell">
    <xdr:from>
      <xdr:col>1</xdr:col>
      <xdr:colOff>34180</xdr:colOff>
      <xdr:row>6</xdr:row>
      <xdr:rowOff>49966</xdr:rowOff>
    </xdr:from>
    <xdr:to>
      <xdr:col>1</xdr:col>
      <xdr:colOff>3213924</xdr:colOff>
      <xdr:row>6</xdr:row>
      <xdr:rowOff>1057275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406030" y="6479341"/>
          <a:ext cx="3179744" cy="10073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313767</xdr:colOff>
      <xdr:row>4</xdr:row>
      <xdr:rowOff>100854</xdr:rowOff>
    </xdr:from>
    <xdr:to>
      <xdr:col>1</xdr:col>
      <xdr:colOff>2969561</xdr:colOff>
      <xdr:row>4</xdr:row>
      <xdr:rowOff>846298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126443" y="4437530"/>
          <a:ext cx="2655794" cy="745444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7</xdr:row>
      <xdr:rowOff>56029</xdr:rowOff>
    </xdr:from>
    <xdr:to>
      <xdr:col>1</xdr:col>
      <xdr:colOff>3025588</xdr:colOff>
      <xdr:row>7</xdr:row>
      <xdr:rowOff>1053730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947147" y="7608794"/>
          <a:ext cx="2891117" cy="997701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8</xdr:row>
      <xdr:rowOff>89647</xdr:rowOff>
    </xdr:from>
    <xdr:to>
      <xdr:col>1</xdr:col>
      <xdr:colOff>2891119</xdr:colOff>
      <xdr:row>8</xdr:row>
      <xdr:rowOff>1004794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958353" y="8751794"/>
          <a:ext cx="2745442" cy="915147"/>
        </a:xfrm>
        <a:prstGeom prst="rect">
          <a:avLst/>
        </a:prstGeom>
      </xdr:spPr>
    </xdr:pic>
    <xdr:clientData/>
  </xdr:twoCellAnchor>
  <xdr:twoCellAnchor editAs="oneCell">
    <xdr:from>
      <xdr:col>1</xdr:col>
      <xdr:colOff>1019096</xdr:colOff>
      <xdr:row>12</xdr:row>
      <xdr:rowOff>369794</xdr:rowOff>
    </xdr:from>
    <xdr:to>
      <xdr:col>1</xdr:col>
      <xdr:colOff>2978206</xdr:colOff>
      <xdr:row>12</xdr:row>
      <xdr:rowOff>918882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826900" y="13431468"/>
          <a:ext cx="1959110" cy="549088"/>
        </a:xfrm>
        <a:prstGeom prst="rect">
          <a:avLst/>
        </a:prstGeom>
      </xdr:spPr>
    </xdr:pic>
    <xdr:clientData/>
  </xdr:twoCellAnchor>
  <xdr:twoCellAnchor editAs="oneCell">
    <xdr:from>
      <xdr:col>1</xdr:col>
      <xdr:colOff>201706</xdr:colOff>
      <xdr:row>12</xdr:row>
      <xdr:rowOff>257735</xdr:rowOff>
    </xdr:from>
    <xdr:to>
      <xdr:col>1</xdr:col>
      <xdr:colOff>1098177</xdr:colOff>
      <xdr:row>12</xdr:row>
      <xdr:rowOff>997360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014382" y="13357411"/>
          <a:ext cx="896471" cy="73962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11</xdr:row>
      <xdr:rowOff>57151</xdr:rowOff>
    </xdr:from>
    <xdr:to>
      <xdr:col>1</xdr:col>
      <xdr:colOff>2752725</xdr:colOff>
      <xdr:row>11</xdr:row>
      <xdr:rowOff>928975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343275" y="12030076"/>
          <a:ext cx="2466975" cy="871824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9</xdr:row>
      <xdr:rowOff>104775</xdr:rowOff>
    </xdr:from>
    <xdr:to>
      <xdr:col>1</xdr:col>
      <xdr:colOff>2762250</xdr:colOff>
      <xdr:row>9</xdr:row>
      <xdr:rowOff>994556</xdr:rowOff>
    </xdr:to>
    <xdr:pic>
      <xdr:nvPicPr>
        <xdr:cNvPr id="19" name="Imagem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305175" y="9867900"/>
          <a:ext cx="2514600" cy="889781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104774</xdr:colOff>
      <xdr:row>13</xdr:row>
      <xdr:rowOff>85725</xdr:rowOff>
    </xdr:from>
    <xdr:to>
      <xdr:col>1</xdr:col>
      <xdr:colOff>3171825</xdr:colOff>
      <xdr:row>13</xdr:row>
      <xdr:rowOff>1012326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6624" y="14268450"/>
          <a:ext cx="3067051" cy="926601"/>
        </a:xfrm>
        <a:prstGeom prst="rect">
          <a:avLst/>
        </a:prstGeom>
      </xdr:spPr>
    </xdr:pic>
    <xdr:clientData/>
  </xdr:twoCellAnchor>
  <xdr:twoCellAnchor editAs="oneCell">
    <xdr:from>
      <xdr:col>1</xdr:col>
      <xdr:colOff>981075</xdr:colOff>
      <xdr:row>14</xdr:row>
      <xdr:rowOff>28576</xdr:rowOff>
    </xdr:from>
    <xdr:to>
      <xdr:col>1</xdr:col>
      <xdr:colOff>2114550</xdr:colOff>
      <xdr:row>14</xdr:row>
      <xdr:rowOff>1074861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2925" y="15316201"/>
          <a:ext cx="1133475" cy="1046285"/>
        </a:xfrm>
        <a:prstGeom prst="rect">
          <a:avLst/>
        </a:prstGeom>
      </xdr:spPr>
    </xdr:pic>
    <xdr:clientData/>
  </xdr:twoCellAnchor>
  <xdr:twoCellAnchor editAs="oneCell">
    <xdr:from>
      <xdr:col>1</xdr:col>
      <xdr:colOff>657225</xdr:colOff>
      <xdr:row>15</xdr:row>
      <xdr:rowOff>28576</xdr:rowOff>
    </xdr:from>
    <xdr:to>
      <xdr:col>1</xdr:col>
      <xdr:colOff>2495550</xdr:colOff>
      <xdr:row>15</xdr:row>
      <xdr:rowOff>1082740</xdr:rowOff>
    </xdr:to>
    <xdr:pic>
      <xdr:nvPicPr>
        <xdr:cNvPr id="21" name="Imagem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9075" y="16421101"/>
          <a:ext cx="1838325" cy="1054164"/>
        </a:xfrm>
        <a:prstGeom prst="rect">
          <a:avLst/>
        </a:prstGeom>
      </xdr:spPr>
    </xdr:pic>
    <xdr:clientData/>
  </xdr:twoCellAnchor>
  <xdr:twoCellAnchor editAs="oneCell">
    <xdr:from>
      <xdr:col>1</xdr:col>
      <xdr:colOff>39463</xdr:colOff>
      <xdr:row>16</xdr:row>
      <xdr:rowOff>114301</xdr:rowOff>
    </xdr:from>
    <xdr:to>
      <xdr:col>1</xdr:col>
      <xdr:colOff>3200401</xdr:colOff>
      <xdr:row>16</xdr:row>
      <xdr:rowOff>999364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1313" y="17611726"/>
          <a:ext cx="3160938" cy="885063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17</xdr:row>
      <xdr:rowOff>28576</xdr:rowOff>
    </xdr:from>
    <xdr:to>
      <xdr:col>1</xdr:col>
      <xdr:colOff>3038475</xdr:colOff>
      <xdr:row>17</xdr:row>
      <xdr:rowOff>1134876</xdr:rowOff>
    </xdr:to>
    <xdr:pic>
      <xdr:nvPicPr>
        <xdr:cNvPr id="29" name="Imagem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2350" y="18630901"/>
          <a:ext cx="2847975" cy="1106300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10</xdr:row>
      <xdr:rowOff>38101</xdr:rowOff>
    </xdr:from>
    <xdr:to>
      <xdr:col>1</xdr:col>
      <xdr:colOff>2964638</xdr:colOff>
      <xdr:row>10</xdr:row>
      <xdr:rowOff>1085851</xdr:rowOff>
    </xdr:to>
    <xdr:pic>
      <xdr:nvPicPr>
        <xdr:cNvPr id="31" name="Imagem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8075" y="10906126"/>
          <a:ext cx="2688413" cy="10477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308921</xdr:colOff>
      <xdr:row>2</xdr:row>
      <xdr:rowOff>127415</xdr:rowOff>
    </xdr:from>
    <xdr:to>
      <xdr:col>10</xdr:col>
      <xdr:colOff>632771</xdr:colOff>
      <xdr:row>3</xdr:row>
      <xdr:rowOff>71621</xdr:rowOff>
    </xdr:to>
    <xdr:sp macro="" textlink="">
      <xdr:nvSpPr>
        <xdr:cNvPr id="2" name="Seta: para a Esquerd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12338996" y="517940"/>
          <a:ext cx="323850" cy="134706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10</xdr:col>
      <xdr:colOff>266700</xdr:colOff>
      <xdr:row>0</xdr:row>
      <xdr:rowOff>219075</xdr:rowOff>
    </xdr:from>
    <xdr:to>
      <xdr:col>11</xdr:col>
      <xdr:colOff>238125</xdr:colOff>
      <xdr:row>2</xdr:row>
      <xdr:rowOff>54451</xdr:rowOff>
    </xdr:to>
    <xdr:sp macro="" textlink="">
      <xdr:nvSpPr>
        <xdr:cNvPr id="3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12296775" y="190500"/>
          <a:ext cx="895350" cy="254476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DADOS</a:t>
          </a:r>
        </a:p>
      </xdr:txBody>
    </xdr:sp>
    <xdr:clientData/>
  </xdr:twoCellAnchor>
  <xdr:twoCellAnchor>
    <xdr:from>
      <xdr:col>10</xdr:col>
      <xdr:colOff>794696</xdr:colOff>
      <xdr:row>2</xdr:row>
      <xdr:rowOff>136940</xdr:rowOff>
    </xdr:from>
    <xdr:to>
      <xdr:col>11</xdr:col>
      <xdr:colOff>194621</xdr:colOff>
      <xdr:row>3</xdr:row>
      <xdr:rowOff>81146</xdr:rowOff>
    </xdr:to>
    <xdr:sp macro="" textlink="">
      <xdr:nvSpPr>
        <xdr:cNvPr id="4" name="Seta: para a Esquerda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 rot="10800000">
          <a:off x="12824771" y="527465"/>
          <a:ext cx="323850" cy="134706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371475</xdr:colOff>
          <xdr:row>0</xdr:row>
          <xdr:rowOff>66675</xdr:rowOff>
        </xdr:from>
        <xdr:to>
          <xdr:col>2</xdr:col>
          <xdr:colOff>372939</xdr:colOff>
          <xdr:row>3</xdr:row>
          <xdr:rowOff>3846</xdr:rowOff>
        </xdr:to>
        <xdr:pic>
          <xdr:nvPicPr>
            <xdr:cNvPr id="6" name="Imagem 5">
              <a:extLst>
                <a:ext uri="{FF2B5EF4-FFF2-40B4-BE49-F238E27FC236}">
                  <a16:creationId xmlns:a16="http://schemas.microsoft.com/office/drawing/2014/main" id="{00000000-0008-0000-0B00-000006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ImgEscudo" spid="_x0000_s85755"/>
                </a:ext>
              </a:extLst>
            </xdr:cNvPicPr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371475" y="66675"/>
              <a:ext cx="1592139" cy="513116"/>
            </a:xfrm>
            <a:prstGeom prst="rect">
              <a:avLst/>
            </a:prstGeom>
          </xdr:spPr>
        </xdr:pic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95250</xdr:colOff>
          <xdr:row>0</xdr:row>
          <xdr:rowOff>66675</xdr:rowOff>
        </xdr:from>
        <xdr:to>
          <xdr:col>0</xdr:col>
          <xdr:colOff>1343025</xdr:colOff>
          <xdr:row>2</xdr:row>
          <xdr:rowOff>164565</xdr:rowOff>
        </xdr:to>
        <xdr:pic>
          <xdr:nvPicPr>
            <xdr:cNvPr id="7" name="Imagem 6">
              <a:extLst>
                <a:ext uri="{FF2B5EF4-FFF2-40B4-BE49-F238E27FC236}">
                  <a16:creationId xmlns:a16="http://schemas.microsoft.com/office/drawing/2014/main" id="{00000000-0008-0000-0C00-000007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ImgEscudo" spid="_x0000_s119404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95250" y="66675"/>
              <a:ext cx="1247775" cy="488415"/>
            </a:xfrm>
            <a:prstGeom prst="rect">
              <a:avLst/>
            </a:prstGeom>
          </xdr:spPr>
        </xdr:pic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85726</xdr:colOff>
          <xdr:row>0</xdr:row>
          <xdr:rowOff>66675</xdr:rowOff>
        </xdr:from>
        <xdr:to>
          <xdr:col>0</xdr:col>
          <xdr:colOff>1362076</xdr:colOff>
          <xdr:row>2</xdr:row>
          <xdr:rowOff>112895</xdr:rowOff>
        </xdr:to>
        <xdr:pic>
          <xdr:nvPicPr>
            <xdr:cNvPr id="2" name="Imagem 1">
              <a:extLst>
                <a:ext uri="{FF2B5EF4-FFF2-40B4-BE49-F238E27FC236}">
                  <a16:creationId xmlns:a16="http://schemas.microsoft.com/office/drawing/2014/main" id="{00000000-0008-0000-0E00-000002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ImgEscudo" spid="_x0000_s101242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85726" y="66675"/>
              <a:ext cx="1276350" cy="436745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>
    <xdr:from>
      <xdr:col>5</xdr:col>
      <xdr:colOff>461321</xdr:colOff>
      <xdr:row>5</xdr:row>
      <xdr:rowOff>32165</xdr:rowOff>
    </xdr:from>
    <xdr:to>
      <xdr:col>5</xdr:col>
      <xdr:colOff>785171</xdr:colOff>
      <xdr:row>6</xdr:row>
      <xdr:rowOff>23996</xdr:rowOff>
    </xdr:to>
    <xdr:sp macro="" textlink="">
      <xdr:nvSpPr>
        <xdr:cNvPr id="3" name="Seta: para a Esquerda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/>
      </xdr:nvSpPr>
      <xdr:spPr>
        <a:xfrm>
          <a:off x="8814746" y="1051340"/>
          <a:ext cx="323850" cy="182331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5</xdr:col>
      <xdr:colOff>419100</xdr:colOff>
      <xdr:row>3</xdr:row>
      <xdr:rowOff>85725</xdr:rowOff>
    </xdr:from>
    <xdr:to>
      <xdr:col>6</xdr:col>
      <xdr:colOff>304800</xdr:colOff>
      <xdr:row>4</xdr:row>
      <xdr:rowOff>140176</xdr:rowOff>
    </xdr:to>
    <xdr:sp macro="" textlink="">
      <xdr:nvSpPr>
        <xdr:cNvPr id="4" name="Retângulo: Cantos Arredondado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/>
      </xdr:nvSpPr>
      <xdr:spPr>
        <a:xfrm>
          <a:off x="8772525" y="666750"/>
          <a:ext cx="895350" cy="311626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DADOS</a:t>
          </a:r>
        </a:p>
      </xdr:txBody>
    </xdr:sp>
    <xdr:clientData/>
  </xdr:twoCellAnchor>
  <xdr:twoCellAnchor>
    <xdr:from>
      <xdr:col>5</xdr:col>
      <xdr:colOff>947096</xdr:colOff>
      <xdr:row>5</xdr:row>
      <xdr:rowOff>41690</xdr:rowOff>
    </xdr:from>
    <xdr:to>
      <xdr:col>6</xdr:col>
      <xdr:colOff>261296</xdr:colOff>
      <xdr:row>6</xdr:row>
      <xdr:rowOff>33521</xdr:rowOff>
    </xdr:to>
    <xdr:sp macro="" textlink="">
      <xdr:nvSpPr>
        <xdr:cNvPr id="5" name="Seta: para a Esquerda 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/>
      </xdr:nvSpPr>
      <xdr:spPr>
        <a:xfrm rot="10800000">
          <a:off x="9300521" y="1060865"/>
          <a:ext cx="323850" cy="182331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47626</xdr:colOff>
          <xdr:row>0</xdr:row>
          <xdr:rowOff>28575</xdr:rowOff>
        </xdr:from>
        <xdr:to>
          <xdr:col>1</xdr:col>
          <xdr:colOff>857251</xdr:colOff>
          <xdr:row>3</xdr:row>
          <xdr:rowOff>13543</xdr:rowOff>
        </xdr:to>
        <xdr:pic>
          <xdr:nvPicPr>
            <xdr:cNvPr id="2" name="Imagem 1">
              <a:extLst>
                <a:ext uri="{FF2B5EF4-FFF2-40B4-BE49-F238E27FC236}">
                  <a16:creationId xmlns:a16="http://schemas.microsoft.com/office/drawing/2014/main" id="{00000000-0008-0000-0F00-000002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ImgEscudo" spid="_x0000_s184537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47626" y="28575"/>
              <a:ext cx="1466850" cy="527893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>
    <xdr:from>
      <xdr:col>25</xdr:col>
      <xdr:colOff>224438</xdr:colOff>
      <xdr:row>10</xdr:row>
      <xdr:rowOff>61568</xdr:rowOff>
    </xdr:from>
    <xdr:to>
      <xdr:col>26</xdr:col>
      <xdr:colOff>150723</xdr:colOff>
      <xdr:row>11</xdr:row>
      <xdr:rowOff>53399</xdr:rowOff>
    </xdr:to>
    <xdr:sp macro="" textlink="">
      <xdr:nvSpPr>
        <xdr:cNvPr id="3" name="Seta: para a Esquerda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>
        <a:xfrm>
          <a:off x="23351138" y="1966568"/>
          <a:ext cx="326335" cy="182331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25</xdr:col>
      <xdr:colOff>0</xdr:colOff>
      <xdr:row>8</xdr:row>
      <xdr:rowOff>0</xdr:rowOff>
    </xdr:from>
    <xdr:to>
      <xdr:col>26</xdr:col>
      <xdr:colOff>492369</xdr:colOff>
      <xdr:row>9</xdr:row>
      <xdr:rowOff>121126</xdr:rowOff>
    </xdr:to>
    <xdr:sp macro="" textlink="">
      <xdr:nvSpPr>
        <xdr:cNvPr id="4" name="Retângulo: Cantos Arredondado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/>
      </xdr:nvSpPr>
      <xdr:spPr>
        <a:xfrm>
          <a:off x="23126700" y="1524000"/>
          <a:ext cx="892419" cy="311626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DADOS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24848</xdr:colOff>
          <xdr:row>0</xdr:row>
          <xdr:rowOff>57978</xdr:rowOff>
        </xdr:from>
        <xdr:to>
          <xdr:col>0</xdr:col>
          <xdr:colOff>1374913</xdr:colOff>
          <xdr:row>2</xdr:row>
          <xdr:rowOff>136332</xdr:rowOff>
        </xdr:to>
        <xdr:pic>
          <xdr:nvPicPr>
            <xdr:cNvPr id="3" name="Imagem 2">
              <a:extLst>
                <a:ext uri="{FF2B5EF4-FFF2-40B4-BE49-F238E27FC236}">
                  <a16:creationId xmlns:a16="http://schemas.microsoft.com/office/drawing/2014/main" id="{00000000-0008-0000-1000-000003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ImgEscudo" spid="_x0000_s172391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24848" y="57978"/>
              <a:ext cx="1350065" cy="414131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>
    <xdr:from>
      <xdr:col>6</xdr:col>
      <xdr:colOff>231914</xdr:colOff>
      <xdr:row>1</xdr:row>
      <xdr:rowOff>33130</xdr:rowOff>
    </xdr:from>
    <xdr:to>
      <xdr:col>7</xdr:col>
      <xdr:colOff>533782</xdr:colOff>
      <xdr:row>3</xdr:row>
      <xdr:rowOff>5169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/>
      </xdr:nvSpPr>
      <xdr:spPr>
        <a:xfrm>
          <a:off x="7611718" y="198782"/>
          <a:ext cx="889934" cy="311626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DADOS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72474</xdr:colOff>
          <xdr:row>0</xdr:row>
          <xdr:rowOff>38928</xdr:rowOff>
        </xdr:from>
        <xdr:to>
          <xdr:col>0</xdr:col>
          <xdr:colOff>1371600</xdr:colOff>
          <xdr:row>2</xdr:row>
          <xdr:rowOff>95250</xdr:rowOff>
        </xdr:to>
        <xdr:pic>
          <xdr:nvPicPr>
            <xdr:cNvPr id="2" name="Imagem 1">
              <a:extLst>
                <a:ext uri="{FF2B5EF4-FFF2-40B4-BE49-F238E27FC236}">
                  <a16:creationId xmlns:a16="http://schemas.microsoft.com/office/drawing/2014/main" id="{00000000-0008-0000-1100-000002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ImgEscudo" spid="_x0000_s153976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72474" y="38928"/>
              <a:ext cx="1299126" cy="380172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>
    <xdr:from>
      <xdr:col>6</xdr:col>
      <xdr:colOff>231914</xdr:colOff>
      <xdr:row>1</xdr:row>
      <xdr:rowOff>33130</xdr:rowOff>
    </xdr:from>
    <xdr:to>
      <xdr:col>7</xdr:col>
      <xdr:colOff>533782</xdr:colOff>
      <xdr:row>3</xdr:row>
      <xdr:rowOff>5169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/>
      </xdr:nvSpPr>
      <xdr:spPr>
        <a:xfrm>
          <a:off x="7613789" y="195055"/>
          <a:ext cx="892418" cy="305414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DADOS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361950</xdr:colOff>
      <xdr:row>1</xdr:row>
      <xdr:rowOff>57150</xdr:rowOff>
    </xdr:from>
    <xdr:to>
      <xdr:col>6</xdr:col>
      <xdr:colOff>161925</xdr:colOff>
      <xdr:row>2</xdr:row>
      <xdr:rowOff>178276</xdr:rowOff>
    </xdr:to>
    <xdr:sp macro="" textlink="">
      <xdr:nvSpPr>
        <xdr:cNvPr id="3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8839200" y="247650"/>
          <a:ext cx="895350" cy="311626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DADOS</a:t>
          </a:r>
        </a:p>
      </xdr:txBody>
    </xdr:sp>
    <xdr:clientData/>
  </xdr:twoCellAnchor>
  <xdr:twoCellAnchor>
    <xdr:from>
      <xdr:col>5</xdr:col>
      <xdr:colOff>699446</xdr:colOff>
      <xdr:row>3</xdr:row>
      <xdr:rowOff>98840</xdr:rowOff>
    </xdr:from>
    <xdr:to>
      <xdr:col>5</xdr:col>
      <xdr:colOff>1023296</xdr:colOff>
      <xdr:row>4</xdr:row>
      <xdr:rowOff>90671</xdr:rowOff>
    </xdr:to>
    <xdr:sp macro="" textlink="">
      <xdr:nvSpPr>
        <xdr:cNvPr id="4" name="Seta: para a Esquerda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 rot="10800000">
          <a:off x="9176696" y="679865"/>
          <a:ext cx="323850" cy="182331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95251</xdr:colOff>
          <xdr:row>1</xdr:row>
          <xdr:rowOff>66675</xdr:rowOff>
        </xdr:from>
        <xdr:to>
          <xdr:col>1</xdr:col>
          <xdr:colOff>1562101</xdr:colOff>
          <xdr:row>3</xdr:row>
          <xdr:rowOff>147089</xdr:rowOff>
        </xdr:to>
        <xdr:pic>
          <xdr:nvPicPr>
            <xdr:cNvPr id="5" name="Imagem 4">
              <a:extLst>
                <a:ext uri="{FF2B5EF4-FFF2-40B4-BE49-F238E27FC236}">
                  <a16:creationId xmlns:a16="http://schemas.microsoft.com/office/drawing/2014/main" id="{00000000-0008-0000-0500-000005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sss" spid="_x0000_s169330"/>
                </a:ext>
              </a:extLst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04851" y="257175"/>
              <a:ext cx="1466850" cy="470939"/>
            </a:xfrm>
            <a:prstGeom prst="rect">
              <a:avLst/>
            </a:prstGeom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600075</xdr:colOff>
      <xdr:row>0</xdr:row>
      <xdr:rowOff>113058</xdr:rowOff>
    </xdr:from>
    <xdr:to>
      <xdr:col>4</xdr:col>
      <xdr:colOff>0</xdr:colOff>
      <xdr:row>5</xdr:row>
      <xdr:rowOff>100219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1209675" y="113058"/>
          <a:ext cx="7372350" cy="796786"/>
        </a:xfrm>
        <a:prstGeom prst="rect">
          <a:avLst/>
        </a:prstGeom>
        <a:solidFill>
          <a:schemeClr val="bg1">
            <a:lumMod val="95000"/>
          </a:schemeClr>
        </a:solidFill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3</xdr:col>
      <xdr:colOff>2801927</xdr:colOff>
      <xdr:row>1</xdr:row>
      <xdr:rowOff>5954</xdr:rowOff>
    </xdr:from>
    <xdr:to>
      <xdr:col>3</xdr:col>
      <xdr:colOff>3574549</xdr:colOff>
      <xdr:row>2</xdr:row>
      <xdr:rowOff>89297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1115" y="166688"/>
          <a:ext cx="772622" cy="244078"/>
        </a:xfrm>
        <a:prstGeom prst="rect">
          <a:avLst/>
        </a:prstGeom>
      </xdr:spPr>
    </xdr:pic>
    <xdr:clientData/>
  </xdr:twoCellAnchor>
  <xdr:twoCellAnchor>
    <xdr:from>
      <xdr:col>2</xdr:col>
      <xdr:colOff>91102</xdr:colOff>
      <xdr:row>1</xdr:row>
      <xdr:rowOff>165648</xdr:rowOff>
    </xdr:from>
    <xdr:to>
      <xdr:col>2</xdr:col>
      <xdr:colOff>1051885</xdr:colOff>
      <xdr:row>4</xdr:row>
      <xdr:rowOff>107669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91102" y="165648"/>
          <a:ext cx="960783" cy="427796"/>
        </a:xfrm>
        <a:prstGeom prst="round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>
              <a:latin typeface="Britannic Bold" panose="020B0903060703020204" pitchFamily="34" charset="0"/>
            </a:rPr>
            <a:t>PLANILHA</a:t>
          </a:r>
          <a:r>
            <a:rPr lang="pt-BR" sz="900" baseline="0">
              <a:latin typeface="Britannic Bold" panose="020B0903060703020204" pitchFamily="34" charset="0"/>
            </a:rPr>
            <a:t> </a:t>
          </a:r>
          <a:r>
            <a:rPr lang="pt-BR" sz="800" baseline="0">
              <a:latin typeface="Britannic Bold" panose="020B0903060703020204" pitchFamily="34" charset="0"/>
            </a:rPr>
            <a:t>ORÇAMENTÁRIA</a:t>
          </a:r>
          <a:endParaRPr lang="pt-BR" sz="800">
            <a:latin typeface="Britannic Bold" panose="020B0903060703020204" pitchFamily="34" charset="0"/>
          </a:endParaRPr>
        </a:p>
      </xdr:txBody>
    </xdr:sp>
    <xdr:clientData/>
  </xdr:twoCellAnchor>
  <xdr:twoCellAnchor>
    <xdr:from>
      <xdr:col>2</xdr:col>
      <xdr:colOff>1162863</xdr:colOff>
      <xdr:row>2</xdr:row>
      <xdr:rowOff>11592</xdr:rowOff>
    </xdr:from>
    <xdr:to>
      <xdr:col>2</xdr:col>
      <xdr:colOff>2123646</xdr:colOff>
      <xdr:row>4</xdr:row>
      <xdr:rowOff>119265</xdr:rowOff>
    </xdr:to>
    <xdr:sp macro="" textlink="">
      <xdr:nvSpPr>
        <xdr:cNvPr id="5" name="Retângulo: Cantos Arredondado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1162863" y="173517"/>
          <a:ext cx="960783" cy="431523"/>
        </a:xfrm>
        <a:prstGeom prst="round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>
              <a:latin typeface="Britannic Bold" panose="020B0903060703020204" pitchFamily="34" charset="0"/>
            </a:rPr>
            <a:t>MEMÓRIA</a:t>
          </a:r>
          <a:r>
            <a:rPr lang="pt-BR" sz="800" baseline="0">
              <a:latin typeface="Britannic Bold" panose="020B0903060703020204" pitchFamily="34" charset="0"/>
            </a:rPr>
            <a:t> DE CÁLCULO</a:t>
          </a:r>
          <a:endParaRPr lang="pt-BR" sz="800">
            <a:latin typeface="Britannic Bold" panose="020B0903060703020204" pitchFamily="34" charset="0"/>
          </a:endParaRPr>
        </a:p>
      </xdr:txBody>
    </xdr:sp>
    <xdr:clientData/>
  </xdr:twoCellAnchor>
  <xdr:twoCellAnchor>
    <xdr:from>
      <xdr:col>2</xdr:col>
      <xdr:colOff>2241880</xdr:colOff>
      <xdr:row>2</xdr:row>
      <xdr:rowOff>6623</xdr:rowOff>
    </xdr:from>
    <xdr:to>
      <xdr:col>2</xdr:col>
      <xdr:colOff>3202663</xdr:colOff>
      <xdr:row>4</xdr:row>
      <xdr:rowOff>114296</xdr:rowOff>
    </xdr:to>
    <xdr:sp macro="" textlink="">
      <xdr:nvSpPr>
        <xdr:cNvPr id="6" name="Retângulo: Cantos Arredondados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3456318" y="328092"/>
          <a:ext cx="960783" cy="429142"/>
        </a:xfrm>
        <a:prstGeom prst="round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>
              <a:latin typeface="Britannic Bold" panose="020B0903060703020204" pitchFamily="34" charset="0"/>
            </a:rPr>
            <a:t>COMPOSIÇÕES</a:t>
          </a:r>
        </a:p>
      </xdr:txBody>
    </xdr:sp>
    <xdr:clientData/>
  </xdr:twoCellAnchor>
  <xdr:twoCellAnchor>
    <xdr:from>
      <xdr:col>2</xdr:col>
      <xdr:colOff>3323226</xdr:colOff>
      <xdr:row>2</xdr:row>
      <xdr:rowOff>12265</xdr:rowOff>
    </xdr:from>
    <xdr:to>
      <xdr:col>3</xdr:col>
      <xdr:colOff>565118</xdr:colOff>
      <xdr:row>4</xdr:row>
      <xdr:rowOff>119938</xdr:rowOff>
    </xdr:to>
    <xdr:sp macro="" textlink="">
      <xdr:nvSpPr>
        <xdr:cNvPr id="7" name="Retângulo: Cantos Arredondados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4537664" y="333734"/>
          <a:ext cx="956642" cy="429142"/>
        </a:xfrm>
        <a:prstGeom prst="round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>
              <a:latin typeface="Britannic Bold" panose="020B0903060703020204" pitchFamily="34" charset="0"/>
            </a:rPr>
            <a:t>CRONOGRAMA</a:t>
          </a:r>
        </a:p>
      </xdr:txBody>
    </xdr:sp>
    <xdr:clientData/>
  </xdr:twoCellAnchor>
  <xdr:twoCellAnchor>
    <xdr:from>
      <xdr:col>3</xdr:col>
      <xdr:colOff>672740</xdr:colOff>
      <xdr:row>2</xdr:row>
      <xdr:rowOff>13250</xdr:rowOff>
    </xdr:from>
    <xdr:to>
      <xdr:col>3</xdr:col>
      <xdr:colOff>1633523</xdr:colOff>
      <xdr:row>4</xdr:row>
      <xdr:rowOff>120923</xdr:rowOff>
    </xdr:to>
    <xdr:sp macro="" textlink="">
      <xdr:nvSpPr>
        <xdr:cNvPr id="8" name="Retângulo: Cantos Arredondados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5601928" y="334719"/>
          <a:ext cx="960783" cy="429142"/>
        </a:xfrm>
        <a:prstGeom prst="round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>
              <a:latin typeface="Britannic Bold" panose="020B0903060703020204" pitchFamily="34" charset="0"/>
            </a:rPr>
            <a:t>COTAÇÕES</a:t>
          </a:r>
        </a:p>
      </xdr:txBody>
    </xdr:sp>
    <xdr:clientData/>
  </xdr:twoCellAnchor>
  <xdr:twoCellAnchor>
    <xdr:from>
      <xdr:col>3</xdr:col>
      <xdr:colOff>1744301</xdr:colOff>
      <xdr:row>2</xdr:row>
      <xdr:rowOff>14441</xdr:rowOff>
    </xdr:from>
    <xdr:to>
      <xdr:col>3</xdr:col>
      <xdr:colOff>2705084</xdr:colOff>
      <xdr:row>4</xdr:row>
      <xdr:rowOff>122114</xdr:rowOff>
    </xdr:to>
    <xdr:sp macro="" textlink="">
      <xdr:nvSpPr>
        <xdr:cNvPr id="9" name="Retângulo: Cantos Arredondados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6673489" y="335910"/>
          <a:ext cx="960783" cy="429142"/>
        </a:xfrm>
        <a:prstGeom prst="round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>
              <a:latin typeface="Britannic Bold" panose="020B0903060703020204" pitchFamily="34" charset="0"/>
            </a:rPr>
            <a:t>BDI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195677</xdr:colOff>
      <xdr:row>1</xdr:row>
      <xdr:rowOff>87922</xdr:rowOff>
    </xdr:from>
    <xdr:to>
      <xdr:col>2</xdr:col>
      <xdr:colOff>663395</xdr:colOff>
      <xdr:row>3</xdr:row>
      <xdr:rowOff>135861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5227" y="278422"/>
          <a:ext cx="1315443" cy="58133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66675</xdr:colOff>
          <xdr:row>11</xdr:row>
          <xdr:rowOff>0</xdr:rowOff>
        </xdr:from>
        <xdr:to>
          <xdr:col>3</xdr:col>
          <xdr:colOff>314325</xdr:colOff>
          <xdr:row>11</xdr:row>
          <xdr:rowOff>276225</xdr:rowOff>
        </xdr:to>
        <xdr:sp macro="" textlink="">
          <xdr:nvSpPr>
            <xdr:cNvPr id="154625" name="Check Box 1" hidden="1">
              <a:extLst>
                <a:ext uri="{63B3BB69-23CF-44E3-9099-C40C66FF867C}">
                  <a14:compatExt spid="_x0000_s154625"/>
                </a:ext>
                <a:ext uri="{FF2B5EF4-FFF2-40B4-BE49-F238E27FC236}">
                  <a16:creationId xmlns:a16="http://schemas.microsoft.com/office/drawing/2014/main" id="{00000000-0008-0000-0300-000001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76200</xdr:colOff>
          <xdr:row>12</xdr:row>
          <xdr:rowOff>19050</xdr:rowOff>
        </xdr:from>
        <xdr:to>
          <xdr:col>3</xdr:col>
          <xdr:colOff>266700</xdr:colOff>
          <xdr:row>12</xdr:row>
          <xdr:rowOff>228600</xdr:rowOff>
        </xdr:to>
        <xdr:sp macro="" textlink="">
          <xdr:nvSpPr>
            <xdr:cNvPr id="154626" name="Check Box 2" hidden="1">
              <a:extLst>
                <a:ext uri="{63B3BB69-23CF-44E3-9099-C40C66FF867C}">
                  <a14:compatExt spid="_x0000_s154626"/>
                </a:ext>
                <a:ext uri="{FF2B5EF4-FFF2-40B4-BE49-F238E27FC236}">
                  <a16:creationId xmlns:a16="http://schemas.microsoft.com/office/drawing/2014/main" id="{00000000-0008-0000-0300-000002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76200</xdr:colOff>
          <xdr:row>13</xdr:row>
          <xdr:rowOff>9525</xdr:rowOff>
        </xdr:from>
        <xdr:to>
          <xdr:col>3</xdr:col>
          <xdr:colOff>323850</xdr:colOff>
          <xdr:row>14</xdr:row>
          <xdr:rowOff>0</xdr:rowOff>
        </xdr:to>
        <xdr:sp macro="" textlink="">
          <xdr:nvSpPr>
            <xdr:cNvPr id="154627" name="Check Box 3" hidden="1">
              <a:extLst>
                <a:ext uri="{63B3BB69-23CF-44E3-9099-C40C66FF867C}">
                  <a14:compatExt spid="_x0000_s154627"/>
                </a:ext>
                <a:ext uri="{FF2B5EF4-FFF2-40B4-BE49-F238E27FC236}">
                  <a16:creationId xmlns:a16="http://schemas.microsoft.com/office/drawing/2014/main" id="{00000000-0008-0000-0300-000003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76200</xdr:colOff>
          <xdr:row>14</xdr:row>
          <xdr:rowOff>0</xdr:rowOff>
        </xdr:from>
        <xdr:to>
          <xdr:col>3</xdr:col>
          <xdr:colOff>323850</xdr:colOff>
          <xdr:row>15</xdr:row>
          <xdr:rowOff>0</xdr:rowOff>
        </xdr:to>
        <xdr:sp macro="" textlink="">
          <xdr:nvSpPr>
            <xdr:cNvPr id="154628" name="Check Box 4" hidden="1">
              <a:extLst>
                <a:ext uri="{63B3BB69-23CF-44E3-9099-C40C66FF867C}">
                  <a14:compatExt spid="_x0000_s154628"/>
                </a:ext>
                <a:ext uri="{FF2B5EF4-FFF2-40B4-BE49-F238E27FC236}">
                  <a16:creationId xmlns:a16="http://schemas.microsoft.com/office/drawing/2014/main" id="{00000000-0008-0000-0300-000004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66675</xdr:colOff>
          <xdr:row>16</xdr:row>
          <xdr:rowOff>19050</xdr:rowOff>
        </xdr:from>
        <xdr:to>
          <xdr:col>3</xdr:col>
          <xdr:colOff>314325</xdr:colOff>
          <xdr:row>16</xdr:row>
          <xdr:rowOff>361950</xdr:rowOff>
        </xdr:to>
        <xdr:sp macro="" textlink="">
          <xdr:nvSpPr>
            <xdr:cNvPr id="154629" name="Check Box 5" hidden="1">
              <a:extLst>
                <a:ext uri="{63B3BB69-23CF-44E3-9099-C40C66FF867C}">
                  <a14:compatExt spid="_x0000_s154629"/>
                </a:ext>
                <a:ext uri="{FF2B5EF4-FFF2-40B4-BE49-F238E27FC236}">
                  <a16:creationId xmlns:a16="http://schemas.microsoft.com/office/drawing/2014/main" id="{00000000-0008-0000-0300-000005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66675</xdr:colOff>
          <xdr:row>17</xdr:row>
          <xdr:rowOff>47625</xdr:rowOff>
        </xdr:from>
        <xdr:to>
          <xdr:col>3</xdr:col>
          <xdr:colOff>314325</xdr:colOff>
          <xdr:row>17</xdr:row>
          <xdr:rowOff>323850</xdr:rowOff>
        </xdr:to>
        <xdr:sp macro="" textlink="">
          <xdr:nvSpPr>
            <xdr:cNvPr id="154630" name="Check Box 6" hidden="1">
              <a:extLst>
                <a:ext uri="{63B3BB69-23CF-44E3-9099-C40C66FF867C}">
                  <a14:compatExt spid="_x0000_s154630"/>
                </a:ext>
                <a:ext uri="{FF2B5EF4-FFF2-40B4-BE49-F238E27FC236}">
                  <a16:creationId xmlns:a16="http://schemas.microsoft.com/office/drawing/2014/main" id="{00000000-0008-0000-0300-000006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19</xdr:row>
          <xdr:rowOff>9525</xdr:rowOff>
        </xdr:from>
        <xdr:to>
          <xdr:col>3</xdr:col>
          <xdr:colOff>257175</xdr:colOff>
          <xdr:row>19</xdr:row>
          <xdr:rowOff>266700</xdr:rowOff>
        </xdr:to>
        <xdr:sp macro="" textlink="">
          <xdr:nvSpPr>
            <xdr:cNvPr id="154631" name="Check Box 7" hidden="1">
              <a:extLst>
                <a:ext uri="{63B3BB69-23CF-44E3-9099-C40C66FF867C}">
                  <a14:compatExt spid="_x0000_s154631"/>
                </a:ext>
                <a:ext uri="{FF2B5EF4-FFF2-40B4-BE49-F238E27FC236}">
                  <a16:creationId xmlns:a16="http://schemas.microsoft.com/office/drawing/2014/main" id="{00000000-0008-0000-0300-000007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76200</xdr:colOff>
          <xdr:row>20</xdr:row>
          <xdr:rowOff>66675</xdr:rowOff>
        </xdr:from>
        <xdr:to>
          <xdr:col>3</xdr:col>
          <xdr:colOff>323850</xdr:colOff>
          <xdr:row>21</xdr:row>
          <xdr:rowOff>0</xdr:rowOff>
        </xdr:to>
        <xdr:sp macro="" textlink="">
          <xdr:nvSpPr>
            <xdr:cNvPr id="154632" name="Check Box 8" hidden="1">
              <a:extLst>
                <a:ext uri="{63B3BB69-23CF-44E3-9099-C40C66FF867C}">
                  <a14:compatExt spid="_x0000_s154632"/>
                </a:ext>
                <a:ext uri="{FF2B5EF4-FFF2-40B4-BE49-F238E27FC236}">
                  <a16:creationId xmlns:a16="http://schemas.microsoft.com/office/drawing/2014/main" id="{00000000-0008-0000-0300-000008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76200</xdr:colOff>
          <xdr:row>21</xdr:row>
          <xdr:rowOff>57150</xdr:rowOff>
        </xdr:from>
        <xdr:to>
          <xdr:col>3</xdr:col>
          <xdr:colOff>323850</xdr:colOff>
          <xdr:row>21</xdr:row>
          <xdr:rowOff>333375</xdr:rowOff>
        </xdr:to>
        <xdr:sp macro="" textlink="">
          <xdr:nvSpPr>
            <xdr:cNvPr id="154633" name="Check Box 9" hidden="1">
              <a:extLst>
                <a:ext uri="{63B3BB69-23CF-44E3-9099-C40C66FF867C}">
                  <a14:compatExt spid="_x0000_s154633"/>
                </a:ext>
                <a:ext uri="{FF2B5EF4-FFF2-40B4-BE49-F238E27FC236}">
                  <a16:creationId xmlns:a16="http://schemas.microsoft.com/office/drawing/2014/main" id="{00000000-0008-0000-0300-000009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76200</xdr:colOff>
          <xdr:row>22</xdr:row>
          <xdr:rowOff>66675</xdr:rowOff>
        </xdr:from>
        <xdr:to>
          <xdr:col>3</xdr:col>
          <xdr:colOff>323850</xdr:colOff>
          <xdr:row>22</xdr:row>
          <xdr:rowOff>342900</xdr:rowOff>
        </xdr:to>
        <xdr:sp macro="" textlink="">
          <xdr:nvSpPr>
            <xdr:cNvPr id="154634" name="Check Box 10" hidden="1">
              <a:extLst>
                <a:ext uri="{63B3BB69-23CF-44E3-9099-C40C66FF867C}">
                  <a14:compatExt spid="_x0000_s154634"/>
                </a:ext>
                <a:ext uri="{FF2B5EF4-FFF2-40B4-BE49-F238E27FC236}">
                  <a16:creationId xmlns:a16="http://schemas.microsoft.com/office/drawing/2014/main" id="{00000000-0008-0000-0300-00000A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76200</xdr:colOff>
          <xdr:row>23</xdr:row>
          <xdr:rowOff>57150</xdr:rowOff>
        </xdr:from>
        <xdr:to>
          <xdr:col>3</xdr:col>
          <xdr:colOff>323850</xdr:colOff>
          <xdr:row>23</xdr:row>
          <xdr:rowOff>333375</xdr:rowOff>
        </xdr:to>
        <xdr:sp macro="" textlink="">
          <xdr:nvSpPr>
            <xdr:cNvPr id="154635" name="Check Box 11" hidden="1">
              <a:extLst>
                <a:ext uri="{63B3BB69-23CF-44E3-9099-C40C66FF867C}">
                  <a14:compatExt spid="_x0000_s154635"/>
                </a:ext>
                <a:ext uri="{FF2B5EF4-FFF2-40B4-BE49-F238E27FC236}">
                  <a16:creationId xmlns:a16="http://schemas.microsoft.com/office/drawing/2014/main" id="{00000000-0008-0000-0300-00000B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76200</xdr:colOff>
          <xdr:row>24</xdr:row>
          <xdr:rowOff>57150</xdr:rowOff>
        </xdr:from>
        <xdr:to>
          <xdr:col>3</xdr:col>
          <xdr:colOff>323850</xdr:colOff>
          <xdr:row>24</xdr:row>
          <xdr:rowOff>352425</xdr:rowOff>
        </xdr:to>
        <xdr:sp macro="" textlink="">
          <xdr:nvSpPr>
            <xdr:cNvPr id="154636" name="Check Box 12" hidden="1">
              <a:extLst>
                <a:ext uri="{63B3BB69-23CF-44E3-9099-C40C66FF867C}">
                  <a14:compatExt spid="_x0000_s154636"/>
                </a:ext>
                <a:ext uri="{FF2B5EF4-FFF2-40B4-BE49-F238E27FC236}">
                  <a16:creationId xmlns:a16="http://schemas.microsoft.com/office/drawing/2014/main" id="{00000000-0008-0000-0300-00000C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76200</xdr:colOff>
          <xdr:row>25</xdr:row>
          <xdr:rowOff>47625</xdr:rowOff>
        </xdr:from>
        <xdr:to>
          <xdr:col>3</xdr:col>
          <xdr:colOff>323850</xdr:colOff>
          <xdr:row>25</xdr:row>
          <xdr:rowOff>323850</xdr:rowOff>
        </xdr:to>
        <xdr:sp macro="" textlink="">
          <xdr:nvSpPr>
            <xdr:cNvPr id="154637" name="Check Box 13" hidden="1">
              <a:extLst>
                <a:ext uri="{63B3BB69-23CF-44E3-9099-C40C66FF867C}">
                  <a14:compatExt spid="_x0000_s154637"/>
                </a:ext>
                <a:ext uri="{FF2B5EF4-FFF2-40B4-BE49-F238E27FC236}">
                  <a16:creationId xmlns:a16="http://schemas.microsoft.com/office/drawing/2014/main" id="{00000000-0008-0000-0300-00000D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76200</xdr:colOff>
          <xdr:row>26</xdr:row>
          <xdr:rowOff>57150</xdr:rowOff>
        </xdr:from>
        <xdr:to>
          <xdr:col>3</xdr:col>
          <xdr:colOff>323850</xdr:colOff>
          <xdr:row>26</xdr:row>
          <xdr:rowOff>333375</xdr:rowOff>
        </xdr:to>
        <xdr:sp macro="" textlink="">
          <xdr:nvSpPr>
            <xdr:cNvPr id="154638" name="Check Box 14" hidden="1">
              <a:extLst>
                <a:ext uri="{63B3BB69-23CF-44E3-9099-C40C66FF867C}">
                  <a14:compatExt spid="_x0000_s154638"/>
                </a:ext>
                <a:ext uri="{FF2B5EF4-FFF2-40B4-BE49-F238E27FC236}">
                  <a16:creationId xmlns:a16="http://schemas.microsoft.com/office/drawing/2014/main" id="{00000000-0008-0000-0300-00000E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76200</xdr:colOff>
          <xdr:row>27</xdr:row>
          <xdr:rowOff>76200</xdr:rowOff>
        </xdr:from>
        <xdr:to>
          <xdr:col>3</xdr:col>
          <xdr:colOff>323850</xdr:colOff>
          <xdr:row>27</xdr:row>
          <xdr:rowOff>352425</xdr:rowOff>
        </xdr:to>
        <xdr:sp macro="" textlink="">
          <xdr:nvSpPr>
            <xdr:cNvPr id="154639" name="Check Box 15" hidden="1">
              <a:extLst>
                <a:ext uri="{63B3BB69-23CF-44E3-9099-C40C66FF867C}">
                  <a14:compatExt spid="_x0000_s154639"/>
                </a:ext>
                <a:ext uri="{FF2B5EF4-FFF2-40B4-BE49-F238E27FC236}">
                  <a16:creationId xmlns:a16="http://schemas.microsoft.com/office/drawing/2014/main" id="{00000000-0008-0000-0300-00000F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76200</xdr:colOff>
          <xdr:row>28</xdr:row>
          <xdr:rowOff>57150</xdr:rowOff>
        </xdr:from>
        <xdr:to>
          <xdr:col>3</xdr:col>
          <xdr:colOff>323850</xdr:colOff>
          <xdr:row>28</xdr:row>
          <xdr:rowOff>333375</xdr:rowOff>
        </xdr:to>
        <xdr:sp macro="" textlink="">
          <xdr:nvSpPr>
            <xdr:cNvPr id="154640" name="Check Box 16" hidden="1">
              <a:extLst>
                <a:ext uri="{63B3BB69-23CF-44E3-9099-C40C66FF867C}">
                  <a14:compatExt spid="_x0000_s154640"/>
                </a:ext>
                <a:ext uri="{FF2B5EF4-FFF2-40B4-BE49-F238E27FC236}">
                  <a16:creationId xmlns:a16="http://schemas.microsoft.com/office/drawing/2014/main" id="{00000000-0008-0000-0300-000010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76200</xdr:colOff>
          <xdr:row>29</xdr:row>
          <xdr:rowOff>76200</xdr:rowOff>
        </xdr:from>
        <xdr:to>
          <xdr:col>3</xdr:col>
          <xdr:colOff>323850</xdr:colOff>
          <xdr:row>29</xdr:row>
          <xdr:rowOff>352425</xdr:rowOff>
        </xdr:to>
        <xdr:sp macro="" textlink="">
          <xdr:nvSpPr>
            <xdr:cNvPr id="154641" name="Check Box 17" hidden="1">
              <a:extLst>
                <a:ext uri="{63B3BB69-23CF-44E3-9099-C40C66FF867C}">
                  <a14:compatExt spid="_x0000_s154641"/>
                </a:ext>
                <a:ext uri="{FF2B5EF4-FFF2-40B4-BE49-F238E27FC236}">
                  <a16:creationId xmlns:a16="http://schemas.microsoft.com/office/drawing/2014/main" id="{00000000-0008-0000-0300-000011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76200</xdr:colOff>
          <xdr:row>31</xdr:row>
          <xdr:rowOff>57150</xdr:rowOff>
        </xdr:from>
        <xdr:to>
          <xdr:col>3</xdr:col>
          <xdr:colOff>323850</xdr:colOff>
          <xdr:row>31</xdr:row>
          <xdr:rowOff>333375</xdr:rowOff>
        </xdr:to>
        <xdr:sp macro="" textlink="">
          <xdr:nvSpPr>
            <xdr:cNvPr id="154642" name="Check Box 18" hidden="1">
              <a:extLst>
                <a:ext uri="{63B3BB69-23CF-44E3-9099-C40C66FF867C}">
                  <a14:compatExt spid="_x0000_s154642"/>
                </a:ext>
                <a:ext uri="{FF2B5EF4-FFF2-40B4-BE49-F238E27FC236}">
                  <a16:creationId xmlns:a16="http://schemas.microsoft.com/office/drawing/2014/main" id="{00000000-0008-0000-0300-000012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66675</xdr:colOff>
          <xdr:row>15</xdr:row>
          <xdr:rowOff>19050</xdr:rowOff>
        </xdr:from>
        <xdr:to>
          <xdr:col>3</xdr:col>
          <xdr:colOff>314325</xdr:colOff>
          <xdr:row>15</xdr:row>
          <xdr:rowOff>361950</xdr:rowOff>
        </xdr:to>
        <xdr:sp macro="" textlink="">
          <xdr:nvSpPr>
            <xdr:cNvPr id="154643" name="Check Box 19" hidden="1">
              <a:extLst>
                <a:ext uri="{63B3BB69-23CF-44E3-9099-C40C66FF867C}">
                  <a14:compatExt spid="_x0000_s154643"/>
                </a:ext>
                <a:ext uri="{FF2B5EF4-FFF2-40B4-BE49-F238E27FC236}">
                  <a16:creationId xmlns:a16="http://schemas.microsoft.com/office/drawing/2014/main" id="{00000000-0008-0000-0300-000013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76200</xdr:colOff>
          <xdr:row>18</xdr:row>
          <xdr:rowOff>0</xdr:rowOff>
        </xdr:from>
        <xdr:to>
          <xdr:col>3</xdr:col>
          <xdr:colOff>323850</xdr:colOff>
          <xdr:row>18</xdr:row>
          <xdr:rowOff>276225</xdr:rowOff>
        </xdr:to>
        <xdr:sp macro="" textlink="">
          <xdr:nvSpPr>
            <xdr:cNvPr id="154644" name="Check Box 20" hidden="1">
              <a:extLst>
                <a:ext uri="{63B3BB69-23CF-44E3-9099-C40C66FF867C}">
                  <a14:compatExt spid="_x0000_s154644"/>
                </a:ext>
                <a:ext uri="{FF2B5EF4-FFF2-40B4-BE49-F238E27FC236}">
                  <a16:creationId xmlns:a16="http://schemas.microsoft.com/office/drawing/2014/main" id="{00000000-0008-0000-0300-000014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76200</xdr:colOff>
          <xdr:row>30</xdr:row>
          <xdr:rowOff>57150</xdr:rowOff>
        </xdr:from>
        <xdr:to>
          <xdr:col>3</xdr:col>
          <xdr:colOff>323850</xdr:colOff>
          <xdr:row>30</xdr:row>
          <xdr:rowOff>333375</xdr:rowOff>
        </xdr:to>
        <xdr:sp macro="" textlink="">
          <xdr:nvSpPr>
            <xdr:cNvPr id="154645" name="Check Box 21" hidden="1">
              <a:extLst>
                <a:ext uri="{63B3BB69-23CF-44E3-9099-C40C66FF867C}">
                  <a14:compatExt spid="_x0000_s154645"/>
                </a:ext>
                <a:ext uri="{FF2B5EF4-FFF2-40B4-BE49-F238E27FC236}">
                  <a16:creationId xmlns:a16="http://schemas.microsoft.com/office/drawing/2014/main" id="{00000000-0008-0000-0300-000015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159902</xdr:colOff>
          <xdr:row>1</xdr:row>
          <xdr:rowOff>36705</xdr:rowOff>
        </xdr:from>
        <xdr:to>
          <xdr:col>2</xdr:col>
          <xdr:colOff>1006124</xdr:colOff>
          <xdr:row>3</xdr:row>
          <xdr:rowOff>136152</xdr:rowOff>
        </xdr:to>
        <xdr:pic>
          <xdr:nvPicPr>
            <xdr:cNvPr id="4" name="Imagem 3">
              <a:extLst>
                <a:ext uri="{FF2B5EF4-FFF2-40B4-BE49-F238E27FC236}">
                  <a16:creationId xmlns:a16="http://schemas.microsoft.com/office/drawing/2014/main" id="{00000000-0008-0000-0600-000004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ImgEscudo" spid="_x0000_s189603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787431" y="215999"/>
              <a:ext cx="1565080" cy="474956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>
    <xdr:from>
      <xdr:col>15</xdr:col>
      <xdr:colOff>361950</xdr:colOff>
      <xdr:row>1</xdr:row>
      <xdr:rowOff>57150</xdr:rowOff>
    </xdr:from>
    <xdr:to>
      <xdr:col>16</xdr:col>
      <xdr:colOff>161925</xdr:colOff>
      <xdr:row>2</xdr:row>
      <xdr:rowOff>178276</xdr:rowOff>
    </xdr:to>
    <xdr:sp macro="" textlink="">
      <xdr:nvSpPr>
        <xdr:cNvPr id="5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13811250" y="247650"/>
          <a:ext cx="895350" cy="311626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DADOS</a:t>
          </a:r>
        </a:p>
      </xdr:txBody>
    </xdr:sp>
    <xdr:clientData/>
  </xdr:twoCellAnchor>
  <xdr:twoCellAnchor>
    <xdr:from>
      <xdr:col>15</xdr:col>
      <xdr:colOff>699446</xdr:colOff>
      <xdr:row>3</xdr:row>
      <xdr:rowOff>98840</xdr:rowOff>
    </xdr:from>
    <xdr:to>
      <xdr:col>15</xdr:col>
      <xdr:colOff>1023296</xdr:colOff>
      <xdr:row>4</xdr:row>
      <xdr:rowOff>90671</xdr:rowOff>
    </xdr:to>
    <xdr:sp macro="" textlink="">
      <xdr:nvSpPr>
        <xdr:cNvPr id="6" name="Seta: para a Esquerda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 rot="10800000">
          <a:off x="14148746" y="679865"/>
          <a:ext cx="323850" cy="182331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301625</xdr:colOff>
          <xdr:row>0</xdr:row>
          <xdr:rowOff>82550</xdr:rowOff>
        </xdr:from>
        <xdr:to>
          <xdr:col>1</xdr:col>
          <xdr:colOff>326838</xdr:colOff>
          <xdr:row>2</xdr:row>
          <xdr:rowOff>158750</xdr:rowOff>
        </xdr:to>
        <xdr:pic>
          <xdr:nvPicPr>
            <xdr:cNvPr id="2" name="Imagem 1">
              <a:extLst>
                <a:ext uri="{FF2B5EF4-FFF2-40B4-BE49-F238E27FC236}">
                  <a16:creationId xmlns:a16="http://schemas.microsoft.com/office/drawing/2014/main" id="{00000000-0008-0000-0400-000002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sss" spid="_x0000_s156025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301625" y="82550"/>
              <a:ext cx="1358713" cy="425450"/>
            </a:xfrm>
            <a:prstGeom prst="rect">
              <a:avLst/>
            </a:prstGeom>
          </xdr:spPr>
        </xdr:pic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0</xdr:row>
          <xdr:rowOff>28575</xdr:rowOff>
        </xdr:from>
        <xdr:to>
          <xdr:col>1</xdr:col>
          <xdr:colOff>1219200</xdr:colOff>
          <xdr:row>2</xdr:row>
          <xdr:rowOff>136480</xdr:rowOff>
        </xdr:to>
        <xdr:pic>
          <xdr:nvPicPr>
            <xdr:cNvPr id="2" name="Imagem 1">
              <a:extLst>
                <a:ext uri="{FF2B5EF4-FFF2-40B4-BE49-F238E27FC236}">
                  <a16:creationId xmlns:a16="http://schemas.microsoft.com/office/drawing/2014/main" id="{00000000-0008-0000-0D00-000002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ImgEscudo" spid="_x0000_s128520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47625" y="28575"/>
              <a:ext cx="1828800" cy="466045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>
    <xdr:from>
      <xdr:col>25</xdr:col>
      <xdr:colOff>224438</xdr:colOff>
      <xdr:row>10</xdr:row>
      <xdr:rowOff>61568</xdr:rowOff>
    </xdr:from>
    <xdr:to>
      <xdr:col>26</xdr:col>
      <xdr:colOff>150723</xdr:colOff>
      <xdr:row>11</xdr:row>
      <xdr:rowOff>53399</xdr:rowOff>
    </xdr:to>
    <xdr:sp macro="" textlink="">
      <xdr:nvSpPr>
        <xdr:cNvPr id="3" name="Seta: para a Esquerda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23258373" y="1974851"/>
          <a:ext cx="323850" cy="182331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25</xdr:col>
      <xdr:colOff>0</xdr:colOff>
      <xdr:row>8</xdr:row>
      <xdr:rowOff>0</xdr:rowOff>
    </xdr:from>
    <xdr:to>
      <xdr:col>26</xdr:col>
      <xdr:colOff>492369</xdr:colOff>
      <xdr:row>9</xdr:row>
      <xdr:rowOff>121126</xdr:rowOff>
    </xdr:to>
    <xdr:sp macro="" textlink="">
      <xdr:nvSpPr>
        <xdr:cNvPr id="4" name="Retângulo: Cantos Arredondado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/>
      </xdr:nvSpPr>
      <xdr:spPr>
        <a:xfrm>
          <a:off x="23050500" y="1538654"/>
          <a:ext cx="895350" cy="311626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DADOS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95249</xdr:colOff>
          <xdr:row>2</xdr:row>
          <xdr:rowOff>76200</xdr:rowOff>
        </xdr:from>
        <xdr:to>
          <xdr:col>2</xdr:col>
          <xdr:colOff>1162049</xdr:colOff>
          <xdr:row>4</xdr:row>
          <xdr:rowOff>131445</xdr:rowOff>
        </xdr:to>
        <xdr:pic>
          <xdr:nvPicPr>
            <xdr:cNvPr id="41" name="Imagem 40">
              <a:extLst>
                <a:ext uri="{FF2B5EF4-FFF2-40B4-BE49-F238E27FC236}">
                  <a16:creationId xmlns:a16="http://schemas.microsoft.com/office/drawing/2014/main" id="{00000000-0008-0000-0800-000029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ImgEscudo" spid="_x0000_s136615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1057274" y="400050"/>
              <a:ext cx="2085975" cy="447675"/>
            </a:xfrm>
            <a:prstGeom prst="rect">
              <a:avLst/>
            </a:prstGeom>
          </xdr:spPr>
        </xdr:pic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95348</xdr:colOff>
      <xdr:row>1</xdr:row>
      <xdr:rowOff>104774</xdr:rowOff>
    </xdr:from>
    <xdr:to>
      <xdr:col>1</xdr:col>
      <xdr:colOff>1353743</xdr:colOff>
      <xdr:row>3</xdr:row>
      <xdr:rowOff>15240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948" y="352424"/>
          <a:ext cx="1245060" cy="409576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</xdr:row>
      <xdr:rowOff>0</xdr:rowOff>
    </xdr:from>
    <xdr:to>
      <xdr:col>9</xdr:col>
      <xdr:colOff>561976</xdr:colOff>
      <xdr:row>4</xdr:row>
      <xdr:rowOff>19050</xdr:rowOff>
    </xdr:to>
    <xdr:sp macro="" textlink="">
      <xdr:nvSpPr>
        <xdr:cNvPr id="3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8420100" y="495300"/>
          <a:ext cx="1304926" cy="514350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MEMÓRIA DE CÁLCULO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85726</xdr:colOff>
          <xdr:row>0</xdr:row>
          <xdr:rowOff>66675</xdr:rowOff>
        </xdr:from>
        <xdr:to>
          <xdr:col>0</xdr:col>
          <xdr:colOff>1362076</xdr:colOff>
          <xdr:row>2</xdr:row>
          <xdr:rowOff>112895</xdr:rowOff>
        </xdr:to>
        <xdr:pic>
          <xdr:nvPicPr>
            <xdr:cNvPr id="2" name="Imagem 1">
              <a:extLst>
                <a:ext uri="{FF2B5EF4-FFF2-40B4-BE49-F238E27FC236}">
                  <a16:creationId xmlns:a16="http://schemas.microsoft.com/office/drawing/2014/main" id="{00000000-0008-0000-0A00-000002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ImgEscudo" spid="_x0000_s108243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85726" y="66675"/>
              <a:ext cx="1276350" cy="436745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>
    <xdr:from>
      <xdr:col>5</xdr:col>
      <xdr:colOff>461321</xdr:colOff>
      <xdr:row>5</xdr:row>
      <xdr:rowOff>32165</xdr:rowOff>
    </xdr:from>
    <xdr:to>
      <xdr:col>5</xdr:col>
      <xdr:colOff>785171</xdr:colOff>
      <xdr:row>6</xdr:row>
      <xdr:rowOff>23996</xdr:rowOff>
    </xdr:to>
    <xdr:sp macro="" textlink="">
      <xdr:nvSpPr>
        <xdr:cNvPr id="3" name="Seta: para a Esquerda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8814746" y="1051340"/>
          <a:ext cx="323850" cy="182331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5</xdr:col>
      <xdr:colOff>419100</xdr:colOff>
      <xdr:row>3</xdr:row>
      <xdr:rowOff>85725</xdr:rowOff>
    </xdr:from>
    <xdr:to>
      <xdr:col>6</xdr:col>
      <xdr:colOff>304800</xdr:colOff>
      <xdr:row>4</xdr:row>
      <xdr:rowOff>140176</xdr:rowOff>
    </xdr:to>
    <xdr:sp macro="" textlink="">
      <xdr:nvSpPr>
        <xdr:cNvPr id="4" name="Retângulo: Cantos Arredondado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8772525" y="666750"/>
          <a:ext cx="895350" cy="311626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DADOS</a:t>
          </a:r>
        </a:p>
      </xdr:txBody>
    </xdr:sp>
    <xdr:clientData/>
  </xdr:twoCellAnchor>
  <xdr:twoCellAnchor>
    <xdr:from>
      <xdr:col>5</xdr:col>
      <xdr:colOff>947096</xdr:colOff>
      <xdr:row>5</xdr:row>
      <xdr:rowOff>41690</xdr:rowOff>
    </xdr:from>
    <xdr:to>
      <xdr:col>6</xdr:col>
      <xdr:colOff>261296</xdr:colOff>
      <xdr:row>6</xdr:row>
      <xdr:rowOff>33521</xdr:rowOff>
    </xdr:to>
    <xdr:sp macro="" textlink="">
      <xdr:nvSpPr>
        <xdr:cNvPr id="5" name="Seta: para a Esquerda 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/>
      </xdr:nvSpPr>
      <xdr:spPr>
        <a:xfrm rot="10800000">
          <a:off x="9300521" y="1060865"/>
          <a:ext cx="323850" cy="182331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0 - VERGA_CONTRAVERGA JANELAS GERAL" growShrinkType="overwriteClear" connectionId="3" xr16:uid="{00000000-0016-0000-0600-00000A000000}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0 - TABELA DE AMBIENTES GERAL" growShrinkType="overwriteClear" connectionId="2" xr16:uid="{00000000-0016-0000-0600-00000E000000}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3 - JANELAS" growShrinkType="overwriteClear" connectionId="4" xr16:uid="{00000000-0016-0000-0600-000013000000}" autoFormatId="16" applyNumberFormats="0" applyBorderFormats="0" applyFontFormats="0" applyPatternFormats="0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0 -  VERGA PORTA GERAL" growShrinkType="overwriteClear" connectionId="1" xr16:uid="{00000000-0016-0000-0600-000009000000}" autoFormatId="16" applyNumberFormats="0" applyBorderFormats="0" applyFontFormats="0" applyPatternFormats="0" applyAlignmentFormats="0" applyWidthHeightFormats="0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Tabela3" displayName="Tabela3" ref="B13:P176" totalsRowShown="0" headerRowDxfId="39" dataDxfId="37" headerRowBorderDxfId="38" tableBorderDxfId="36" headerRowCellStyle="Vírgula">
  <autoFilter ref="B13:P176" xr:uid="{00000000-0009-0000-0100-000003000000}"/>
  <tableColumns count="15">
    <tableColumn id="1" xr3:uid="{00000000-0010-0000-0000-000001000000}" name="ITEM" dataDxfId="35"/>
    <tableColumn id="2" xr3:uid="{00000000-0010-0000-0000-000002000000}" name="SERVIÇO" dataDxfId="34"/>
    <tableColumn id="3" xr3:uid="{00000000-0010-0000-0000-000003000000}" name="REFERENCIAL" dataDxfId="33"/>
    <tableColumn id="4" xr3:uid="{00000000-0010-0000-0000-000004000000}" name="CÓD ENG" dataDxfId="32"/>
    <tableColumn id="5" xr3:uid="{00000000-0010-0000-0000-000005000000}" name="CÓDIGO" dataDxfId="31"/>
    <tableColumn id="6" xr3:uid="{00000000-0010-0000-0000-000006000000}" name="DESCRIÇÃO" dataDxfId="30"/>
    <tableColumn id="7" xr3:uid="{00000000-0010-0000-0000-000007000000}" name="UNIDADE" dataDxfId="29"/>
    <tableColumn id="8" xr3:uid="{00000000-0010-0000-0000-000008000000}" name="QUANTIDADE" dataDxfId="28"/>
    <tableColumn id="9" xr3:uid="{00000000-0010-0000-0000-000009000000}" name="CUSTO UNITÁRIO C/ DES" dataDxfId="27"/>
    <tableColumn id="14" xr3:uid="{00000000-0010-0000-0000-00000E000000}" name="CUSTO UNITÁRIO S/ DES" dataDxfId="26"/>
    <tableColumn id="10" xr3:uid="{00000000-0010-0000-0000-00000A000000}" name="CUSTO UNITÁRIO C/BDI C/ DES" dataDxfId="25"/>
    <tableColumn id="13" xr3:uid="{00000000-0010-0000-0000-00000D000000}" name="CUSTO UNITÁRIO C/BDI S/ DES" dataDxfId="24"/>
    <tableColumn id="15" xr3:uid="{00000000-0010-0000-0000-00000F000000}" name="CUSTO TOTAL C/ BDI C/ DES" dataDxfId="23"/>
    <tableColumn id="11" xr3:uid="{00000000-0010-0000-0000-00000B000000}" name="CUSTO TOTAL C/ BDI S/ DES" dataDxfId="22"/>
    <tableColumn id="12" xr3:uid="{A62599FC-1D51-42F3-8130-68D54137CCB1}" name="Coluna1" dataDxfId="21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95EDBA4-4D78-4BA2-8F57-F0F0F0705DBA}" name="Tabela32" displayName="Tabela32" ref="B13:E17" totalsRowShown="0" headerRowDxfId="20" headerRowBorderDxfId="19" tableBorderDxfId="18" headerRowCellStyle="Vírgula">
  <autoFilter ref="B13:E17" xr:uid="{00000000-0009-0000-0100-000003000000}"/>
  <tableColumns count="4">
    <tableColumn id="1" xr3:uid="{CB5C87DA-7637-4BC1-97E1-1D3B6295AD1A}" name="ITEM" dataDxfId="17"/>
    <tableColumn id="6" xr3:uid="{6BE13E96-12E5-484E-9BCD-62BF44921690}" name="DESCRIÇÃO" dataDxfId="16"/>
    <tableColumn id="7" xr3:uid="{4DEC2BE9-E93D-4B52-AE91-40FAC87C1938}" name="UNIDADE" dataDxfId="15"/>
    <tableColumn id="8" xr3:uid="{5210A90A-0F47-4ABB-A0AF-C181AF840A27}" name="QUANTIDADE" dataDxfId="14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queryTable" Target="../queryTables/queryTable4.xml"/><Relationship Id="rId5" Type="http://schemas.openxmlformats.org/officeDocument/2006/relationships/queryTable" Target="../queryTables/queryTable3.xml"/><Relationship Id="rId4" Type="http://schemas.openxmlformats.org/officeDocument/2006/relationships/queryTable" Target="../queryTables/queryTable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I18"/>
  <sheetViews>
    <sheetView workbookViewId="0"/>
  </sheetViews>
  <sheetFormatPr defaultColWidth="9.140625" defaultRowHeight="12.75" x14ac:dyDescent="0.2"/>
  <cols>
    <col min="1" max="1" width="50.5703125" style="340" customWidth="1"/>
    <col min="2" max="2" width="48.42578125" style="258" customWidth="1"/>
    <col min="3" max="9" width="9.140625" style="258"/>
    <col min="10" max="16384" width="9.140625" style="43"/>
  </cols>
  <sheetData>
    <row r="1" spans="1:1" ht="91.5" customHeight="1" x14ac:dyDescent="0.2">
      <c r="A1" s="339" t="s">
        <v>78</v>
      </c>
    </row>
    <row r="2" spans="1:1" ht="81.75" customHeight="1" x14ac:dyDescent="0.2">
      <c r="A2" s="339" t="s">
        <v>80</v>
      </c>
    </row>
    <row r="3" spans="1:1" ht="70.5" customHeight="1" x14ac:dyDescent="0.2">
      <c r="A3" s="339" t="s">
        <v>81</v>
      </c>
    </row>
    <row r="4" spans="1:1" ht="96.75" customHeight="1" x14ac:dyDescent="0.2">
      <c r="A4" s="339" t="s">
        <v>83</v>
      </c>
    </row>
    <row r="5" spans="1:1" ht="77.25" customHeight="1" x14ac:dyDescent="0.2">
      <c r="A5" s="339" t="s">
        <v>63</v>
      </c>
    </row>
    <row r="6" spans="1:1" ht="88.5" customHeight="1" x14ac:dyDescent="0.2">
      <c r="A6" s="339" t="s">
        <v>85</v>
      </c>
    </row>
    <row r="7" spans="1:1" ht="87.75" customHeight="1" x14ac:dyDescent="0.2">
      <c r="A7" s="340" t="s">
        <v>90</v>
      </c>
    </row>
    <row r="8" spans="1:1" ht="87.75" customHeight="1" x14ac:dyDescent="0.2">
      <c r="A8" s="340" t="str">
        <f>REFERENCIA!A10</f>
        <v>PREFEITURA MUNICIPAL DE ÁGUA CLARA</v>
      </c>
    </row>
    <row r="9" spans="1:1" ht="87" customHeight="1" x14ac:dyDescent="0.2">
      <c r="A9" s="340" t="str">
        <f>REFERENCIA!A11</f>
        <v>PREFEITURA MUNICIPAL DE CAARAPÓ</v>
      </c>
    </row>
    <row r="10" spans="1:1" ht="87" customHeight="1" x14ac:dyDescent="0.2">
      <c r="A10" s="340" t="str">
        <f>REFERENCIA!A12</f>
        <v>PREFEITURA MUNICIPAL DE JARAGUARI</v>
      </c>
    </row>
    <row r="11" spans="1:1" ht="87" customHeight="1" x14ac:dyDescent="0.2">
      <c r="A11" s="340" t="str">
        <f>REFERENCIA!A13</f>
        <v>PREFEITURA MUNICIPAL DE JARDIM</v>
      </c>
    </row>
    <row r="12" spans="1:1" ht="87" customHeight="1" x14ac:dyDescent="0.2">
      <c r="A12" s="340" t="str">
        <f>REFERENCIA!A14</f>
        <v>PREFEITURA MUNICIPAL DE RIBAS DO RIO PARDO</v>
      </c>
    </row>
    <row r="13" spans="1:1" ht="87" customHeight="1" x14ac:dyDescent="0.2">
      <c r="A13" s="340" t="str">
        <f>REFERENCIA!A15</f>
        <v>PREFEITURA MUNICIPAL DE SELVÍRIA</v>
      </c>
    </row>
    <row r="14" spans="1:1" ht="87" customHeight="1" x14ac:dyDescent="0.2">
      <c r="A14" s="340" t="str">
        <f>REFERENCIA!A16</f>
        <v>PREFEITURA MUNICIPAL DE SÃO GABRIEL DO OESTE</v>
      </c>
    </row>
    <row r="15" spans="1:1" ht="87" customHeight="1" x14ac:dyDescent="0.2">
      <c r="A15" s="340" t="str">
        <f>REFERENCIA!A17</f>
        <v>PREFEITURA MUNICIPAL DE MIRANDA</v>
      </c>
    </row>
    <row r="16" spans="1:1" ht="87" customHeight="1" x14ac:dyDescent="0.2">
      <c r="A16" s="340" t="str">
        <f>REFERENCIA!A18</f>
        <v>PREFEITURA MUNICIPAL DE SANTA RITA DO PARDO</v>
      </c>
    </row>
    <row r="17" spans="1:1" ht="87" customHeight="1" x14ac:dyDescent="0.2">
      <c r="A17" s="340" t="str">
        <f>REFERENCIA!A19</f>
        <v>PREFEITURA MUNICIPAL DE SIDROLANDIA</v>
      </c>
    </row>
    <row r="18" spans="1:1" ht="90.75" customHeight="1" x14ac:dyDescent="0.2">
      <c r="A18" s="340" t="str">
        <f>REFERENCIA!A20</f>
        <v>PREFEITURA MUNICIPAL DE IVINHEMA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XFC62"/>
  <sheetViews>
    <sheetView topLeftCell="A45" workbookViewId="0">
      <selection activeCell="C61" sqref="C61"/>
    </sheetView>
  </sheetViews>
  <sheetFormatPr defaultColWidth="9.140625" defaultRowHeight="19.5" outlineLevelRow="1" x14ac:dyDescent="0.25"/>
  <cols>
    <col min="1" max="1" width="9.140625" style="98"/>
    <col min="2" max="2" width="51.5703125" style="98" bestFit="1" customWidth="1"/>
    <col min="3" max="3" width="10" style="98" bestFit="1" customWidth="1"/>
    <col min="4" max="4" width="8.28515625" style="98" bestFit="1" customWidth="1"/>
    <col min="5" max="5" width="8" style="98" bestFit="1" customWidth="1"/>
    <col min="6" max="6" width="5.28515625" style="98" bestFit="1" customWidth="1"/>
    <col min="7" max="7" width="50.7109375" style="98" bestFit="1" customWidth="1"/>
    <col min="8" max="8" width="27.140625" style="98" bestFit="1" customWidth="1"/>
    <col min="9" max="9" width="11.140625" style="98" customWidth="1"/>
    <col min="10" max="10" width="9.140625" style="98"/>
    <col min="11" max="11" width="44.42578125" style="98" bestFit="1" customWidth="1"/>
    <col min="12" max="12" width="19.28515625" style="98" bestFit="1" customWidth="1"/>
    <col min="13" max="13" width="44.42578125" style="98" bestFit="1" customWidth="1"/>
    <col min="14" max="14" width="53.42578125" style="98" bestFit="1" customWidth="1"/>
    <col min="15" max="15" width="6.85546875" style="98" bestFit="1" customWidth="1"/>
    <col min="16" max="16" width="13.140625" style="98" bestFit="1" customWidth="1"/>
    <col min="17" max="17" width="17.140625" style="98" bestFit="1" customWidth="1"/>
    <col min="18" max="18" width="33.42578125" style="98" bestFit="1" customWidth="1"/>
    <col min="19" max="19" width="11.7109375" style="98" bestFit="1" customWidth="1"/>
    <col min="20" max="20" width="7" style="98" bestFit="1" customWidth="1"/>
    <col min="21" max="21" width="15.28515625" style="98" customWidth="1"/>
    <col min="22" max="22" width="33.42578125" style="98" bestFit="1" customWidth="1"/>
    <col min="23" max="23" width="11.7109375" style="98" bestFit="1" customWidth="1"/>
    <col min="24" max="24" width="10.42578125" style="98" bestFit="1" customWidth="1"/>
    <col min="25" max="25" width="8.42578125" style="98" bestFit="1" customWidth="1"/>
    <col min="26" max="26" width="16.7109375" style="98" bestFit="1" customWidth="1"/>
    <col min="27" max="27" width="27.42578125" style="98" bestFit="1" customWidth="1"/>
    <col min="28" max="28" width="81.140625" style="98" bestFit="1" customWidth="1"/>
    <col min="29" max="29" width="6" style="98" bestFit="1" customWidth="1"/>
    <col min="30" max="30" width="23.28515625" style="98" bestFit="1" customWidth="1"/>
    <col min="31" max="31" width="22.85546875" style="98" bestFit="1" customWidth="1"/>
    <col min="32" max="32" width="81.140625" style="98" bestFit="1" customWidth="1"/>
    <col min="33" max="33" width="6.140625" style="98" bestFit="1" customWidth="1"/>
    <col min="34" max="34" width="9.140625" style="98"/>
    <col min="35" max="35" width="38" style="98" bestFit="1" customWidth="1"/>
    <col min="36" max="36" width="40.85546875" style="98" bestFit="1" customWidth="1"/>
    <col min="37" max="37" width="7.85546875" style="98" bestFit="1" customWidth="1"/>
    <col min="38" max="38" width="53.140625" style="98" bestFit="1" customWidth="1"/>
    <col min="39" max="39" width="14.42578125" style="98" bestFit="1" customWidth="1"/>
    <col min="40" max="40" width="10.28515625" style="98" bestFit="1" customWidth="1"/>
    <col min="41" max="41" width="17.85546875" style="98" bestFit="1" customWidth="1"/>
    <col min="42" max="42" width="24" style="98" bestFit="1" customWidth="1"/>
    <col min="43" max="43" width="15" style="98" bestFit="1" customWidth="1"/>
    <col min="44" max="16384" width="9.140625" style="98"/>
  </cols>
  <sheetData>
    <row r="2" spans="2:7" x14ac:dyDescent="0.25">
      <c r="B2" s="726" t="s">
        <v>189</v>
      </c>
      <c r="C2" s="727"/>
      <c r="D2" s="727"/>
      <c r="E2" s="727"/>
      <c r="F2" s="727"/>
      <c r="G2" s="728"/>
    </row>
    <row r="3" spans="2:7" x14ac:dyDescent="0.25">
      <c r="B3" s="729"/>
      <c r="C3" s="730"/>
      <c r="D3" s="730"/>
      <c r="E3" s="730"/>
      <c r="F3" s="730"/>
      <c r="G3" s="731"/>
    </row>
    <row r="4" spans="2:7" x14ac:dyDescent="0.25">
      <c r="B4" s="729"/>
      <c r="C4" s="730"/>
      <c r="D4" s="730"/>
      <c r="E4" s="730"/>
      <c r="F4" s="730"/>
      <c r="G4" s="731"/>
    </row>
    <row r="5" spans="2:7" x14ac:dyDescent="0.25">
      <c r="B5" s="729"/>
      <c r="C5" s="730"/>
      <c r="D5" s="730"/>
      <c r="E5" s="730"/>
      <c r="F5" s="730"/>
      <c r="G5" s="731"/>
    </row>
    <row r="6" spans="2:7" x14ac:dyDescent="0.25">
      <c r="B6" s="732"/>
      <c r="C6" s="733"/>
      <c r="D6" s="733"/>
      <c r="E6" s="733"/>
      <c r="F6" s="733"/>
      <c r="G6" s="734"/>
    </row>
    <row r="8" spans="2:7" x14ac:dyDescent="0.25">
      <c r="B8" s="99" t="s">
        <v>181</v>
      </c>
      <c r="C8" s="100"/>
      <c r="D8" s="100"/>
      <c r="E8" s="100"/>
      <c r="F8" s="101"/>
      <c r="G8" s="102"/>
    </row>
    <row r="9" spans="2:7" hidden="1" outlineLevel="1" x14ac:dyDescent="0.25">
      <c r="B9" s="98" t="s">
        <v>170</v>
      </c>
      <c r="C9" s="98" t="s">
        <v>35</v>
      </c>
      <c r="D9" s="98" t="s">
        <v>163</v>
      </c>
      <c r="E9" s="98" t="s">
        <v>182</v>
      </c>
    </row>
    <row r="10" spans="2:7" hidden="1" outlineLevel="1" x14ac:dyDescent="0.25">
      <c r="B10" s="98" t="e">
        <f>#REF!</f>
        <v>#REF!</v>
      </c>
      <c r="C10" s="98" t="e">
        <f>#REF!</f>
        <v>#REF!</v>
      </c>
      <c r="D10" s="98" t="e">
        <f>#REF!</f>
        <v>#REF!</v>
      </c>
      <c r="E10" s="98" t="e">
        <f>(D10+(D10/2.5))*C10</f>
        <v>#REF!</v>
      </c>
    </row>
    <row r="11" spans="2:7" hidden="1" outlineLevel="1" x14ac:dyDescent="0.25">
      <c r="B11" s="98" t="e">
        <f>#REF!</f>
        <v>#REF!</v>
      </c>
      <c r="C11" s="98" t="e">
        <f>#REF!</f>
        <v>#REF!</v>
      </c>
      <c r="D11" s="98" t="e">
        <f>#REF!</f>
        <v>#REF!</v>
      </c>
      <c r="E11" s="98" t="e">
        <f t="shared" ref="E11:E16" si="0">(D11+(D11/2.5))*C11</f>
        <v>#REF!</v>
      </c>
    </row>
    <row r="12" spans="2:7" hidden="1" outlineLevel="1" x14ac:dyDescent="0.25">
      <c r="B12" s="98" t="e">
        <f>#REF!</f>
        <v>#REF!</v>
      </c>
      <c r="C12" s="98" t="e">
        <f>#REF!</f>
        <v>#REF!</v>
      </c>
      <c r="D12" s="98" t="e">
        <f>#REF!</f>
        <v>#REF!</v>
      </c>
      <c r="E12" s="98" t="e">
        <f t="shared" si="0"/>
        <v>#REF!</v>
      </c>
    </row>
    <row r="13" spans="2:7" hidden="1" outlineLevel="1" x14ac:dyDescent="0.25">
      <c r="B13" s="98" t="e">
        <f>#REF!</f>
        <v>#REF!</v>
      </c>
      <c r="C13" s="98" t="e">
        <f>#REF!</f>
        <v>#REF!</v>
      </c>
      <c r="D13" s="98" t="e">
        <f>#REF!</f>
        <v>#REF!</v>
      </c>
      <c r="E13" s="98" t="e">
        <f t="shared" si="0"/>
        <v>#REF!</v>
      </c>
    </row>
    <row r="14" spans="2:7" hidden="1" outlineLevel="1" x14ac:dyDescent="0.25">
      <c r="B14" s="98" t="e">
        <f>#REF!</f>
        <v>#REF!</v>
      </c>
      <c r="C14" s="98" t="e">
        <f>#REF!</f>
        <v>#REF!</v>
      </c>
      <c r="D14" s="98" t="e">
        <f>#REF!</f>
        <v>#REF!</v>
      </c>
      <c r="E14" s="98" t="e">
        <f t="shared" si="0"/>
        <v>#REF!</v>
      </c>
    </row>
    <row r="15" spans="2:7" hidden="1" outlineLevel="1" x14ac:dyDescent="0.25">
      <c r="B15" s="98" t="e">
        <f>#REF!</f>
        <v>#REF!</v>
      </c>
      <c r="C15" s="98" t="e">
        <f>#REF!</f>
        <v>#REF!</v>
      </c>
      <c r="D15" s="98" t="e">
        <f>#REF!</f>
        <v>#REF!</v>
      </c>
      <c r="E15" s="98" t="e">
        <f t="shared" si="0"/>
        <v>#REF!</v>
      </c>
    </row>
    <row r="16" spans="2:7" hidden="1" outlineLevel="1" x14ac:dyDescent="0.25">
      <c r="B16" s="98" t="e">
        <f>#REF!</f>
        <v>#REF!</v>
      </c>
      <c r="C16" s="98" t="e">
        <f>#REF!</f>
        <v>#REF!</v>
      </c>
      <c r="D16" s="98" t="e">
        <f>#REF!</f>
        <v>#REF!</v>
      </c>
      <c r="E16" s="98" t="e">
        <f t="shared" si="0"/>
        <v>#REF!</v>
      </c>
    </row>
    <row r="17" spans="2:8 16383:16383" hidden="1" outlineLevel="1" x14ac:dyDescent="0.25">
      <c r="B17" s="98" t="s">
        <v>514</v>
      </c>
      <c r="E17" s="98" t="e">
        <f>SUM(E10:E16)</f>
        <v>#REF!</v>
      </c>
    </row>
    <row r="18" spans="2:8 16383:16383" hidden="1" outlineLevel="1" x14ac:dyDescent="0.25"/>
    <row r="19" spans="2:8 16383:16383" hidden="1" outlineLevel="1" x14ac:dyDescent="0.25"/>
    <row r="20" spans="2:8 16383:16383" hidden="1" outlineLevel="1" x14ac:dyDescent="0.25"/>
    <row r="21" spans="2:8 16383:16383" hidden="1" outlineLevel="1" x14ac:dyDescent="0.25"/>
    <row r="22" spans="2:8 16383:16383" hidden="1" outlineLevel="1" x14ac:dyDescent="0.25"/>
    <row r="23" spans="2:8 16383:16383" hidden="1" outlineLevel="1" x14ac:dyDescent="0.25"/>
    <row r="24" spans="2:8 16383:16383" collapsed="1" x14ac:dyDescent="0.25"/>
    <row r="25" spans="2:8 16383:16383" x14ac:dyDescent="0.25">
      <c r="B25" s="456" t="s">
        <v>704</v>
      </c>
      <c r="C25" s="100"/>
      <c r="D25" s="100"/>
      <c r="E25" s="499"/>
      <c r="F25" s="499"/>
      <c r="G25" s="499"/>
      <c r="H25" s="509"/>
    </row>
    <row r="26" spans="2:8 16383:16383" outlineLevel="1" x14ac:dyDescent="0.25">
      <c r="B26" s="98" t="s">
        <v>705</v>
      </c>
      <c r="C26" s="98" t="s">
        <v>706</v>
      </c>
      <c r="D26" s="98" t="s">
        <v>722</v>
      </c>
      <c r="E26"/>
      <c r="F26"/>
      <c r="G26"/>
    </row>
    <row r="27" spans="2:8 16383:16383" outlineLevel="1" x14ac:dyDescent="0.25">
      <c r="E27"/>
      <c r="F27"/>
      <c r="G27"/>
      <c r="XFC27" s="98">
        <f t="shared" ref="XFC27:XFC44" si="1">SUM(B27:XFB27)</f>
        <v>0</v>
      </c>
    </row>
    <row r="28" spans="2:8 16383:16383" outlineLevel="1" x14ac:dyDescent="0.25">
      <c r="B28" s="98" t="s">
        <v>707</v>
      </c>
      <c r="E28"/>
      <c r="F28"/>
      <c r="G28"/>
      <c r="XFC28" s="98">
        <f t="shared" si="1"/>
        <v>0</v>
      </c>
    </row>
    <row r="29" spans="2:8 16383:16383" outlineLevel="1" x14ac:dyDescent="0.25">
      <c r="B29" s="98" t="s">
        <v>708</v>
      </c>
      <c r="C29" s="98">
        <v>20.99</v>
      </c>
      <c r="D29" s="98">
        <f>3.25*2+2.85*2+3.45*2+3.4*2</f>
        <v>25.900000000000002</v>
      </c>
      <c r="E29"/>
      <c r="F29"/>
      <c r="G29"/>
      <c r="XFC29" s="98">
        <f t="shared" si="1"/>
        <v>46.89</v>
      </c>
    </row>
    <row r="30" spans="2:8 16383:16383" outlineLevel="1" x14ac:dyDescent="0.25">
      <c r="B30" s="98" t="s">
        <v>709</v>
      </c>
      <c r="C30" s="98">
        <v>11.22</v>
      </c>
      <c r="D30" s="98">
        <v>13.4</v>
      </c>
      <c r="E30"/>
      <c r="F30"/>
      <c r="G30"/>
      <c r="XFC30" s="98">
        <f t="shared" si="1"/>
        <v>24.62</v>
      </c>
    </row>
    <row r="31" spans="2:8 16383:16383" outlineLevel="1" x14ac:dyDescent="0.25">
      <c r="B31" s="98" t="s">
        <v>710</v>
      </c>
      <c r="C31" s="98">
        <v>10.33</v>
      </c>
      <c r="D31" s="98">
        <v>13.2</v>
      </c>
      <c r="E31"/>
      <c r="F31"/>
      <c r="G31"/>
      <c r="XFC31" s="98">
        <f t="shared" si="1"/>
        <v>23.53</v>
      </c>
    </row>
    <row r="32" spans="2:8 16383:16383" outlineLevel="1" x14ac:dyDescent="0.25">
      <c r="B32" s="98" t="s">
        <v>711</v>
      </c>
      <c r="C32" s="98">
        <v>10.18</v>
      </c>
      <c r="D32" s="98">
        <v>12.8</v>
      </c>
      <c r="E32"/>
      <c r="F32"/>
      <c r="G32"/>
      <c r="XFC32" s="98">
        <f t="shared" si="1"/>
        <v>22.98</v>
      </c>
    </row>
    <row r="33" spans="2:8 16383:16383" outlineLevel="1" x14ac:dyDescent="0.25">
      <c r="B33" s="98" t="s">
        <v>712</v>
      </c>
      <c r="C33" s="98">
        <v>22.71</v>
      </c>
      <c r="D33" s="98">
        <v>20.48</v>
      </c>
      <c r="E33"/>
      <c r="F33"/>
      <c r="G33"/>
      <c r="XFC33" s="98">
        <f t="shared" si="1"/>
        <v>43.19</v>
      </c>
    </row>
    <row r="34" spans="2:8 16383:16383" outlineLevel="1" x14ac:dyDescent="0.25">
      <c r="B34" s="98" t="s">
        <v>713</v>
      </c>
      <c r="C34" s="98">
        <v>9.7899999999999991</v>
      </c>
      <c r="D34" s="98">
        <v>14.5</v>
      </c>
      <c r="E34"/>
      <c r="F34"/>
      <c r="G34"/>
      <c r="XFC34" s="98">
        <f t="shared" si="1"/>
        <v>24.29</v>
      </c>
    </row>
    <row r="35" spans="2:8 16383:16383" outlineLevel="1" x14ac:dyDescent="0.25">
      <c r="B35" s="98" t="s">
        <v>714</v>
      </c>
      <c r="C35" s="98">
        <v>38.630000000000003</v>
      </c>
      <c r="D35" s="98">
        <v>25.63</v>
      </c>
      <c r="E35"/>
      <c r="F35"/>
      <c r="G35"/>
      <c r="XFC35" s="98">
        <f t="shared" si="1"/>
        <v>64.260000000000005</v>
      </c>
    </row>
    <row r="36" spans="2:8 16383:16383" outlineLevel="1" x14ac:dyDescent="0.25">
      <c r="B36" s="98" t="s">
        <v>715</v>
      </c>
      <c r="C36" s="98">
        <v>15.93</v>
      </c>
      <c r="D36" s="98">
        <v>16.3</v>
      </c>
      <c r="E36"/>
      <c r="F36"/>
      <c r="G36"/>
      <c r="XFC36" s="98">
        <f t="shared" si="1"/>
        <v>32.230000000000004</v>
      </c>
    </row>
    <row r="37" spans="2:8 16383:16383" outlineLevel="1" x14ac:dyDescent="0.25">
      <c r="B37" s="98" t="s">
        <v>716</v>
      </c>
      <c r="C37" s="98">
        <v>36.340000000000003</v>
      </c>
      <c r="D37" s="98">
        <v>24.8</v>
      </c>
      <c r="E37"/>
      <c r="F37"/>
      <c r="G37"/>
      <c r="XFC37" s="98">
        <f t="shared" si="1"/>
        <v>61.14</v>
      </c>
    </row>
    <row r="38" spans="2:8 16383:16383" outlineLevel="1" x14ac:dyDescent="0.25">
      <c r="B38" s="98" t="s">
        <v>717</v>
      </c>
      <c r="C38" s="98">
        <v>18.05</v>
      </c>
      <c r="D38" s="98">
        <f>4.75+4.85</f>
        <v>9.6</v>
      </c>
      <c r="E38"/>
      <c r="F38"/>
      <c r="G38"/>
      <c r="XFC38" s="98">
        <f t="shared" si="1"/>
        <v>27.65</v>
      </c>
    </row>
    <row r="39" spans="2:8 16383:16383" outlineLevel="1" x14ac:dyDescent="0.25">
      <c r="B39" s="98" t="s">
        <v>718</v>
      </c>
      <c r="C39" s="98">
        <v>5.52</v>
      </c>
      <c r="D39" s="98">
        <v>9.8000000000000007</v>
      </c>
      <c r="E39"/>
      <c r="F39"/>
      <c r="G39"/>
      <c r="XFC39" s="98">
        <f t="shared" si="1"/>
        <v>15.32</v>
      </c>
    </row>
    <row r="40" spans="2:8 16383:16383" outlineLevel="1" x14ac:dyDescent="0.25">
      <c r="B40" s="98" t="s">
        <v>614</v>
      </c>
      <c r="C40" s="98">
        <v>2.0099999999999998</v>
      </c>
      <c r="D40" s="98">
        <v>5.8</v>
      </c>
      <c r="E40"/>
      <c r="F40"/>
      <c r="G40"/>
      <c r="XFC40" s="98">
        <f t="shared" si="1"/>
        <v>7.81</v>
      </c>
    </row>
    <row r="41" spans="2:8 16383:16383" outlineLevel="1" x14ac:dyDescent="0.25">
      <c r="B41" s="98" t="s">
        <v>719</v>
      </c>
      <c r="C41" s="98">
        <v>2.31</v>
      </c>
      <c r="D41" s="98">
        <v>6.1</v>
      </c>
      <c r="E41"/>
      <c r="F41"/>
      <c r="G41"/>
      <c r="XFC41" s="98">
        <f t="shared" si="1"/>
        <v>8.41</v>
      </c>
    </row>
    <row r="42" spans="2:8 16383:16383" outlineLevel="1" x14ac:dyDescent="0.25">
      <c r="B42" s="98" t="s">
        <v>720</v>
      </c>
      <c r="C42" s="98">
        <v>2.4500000000000002</v>
      </c>
      <c r="D42" s="98">
        <v>6.3</v>
      </c>
      <c r="E42"/>
      <c r="F42"/>
      <c r="G42"/>
      <c r="XFC42" s="98">
        <f t="shared" si="1"/>
        <v>8.75</v>
      </c>
    </row>
    <row r="43" spans="2:8 16383:16383" outlineLevel="1" x14ac:dyDescent="0.25">
      <c r="B43" s="98" t="s">
        <v>721</v>
      </c>
      <c r="C43" s="98">
        <v>6.01</v>
      </c>
      <c r="D43" s="98">
        <v>10.199999999999999</v>
      </c>
      <c r="E43"/>
      <c r="F43"/>
      <c r="G43"/>
      <c r="XFC43" s="98">
        <f t="shared" si="1"/>
        <v>16.21</v>
      </c>
    </row>
    <row r="44" spans="2:8 16383:16383" outlineLevel="1" x14ac:dyDescent="0.25">
      <c r="C44" s="98">
        <v>212.46</v>
      </c>
      <c r="D44" s="98">
        <f>SUM(D29:D43)</f>
        <v>214.81000000000003</v>
      </c>
      <c r="E44"/>
      <c r="F44"/>
      <c r="G44"/>
      <c r="XFC44" s="98">
        <f t="shared" si="1"/>
        <v>427.27000000000004</v>
      </c>
    </row>
    <row r="46" spans="2:8 16383:16383" x14ac:dyDescent="0.25">
      <c r="B46" s="99" t="s">
        <v>756</v>
      </c>
      <c r="C46" s="100"/>
      <c r="D46" s="100"/>
      <c r="E46" s="100"/>
      <c r="F46" s="101"/>
      <c r="G46" s="102"/>
      <c r="H46" s="509"/>
    </row>
    <row r="47" spans="2:8 16383:16383" outlineLevel="1" x14ac:dyDescent="0.25">
      <c r="B47" s="98" t="s">
        <v>170</v>
      </c>
      <c r="C47" s="98" t="s">
        <v>163</v>
      </c>
      <c r="D47" s="98" t="s">
        <v>164</v>
      </c>
      <c r="E47" s="98" t="s">
        <v>165</v>
      </c>
      <c r="F47" s="98" t="s">
        <v>173</v>
      </c>
      <c r="G47" s="98" t="s">
        <v>45</v>
      </c>
    </row>
    <row r="48" spans="2:8 16383:16383" outlineLevel="1" x14ac:dyDescent="0.25">
      <c r="B48" s="98" t="s">
        <v>188</v>
      </c>
      <c r="C48" s="98">
        <v>60</v>
      </c>
      <c r="D48" s="98">
        <v>60</v>
      </c>
      <c r="E48" s="98">
        <v>0.36</v>
      </c>
      <c r="F48" s="98">
        <v>4</v>
      </c>
      <c r="G48" s="98" t="s">
        <v>757</v>
      </c>
    </row>
    <row r="49" spans="2:8" outlineLevel="1" x14ac:dyDescent="0.25">
      <c r="B49" s="98" t="s">
        <v>187</v>
      </c>
      <c r="C49" s="98">
        <v>160</v>
      </c>
      <c r="D49" s="98">
        <v>100</v>
      </c>
      <c r="E49" s="98">
        <v>1.6</v>
      </c>
      <c r="F49" s="98">
        <v>1</v>
      </c>
      <c r="G49" s="98" t="s">
        <v>758</v>
      </c>
    </row>
    <row r="50" spans="2:8" outlineLevel="1" x14ac:dyDescent="0.25">
      <c r="B50" s="98" t="s">
        <v>262</v>
      </c>
      <c r="C50" s="98">
        <v>180</v>
      </c>
      <c r="D50" s="98">
        <v>120</v>
      </c>
      <c r="E50" s="98">
        <v>2.16</v>
      </c>
      <c r="F50" s="98">
        <v>2</v>
      </c>
      <c r="G50" s="98" t="s">
        <v>758</v>
      </c>
    </row>
    <row r="51" spans="2:8" outlineLevel="1" x14ac:dyDescent="0.25">
      <c r="B51" s="98" t="s">
        <v>296</v>
      </c>
      <c r="C51" s="98">
        <v>200</v>
      </c>
      <c r="D51" s="98">
        <v>100</v>
      </c>
      <c r="E51" s="98">
        <v>2</v>
      </c>
      <c r="F51" s="98">
        <v>9</v>
      </c>
      <c r="G51" s="98" t="s">
        <v>759</v>
      </c>
    </row>
    <row r="52" spans="2:8" outlineLevel="1" x14ac:dyDescent="0.25"/>
    <row r="53" spans="2:8" outlineLevel="1" x14ac:dyDescent="0.25"/>
    <row r="55" spans="2:8" x14ac:dyDescent="0.25">
      <c r="B55" s="99" t="s">
        <v>760</v>
      </c>
      <c r="C55" s="100"/>
      <c r="D55" s="100"/>
      <c r="E55" s="100"/>
      <c r="F55" s="101"/>
      <c r="G55" s="102"/>
      <c r="H55"/>
    </row>
    <row r="56" spans="2:8" outlineLevel="1" x14ac:dyDescent="0.25">
      <c r="B56" s="98" t="s">
        <v>172</v>
      </c>
      <c r="C56" s="98" t="s">
        <v>163</v>
      </c>
      <c r="D56" s="98" t="s">
        <v>164</v>
      </c>
      <c r="E56" s="98" t="s">
        <v>165</v>
      </c>
      <c r="F56" s="98" t="s">
        <v>761</v>
      </c>
      <c r="G56" s="98" t="s">
        <v>45</v>
      </c>
      <c r="H56"/>
    </row>
    <row r="57" spans="2:8" outlineLevel="1" x14ac:dyDescent="0.25">
      <c r="B57" s="98" t="s">
        <v>183</v>
      </c>
      <c r="C57" s="98">
        <v>60</v>
      </c>
      <c r="D57" s="98">
        <v>210</v>
      </c>
      <c r="E57" s="98">
        <v>1.26</v>
      </c>
      <c r="F57" s="98">
        <v>1</v>
      </c>
      <c r="G57" s="98" t="s">
        <v>762</v>
      </c>
      <c r="H57"/>
    </row>
    <row r="58" spans="2:8" outlineLevel="1" x14ac:dyDescent="0.25">
      <c r="B58" s="98" t="s">
        <v>184</v>
      </c>
      <c r="C58" s="98">
        <v>70</v>
      </c>
      <c r="D58" s="98">
        <v>210</v>
      </c>
      <c r="E58" s="98">
        <v>1.47</v>
      </c>
      <c r="F58" s="98">
        <v>7</v>
      </c>
      <c r="G58" s="98" t="s">
        <v>763</v>
      </c>
      <c r="H58"/>
    </row>
    <row r="59" spans="2:8" outlineLevel="1" x14ac:dyDescent="0.25">
      <c r="B59" s="98" t="s">
        <v>185</v>
      </c>
      <c r="C59" s="98">
        <v>80</v>
      </c>
      <c r="D59" s="98">
        <v>210</v>
      </c>
      <c r="E59" s="98">
        <v>1.68</v>
      </c>
      <c r="F59" s="98">
        <v>4</v>
      </c>
      <c r="G59" s="98" t="s">
        <v>764</v>
      </c>
      <c r="H59"/>
    </row>
    <row r="60" spans="2:8" outlineLevel="1" x14ac:dyDescent="0.25">
      <c r="B60" s="98" t="s">
        <v>186</v>
      </c>
      <c r="C60" s="98">
        <v>90</v>
      </c>
      <c r="D60" s="98">
        <v>210</v>
      </c>
      <c r="E60" s="98">
        <v>1.89</v>
      </c>
      <c r="F60" s="98">
        <v>1</v>
      </c>
      <c r="G60" s="98" t="s">
        <v>765</v>
      </c>
      <c r="H60"/>
    </row>
    <row r="61" spans="2:8" outlineLevel="1" x14ac:dyDescent="0.25">
      <c r="H61"/>
    </row>
    <row r="62" spans="2:8" outlineLevel="1" x14ac:dyDescent="0.25"/>
  </sheetData>
  <mergeCells count="1">
    <mergeCell ref="B2:G6"/>
  </mergeCells>
  <pageMargins left="0.511811024" right="0.511811024" top="0.78740157499999996" bottom="0.78740157499999996" header="0.31496062000000002" footer="0.31496062000000002"/>
  <pageSetup paperSize="9" scale="55" orientation="portrait" r:id="rId1"/>
  <colBreaks count="1" manualBreakCount="1">
    <brk id="7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0.79998168889431442"/>
    <pageSetUpPr fitToPage="1"/>
  </sheetPr>
  <dimension ref="A1:L192"/>
  <sheetViews>
    <sheetView workbookViewId="0"/>
  </sheetViews>
  <sheetFormatPr defaultColWidth="9.140625" defaultRowHeight="15" x14ac:dyDescent="0.25"/>
  <cols>
    <col min="1" max="1" width="21.28515625" customWidth="1"/>
    <col min="2" max="2" width="45.7109375" customWidth="1"/>
    <col min="3" max="3" width="26.28515625" customWidth="1"/>
    <col min="4" max="4" width="14.5703125" customWidth="1"/>
    <col min="5" max="5" width="17.42578125" customWidth="1"/>
    <col min="6" max="6" width="15.140625" customWidth="1"/>
  </cols>
  <sheetData>
    <row r="1" spans="1:7" x14ac:dyDescent="0.25">
      <c r="A1" s="24"/>
      <c r="B1" s="157" t="s">
        <v>1</v>
      </c>
      <c r="C1" s="187"/>
      <c r="D1" s="187"/>
      <c r="E1" s="188"/>
    </row>
    <row r="2" spans="1:7" ht="15.75" x14ac:dyDescent="0.25">
      <c r="A2" s="25"/>
      <c r="B2" s="158" t="str">
        <f>ORÇAMENTO_DES!D3</f>
        <v>PREFEITURA MUNICIPAL DE RIBAS DO RIO PARDO</v>
      </c>
      <c r="C2" s="159"/>
      <c r="D2" s="159"/>
      <c r="E2" s="160"/>
    </row>
    <row r="3" spans="1:7" x14ac:dyDescent="0.25">
      <c r="A3" s="26"/>
      <c r="B3" s="157" t="s">
        <v>700</v>
      </c>
      <c r="C3" s="187"/>
      <c r="D3" s="187"/>
      <c r="E3" s="188"/>
    </row>
    <row r="4" spans="1:7" ht="20.45" customHeight="1" x14ac:dyDescent="0.25">
      <c r="A4" s="590" t="s">
        <v>135</v>
      </c>
      <c r="B4" s="591"/>
      <c r="C4" s="591"/>
      <c r="D4" s="591"/>
      <c r="E4" s="592"/>
    </row>
    <row r="5" spans="1:7" ht="14.45" customHeight="1" x14ac:dyDescent="0.25">
      <c r="A5" s="34" t="s">
        <v>161</v>
      </c>
      <c r="B5" s="169" t="str">
        <f>ORÇAMENTO_DES!C6</f>
        <v>REFORMA DA ESCOLA POLO USINA DO MIMOSO EXTENSÃO LUIZ GRANDO</v>
      </c>
      <c r="C5" s="35"/>
      <c r="D5" s="752" t="s">
        <v>41</v>
      </c>
      <c r="E5" s="753"/>
    </row>
    <row r="6" spans="1:7" x14ac:dyDescent="0.25">
      <c r="A6" s="34" t="s">
        <v>2</v>
      </c>
      <c r="B6" s="169" t="e">
        <f>#REF!</f>
        <v>#REF!</v>
      </c>
      <c r="C6" s="190"/>
      <c r="D6" s="191"/>
      <c r="E6" s="64"/>
      <c r="F6" s="33"/>
      <c r="G6" s="161"/>
    </row>
    <row r="7" spans="1:7" ht="14.45" customHeight="1" x14ac:dyDescent="0.25">
      <c r="A7" s="34" t="s">
        <v>3</v>
      </c>
      <c r="B7" s="169" t="str">
        <f>ORÇAMENTO_DES!C8</f>
        <v>LOTE/QUADRA N/A, ZONA RURAL RIBAS DO RIO PARDO - MS</v>
      </c>
      <c r="C7" s="35"/>
      <c r="D7" s="596" t="s">
        <v>102</v>
      </c>
      <c r="E7" s="598"/>
    </row>
    <row r="8" spans="1:7" x14ac:dyDescent="0.25">
      <c r="A8" s="30" t="s">
        <v>57</v>
      </c>
      <c r="B8" s="103" t="e">
        <f>#REF!</f>
        <v>#REF!</v>
      </c>
      <c r="C8" s="189"/>
      <c r="D8" s="599"/>
      <c r="E8" s="601"/>
    </row>
    <row r="9" spans="1:7" x14ac:dyDescent="0.25">
      <c r="A9" s="30"/>
      <c r="B9" s="189"/>
      <c r="C9" s="189"/>
      <c r="D9" s="191"/>
      <c r="E9" s="65"/>
      <c r="F9" s="162"/>
      <c r="G9" s="162"/>
    </row>
    <row r="10" spans="1:7" s="37" customFormat="1" ht="14.25" customHeight="1" x14ac:dyDescent="0.2">
      <c r="A10" s="185" t="s">
        <v>136</v>
      </c>
      <c r="B10" s="185" t="s">
        <v>137</v>
      </c>
      <c r="C10" s="185" t="s">
        <v>138</v>
      </c>
      <c r="D10" s="185" t="s">
        <v>139</v>
      </c>
      <c r="E10" s="185" t="s">
        <v>140</v>
      </c>
      <c r="F10" s="67"/>
    </row>
    <row r="11" spans="1:7" s="37" customFormat="1" ht="14.25" customHeight="1" x14ac:dyDescent="0.2">
      <c r="A11" s="66" t="s">
        <v>141</v>
      </c>
      <c r="B11" s="108" t="s">
        <v>328</v>
      </c>
      <c r="C11" s="108" t="s">
        <v>329</v>
      </c>
      <c r="D11" s="186" t="s">
        <v>142</v>
      </c>
      <c r="E11" s="186" t="s">
        <v>142</v>
      </c>
      <c r="F11" s="67"/>
    </row>
    <row r="12" spans="1:7" s="37" customFormat="1" ht="14.25" customHeight="1" x14ac:dyDescent="0.2">
      <c r="A12" s="66" t="s">
        <v>143</v>
      </c>
      <c r="B12" s="108" t="s">
        <v>330</v>
      </c>
      <c r="C12" s="108" t="s">
        <v>224</v>
      </c>
      <c r="D12" s="186" t="s">
        <v>142</v>
      </c>
      <c r="E12" s="186" t="s">
        <v>142</v>
      </c>
      <c r="F12" s="67"/>
    </row>
    <row r="13" spans="1:7" s="37" customFormat="1" ht="12.75" x14ac:dyDescent="0.2">
      <c r="A13" s="66" t="s">
        <v>144</v>
      </c>
      <c r="B13" s="108" t="s">
        <v>331</v>
      </c>
      <c r="C13" s="108" t="s">
        <v>332</v>
      </c>
      <c r="D13" s="186" t="s">
        <v>142</v>
      </c>
      <c r="E13" s="186" t="s">
        <v>142</v>
      </c>
      <c r="F13" s="67"/>
    </row>
    <row r="14" spans="1:7" s="37" customFormat="1" ht="14.25" customHeight="1" x14ac:dyDescent="0.2">
      <c r="A14" s="66" t="s">
        <v>156</v>
      </c>
      <c r="B14" s="108" t="s">
        <v>221</v>
      </c>
      <c r="C14" s="108" t="s">
        <v>222</v>
      </c>
      <c r="D14" s="186" t="s">
        <v>142</v>
      </c>
      <c r="E14" s="186" t="s">
        <v>142</v>
      </c>
      <c r="F14" s="67"/>
    </row>
    <row r="15" spans="1:7" s="37" customFormat="1" ht="14.25" customHeight="1" x14ac:dyDescent="0.2">
      <c r="A15" s="66" t="s">
        <v>157</v>
      </c>
      <c r="B15" s="108" t="s">
        <v>323</v>
      </c>
      <c r="C15" s="108" t="s">
        <v>324</v>
      </c>
      <c r="D15" s="186" t="s">
        <v>142</v>
      </c>
      <c r="E15" s="186" t="s">
        <v>142</v>
      </c>
      <c r="F15" s="67"/>
    </row>
    <row r="16" spans="1:7" s="37" customFormat="1" ht="15" customHeight="1" x14ac:dyDescent="0.2">
      <c r="A16" s="66" t="s">
        <v>158</v>
      </c>
      <c r="B16" s="108" t="s">
        <v>380</v>
      </c>
      <c r="C16" s="108" t="s">
        <v>381</v>
      </c>
      <c r="D16" s="186" t="s">
        <v>382</v>
      </c>
      <c r="E16" s="186" t="s">
        <v>383</v>
      </c>
      <c r="F16" s="67"/>
    </row>
    <row r="17" spans="1:6" s="37" customFormat="1" ht="15" customHeight="1" x14ac:dyDescent="0.2">
      <c r="A17" s="66" t="s">
        <v>159</v>
      </c>
      <c r="B17" s="108" t="s">
        <v>384</v>
      </c>
      <c r="C17" s="108" t="s">
        <v>385</v>
      </c>
      <c r="D17" s="186" t="s">
        <v>386</v>
      </c>
      <c r="E17" s="186" t="s">
        <v>387</v>
      </c>
      <c r="F17" s="67"/>
    </row>
    <row r="18" spans="1:6" s="37" customFormat="1" ht="15" customHeight="1" x14ac:dyDescent="0.2">
      <c r="A18" s="66" t="s">
        <v>190</v>
      </c>
      <c r="B18" s="108" t="s">
        <v>388</v>
      </c>
      <c r="C18" s="108" t="s">
        <v>389</v>
      </c>
      <c r="D18" s="186" t="s">
        <v>390</v>
      </c>
      <c r="E18" s="186" t="s">
        <v>391</v>
      </c>
      <c r="F18" s="67"/>
    </row>
    <row r="19" spans="1:6" s="37" customFormat="1" ht="15" customHeight="1" x14ac:dyDescent="0.2">
      <c r="A19" s="66" t="s">
        <v>191</v>
      </c>
      <c r="B19" s="108" t="s">
        <v>334</v>
      </c>
      <c r="C19" s="108" t="s">
        <v>335</v>
      </c>
      <c r="D19" s="186" t="s">
        <v>336</v>
      </c>
      <c r="E19" s="186" t="s">
        <v>142</v>
      </c>
      <c r="F19" s="67"/>
    </row>
    <row r="20" spans="1:6" s="37" customFormat="1" ht="15" customHeight="1" x14ac:dyDescent="0.2">
      <c r="A20" s="66" t="s">
        <v>192</v>
      </c>
      <c r="B20" s="108" t="s">
        <v>430</v>
      </c>
      <c r="C20" s="108" t="s">
        <v>431</v>
      </c>
      <c r="D20" s="186" t="s">
        <v>142</v>
      </c>
      <c r="E20" s="186" t="s">
        <v>142</v>
      </c>
      <c r="F20" s="67"/>
    </row>
    <row r="21" spans="1:6" s="37" customFormat="1" ht="15" customHeight="1" x14ac:dyDescent="0.2">
      <c r="A21" s="66" t="s">
        <v>193</v>
      </c>
      <c r="B21" s="108" t="s">
        <v>432</v>
      </c>
      <c r="C21" s="108" t="s">
        <v>433</v>
      </c>
      <c r="D21" s="186" t="s">
        <v>142</v>
      </c>
      <c r="E21" s="186" t="s">
        <v>142</v>
      </c>
      <c r="F21" s="67"/>
    </row>
    <row r="22" spans="1:6" s="37" customFormat="1" ht="15" customHeight="1" x14ac:dyDescent="0.2">
      <c r="A22" s="66" t="s">
        <v>194</v>
      </c>
      <c r="B22" s="108" t="s">
        <v>392</v>
      </c>
      <c r="C22" s="108" t="s">
        <v>393</v>
      </c>
      <c r="D22" s="186" t="s">
        <v>142</v>
      </c>
      <c r="E22" s="186" t="s">
        <v>142</v>
      </c>
      <c r="F22" s="67"/>
    </row>
    <row r="23" spans="1:6" s="37" customFormat="1" ht="15" customHeight="1" x14ac:dyDescent="0.2">
      <c r="A23" s="66" t="s">
        <v>214</v>
      </c>
      <c r="B23" s="108" t="s">
        <v>434</v>
      </c>
      <c r="C23" s="108" t="s">
        <v>435</v>
      </c>
      <c r="D23" s="186" t="s">
        <v>436</v>
      </c>
      <c r="E23" s="186" t="s">
        <v>437</v>
      </c>
      <c r="F23" s="67"/>
    </row>
    <row r="24" spans="1:6" s="37" customFormat="1" ht="15" customHeight="1" x14ac:dyDescent="0.2">
      <c r="A24" s="66" t="s">
        <v>215</v>
      </c>
      <c r="B24" s="108" t="s">
        <v>453</v>
      </c>
      <c r="C24" s="108" t="s">
        <v>454</v>
      </c>
      <c r="D24" s="186" t="s">
        <v>455</v>
      </c>
      <c r="E24" s="186" t="s">
        <v>456</v>
      </c>
      <c r="F24" s="67"/>
    </row>
    <row r="25" spans="1:6" s="37" customFormat="1" ht="15" customHeight="1" x14ac:dyDescent="0.2">
      <c r="A25" s="66" t="s">
        <v>216</v>
      </c>
      <c r="B25" s="108" t="s">
        <v>197</v>
      </c>
      <c r="C25" s="108" t="s">
        <v>195</v>
      </c>
      <c r="D25" s="186" t="s">
        <v>196</v>
      </c>
      <c r="E25" s="186" t="s">
        <v>195</v>
      </c>
      <c r="F25" s="67"/>
    </row>
    <row r="26" spans="1:6" s="37" customFormat="1" ht="15" customHeight="1" x14ac:dyDescent="0.2">
      <c r="A26" s="66" t="s">
        <v>217</v>
      </c>
      <c r="B26" s="108" t="s">
        <v>394</v>
      </c>
      <c r="C26" s="108" t="s">
        <v>395</v>
      </c>
      <c r="D26" s="186" t="s">
        <v>396</v>
      </c>
      <c r="E26" s="186" t="s">
        <v>397</v>
      </c>
      <c r="F26" s="67"/>
    </row>
    <row r="27" spans="1:6" s="37" customFormat="1" ht="15" customHeight="1" x14ac:dyDescent="0.2">
      <c r="A27" s="66" t="s">
        <v>218</v>
      </c>
      <c r="B27" s="108" t="s">
        <v>398</v>
      </c>
      <c r="C27" s="108" t="s">
        <v>399</v>
      </c>
      <c r="D27" s="186" t="s">
        <v>400</v>
      </c>
      <c r="E27" s="186" t="s">
        <v>401</v>
      </c>
      <c r="F27" s="67"/>
    </row>
    <row r="28" spans="1:6" s="37" customFormat="1" ht="15" customHeight="1" x14ac:dyDescent="0.2">
      <c r="A28" s="66" t="s">
        <v>219</v>
      </c>
      <c r="B28" s="108" t="s">
        <v>402</v>
      </c>
      <c r="C28" s="108" t="s">
        <v>403</v>
      </c>
      <c r="D28" s="186" t="s">
        <v>404</v>
      </c>
      <c r="E28" s="186" t="s">
        <v>405</v>
      </c>
      <c r="F28" s="67"/>
    </row>
    <row r="29" spans="1:6" s="37" customFormat="1" ht="15" customHeight="1" x14ac:dyDescent="0.2">
      <c r="A29" s="66" t="s">
        <v>220</v>
      </c>
      <c r="B29" s="108" t="s">
        <v>406</v>
      </c>
      <c r="C29" s="108" t="s">
        <v>407</v>
      </c>
      <c r="D29" s="186" t="s">
        <v>408</v>
      </c>
      <c r="E29" s="186" t="s">
        <v>409</v>
      </c>
      <c r="F29" s="67"/>
    </row>
    <row r="30" spans="1:6" s="37" customFormat="1" ht="15" customHeight="1" x14ac:dyDescent="0.2">
      <c r="A30" s="66" t="s">
        <v>223</v>
      </c>
      <c r="B30" s="108" t="s">
        <v>410</v>
      </c>
      <c r="C30" s="108" t="s">
        <v>411</v>
      </c>
      <c r="D30" s="186" t="s">
        <v>412</v>
      </c>
      <c r="E30" s="186" t="s">
        <v>413</v>
      </c>
      <c r="F30" s="67"/>
    </row>
    <row r="31" spans="1:6" s="37" customFormat="1" ht="15" customHeight="1" x14ac:dyDescent="0.2">
      <c r="A31" s="66" t="s">
        <v>225</v>
      </c>
      <c r="B31" s="108" t="s">
        <v>438</v>
      </c>
      <c r="C31" s="108" t="s">
        <v>439</v>
      </c>
      <c r="D31" s="186" t="s">
        <v>440</v>
      </c>
      <c r="E31" s="186" t="s">
        <v>441</v>
      </c>
      <c r="F31" s="67"/>
    </row>
    <row r="32" spans="1:6" s="37" customFormat="1" ht="15" customHeight="1" x14ac:dyDescent="0.2">
      <c r="A32" s="66" t="s">
        <v>226</v>
      </c>
      <c r="B32" s="108" t="s">
        <v>344</v>
      </c>
      <c r="C32" s="108" t="s">
        <v>345</v>
      </c>
      <c r="D32" s="186" t="s">
        <v>346</v>
      </c>
      <c r="E32" s="186" t="s">
        <v>347</v>
      </c>
      <c r="F32" s="67"/>
    </row>
    <row r="33" spans="1:6" s="37" customFormat="1" ht="15" customHeight="1" x14ac:dyDescent="0.2">
      <c r="A33" s="66" t="s">
        <v>227</v>
      </c>
      <c r="B33" s="108" t="s">
        <v>415</v>
      </c>
      <c r="C33" s="108" t="s">
        <v>416</v>
      </c>
      <c r="D33" s="186" t="s">
        <v>417</v>
      </c>
      <c r="E33" s="186" t="s">
        <v>418</v>
      </c>
      <c r="F33" s="67"/>
    </row>
    <row r="34" spans="1:6" s="37" customFormat="1" ht="15" customHeight="1" x14ac:dyDescent="0.2">
      <c r="A34" s="66" t="s">
        <v>228</v>
      </c>
      <c r="B34" s="108" t="s">
        <v>442</v>
      </c>
      <c r="C34" s="108" t="s">
        <v>230</v>
      </c>
      <c r="D34" s="186" t="s">
        <v>443</v>
      </c>
      <c r="E34" s="186" t="s">
        <v>444</v>
      </c>
      <c r="F34" s="67"/>
    </row>
    <row r="35" spans="1:6" s="37" customFormat="1" ht="15" customHeight="1" x14ac:dyDescent="0.2">
      <c r="A35" s="66" t="s">
        <v>233</v>
      </c>
      <c r="B35" s="108" t="s">
        <v>457</v>
      </c>
      <c r="C35" s="108" t="s">
        <v>458</v>
      </c>
      <c r="D35" s="186" t="s">
        <v>142</v>
      </c>
      <c r="E35" s="186" t="s">
        <v>142</v>
      </c>
      <c r="F35" s="67"/>
    </row>
    <row r="36" spans="1:6" s="37" customFormat="1" ht="15" customHeight="1" x14ac:dyDescent="0.2">
      <c r="A36" s="66" t="s">
        <v>234</v>
      </c>
      <c r="B36" s="108" t="s">
        <v>459</v>
      </c>
      <c r="C36" s="108" t="s">
        <v>460</v>
      </c>
      <c r="D36" s="186" t="s">
        <v>142</v>
      </c>
      <c r="E36" s="186" t="s">
        <v>142</v>
      </c>
      <c r="F36" s="67"/>
    </row>
    <row r="37" spans="1:6" s="37" customFormat="1" ht="15" customHeight="1" x14ac:dyDescent="0.2">
      <c r="A37" s="66" t="s">
        <v>414</v>
      </c>
      <c r="B37" s="108" t="s">
        <v>461</v>
      </c>
      <c r="C37" s="108" t="s">
        <v>462</v>
      </c>
      <c r="D37" s="186" t="s">
        <v>142</v>
      </c>
      <c r="E37" s="186" t="s">
        <v>142</v>
      </c>
      <c r="F37" s="67"/>
    </row>
    <row r="38" spans="1:6" s="37" customFormat="1" ht="15" customHeight="1" x14ac:dyDescent="0.2">
      <c r="A38" s="66" t="s">
        <v>419</v>
      </c>
      <c r="B38" s="108" t="s">
        <v>463</v>
      </c>
      <c r="C38" s="108" t="s">
        <v>464</v>
      </c>
      <c r="D38" s="186" t="s">
        <v>142</v>
      </c>
      <c r="E38" s="186" t="s">
        <v>142</v>
      </c>
      <c r="F38" s="67"/>
    </row>
    <row r="39" spans="1:6" s="37" customFormat="1" ht="15" customHeight="1" x14ac:dyDescent="0.2">
      <c r="A39" s="66" t="s">
        <v>420</v>
      </c>
      <c r="B39" s="108" t="s">
        <v>466</v>
      </c>
      <c r="C39" s="108" t="s">
        <v>465</v>
      </c>
      <c r="D39" s="186" t="s">
        <v>142</v>
      </c>
      <c r="E39" s="186" t="s">
        <v>142</v>
      </c>
      <c r="F39" s="67"/>
    </row>
    <row r="40" spans="1:6" s="37" customFormat="1" ht="15" customHeight="1" x14ac:dyDescent="0.2">
      <c r="A40" s="66" t="s">
        <v>421</v>
      </c>
      <c r="B40" s="108" t="s">
        <v>468</v>
      </c>
      <c r="C40" s="108" t="s">
        <v>467</v>
      </c>
      <c r="D40" s="186" t="s">
        <v>142</v>
      </c>
      <c r="E40" s="186" t="s">
        <v>142</v>
      </c>
      <c r="F40" s="67"/>
    </row>
    <row r="41" spans="1:6" s="37" customFormat="1" ht="15" customHeight="1" x14ac:dyDescent="0.2">
      <c r="A41" s="66" t="s">
        <v>242</v>
      </c>
      <c r="B41" s="108" t="s">
        <v>469</v>
      </c>
      <c r="C41" s="108" t="s">
        <v>470</v>
      </c>
      <c r="D41" s="186" t="s">
        <v>142</v>
      </c>
      <c r="E41" s="186" t="s">
        <v>142</v>
      </c>
      <c r="F41" s="67"/>
    </row>
    <row r="42" spans="1:6" s="37" customFormat="1" ht="15" customHeight="1" x14ac:dyDescent="0.2">
      <c r="A42" s="66" t="s">
        <v>243</v>
      </c>
      <c r="B42" s="108" t="s">
        <v>474</v>
      </c>
      <c r="C42" s="108" t="s">
        <v>471</v>
      </c>
      <c r="D42" s="186" t="s">
        <v>472</v>
      </c>
      <c r="E42" s="186" t="s">
        <v>473</v>
      </c>
      <c r="F42" s="67"/>
    </row>
    <row r="43" spans="1:6" s="37" customFormat="1" ht="15" customHeight="1" x14ac:dyDescent="0.2">
      <c r="A43" s="66" t="s">
        <v>445</v>
      </c>
      <c r="B43" s="108"/>
      <c r="C43" s="108"/>
      <c r="D43" s="186"/>
      <c r="E43" s="186"/>
      <c r="F43" s="67"/>
    </row>
    <row r="44" spans="1:6" s="37" customFormat="1" ht="15" customHeight="1" x14ac:dyDescent="0.2">
      <c r="A44" s="66" t="s">
        <v>244</v>
      </c>
      <c r="B44" s="108"/>
      <c r="C44" s="108"/>
      <c r="D44" s="186"/>
      <c r="E44" s="186"/>
      <c r="F44" s="67"/>
    </row>
    <row r="45" spans="1:6" s="37" customFormat="1" ht="15" customHeight="1" x14ac:dyDescent="0.2">
      <c r="A45" s="66" t="s">
        <v>446</v>
      </c>
      <c r="B45" s="108"/>
      <c r="C45" s="108"/>
      <c r="D45" s="186"/>
      <c r="E45" s="186"/>
      <c r="F45" s="67"/>
    </row>
    <row r="46" spans="1:6" s="37" customFormat="1" ht="15" customHeight="1" x14ac:dyDescent="0.2">
      <c r="A46" s="66" t="s">
        <v>447</v>
      </c>
      <c r="B46" s="108"/>
      <c r="C46" s="108"/>
      <c r="D46" s="186"/>
      <c r="E46" s="186"/>
      <c r="F46" s="67"/>
    </row>
    <row r="47" spans="1:6" s="37" customFormat="1" ht="15" customHeight="1" x14ac:dyDescent="0.2">
      <c r="A47" s="66" t="s">
        <v>448</v>
      </c>
      <c r="B47" s="108"/>
      <c r="C47" s="108"/>
      <c r="D47" s="186"/>
      <c r="E47" s="186"/>
      <c r="F47" s="67"/>
    </row>
    <row r="48" spans="1:6" s="37" customFormat="1" ht="15" customHeight="1" x14ac:dyDescent="0.2">
      <c r="A48" s="66" t="s">
        <v>449</v>
      </c>
      <c r="B48" s="108"/>
      <c r="C48" s="108"/>
      <c r="D48" s="186"/>
      <c r="E48" s="186"/>
      <c r="F48" s="67"/>
    </row>
    <row r="49" spans="1:12" s="37" customFormat="1" ht="15" customHeight="1" x14ac:dyDescent="0.2">
      <c r="A49" s="66" t="s">
        <v>450</v>
      </c>
      <c r="B49" s="108"/>
      <c r="C49" s="108"/>
      <c r="D49" s="186"/>
      <c r="E49" s="186"/>
      <c r="F49" s="67"/>
    </row>
    <row r="50" spans="1:12" s="37" customFormat="1" ht="15" customHeight="1" x14ac:dyDescent="0.2">
      <c r="A50" s="66" t="s">
        <v>451</v>
      </c>
      <c r="B50" s="108"/>
      <c r="C50" s="108"/>
      <c r="D50" s="186"/>
      <c r="E50" s="186"/>
      <c r="F50" s="67"/>
    </row>
    <row r="51" spans="1:12" s="37" customFormat="1" ht="15" customHeight="1" x14ac:dyDescent="0.2">
      <c r="A51" s="66" t="s">
        <v>452</v>
      </c>
      <c r="B51" s="108"/>
      <c r="C51" s="108"/>
      <c r="D51" s="186"/>
      <c r="E51" s="186"/>
      <c r="F51" s="67"/>
    </row>
    <row r="52" spans="1:12" s="37" customFormat="1" ht="12.75" x14ac:dyDescent="0.2">
      <c r="A52" s="754"/>
      <c r="B52" s="755"/>
      <c r="C52" s="755"/>
      <c r="D52" s="755"/>
      <c r="E52" s="756"/>
      <c r="F52" s="67"/>
    </row>
    <row r="53" spans="1:12" s="37" customFormat="1" ht="15.75" customHeight="1" x14ac:dyDescent="0.2">
      <c r="A53" s="68" t="s">
        <v>33</v>
      </c>
      <c r="B53" s="69" t="s">
        <v>45</v>
      </c>
      <c r="C53" s="70" t="s">
        <v>34</v>
      </c>
      <c r="D53" s="70" t="s">
        <v>145</v>
      </c>
      <c r="E53" s="70" t="s">
        <v>146</v>
      </c>
      <c r="L53" s="37">
        <f>6300/7</f>
        <v>900</v>
      </c>
    </row>
    <row r="54" spans="1:12" s="37" customFormat="1" ht="21" x14ac:dyDescent="0.2">
      <c r="A54" s="71" t="s">
        <v>147</v>
      </c>
      <c r="B54" s="72" t="s">
        <v>422</v>
      </c>
      <c r="C54" s="73" t="s">
        <v>104</v>
      </c>
      <c r="D54" s="74">
        <v>44503</v>
      </c>
      <c r="E54" s="75">
        <f>IF(SUM(D56:E58)&lt;&gt;0,MEDIAN(D56:E58),"")</f>
        <v>2199.9</v>
      </c>
    </row>
    <row r="55" spans="1:12" s="37" customFormat="1" ht="12.75" x14ac:dyDescent="0.2">
      <c r="A55" s="76" t="s">
        <v>149</v>
      </c>
      <c r="B55" s="739" t="s">
        <v>150</v>
      </c>
      <c r="C55" s="739"/>
      <c r="D55" s="740" t="s">
        <v>135</v>
      </c>
      <c r="E55" s="740"/>
    </row>
    <row r="56" spans="1:12" s="37" customFormat="1" ht="12.75" x14ac:dyDescent="0.2">
      <c r="A56" s="66" t="s">
        <v>141</v>
      </c>
      <c r="B56" s="744" t="str">
        <f>VLOOKUP(A56,$A$11:$E$35,3,0)</f>
        <v>SERTÃO</v>
      </c>
      <c r="C56" s="744"/>
      <c r="D56" s="741">
        <v>2209.16</v>
      </c>
      <c r="E56" s="741"/>
      <c r="H56" s="37" t="e">
        <f>D58/#REF!</f>
        <v>#REF!</v>
      </c>
    </row>
    <row r="57" spans="1:12" s="37" customFormat="1" ht="12.75" x14ac:dyDescent="0.2">
      <c r="A57" s="66" t="s">
        <v>143</v>
      </c>
      <c r="B57" s="745" t="str">
        <f>VLOOKUP(A57,$A$11:$E$35,3,0)</f>
        <v>LEROY MERLIN</v>
      </c>
      <c r="C57" s="746"/>
      <c r="D57" s="738">
        <v>2199.9</v>
      </c>
      <c r="E57" s="738"/>
    </row>
    <row r="58" spans="1:12" s="37" customFormat="1" ht="12.75" x14ac:dyDescent="0.2">
      <c r="A58" s="66" t="s">
        <v>144</v>
      </c>
      <c r="B58" s="742" t="str">
        <f>VLOOKUP(A58,$A$11:$E$35,3,0)</f>
        <v>ACQUAFORT</v>
      </c>
      <c r="C58" s="743"/>
      <c r="D58" s="736">
        <v>1979.9</v>
      </c>
      <c r="E58" s="736"/>
    </row>
    <row r="59" spans="1:12" s="37" customFormat="1" ht="12.75" x14ac:dyDescent="0.2">
      <c r="A59" s="77"/>
      <c r="B59" s="78"/>
      <c r="C59" s="78"/>
      <c r="D59" s="79"/>
      <c r="E59" s="80"/>
    </row>
    <row r="60" spans="1:12" s="37" customFormat="1" ht="12.75" x14ac:dyDescent="0.2">
      <c r="A60" s="68" t="s">
        <v>33</v>
      </c>
      <c r="B60" s="69" t="s">
        <v>45</v>
      </c>
      <c r="C60" s="70" t="s">
        <v>34</v>
      </c>
      <c r="D60" s="70" t="s">
        <v>145</v>
      </c>
      <c r="E60" s="70" t="s">
        <v>146</v>
      </c>
    </row>
    <row r="61" spans="1:12" s="37" customFormat="1" ht="12.75" x14ac:dyDescent="0.2">
      <c r="A61" s="71" t="s">
        <v>151</v>
      </c>
      <c r="B61" s="72" t="s">
        <v>200</v>
      </c>
      <c r="C61" s="73" t="s">
        <v>104</v>
      </c>
      <c r="D61" s="74">
        <v>44503</v>
      </c>
      <c r="E61" s="75">
        <f>IF(SUM(D63:E65)&lt;&gt;0,MEDIAN(D63:E65),"")</f>
        <v>44.85</v>
      </c>
    </row>
    <row r="62" spans="1:12" s="37" customFormat="1" ht="12.75" x14ac:dyDescent="0.2">
      <c r="A62" s="76" t="s">
        <v>149</v>
      </c>
      <c r="B62" s="739" t="s">
        <v>150</v>
      </c>
      <c r="C62" s="739"/>
      <c r="D62" s="740" t="s">
        <v>135</v>
      </c>
      <c r="E62" s="740"/>
    </row>
    <row r="63" spans="1:12" s="37" customFormat="1" ht="12.75" x14ac:dyDescent="0.2">
      <c r="A63" s="66" t="s">
        <v>156</v>
      </c>
      <c r="B63" s="744" t="str">
        <f>VLOOKUP(A63,$A$11:$E$35,3,0)</f>
        <v>AMERICANAS</v>
      </c>
      <c r="C63" s="744"/>
      <c r="D63" s="741">
        <v>44.85</v>
      </c>
      <c r="E63" s="741"/>
    </row>
    <row r="64" spans="1:12" s="37" customFormat="1" ht="12.75" x14ac:dyDescent="0.2">
      <c r="A64" s="66" t="s">
        <v>157</v>
      </c>
      <c r="B64" s="745" t="str">
        <f>VLOOKUP(A64,$A$11:$E$35,3,0)</f>
        <v>MAGAZINE LUIZA</v>
      </c>
      <c r="C64" s="746"/>
      <c r="D64" s="738">
        <v>38.130000000000003</v>
      </c>
      <c r="E64" s="738"/>
    </row>
    <row r="65" spans="1:7" s="37" customFormat="1" ht="12.75" x14ac:dyDescent="0.2">
      <c r="A65" s="66" t="s">
        <v>143</v>
      </c>
      <c r="B65" s="742" t="str">
        <f>VLOOKUP(A65,$A$11:$E$35,3,0)</f>
        <v>LEROY MERLIN</v>
      </c>
      <c r="C65" s="743"/>
      <c r="D65" s="736">
        <v>50.14</v>
      </c>
      <c r="E65" s="736"/>
    </row>
    <row r="66" spans="1:7" s="37" customFormat="1" ht="12.75" x14ac:dyDescent="0.2">
      <c r="A66" s="192"/>
      <c r="B66" s="193"/>
      <c r="C66" s="194"/>
      <c r="D66" s="195"/>
      <c r="E66" s="195"/>
    </row>
    <row r="67" spans="1:7" s="37" customFormat="1" ht="12.75" x14ac:dyDescent="0.2">
      <c r="A67" s="68" t="s">
        <v>33</v>
      </c>
      <c r="B67" s="69" t="s">
        <v>45</v>
      </c>
      <c r="C67" s="70" t="s">
        <v>34</v>
      </c>
      <c r="D67" s="70" t="s">
        <v>145</v>
      </c>
      <c r="E67" s="70" t="s">
        <v>146</v>
      </c>
    </row>
    <row r="68" spans="1:7" s="37" customFormat="1" ht="31.5" x14ac:dyDescent="0.2">
      <c r="A68" s="71" t="s">
        <v>153</v>
      </c>
      <c r="B68" s="72" t="s">
        <v>423</v>
      </c>
      <c r="C68" s="73" t="s">
        <v>133</v>
      </c>
      <c r="D68" s="74">
        <v>44467</v>
      </c>
      <c r="E68" s="75">
        <f>IF(SUM(D70:E72)&lt;&gt;0,MEDIAN(D70:E72),"")</f>
        <v>10277.200000000001</v>
      </c>
    </row>
    <row r="69" spans="1:7" s="37" customFormat="1" ht="12.75" x14ac:dyDescent="0.2">
      <c r="A69" s="76" t="s">
        <v>149</v>
      </c>
      <c r="B69" s="739" t="s">
        <v>150</v>
      </c>
      <c r="C69" s="739"/>
      <c r="D69" s="740" t="s">
        <v>135</v>
      </c>
      <c r="E69" s="740"/>
    </row>
    <row r="70" spans="1:7" s="37" customFormat="1" ht="12.75" x14ac:dyDescent="0.2">
      <c r="A70" s="66" t="s">
        <v>158</v>
      </c>
      <c r="B70" s="744" t="str">
        <f>VLOOKUP(A70,$A$11:$E$35,3,0)</f>
        <v>PERMUTION</v>
      </c>
      <c r="C70" s="744"/>
      <c r="D70" s="741">
        <v>10277.200000000001</v>
      </c>
      <c r="E70" s="741"/>
    </row>
    <row r="71" spans="1:7" s="37" customFormat="1" ht="12.75" x14ac:dyDescent="0.2">
      <c r="A71" s="66" t="s">
        <v>159</v>
      </c>
      <c r="B71" s="745" t="str">
        <f>VLOOKUP(A71,$A$11:$E$35,3,0)</f>
        <v>MINASMED FILTROS</v>
      </c>
      <c r="C71" s="746"/>
      <c r="D71" s="738">
        <v>9717</v>
      </c>
      <c r="E71" s="738"/>
    </row>
    <row r="72" spans="1:7" s="37" customFormat="1" ht="12.75" x14ac:dyDescent="0.2">
      <c r="A72" s="66" t="s">
        <v>190</v>
      </c>
      <c r="B72" s="742" t="str">
        <f>VLOOKUP(A72,$A$11:$E$35,3,0)</f>
        <v>SICA INOX</v>
      </c>
      <c r="C72" s="743"/>
      <c r="D72" s="736">
        <v>16180</v>
      </c>
      <c r="E72" s="736"/>
    </row>
    <row r="73" spans="1:7" s="37" customFormat="1" ht="12.75" x14ac:dyDescent="0.2">
      <c r="A73" s="77"/>
      <c r="B73" s="78"/>
      <c r="C73" s="78"/>
      <c r="D73" s="79"/>
      <c r="E73" s="80"/>
    </row>
    <row r="74" spans="1:7" s="37" customFormat="1" ht="12.75" x14ac:dyDescent="0.2">
      <c r="A74" s="68" t="s">
        <v>33</v>
      </c>
      <c r="B74" s="69" t="s">
        <v>45</v>
      </c>
      <c r="C74" s="70" t="s">
        <v>34</v>
      </c>
      <c r="D74" s="70" t="s">
        <v>145</v>
      </c>
      <c r="E74" s="70" t="s">
        <v>146</v>
      </c>
    </row>
    <row r="75" spans="1:7" s="37" customFormat="1" ht="23.25" customHeight="1" x14ac:dyDescent="0.2">
      <c r="A75" s="71" t="s">
        <v>154</v>
      </c>
      <c r="B75" s="72" t="s">
        <v>369</v>
      </c>
      <c r="C75" s="73" t="s">
        <v>104</v>
      </c>
      <c r="D75" s="74">
        <v>44466</v>
      </c>
      <c r="E75" s="75">
        <f>IF(SUM(D77:E79)&lt;&gt;0,MEDIAN(D77:E79),"")</f>
        <v>218.77</v>
      </c>
      <c r="G75" s="37" t="s">
        <v>246</v>
      </c>
    </row>
    <row r="76" spans="1:7" s="37" customFormat="1" ht="12.75" x14ac:dyDescent="0.2">
      <c r="A76" s="76" t="s">
        <v>149</v>
      </c>
      <c r="B76" s="739" t="s">
        <v>150</v>
      </c>
      <c r="C76" s="739"/>
      <c r="D76" s="740" t="s">
        <v>135</v>
      </c>
      <c r="E76" s="740"/>
    </row>
    <row r="77" spans="1:7" s="37" customFormat="1" ht="12.75" x14ac:dyDescent="0.2">
      <c r="A77" s="66" t="s">
        <v>157</v>
      </c>
      <c r="B77" s="744" t="str">
        <f>VLOOKUP(A77,$A$11:$E$35,3,0)</f>
        <v>MAGAZINE LUIZA</v>
      </c>
      <c r="C77" s="744"/>
      <c r="D77" s="741">
        <v>235.22</v>
      </c>
      <c r="E77" s="741"/>
    </row>
    <row r="78" spans="1:7" s="37" customFormat="1" ht="12.75" x14ac:dyDescent="0.2">
      <c r="A78" s="66" t="s">
        <v>191</v>
      </c>
      <c r="B78" s="745" t="str">
        <f>VLOOKUP(A78,$A$11:$E$35,3,0)</f>
        <v>ILUMINIM</v>
      </c>
      <c r="C78" s="746"/>
      <c r="D78" s="738">
        <v>218.77</v>
      </c>
      <c r="E78" s="738"/>
    </row>
    <row r="79" spans="1:7" s="37" customFormat="1" ht="12.75" x14ac:dyDescent="0.2">
      <c r="A79" s="164" t="s">
        <v>192</v>
      </c>
      <c r="B79" s="742" t="str">
        <f>VLOOKUP(A79,$A$11:$E$35,3,0)</f>
        <v>ELETRORASTRO</v>
      </c>
      <c r="C79" s="743"/>
      <c r="D79" s="736">
        <v>192.45</v>
      </c>
      <c r="E79" s="736"/>
    </row>
    <row r="80" spans="1:7" s="37" customFormat="1" ht="12.75" x14ac:dyDescent="0.2">
      <c r="A80" s="77"/>
      <c r="B80" s="78"/>
      <c r="C80" s="78"/>
      <c r="D80" s="79"/>
      <c r="E80" s="80"/>
    </row>
    <row r="81" spans="1:10" s="37" customFormat="1" ht="12.75" x14ac:dyDescent="0.2">
      <c r="A81" s="68" t="s">
        <v>33</v>
      </c>
      <c r="B81" s="69" t="s">
        <v>45</v>
      </c>
      <c r="C81" s="70" t="s">
        <v>34</v>
      </c>
      <c r="D81" s="70" t="s">
        <v>145</v>
      </c>
      <c r="E81" s="70" t="s">
        <v>146</v>
      </c>
    </row>
    <row r="82" spans="1:10" s="37" customFormat="1" ht="21" x14ac:dyDescent="0.2">
      <c r="A82" s="71" t="s">
        <v>155</v>
      </c>
      <c r="B82" s="166" t="s">
        <v>370</v>
      </c>
      <c r="C82" s="73" t="s">
        <v>104</v>
      </c>
      <c r="D82" s="74">
        <v>44503</v>
      </c>
      <c r="E82" s="75">
        <f>IF(SUM(D84:E86)&lt;&gt;0,MEDIAN(D84:E86),"")</f>
        <v>268.77</v>
      </c>
    </row>
    <row r="83" spans="1:10" s="37" customFormat="1" ht="12.75" x14ac:dyDescent="0.2">
      <c r="A83" s="76" t="s">
        <v>149</v>
      </c>
      <c r="B83" s="739" t="s">
        <v>150</v>
      </c>
      <c r="C83" s="739"/>
      <c r="D83" s="740" t="s">
        <v>135</v>
      </c>
      <c r="E83" s="740"/>
    </row>
    <row r="84" spans="1:10" s="37" customFormat="1" ht="12.75" x14ac:dyDescent="0.2">
      <c r="A84" s="66" t="s">
        <v>157</v>
      </c>
      <c r="B84" s="744" t="str">
        <f>VLOOKUP(A84,$A$11:$E$35,3,0)</f>
        <v>MAGAZINE LUIZA</v>
      </c>
      <c r="C84" s="744"/>
      <c r="D84" s="741">
        <v>283.94</v>
      </c>
      <c r="E84" s="741"/>
    </row>
    <row r="85" spans="1:10" s="37" customFormat="1" ht="12.75" x14ac:dyDescent="0.2">
      <c r="A85" s="66" t="s">
        <v>191</v>
      </c>
      <c r="B85" s="745" t="str">
        <f>VLOOKUP(A85,$A$11:$E$35,3,0)</f>
        <v>ILUMINIM</v>
      </c>
      <c r="C85" s="746"/>
      <c r="D85" s="738">
        <v>268.77</v>
      </c>
      <c r="E85" s="738"/>
    </row>
    <row r="86" spans="1:10" s="37" customFormat="1" ht="12.75" x14ac:dyDescent="0.2">
      <c r="A86" s="66" t="s">
        <v>193</v>
      </c>
      <c r="B86" s="742" t="str">
        <f>VLOOKUP(A86,$A$11:$E$35,3,0)</f>
        <v>COMPRA LED</v>
      </c>
      <c r="C86" s="743"/>
      <c r="D86" s="736">
        <v>210.25</v>
      </c>
      <c r="E86" s="736"/>
      <c r="J86" s="37">
        <f>2</f>
        <v>2</v>
      </c>
    </row>
    <row r="87" spans="1:10" s="37" customFormat="1" ht="12.75" x14ac:dyDescent="0.2">
      <c r="A87" s="77"/>
      <c r="B87" s="78"/>
      <c r="C87" s="78"/>
      <c r="D87" s="79"/>
      <c r="E87" s="80"/>
    </row>
    <row r="88" spans="1:10" s="37" customFormat="1" ht="12.75" x14ac:dyDescent="0.2">
      <c r="A88" s="68" t="s">
        <v>33</v>
      </c>
      <c r="B88" s="69" t="s">
        <v>45</v>
      </c>
      <c r="C88" s="70" t="s">
        <v>34</v>
      </c>
      <c r="D88" s="70" t="s">
        <v>145</v>
      </c>
      <c r="E88" s="70" t="s">
        <v>146</v>
      </c>
    </row>
    <row r="89" spans="1:10" s="37" customFormat="1" ht="32.25" customHeight="1" x14ac:dyDescent="0.2">
      <c r="A89" s="71" t="s">
        <v>247</v>
      </c>
      <c r="B89" s="72" t="s">
        <v>424</v>
      </c>
      <c r="C89" s="73" t="s">
        <v>104</v>
      </c>
      <c r="D89" s="74">
        <v>44466</v>
      </c>
      <c r="E89" s="75">
        <f>IF(SUM(D91:E93)&lt;&gt;0,MEDIAN(D91:E93),"")</f>
        <v>72.34</v>
      </c>
    </row>
    <row r="90" spans="1:10" s="37" customFormat="1" ht="12.75" x14ac:dyDescent="0.2">
      <c r="A90" s="76" t="s">
        <v>149</v>
      </c>
      <c r="B90" s="739" t="s">
        <v>150</v>
      </c>
      <c r="C90" s="739"/>
      <c r="D90" s="740" t="s">
        <v>135</v>
      </c>
      <c r="E90" s="740"/>
    </row>
    <row r="91" spans="1:10" s="37" customFormat="1" ht="12.75" x14ac:dyDescent="0.2">
      <c r="A91" s="163" t="s">
        <v>156</v>
      </c>
      <c r="B91" s="744" t="str">
        <f>VLOOKUP(A91,$A$11:$E$35,3,0)</f>
        <v>AMERICANAS</v>
      </c>
      <c r="C91" s="744"/>
      <c r="D91" s="741">
        <v>72.34</v>
      </c>
      <c r="E91" s="741"/>
    </row>
    <row r="92" spans="1:10" s="37" customFormat="1" ht="12.75" x14ac:dyDescent="0.2">
      <c r="A92" s="66" t="s">
        <v>157</v>
      </c>
      <c r="B92" s="745" t="str">
        <f>VLOOKUP(A92,$A$11:$E$35,3,0)</f>
        <v>MAGAZINE LUIZA</v>
      </c>
      <c r="C92" s="746"/>
      <c r="D92" s="738">
        <v>68.400000000000006</v>
      </c>
      <c r="E92" s="738"/>
    </row>
    <row r="93" spans="1:10" s="37" customFormat="1" ht="12.75" x14ac:dyDescent="0.2">
      <c r="A93" s="164" t="s">
        <v>194</v>
      </c>
      <c r="B93" s="742" t="str">
        <f>VLOOKUP(A93,$A$11:$E$35,3,0)</f>
        <v>ZERO 41 LED</v>
      </c>
      <c r="C93" s="743"/>
      <c r="D93" s="736">
        <v>105.3</v>
      </c>
      <c r="E93" s="736"/>
    </row>
    <row r="94" spans="1:10" s="37" customFormat="1" ht="12.75" x14ac:dyDescent="0.2">
      <c r="A94" s="208"/>
      <c r="B94" s="209"/>
      <c r="C94" s="209"/>
      <c r="D94" s="210"/>
      <c r="E94" s="211"/>
    </row>
    <row r="95" spans="1:10" s="37" customFormat="1" ht="12.75" x14ac:dyDescent="0.2">
      <c r="A95" s="68" t="s">
        <v>33</v>
      </c>
      <c r="B95" s="69" t="s">
        <v>45</v>
      </c>
      <c r="C95" s="70" t="s">
        <v>34</v>
      </c>
      <c r="D95" s="70" t="s">
        <v>145</v>
      </c>
      <c r="E95" s="70" t="s">
        <v>146</v>
      </c>
    </row>
    <row r="96" spans="1:10" s="37" customFormat="1" ht="39.75" customHeight="1" x14ac:dyDescent="0.2">
      <c r="A96" s="71" t="s">
        <v>248</v>
      </c>
      <c r="B96" s="72" t="e">
        <f>#REF!</f>
        <v>#REF!</v>
      </c>
      <c r="C96" s="73" t="s">
        <v>104</v>
      </c>
      <c r="D96" s="74">
        <v>44503</v>
      </c>
      <c r="E96" s="75">
        <f>IF(SUM(D98:E100)&lt;&gt;0,MEDIAN(D98:E100),"")</f>
        <v>152.99</v>
      </c>
    </row>
    <row r="97" spans="1:5" s="37" customFormat="1" ht="12.75" x14ac:dyDescent="0.2">
      <c r="A97" s="76" t="s">
        <v>149</v>
      </c>
      <c r="B97" s="739" t="s">
        <v>150</v>
      </c>
      <c r="C97" s="739"/>
      <c r="D97" s="740" t="s">
        <v>135</v>
      </c>
      <c r="E97" s="740"/>
    </row>
    <row r="98" spans="1:5" s="37" customFormat="1" ht="12.75" x14ac:dyDescent="0.2">
      <c r="A98" s="163" t="s">
        <v>156</v>
      </c>
      <c r="B98" s="744" t="str">
        <f>VLOOKUP(A98,$A$11:$E$35,3,0)</f>
        <v>AMERICANAS</v>
      </c>
      <c r="C98" s="744"/>
      <c r="D98" s="741">
        <v>152.99</v>
      </c>
      <c r="E98" s="741"/>
    </row>
    <row r="99" spans="1:5" s="37" customFormat="1" ht="12.75" x14ac:dyDescent="0.2">
      <c r="A99" s="66" t="s">
        <v>233</v>
      </c>
      <c r="B99" s="745" t="str">
        <f>VLOOKUP(A99,$A$11:$E$35,3,0)</f>
        <v>HIDRO ECO BR</v>
      </c>
      <c r="C99" s="746"/>
      <c r="D99" s="738">
        <v>165.01</v>
      </c>
      <c r="E99" s="738"/>
    </row>
    <row r="100" spans="1:5" s="37" customFormat="1" ht="12.75" x14ac:dyDescent="0.2">
      <c r="A100" s="164" t="s">
        <v>234</v>
      </c>
      <c r="B100" s="742" t="str">
        <f>VLOOKUP(A100,$A$11:$E$51,3,0)</f>
        <v>TECNO FERRAMENTAS</v>
      </c>
      <c r="C100" s="743"/>
      <c r="D100" s="736">
        <v>128.99</v>
      </c>
      <c r="E100" s="736"/>
    </row>
    <row r="101" spans="1:5" s="37" customFormat="1" ht="12.75" x14ac:dyDescent="0.2">
      <c r="A101" s="208"/>
      <c r="B101" s="209"/>
      <c r="C101" s="209"/>
      <c r="D101" s="210"/>
      <c r="E101" s="211"/>
    </row>
    <row r="102" spans="1:5" s="37" customFormat="1" ht="12.75" x14ac:dyDescent="0.2">
      <c r="A102" s="68" t="s">
        <v>33</v>
      </c>
      <c r="B102" s="69" t="s">
        <v>45</v>
      </c>
      <c r="C102" s="70" t="s">
        <v>34</v>
      </c>
      <c r="D102" s="70" t="s">
        <v>145</v>
      </c>
      <c r="E102" s="70" t="s">
        <v>146</v>
      </c>
    </row>
    <row r="103" spans="1:5" s="37" customFormat="1" ht="12.75" x14ac:dyDescent="0.2">
      <c r="A103" s="71" t="s">
        <v>249</v>
      </c>
      <c r="B103" s="72" t="e">
        <f>#REF!</f>
        <v>#REF!</v>
      </c>
      <c r="C103" s="73" t="s">
        <v>104</v>
      </c>
      <c r="D103" s="74">
        <v>44504</v>
      </c>
      <c r="E103" s="75">
        <f>IF(SUM(D105:E107)&lt;&gt;0,MEDIAN(D105:E107),"")</f>
        <v>2.11</v>
      </c>
    </row>
    <row r="104" spans="1:5" s="37" customFormat="1" ht="12.75" x14ac:dyDescent="0.2">
      <c r="A104" s="76" t="s">
        <v>149</v>
      </c>
      <c r="B104" s="739" t="s">
        <v>150</v>
      </c>
      <c r="C104" s="739"/>
      <c r="D104" s="740" t="s">
        <v>135</v>
      </c>
      <c r="E104" s="740"/>
    </row>
    <row r="105" spans="1:5" s="37" customFormat="1" ht="12.75" x14ac:dyDescent="0.2">
      <c r="A105" s="163" t="s">
        <v>414</v>
      </c>
      <c r="B105" s="744" t="str">
        <f>VLOOKUP(A105,$A$11:$E$51,3,0)</f>
        <v>LOJA ELETRICA LTDA</v>
      </c>
      <c r="C105" s="744"/>
      <c r="D105" s="741">
        <v>2.5499999999999998</v>
      </c>
      <c r="E105" s="741"/>
    </row>
    <row r="106" spans="1:5" s="37" customFormat="1" ht="12.75" x14ac:dyDescent="0.2">
      <c r="A106" s="66" t="s">
        <v>419</v>
      </c>
      <c r="B106" s="737" t="str">
        <f>VLOOKUP(A106,$A$11:$E$51,3,0)</f>
        <v>MABORE</v>
      </c>
      <c r="C106" s="737"/>
      <c r="D106" s="738">
        <v>2.11</v>
      </c>
      <c r="E106" s="738"/>
    </row>
    <row r="107" spans="1:5" s="37" customFormat="1" ht="12.75" x14ac:dyDescent="0.2">
      <c r="A107" s="164" t="s">
        <v>420</v>
      </c>
      <c r="B107" s="735" t="str">
        <f>VLOOKUP(A107,$A$11:$E$51,3,0)</f>
        <v>CASA DOS PARAFUSOS</v>
      </c>
      <c r="C107" s="735"/>
      <c r="D107" s="736">
        <v>1.98</v>
      </c>
      <c r="E107" s="736"/>
    </row>
    <row r="108" spans="1:5" s="37" customFormat="1" ht="12.75" x14ac:dyDescent="0.2">
      <c r="A108" s="208"/>
      <c r="B108" s="209"/>
      <c r="C108" s="209"/>
      <c r="D108" s="210"/>
      <c r="E108" s="211"/>
    </row>
    <row r="109" spans="1:5" s="37" customFormat="1" ht="12.75" x14ac:dyDescent="0.2">
      <c r="A109" s="68" t="s">
        <v>33</v>
      </c>
      <c r="B109" s="69" t="s">
        <v>45</v>
      </c>
      <c r="C109" s="70" t="s">
        <v>34</v>
      </c>
      <c r="D109" s="70" t="s">
        <v>145</v>
      </c>
      <c r="E109" s="70" t="s">
        <v>146</v>
      </c>
    </row>
    <row r="110" spans="1:5" s="37" customFormat="1" ht="12.75" x14ac:dyDescent="0.2">
      <c r="A110" s="71" t="s">
        <v>250</v>
      </c>
      <c r="B110" s="72" t="e">
        <f>#REF!</f>
        <v>#REF!</v>
      </c>
      <c r="C110" s="73" t="s">
        <v>104</v>
      </c>
      <c r="D110" s="74">
        <v>44504</v>
      </c>
      <c r="E110" s="75">
        <f>IF(SUM(D112:E114)&lt;&gt;0,MEDIAN(D112:E114),"")</f>
        <v>59.48</v>
      </c>
    </row>
    <row r="111" spans="1:5" s="37" customFormat="1" ht="12.75" x14ac:dyDescent="0.2">
      <c r="A111" s="76" t="s">
        <v>149</v>
      </c>
      <c r="B111" s="739" t="s">
        <v>150</v>
      </c>
      <c r="C111" s="739"/>
      <c r="D111" s="740" t="s">
        <v>135</v>
      </c>
      <c r="E111" s="740"/>
    </row>
    <row r="112" spans="1:5" s="37" customFormat="1" ht="12.75" x14ac:dyDescent="0.2">
      <c r="A112" s="163" t="s">
        <v>421</v>
      </c>
      <c r="B112" s="737" t="str">
        <f>VLOOKUP(A112,$A$11:$E$51,3,0)</f>
        <v>ORUBY</v>
      </c>
      <c r="C112" s="737"/>
      <c r="D112" s="741">
        <v>61.99</v>
      </c>
      <c r="E112" s="741"/>
    </row>
    <row r="113" spans="1:5" s="37" customFormat="1" ht="12.75" x14ac:dyDescent="0.2">
      <c r="A113" s="66" t="s">
        <v>242</v>
      </c>
      <c r="B113" s="737" t="str">
        <f>VLOOKUP(A113,$A$11:$E$51,3,0)</f>
        <v>ELETRO CENTER</v>
      </c>
      <c r="C113" s="737"/>
      <c r="D113" s="738">
        <v>59.48</v>
      </c>
      <c r="E113" s="738"/>
    </row>
    <row r="114" spans="1:5" s="37" customFormat="1" ht="12.75" x14ac:dyDescent="0.2">
      <c r="A114" s="164" t="s">
        <v>243</v>
      </c>
      <c r="B114" s="735" t="str">
        <f>VLOOKUP(A114,$A$11:$E$51,3,0)</f>
        <v>ELETRICA POLO</v>
      </c>
      <c r="C114" s="735"/>
      <c r="D114" s="736">
        <v>57.6</v>
      </c>
      <c r="E114" s="736"/>
    </row>
    <row r="115" spans="1:5" s="37" customFormat="1" ht="12.75" x14ac:dyDescent="0.2">
      <c r="A115" s="208"/>
      <c r="B115" s="209"/>
      <c r="C115" s="209"/>
      <c r="D115" s="210"/>
      <c r="E115" s="211"/>
    </row>
    <row r="116" spans="1:5" s="37" customFormat="1" ht="12.75" x14ac:dyDescent="0.2">
      <c r="A116" s="68" t="s">
        <v>33</v>
      </c>
      <c r="B116" s="69" t="s">
        <v>45</v>
      </c>
      <c r="C116" s="70" t="s">
        <v>34</v>
      </c>
      <c r="D116" s="70" t="s">
        <v>145</v>
      </c>
      <c r="E116" s="70" t="s">
        <v>146</v>
      </c>
    </row>
    <row r="117" spans="1:5" s="37" customFormat="1" ht="23.25" customHeight="1" x14ac:dyDescent="0.2">
      <c r="A117" s="71" t="s">
        <v>251</v>
      </c>
      <c r="B117" s="72" t="e">
        <f>#REF!</f>
        <v>#REF!</v>
      </c>
      <c r="C117" s="73" t="s">
        <v>104</v>
      </c>
      <c r="D117" s="74">
        <v>44504</v>
      </c>
      <c r="E117" s="75">
        <f>IF(SUM(D119:E121)&lt;&gt;0,MEDIAN(D119:E121),"")</f>
        <v>59.48</v>
      </c>
    </row>
    <row r="118" spans="1:5" s="37" customFormat="1" ht="12.75" x14ac:dyDescent="0.2">
      <c r="A118" s="76" t="s">
        <v>149</v>
      </c>
      <c r="B118" s="739" t="s">
        <v>150</v>
      </c>
      <c r="C118" s="739"/>
      <c r="D118" s="740" t="s">
        <v>135</v>
      </c>
      <c r="E118" s="740"/>
    </row>
    <row r="119" spans="1:5" s="37" customFormat="1" ht="12.75" x14ac:dyDescent="0.2">
      <c r="A119" s="163" t="s">
        <v>421</v>
      </c>
      <c r="B119" s="737" t="str">
        <f>VLOOKUP(A119,$A$11:$E$51,3,0)</f>
        <v>ORUBY</v>
      </c>
      <c r="C119" s="737"/>
      <c r="D119" s="741">
        <v>61.99</v>
      </c>
      <c r="E119" s="741"/>
    </row>
    <row r="120" spans="1:5" s="37" customFormat="1" ht="12.75" x14ac:dyDescent="0.2">
      <c r="A120" s="66" t="s">
        <v>242</v>
      </c>
      <c r="B120" s="737" t="str">
        <f>VLOOKUP(A120,$A$11:$E$51,3,0)</f>
        <v>ELETRO CENTER</v>
      </c>
      <c r="C120" s="737"/>
      <c r="D120" s="738">
        <v>59.48</v>
      </c>
      <c r="E120" s="738"/>
    </row>
    <row r="121" spans="1:5" s="37" customFormat="1" ht="12.75" x14ac:dyDescent="0.2">
      <c r="A121" s="164" t="s">
        <v>243</v>
      </c>
      <c r="B121" s="735" t="str">
        <f>VLOOKUP(A121,$A$11:$E$51,3,0)</f>
        <v>ELETRICA POLO</v>
      </c>
      <c r="C121" s="735"/>
      <c r="D121" s="736">
        <v>57.6</v>
      </c>
      <c r="E121" s="736"/>
    </row>
    <row r="122" spans="1:5" s="37" customFormat="1" ht="12.75" x14ac:dyDescent="0.2">
      <c r="A122" s="208"/>
      <c r="B122" s="209"/>
      <c r="C122" s="209"/>
      <c r="D122" s="210"/>
      <c r="E122" s="211"/>
    </row>
    <row r="123" spans="1:5" s="37" customFormat="1" ht="12.75" x14ac:dyDescent="0.2">
      <c r="A123" s="208"/>
      <c r="B123" s="209"/>
      <c r="C123" s="209"/>
      <c r="D123" s="210"/>
      <c r="E123" s="211"/>
    </row>
    <row r="124" spans="1:5" s="37" customFormat="1" ht="12.75" x14ac:dyDescent="0.2">
      <c r="A124" s="208"/>
      <c r="B124" s="209"/>
      <c r="C124" s="209"/>
      <c r="D124" s="210"/>
      <c r="E124" s="211"/>
    </row>
    <row r="125" spans="1:5" s="37" customFormat="1" ht="12.75" x14ac:dyDescent="0.2">
      <c r="A125" s="208"/>
      <c r="B125" s="209"/>
      <c r="C125" s="209"/>
      <c r="D125" s="210"/>
      <c r="E125" s="211"/>
    </row>
    <row r="126" spans="1:5" s="37" customFormat="1" ht="12.75" x14ac:dyDescent="0.2">
      <c r="A126" s="208"/>
      <c r="B126" s="209"/>
      <c r="C126" s="209"/>
      <c r="D126" s="210"/>
      <c r="E126" s="211"/>
    </row>
    <row r="127" spans="1:5" s="37" customFormat="1" ht="12.75" x14ac:dyDescent="0.2">
      <c r="A127" s="208"/>
      <c r="B127" s="209"/>
      <c r="C127" s="209"/>
      <c r="D127" s="210"/>
      <c r="E127" s="211"/>
    </row>
    <row r="128" spans="1:5" s="37" customFormat="1" ht="12.75" x14ac:dyDescent="0.2">
      <c r="A128" s="208"/>
      <c r="B128" s="209"/>
      <c r="C128" s="209"/>
      <c r="D128" s="210"/>
      <c r="E128" s="211"/>
    </row>
    <row r="129" spans="1:5" s="37" customFormat="1" ht="12.75" x14ac:dyDescent="0.2">
      <c r="A129" s="208"/>
      <c r="B129" s="209"/>
      <c r="C129" s="209"/>
      <c r="D129" s="210"/>
      <c r="E129" s="211"/>
    </row>
    <row r="130" spans="1:5" s="37" customFormat="1" ht="12.75" x14ac:dyDescent="0.2">
      <c r="A130" s="208"/>
      <c r="B130" s="209"/>
      <c r="C130" s="209"/>
      <c r="D130" s="210"/>
      <c r="E130" s="211"/>
    </row>
    <row r="131" spans="1:5" s="37" customFormat="1" ht="12.75" x14ac:dyDescent="0.2">
      <c r="A131" s="68" t="s">
        <v>33</v>
      </c>
      <c r="B131" s="69" t="s">
        <v>45</v>
      </c>
      <c r="C131" s="70" t="s">
        <v>34</v>
      </c>
      <c r="D131" s="70" t="s">
        <v>145</v>
      </c>
      <c r="E131" s="70" t="s">
        <v>146</v>
      </c>
    </row>
    <row r="132" spans="1:5" s="37" customFormat="1" ht="31.5" x14ac:dyDescent="0.2">
      <c r="A132" s="71" t="s">
        <v>249</v>
      </c>
      <c r="B132" s="72" t="s">
        <v>378</v>
      </c>
      <c r="C132" s="73" t="s">
        <v>104</v>
      </c>
      <c r="D132" s="74">
        <v>44504</v>
      </c>
      <c r="E132" s="75">
        <f>IF(SUM(D134:E136)&lt;&gt;0,MEDIAN(D134:E136),"")</f>
        <v>6025.3</v>
      </c>
    </row>
    <row r="133" spans="1:5" s="37" customFormat="1" ht="12.75" x14ac:dyDescent="0.2">
      <c r="A133" s="76" t="s">
        <v>149</v>
      </c>
      <c r="B133" s="739" t="s">
        <v>150</v>
      </c>
      <c r="C133" s="739"/>
      <c r="D133" s="740" t="s">
        <v>135</v>
      </c>
      <c r="E133" s="740"/>
    </row>
    <row r="134" spans="1:5" s="37" customFormat="1" ht="12.75" x14ac:dyDescent="0.2">
      <c r="A134" s="163" t="s">
        <v>214</v>
      </c>
      <c r="B134" s="744" t="str">
        <f>VLOOKUP(A134,$A$11:$E$35,3,0)</f>
        <v>CRISTAL VIDROS</v>
      </c>
      <c r="C134" s="744"/>
      <c r="D134" s="741">
        <v>6983.99</v>
      </c>
      <c r="E134" s="741"/>
    </row>
    <row r="135" spans="1:5" s="37" customFormat="1" ht="12.75" x14ac:dyDescent="0.2">
      <c r="A135" s="66" t="s">
        <v>215</v>
      </c>
      <c r="B135" s="745" t="str">
        <f>VLOOKUP(A135,$A$11:$E$35,3,0)</f>
        <v>NELSON VIDROS</v>
      </c>
      <c r="C135" s="746"/>
      <c r="D135" s="738">
        <v>5895.2</v>
      </c>
      <c r="E135" s="738"/>
    </row>
    <row r="136" spans="1:5" s="37" customFormat="1" ht="12.75" x14ac:dyDescent="0.2">
      <c r="A136" s="164" t="s">
        <v>216</v>
      </c>
      <c r="B136" s="742" t="str">
        <f>VLOOKUP(A136,$A$11:$E$35,3,0)</f>
        <v>VARANDA VIDROS</v>
      </c>
      <c r="C136" s="743"/>
      <c r="D136" s="736">
        <v>6025.3</v>
      </c>
      <c r="E136" s="736"/>
    </row>
    <row r="137" spans="1:5" s="37" customFormat="1" ht="12.75" x14ac:dyDescent="0.2">
      <c r="A137" s="167"/>
      <c r="D137" s="81"/>
      <c r="E137" s="168"/>
    </row>
    <row r="138" spans="1:5" s="37" customFormat="1" ht="12.75" x14ac:dyDescent="0.2">
      <c r="A138" s="68" t="s">
        <v>33</v>
      </c>
      <c r="B138" s="69" t="s">
        <v>45</v>
      </c>
      <c r="C138" s="70" t="s">
        <v>34</v>
      </c>
      <c r="D138" s="70" t="s">
        <v>145</v>
      </c>
      <c r="E138" s="70" t="s">
        <v>146</v>
      </c>
    </row>
    <row r="139" spans="1:5" s="37" customFormat="1" ht="31.5" x14ac:dyDescent="0.2">
      <c r="A139" s="71" t="s">
        <v>249</v>
      </c>
      <c r="B139" s="166" t="s">
        <v>377</v>
      </c>
      <c r="C139" s="73" t="s">
        <v>40</v>
      </c>
      <c r="D139" s="74">
        <v>44504</v>
      </c>
      <c r="E139" s="75">
        <f>IF(SUM(D141:E143)&lt;&gt;0,MEDIAN(D141:E143),"")</f>
        <v>1400</v>
      </c>
    </row>
    <row r="140" spans="1:5" s="37" customFormat="1" ht="12.75" x14ac:dyDescent="0.2">
      <c r="A140" s="76" t="s">
        <v>149</v>
      </c>
      <c r="B140" s="739" t="s">
        <v>150</v>
      </c>
      <c r="C140" s="739"/>
      <c r="D140" s="740" t="s">
        <v>135</v>
      </c>
      <c r="E140" s="740"/>
    </row>
    <row r="141" spans="1:5" s="37" customFormat="1" ht="12.75" x14ac:dyDescent="0.2">
      <c r="A141" s="163" t="s">
        <v>217</v>
      </c>
      <c r="B141" s="744" t="str">
        <f>VLOOKUP(A141,$A$11:$E$35,3,0)</f>
        <v>ESQUADRIAS SÃO CHINE</v>
      </c>
      <c r="C141" s="744"/>
      <c r="D141" s="741">
        <v>1100</v>
      </c>
      <c r="E141" s="741"/>
    </row>
    <row r="142" spans="1:5" s="37" customFormat="1" ht="12.75" x14ac:dyDescent="0.2">
      <c r="A142" s="66" t="s">
        <v>218</v>
      </c>
      <c r="B142" s="745" t="str">
        <f>VLOOKUP(A142,$A$11:$E$35,3,0)</f>
        <v>ESQUADRIAS GUAÇU</v>
      </c>
      <c r="C142" s="746"/>
      <c r="D142" s="738">
        <v>1400</v>
      </c>
      <c r="E142" s="738"/>
    </row>
    <row r="143" spans="1:5" s="37" customFormat="1" ht="12.75" x14ac:dyDescent="0.2">
      <c r="A143" s="164" t="s">
        <v>219</v>
      </c>
      <c r="B143" s="742" t="str">
        <f>VLOOKUP(A143,$A$11:$E$35,3,0)</f>
        <v>KS ESQUADRIAS</v>
      </c>
      <c r="C143" s="743"/>
      <c r="D143" s="736">
        <v>1980</v>
      </c>
      <c r="E143" s="736"/>
    </row>
    <row r="144" spans="1:5" s="37" customFormat="1" ht="12.75" x14ac:dyDescent="0.2">
      <c r="A144" s="167"/>
      <c r="D144" s="81"/>
      <c r="E144" s="168"/>
    </row>
    <row r="145" spans="1:5" s="37" customFormat="1" ht="12.75" x14ac:dyDescent="0.2">
      <c r="A145" s="68" t="s">
        <v>33</v>
      </c>
      <c r="B145" s="69" t="s">
        <v>45</v>
      </c>
      <c r="C145" s="70" t="s">
        <v>34</v>
      </c>
      <c r="D145" s="70" t="s">
        <v>145</v>
      </c>
      <c r="E145" s="70" t="s">
        <v>146</v>
      </c>
    </row>
    <row r="146" spans="1:5" s="37" customFormat="1" ht="31.5" x14ac:dyDescent="0.2">
      <c r="A146" s="71" t="s">
        <v>250</v>
      </c>
      <c r="B146" s="166" t="s">
        <v>425</v>
      </c>
      <c r="C146" s="73" t="s">
        <v>104</v>
      </c>
      <c r="D146" s="74">
        <v>44504</v>
      </c>
      <c r="E146" s="75">
        <f>IF(SUM(D148:E150)&lt;&gt;0,MEDIAN(D148:E150),"")</f>
        <v>2687.37</v>
      </c>
    </row>
    <row r="147" spans="1:5" s="37" customFormat="1" ht="12.75" x14ac:dyDescent="0.2">
      <c r="A147" s="76" t="s">
        <v>149</v>
      </c>
      <c r="B147" s="739" t="s">
        <v>150</v>
      </c>
      <c r="C147" s="739"/>
      <c r="D147" s="740" t="s">
        <v>135</v>
      </c>
      <c r="E147" s="740"/>
    </row>
    <row r="148" spans="1:5" s="37" customFormat="1" ht="12.75" x14ac:dyDescent="0.2">
      <c r="A148" s="163" t="s">
        <v>217</v>
      </c>
      <c r="B148" s="744" t="str">
        <f>VLOOKUP(A148,$A$11:$E$35,3,0)</f>
        <v>ESQUADRIAS SÃO CHINE</v>
      </c>
      <c r="C148" s="744"/>
      <c r="D148" s="741">
        <v>2687.37</v>
      </c>
      <c r="E148" s="741"/>
    </row>
    <row r="149" spans="1:5" s="37" customFormat="1" ht="12.75" x14ac:dyDescent="0.2">
      <c r="A149" s="66" t="s">
        <v>218</v>
      </c>
      <c r="B149" s="745" t="str">
        <f>VLOOKUP(A149,$A$11:$E$35,3,0)</f>
        <v>ESQUADRIAS GUAÇU</v>
      </c>
      <c r="C149" s="746"/>
      <c r="D149" s="738">
        <v>4775.12</v>
      </c>
      <c r="E149" s="738"/>
    </row>
    <row r="150" spans="1:5" s="37" customFormat="1" ht="12.75" x14ac:dyDescent="0.2">
      <c r="A150" s="164" t="s">
        <v>219</v>
      </c>
      <c r="B150" s="742" t="str">
        <f>VLOOKUP(A150,$A$11:$E$35,3,0)</f>
        <v>KS ESQUADRIAS</v>
      </c>
      <c r="C150" s="743"/>
      <c r="D150" s="736">
        <v>2368</v>
      </c>
      <c r="E150" s="736"/>
    </row>
    <row r="151" spans="1:5" s="37" customFormat="1" ht="12.75" x14ac:dyDescent="0.2">
      <c r="A151" s="167"/>
      <c r="D151" s="81"/>
      <c r="E151" s="168"/>
    </row>
    <row r="152" spans="1:5" s="37" customFormat="1" ht="12.75" x14ac:dyDescent="0.2">
      <c r="A152" s="68" t="s">
        <v>33</v>
      </c>
      <c r="B152" s="69" t="s">
        <v>45</v>
      </c>
      <c r="C152" s="70" t="s">
        <v>34</v>
      </c>
      <c r="D152" s="70" t="s">
        <v>145</v>
      </c>
      <c r="E152" s="70" t="s">
        <v>146</v>
      </c>
    </row>
    <row r="153" spans="1:5" s="37" customFormat="1" ht="42" x14ac:dyDescent="0.2">
      <c r="A153" s="71" t="s">
        <v>251</v>
      </c>
      <c r="B153" s="166" t="s">
        <v>701</v>
      </c>
      <c r="C153" s="73" t="s">
        <v>148</v>
      </c>
      <c r="D153" s="74">
        <v>44504</v>
      </c>
      <c r="E153" s="75">
        <f>IF(SUM(D155:E157)&lt;&gt;0,MEDIAN(D155:E157),"")</f>
        <v>16104.65</v>
      </c>
    </row>
    <row r="154" spans="1:5" s="37" customFormat="1" ht="12.75" x14ac:dyDescent="0.2">
      <c r="A154" s="76" t="s">
        <v>149</v>
      </c>
      <c r="B154" s="739" t="s">
        <v>150</v>
      </c>
      <c r="C154" s="739"/>
      <c r="D154" s="740" t="s">
        <v>135</v>
      </c>
      <c r="E154" s="740"/>
    </row>
    <row r="155" spans="1:5" s="37" customFormat="1" ht="12.75" x14ac:dyDescent="0.2">
      <c r="A155" s="163" t="s">
        <v>214</v>
      </c>
      <c r="B155" s="744" t="str">
        <f>VLOOKUP(A155,$A$11:$E$35,3,0)</f>
        <v>CRISTAL VIDROS</v>
      </c>
      <c r="C155" s="744"/>
      <c r="D155" s="741">
        <v>17918.86</v>
      </c>
      <c r="E155" s="741"/>
    </row>
    <row r="156" spans="1:5" s="37" customFormat="1" ht="12.75" x14ac:dyDescent="0.2">
      <c r="A156" s="66" t="s">
        <v>215</v>
      </c>
      <c r="B156" s="745" t="str">
        <f>VLOOKUP(A156,$A$11:$E$35,3,0)</f>
        <v>NELSON VIDROS</v>
      </c>
      <c r="C156" s="746"/>
      <c r="D156" s="738">
        <v>15845.5</v>
      </c>
      <c r="E156" s="738"/>
    </row>
    <row r="157" spans="1:5" s="37" customFormat="1" ht="12.75" x14ac:dyDescent="0.2">
      <c r="A157" s="164" t="s">
        <v>216</v>
      </c>
      <c r="B157" s="742" t="str">
        <f>VLOOKUP(A157,$A$11:$E$35,3,0)</f>
        <v>VARANDA VIDROS</v>
      </c>
      <c r="C157" s="743"/>
      <c r="D157" s="736">
        <v>16104.65</v>
      </c>
      <c r="E157" s="736"/>
    </row>
    <row r="158" spans="1:5" s="37" customFormat="1" ht="12.75" x14ac:dyDescent="0.2">
      <c r="A158" s="167"/>
      <c r="D158" s="81"/>
      <c r="E158" s="168"/>
    </row>
    <row r="159" spans="1:5" s="37" customFormat="1" ht="12.75" x14ac:dyDescent="0.2">
      <c r="A159" s="68" t="s">
        <v>33</v>
      </c>
      <c r="B159" s="69" t="s">
        <v>45</v>
      </c>
      <c r="C159" s="70" t="s">
        <v>34</v>
      </c>
      <c r="D159" s="70" t="s">
        <v>145</v>
      </c>
      <c r="E159" s="70" t="s">
        <v>146</v>
      </c>
    </row>
    <row r="160" spans="1:5" s="37" customFormat="1" ht="31.5" x14ac:dyDescent="0.2">
      <c r="A160" s="71" t="s">
        <v>252</v>
      </c>
      <c r="B160" s="72" t="s">
        <v>379</v>
      </c>
      <c r="C160" s="73" t="s">
        <v>104</v>
      </c>
      <c r="D160" s="74">
        <v>44463</v>
      </c>
      <c r="E160" s="75">
        <f>IF(SUM(D162:E164)&lt;&gt;0,MEDIAN(D162:E164),"")</f>
        <v>238490</v>
      </c>
    </row>
    <row r="161" spans="1:5" s="37" customFormat="1" ht="12.75" x14ac:dyDescent="0.2">
      <c r="A161" s="76" t="s">
        <v>149</v>
      </c>
      <c r="B161" s="739" t="s">
        <v>150</v>
      </c>
      <c r="C161" s="739"/>
      <c r="D161" s="740" t="s">
        <v>135</v>
      </c>
      <c r="E161" s="740"/>
    </row>
    <row r="162" spans="1:5" s="37" customFormat="1" ht="12.75" x14ac:dyDescent="0.2">
      <c r="A162" s="66" t="s">
        <v>226</v>
      </c>
      <c r="B162" s="745" t="str">
        <f>VLOOKUP(A162,$A$11:$E$35,3,0)</f>
        <v>GAÚCHA CONSTRUÇÕES ELÉTRICAS</v>
      </c>
      <c r="C162" s="746"/>
      <c r="D162" s="747">
        <v>238490</v>
      </c>
      <c r="E162" s="747"/>
    </row>
    <row r="163" spans="1:5" s="37" customFormat="1" ht="12.75" x14ac:dyDescent="0.2">
      <c r="A163" s="66" t="s">
        <v>227</v>
      </c>
      <c r="B163" s="745" t="str">
        <f>VLOOKUP(A163,$A$11:$E$52,3,0)</f>
        <v>KIMARKI</v>
      </c>
      <c r="C163" s="746"/>
      <c r="D163" s="748">
        <v>225543</v>
      </c>
      <c r="E163" s="748"/>
    </row>
    <row r="164" spans="1:5" s="37" customFormat="1" ht="12.75" x14ac:dyDescent="0.2">
      <c r="A164" s="66" t="s">
        <v>228</v>
      </c>
      <c r="B164" s="745" t="str">
        <f>VLOOKUP(A164,$A$11:$E$52,3,0)</f>
        <v>CONTRAFO</v>
      </c>
      <c r="C164" s="746"/>
      <c r="D164" s="749">
        <v>396750</v>
      </c>
      <c r="E164" s="749"/>
    </row>
    <row r="165" spans="1:5" s="37" customFormat="1" ht="12.75" x14ac:dyDescent="0.2">
      <c r="A165" s="167"/>
      <c r="D165" s="81"/>
      <c r="E165" s="168"/>
    </row>
    <row r="166" spans="1:5" s="37" customFormat="1" ht="12.75" x14ac:dyDescent="0.2">
      <c r="A166" s="68" t="s">
        <v>33</v>
      </c>
      <c r="B166" s="69" t="s">
        <v>45</v>
      </c>
      <c r="C166" s="70" t="s">
        <v>34</v>
      </c>
      <c r="D166" s="70" t="s">
        <v>145</v>
      </c>
      <c r="E166" s="70" t="s">
        <v>146</v>
      </c>
    </row>
    <row r="167" spans="1:5" s="37" customFormat="1" ht="44.25" customHeight="1" x14ac:dyDescent="0.2">
      <c r="A167" s="165" t="s">
        <v>253</v>
      </c>
      <c r="B167" s="72" t="s">
        <v>426</v>
      </c>
      <c r="C167" s="73" t="s">
        <v>104</v>
      </c>
      <c r="D167" s="74">
        <v>44462</v>
      </c>
      <c r="E167" s="75">
        <f>IF(SUM(D169:E171)&lt;&gt;0,MEDIAN(D169:E171),"")</f>
        <v>260190</v>
      </c>
    </row>
    <row r="168" spans="1:5" s="37" customFormat="1" ht="12.75" x14ac:dyDescent="0.2">
      <c r="A168" s="76" t="s">
        <v>149</v>
      </c>
      <c r="B168" s="739" t="s">
        <v>150</v>
      </c>
      <c r="C168" s="739"/>
      <c r="D168" s="740" t="s">
        <v>135</v>
      </c>
      <c r="E168" s="740"/>
    </row>
    <row r="169" spans="1:5" s="37" customFormat="1" ht="12.75" x14ac:dyDescent="0.2">
      <c r="A169" s="163" t="s">
        <v>220</v>
      </c>
      <c r="B169" s="750" t="str">
        <f>VLOOKUP(A169,$A$11:$E$52,3,0)</f>
        <v>GERAFORTE</v>
      </c>
      <c r="C169" s="751"/>
      <c r="D169" s="747">
        <v>317900</v>
      </c>
      <c r="E169" s="747"/>
    </row>
    <row r="170" spans="1:5" s="37" customFormat="1" ht="12.75" x14ac:dyDescent="0.2">
      <c r="A170" s="66" t="s">
        <v>223</v>
      </c>
      <c r="B170" s="745" t="str">
        <f>VLOOKUP(A170,$A$11:$E$52,3,0)</f>
        <v>STEMAC</v>
      </c>
      <c r="C170" s="746"/>
      <c r="D170" s="748">
        <v>260190</v>
      </c>
      <c r="E170" s="748"/>
    </row>
    <row r="171" spans="1:5" s="37" customFormat="1" ht="12.75" x14ac:dyDescent="0.2">
      <c r="A171" s="164" t="s">
        <v>225</v>
      </c>
      <c r="B171" s="742" t="str">
        <f>VLOOKUP(A171,$A$11:$E$52,3,0)</f>
        <v>GENERAC</v>
      </c>
      <c r="C171" s="743"/>
      <c r="D171" s="749">
        <v>234560</v>
      </c>
      <c r="E171" s="749"/>
    </row>
    <row r="172" spans="1:5" s="37" customFormat="1" ht="12.75" x14ac:dyDescent="0.2">
      <c r="A172" s="167"/>
      <c r="D172" s="81"/>
      <c r="E172" s="168"/>
    </row>
    <row r="173" spans="1:5" s="37" customFormat="1" ht="12.75" x14ac:dyDescent="0.2">
      <c r="A173" s="68" t="s">
        <v>33</v>
      </c>
      <c r="B173" s="69" t="s">
        <v>45</v>
      </c>
      <c r="C173" s="70" t="s">
        <v>34</v>
      </c>
      <c r="D173" s="70" t="s">
        <v>145</v>
      </c>
      <c r="E173" s="70" t="s">
        <v>146</v>
      </c>
    </row>
    <row r="174" spans="1:5" s="37" customFormat="1" ht="12.75" x14ac:dyDescent="0.2">
      <c r="A174" s="165" t="s">
        <v>254</v>
      </c>
      <c r="B174" s="166" t="e">
        <f>ORÇAMENTO_DES!#REF!</f>
        <v>#REF!</v>
      </c>
      <c r="C174" s="73" t="s">
        <v>104</v>
      </c>
      <c r="D174" s="74">
        <v>44462</v>
      </c>
      <c r="E174" s="75">
        <f>IF(SUM(D176:E178)&lt;&gt;0,MEDIAN(D176:E178),"")</f>
        <v>294606</v>
      </c>
    </row>
    <row r="175" spans="1:5" s="37" customFormat="1" ht="12.75" x14ac:dyDescent="0.2">
      <c r="A175" s="76" t="s">
        <v>149</v>
      </c>
      <c r="B175" s="739" t="s">
        <v>150</v>
      </c>
      <c r="C175" s="739"/>
      <c r="D175" s="740" t="s">
        <v>135</v>
      </c>
      <c r="E175" s="740"/>
    </row>
    <row r="176" spans="1:5" s="37" customFormat="1" ht="12.75" x14ac:dyDescent="0.2">
      <c r="A176" s="66" t="s">
        <v>227</v>
      </c>
      <c r="B176" s="744" t="str">
        <f>VLOOKUP(A176,$A$11:$E$35,3,0)</f>
        <v>KIMARKI</v>
      </c>
      <c r="C176" s="744"/>
      <c r="D176" s="747">
        <v>317900</v>
      </c>
      <c r="E176" s="747"/>
    </row>
    <row r="177" spans="1:6" s="37" customFormat="1" ht="12.75" x14ac:dyDescent="0.2">
      <c r="A177" s="66" t="s">
        <v>228</v>
      </c>
      <c r="B177" s="745" t="str">
        <f>VLOOKUP(A177,$A$11:$E$35,3,0)</f>
        <v>CONTRAFO</v>
      </c>
      <c r="C177" s="746"/>
      <c r="D177" s="748">
        <v>260190</v>
      </c>
      <c r="E177" s="748"/>
    </row>
    <row r="178" spans="1:6" s="37" customFormat="1" ht="12.75" x14ac:dyDescent="0.2">
      <c r="A178" s="66" t="s">
        <v>233</v>
      </c>
      <c r="B178" s="742" t="str">
        <f>VLOOKUP(A178,$A$11:$E$35,3,0)</f>
        <v>HIDRO ECO BR</v>
      </c>
      <c r="C178" s="743"/>
      <c r="D178" s="749">
        <v>294606</v>
      </c>
      <c r="E178" s="749"/>
    </row>
    <row r="179" spans="1:6" s="37" customFormat="1" ht="12.75" x14ac:dyDescent="0.2">
      <c r="A179" s="167"/>
      <c r="D179" s="81"/>
      <c r="E179" s="168"/>
    </row>
    <row r="180" spans="1:6" s="37" customFormat="1" ht="12.75" x14ac:dyDescent="0.2">
      <c r="A180" s="68" t="s">
        <v>33</v>
      </c>
      <c r="B180" s="69" t="s">
        <v>45</v>
      </c>
      <c r="C180" s="70" t="s">
        <v>34</v>
      </c>
      <c r="D180" s="70" t="s">
        <v>145</v>
      </c>
      <c r="E180" s="70" t="s">
        <v>146</v>
      </c>
    </row>
    <row r="181" spans="1:6" s="37" customFormat="1" ht="12.75" x14ac:dyDescent="0.2">
      <c r="A181" s="71" t="s">
        <v>255</v>
      </c>
      <c r="B181" s="72" t="e">
        <f>ORÇAMENTO_DES!#REF!</f>
        <v>#REF!</v>
      </c>
      <c r="C181" s="73" t="s">
        <v>133</v>
      </c>
      <c r="D181" s="74">
        <v>44466</v>
      </c>
      <c r="E181" s="75">
        <f>IF(SUM(D183:E185)&lt;&gt;0,MEDIAN(D183:E185),"")</f>
        <v>50000</v>
      </c>
    </row>
    <row r="182" spans="1:6" s="37" customFormat="1" ht="12.75" x14ac:dyDescent="0.2">
      <c r="A182" s="76" t="s">
        <v>149</v>
      </c>
      <c r="B182" s="739" t="s">
        <v>150</v>
      </c>
      <c r="C182" s="739"/>
      <c r="D182" s="740" t="s">
        <v>135</v>
      </c>
      <c r="E182" s="740"/>
    </row>
    <row r="183" spans="1:6" s="37" customFormat="1" ht="12.75" x14ac:dyDescent="0.2">
      <c r="A183" s="163" t="s">
        <v>419</v>
      </c>
      <c r="B183" s="744" t="str">
        <f>VLOOKUP(A183,$A$11:$E$51,3,0)</f>
        <v>MABORE</v>
      </c>
      <c r="C183" s="744"/>
      <c r="D183" s="741">
        <v>55000</v>
      </c>
      <c r="E183" s="741"/>
    </row>
    <row r="184" spans="1:6" s="37" customFormat="1" ht="12.75" x14ac:dyDescent="0.2">
      <c r="A184" s="66" t="s">
        <v>420</v>
      </c>
      <c r="B184" s="745" t="str">
        <f>VLOOKUP(A184,$A$11:$E$51,3,0)</f>
        <v>CASA DOS PARAFUSOS</v>
      </c>
      <c r="C184" s="746"/>
      <c r="D184" s="738">
        <v>39500</v>
      </c>
      <c r="E184" s="738"/>
    </row>
    <row r="185" spans="1:6" s="37" customFormat="1" ht="12.75" x14ac:dyDescent="0.2">
      <c r="A185" s="164" t="s">
        <v>421</v>
      </c>
      <c r="B185" s="742" t="str">
        <f>VLOOKUP(A185,$A$11:$E$51,3,0)</f>
        <v>ORUBY</v>
      </c>
      <c r="C185" s="743"/>
      <c r="D185" s="736">
        <v>50000</v>
      </c>
      <c r="E185" s="736"/>
    </row>
    <row r="186" spans="1:6" s="37" customFormat="1" ht="12.75" x14ac:dyDescent="0.2">
      <c r="A186" s="167"/>
      <c r="D186" s="81"/>
      <c r="E186" s="168"/>
    </row>
    <row r="187" spans="1:6" s="37" customFormat="1" ht="12.75" x14ac:dyDescent="0.2"/>
    <row r="188" spans="1:6" s="37" customFormat="1" ht="12.75" x14ac:dyDescent="0.2"/>
    <row r="189" spans="1:6" s="37" customFormat="1" ht="12.75" x14ac:dyDescent="0.2"/>
    <row r="190" spans="1:6" s="37" customFormat="1" ht="12.75" x14ac:dyDescent="0.2"/>
    <row r="191" spans="1:6" s="37" customFormat="1" x14ac:dyDescent="0.25">
      <c r="F191"/>
    </row>
    <row r="192" spans="1:6" s="37" customFormat="1" x14ac:dyDescent="0.25">
      <c r="F192"/>
    </row>
  </sheetData>
  <dataConsolidate/>
  <mergeCells count="148">
    <mergeCell ref="A4:E4"/>
    <mergeCell ref="D5:E5"/>
    <mergeCell ref="D7:E8"/>
    <mergeCell ref="A52:E52"/>
    <mergeCell ref="B55:C55"/>
    <mergeCell ref="D55:E55"/>
    <mergeCell ref="B62:C62"/>
    <mergeCell ref="D62:E62"/>
    <mergeCell ref="B63:C63"/>
    <mergeCell ref="D63:E63"/>
    <mergeCell ref="B64:C64"/>
    <mergeCell ref="D64:E64"/>
    <mergeCell ref="B56:C56"/>
    <mergeCell ref="D56:E56"/>
    <mergeCell ref="B57:C57"/>
    <mergeCell ref="D57:E57"/>
    <mergeCell ref="B58:C58"/>
    <mergeCell ref="D58:E58"/>
    <mergeCell ref="B71:C71"/>
    <mergeCell ref="D71:E71"/>
    <mergeCell ref="B72:C72"/>
    <mergeCell ref="D72:E72"/>
    <mergeCell ref="B76:C76"/>
    <mergeCell ref="D76:E76"/>
    <mergeCell ref="B65:C65"/>
    <mergeCell ref="D65:E65"/>
    <mergeCell ref="B69:C69"/>
    <mergeCell ref="D69:E69"/>
    <mergeCell ref="B70:C70"/>
    <mergeCell ref="D70:E70"/>
    <mergeCell ref="B83:C83"/>
    <mergeCell ref="D83:E83"/>
    <mergeCell ref="B84:C84"/>
    <mergeCell ref="D84:E84"/>
    <mergeCell ref="B85:C85"/>
    <mergeCell ref="D85:E85"/>
    <mergeCell ref="B77:C77"/>
    <mergeCell ref="D77:E77"/>
    <mergeCell ref="B78:C78"/>
    <mergeCell ref="D78:E78"/>
    <mergeCell ref="B79:C79"/>
    <mergeCell ref="D79:E79"/>
    <mergeCell ref="B92:C92"/>
    <mergeCell ref="D92:E92"/>
    <mergeCell ref="B93:C93"/>
    <mergeCell ref="D93:E93"/>
    <mergeCell ref="B104:C104"/>
    <mergeCell ref="D104:E104"/>
    <mergeCell ref="B86:C86"/>
    <mergeCell ref="D86:E86"/>
    <mergeCell ref="B90:C90"/>
    <mergeCell ref="D90:E90"/>
    <mergeCell ref="B91:C91"/>
    <mergeCell ref="D91:E91"/>
    <mergeCell ref="B97:C97"/>
    <mergeCell ref="D97:E97"/>
    <mergeCell ref="B98:C98"/>
    <mergeCell ref="D98:E98"/>
    <mergeCell ref="B99:C99"/>
    <mergeCell ref="D99:E99"/>
    <mergeCell ref="B100:C100"/>
    <mergeCell ref="D100:E100"/>
    <mergeCell ref="B140:C140"/>
    <mergeCell ref="D140:E140"/>
    <mergeCell ref="B141:C141"/>
    <mergeCell ref="D141:E141"/>
    <mergeCell ref="B142:C142"/>
    <mergeCell ref="D142:E142"/>
    <mergeCell ref="B105:C105"/>
    <mergeCell ref="D105:E105"/>
    <mergeCell ref="B106:C106"/>
    <mergeCell ref="D106:E106"/>
    <mergeCell ref="B107:C107"/>
    <mergeCell ref="D107:E107"/>
    <mergeCell ref="B133:C133"/>
    <mergeCell ref="D133:E133"/>
    <mergeCell ref="B134:C134"/>
    <mergeCell ref="D134:E134"/>
    <mergeCell ref="B135:C135"/>
    <mergeCell ref="D135:E135"/>
    <mergeCell ref="B136:C136"/>
    <mergeCell ref="D136:E136"/>
    <mergeCell ref="B111:C111"/>
    <mergeCell ref="D111:E111"/>
    <mergeCell ref="B112:C112"/>
    <mergeCell ref="D112:E112"/>
    <mergeCell ref="B149:C149"/>
    <mergeCell ref="D149:E149"/>
    <mergeCell ref="B150:C150"/>
    <mergeCell ref="D150:E150"/>
    <mergeCell ref="B154:C154"/>
    <mergeCell ref="D154:E154"/>
    <mergeCell ref="B143:C143"/>
    <mergeCell ref="D143:E143"/>
    <mergeCell ref="B147:C147"/>
    <mergeCell ref="D147:E147"/>
    <mergeCell ref="B148:C148"/>
    <mergeCell ref="D148:E148"/>
    <mergeCell ref="B161:C161"/>
    <mergeCell ref="D161:E161"/>
    <mergeCell ref="B162:C162"/>
    <mergeCell ref="D162:E162"/>
    <mergeCell ref="B163:C163"/>
    <mergeCell ref="D163:E163"/>
    <mergeCell ref="B155:C155"/>
    <mergeCell ref="D155:E155"/>
    <mergeCell ref="B156:C156"/>
    <mergeCell ref="D156:E156"/>
    <mergeCell ref="B157:C157"/>
    <mergeCell ref="D157:E157"/>
    <mergeCell ref="B170:C170"/>
    <mergeCell ref="D170:E170"/>
    <mergeCell ref="B171:C171"/>
    <mergeCell ref="D171:E171"/>
    <mergeCell ref="B175:C175"/>
    <mergeCell ref="D175:E175"/>
    <mergeCell ref="B164:C164"/>
    <mergeCell ref="D164:E164"/>
    <mergeCell ref="B168:C168"/>
    <mergeCell ref="D168:E168"/>
    <mergeCell ref="B169:C169"/>
    <mergeCell ref="D169:E169"/>
    <mergeCell ref="B185:C185"/>
    <mergeCell ref="D185:E185"/>
    <mergeCell ref="B182:C182"/>
    <mergeCell ref="D182:E182"/>
    <mergeCell ref="B183:C183"/>
    <mergeCell ref="D183:E183"/>
    <mergeCell ref="B184:C184"/>
    <mergeCell ref="D184:E184"/>
    <mergeCell ref="B176:C176"/>
    <mergeCell ref="D176:E176"/>
    <mergeCell ref="B177:C177"/>
    <mergeCell ref="D177:E177"/>
    <mergeCell ref="B178:C178"/>
    <mergeCell ref="D178:E178"/>
    <mergeCell ref="B121:C121"/>
    <mergeCell ref="D121:E121"/>
    <mergeCell ref="B113:C113"/>
    <mergeCell ref="D113:E113"/>
    <mergeCell ref="B114:C114"/>
    <mergeCell ref="D114:E114"/>
    <mergeCell ref="B118:C118"/>
    <mergeCell ref="D118:E118"/>
    <mergeCell ref="B119:C119"/>
    <mergeCell ref="D119:E119"/>
    <mergeCell ref="B120:C120"/>
    <mergeCell ref="D120:E120"/>
  </mergeCells>
  <phoneticPr fontId="2" type="noConversion"/>
  <dataValidations count="4">
    <dataValidation type="list" allowBlank="1" showInputMessage="1" showErrorMessage="1" sqref="A183:A185 A100 A105:A107 A112:A115 A119:A129" xr:uid="{00000000-0002-0000-0700-000000000000}">
      <formula1>$A$11:$A$51</formula1>
    </dataValidation>
    <dataValidation type="list" allowBlank="1" showInputMessage="1" showErrorMessage="1" sqref="A163:A164 A169:A171 A176:A178" xr:uid="{00000000-0002-0000-0700-000001000000}">
      <formula1>$A$11:$A$52</formula1>
    </dataValidation>
    <dataValidation type="list" allowBlank="1" showInputMessage="1" showErrorMessage="1" sqref="A56:A58 A63:A66 A141:A143 A101 A70:A72 A84:A86 A162 A148:A150 A155:A157 A77:A79 A91:A94 A98:A99 A108 A134:A136 A130" xr:uid="{00000000-0002-0000-0700-000002000000}">
      <formula1>$A$11:$A$35</formula1>
    </dataValidation>
    <dataValidation type="list" allowBlank="1" showInputMessage="1" showErrorMessage="1" sqref="A87 A73 A80 A59" xr:uid="{00000000-0002-0000-0700-000003000000}">
      <formula1>#REF!</formula1>
    </dataValidation>
  </dataValidations>
  <printOptions horizontalCentered="1"/>
  <pageMargins left="0.23622047244094491" right="0.23622047244094491" top="0.31496062992125984" bottom="0.31496062992125984" header="0.31496062992125984" footer="0.11811023622047245"/>
  <pageSetup paperSize="9" scale="79" fitToHeight="0" orientation="portrait" r:id="rId1"/>
  <headerFooter>
    <oddFooter>Página &amp;P de &amp;N</oddFooter>
  </headerFooter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0.79998168889431442"/>
    <pageSetUpPr fitToPage="1"/>
  </sheetPr>
  <dimension ref="A1:N43"/>
  <sheetViews>
    <sheetView view="pageBreakPreview" topLeftCell="A19" zoomScale="60" zoomScaleNormal="100" workbookViewId="0">
      <selection activeCell="A4" sqref="A4:J4"/>
    </sheetView>
  </sheetViews>
  <sheetFormatPr defaultColWidth="8.85546875" defaultRowHeight="15" x14ac:dyDescent="0.25"/>
  <cols>
    <col min="1" max="1" width="11.42578125" style="305" customWidth="1"/>
    <col min="2" max="2" width="12.42578125" style="305" customWidth="1"/>
    <col min="3" max="3" width="11.28515625" style="305" customWidth="1"/>
    <col min="4" max="4" width="67.5703125" style="305" customWidth="1"/>
    <col min="5" max="5" width="12.140625" style="305" customWidth="1"/>
    <col min="6" max="6" width="12.42578125" style="305" customWidth="1"/>
    <col min="7" max="8" width="13.28515625" style="305" hidden="1" customWidth="1"/>
    <col min="9" max="10" width="13.28515625" style="305" customWidth="1"/>
    <col min="11" max="11" width="13.85546875" style="279" customWidth="1"/>
    <col min="12" max="14" width="13.85546875" customWidth="1"/>
  </cols>
  <sheetData>
    <row r="1" spans="1:14" x14ac:dyDescent="0.25">
      <c r="A1" s="440"/>
      <c r="B1" s="441"/>
      <c r="C1" s="442"/>
      <c r="D1" s="764" t="s">
        <v>1</v>
      </c>
      <c r="E1" s="765"/>
      <c r="F1" s="765"/>
      <c r="G1" s="765"/>
      <c r="H1" s="765"/>
      <c r="I1" s="765"/>
      <c r="J1" s="766"/>
    </row>
    <row r="2" spans="1:14" ht="15.75" x14ac:dyDescent="0.25">
      <c r="A2" s="443"/>
      <c r="B2" s="284"/>
      <c r="C2" s="444"/>
      <c r="D2" s="767" t="s">
        <v>272</v>
      </c>
      <c r="E2" s="768"/>
      <c r="F2" s="768"/>
      <c r="G2" s="768"/>
      <c r="H2" s="768"/>
      <c r="I2" s="768"/>
      <c r="J2" s="769"/>
    </row>
    <row r="3" spans="1:14" x14ac:dyDescent="0.25">
      <c r="A3" s="445"/>
      <c r="B3" s="446"/>
      <c r="C3" s="447"/>
      <c r="D3" s="770" t="s">
        <v>981</v>
      </c>
      <c r="E3" s="771"/>
      <c r="F3" s="771"/>
      <c r="G3" s="771"/>
      <c r="H3" s="771"/>
      <c r="I3" s="771"/>
      <c r="J3" s="772"/>
    </row>
    <row r="4" spans="1:14" ht="20.25" customHeight="1" x14ac:dyDescent="0.25">
      <c r="A4" s="773" t="s">
        <v>32</v>
      </c>
      <c r="B4" s="774"/>
      <c r="C4" s="774"/>
      <c r="D4" s="774"/>
      <c r="E4" s="774"/>
      <c r="F4" s="774"/>
      <c r="G4" s="774"/>
      <c r="H4" s="774"/>
      <c r="I4" s="774"/>
      <c r="J4" s="775"/>
    </row>
    <row r="5" spans="1:14" ht="15" customHeight="1" x14ac:dyDescent="0.25">
      <c r="A5" s="104" t="s">
        <v>161</v>
      </c>
      <c r="B5" s="776" t="s">
        <v>858</v>
      </c>
      <c r="C5" s="777"/>
      <c r="D5" s="777"/>
      <c r="E5" s="777"/>
      <c r="F5" s="777"/>
      <c r="G5" s="778"/>
      <c r="I5" s="779" t="s">
        <v>41</v>
      </c>
      <c r="J5" s="780"/>
    </row>
    <row r="6" spans="1:14" ht="15" customHeight="1" x14ac:dyDescent="0.25">
      <c r="A6" s="104" t="s">
        <v>2</v>
      </c>
      <c r="B6" s="776" t="s">
        <v>283</v>
      </c>
      <c r="C6" s="777"/>
      <c r="D6" s="777"/>
      <c r="E6" s="777"/>
      <c r="F6" s="777"/>
      <c r="G6" s="778"/>
      <c r="H6" s="457"/>
      <c r="I6" s="596" t="s">
        <v>567</v>
      </c>
      <c r="J6" s="598"/>
    </row>
    <row r="7" spans="1:14" ht="15" customHeight="1" x14ac:dyDescent="0.25">
      <c r="A7" s="104" t="s">
        <v>3</v>
      </c>
      <c r="B7" s="776" t="s">
        <v>657</v>
      </c>
      <c r="C7" s="777"/>
      <c r="D7" s="777"/>
      <c r="E7" s="777"/>
      <c r="F7" s="777"/>
      <c r="G7" s="778"/>
      <c r="I7" s="596"/>
      <c r="J7" s="598"/>
    </row>
    <row r="8" spans="1:14" x14ac:dyDescent="0.25">
      <c r="A8" s="105" t="s">
        <v>57</v>
      </c>
      <c r="B8" s="781" t="s">
        <v>859</v>
      </c>
      <c r="C8" s="777"/>
      <c r="D8" s="777"/>
      <c r="E8" s="777"/>
      <c r="F8" s="777"/>
      <c r="G8" s="778"/>
      <c r="H8" s="458"/>
      <c r="I8" s="599"/>
      <c r="J8" s="601"/>
    </row>
    <row r="9" spans="1:14" s="279" customFormat="1" x14ac:dyDescent="0.25">
      <c r="A9" s="30"/>
      <c r="B9" s="189"/>
      <c r="C9" s="189"/>
      <c r="D9" s="189"/>
      <c r="E9" s="189"/>
      <c r="F9" s="189"/>
      <c r="G9" s="189"/>
      <c r="H9" s="189"/>
      <c r="I9" s="189"/>
      <c r="J9" s="190"/>
      <c r="L9"/>
      <c r="M9"/>
      <c r="N9"/>
    </row>
    <row r="10" spans="1:14" ht="15" customHeight="1" x14ac:dyDescent="0.25">
      <c r="A10" s="448" t="s">
        <v>508</v>
      </c>
      <c r="B10" s="757" t="s">
        <v>509</v>
      </c>
      <c r="C10" s="757" t="s">
        <v>33</v>
      </c>
      <c r="D10" s="762" t="s">
        <v>786</v>
      </c>
      <c r="E10" s="427" t="s">
        <v>510</v>
      </c>
      <c r="F10" s="448" t="s">
        <v>133</v>
      </c>
      <c r="G10" s="449" t="s">
        <v>511</v>
      </c>
      <c r="H10" s="450">
        <v>155.54999999999998</v>
      </c>
      <c r="I10" s="449" t="s">
        <v>512</v>
      </c>
      <c r="J10" s="450">
        <v>1186.42</v>
      </c>
    </row>
    <row r="11" spans="1:14" x14ac:dyDescent="0.25">
      <c r="A11" s="757" t="s">
        <v>4</v>
      </c>
      <c r="B11" s="583"/>
      <c r="C11" s="583"/>
      <c r="D11" s="763"/>
      <c r="E11" s="758" t="s">
        <v>34</v>
      </c>
      <c r="F11" s="758" t="s">
        <v>35</v>
      </c>
      <c r="G11" s="760" t="s">
        <v>39</v>
      </c>
      <c r="H11" s="761"/>
      <c r="I11" s="760" t="s">
        <v>502</v>
      </c>
      <c r="J11" s="761"/>
    </row>
    <row r="12" spans="1:14" ht="25.5" x14ac:dyDescent="0.25">
      <c r="A12" s="583"/>
      <c r="B12" s="583"/>
      <c r="C12" s="583"/>
      <c r="D12" s="763"/>
      <c r="E12" s="759"/>
      <c r="F12" s="759"/>
      <c r="G12" s="439" t="s">
        <v>36</v>
      </c>
      <c r="H12" s="439" t="s">
        <v>37</v>
      </c>
      <c r="I12" s="439" t="s">
        <v>36</v>
      </c>
      <c r="J12" s="439" t="s">
        <v>37</v>
      </c>
    </row>
    <row r="13" spans="1:14" ht="15" customHeight="1" x14ac:dyDescent="0.25">
      <c r="A13" s="218">
        <v>1</v>
      </c>
      <c r="B13" s="218" t="s">
        <v>47</v>
      </c>
      <c r="C13" s="218">
        <v>88267</v>
      </c>
      <c r="D13" s="438" t="s">
        <v>960</v>
      </c>
      <c r="E13" s="358" t="s">
        <v>955</v>
      </c>
      <c r="F13" s="217">
        <v>1.7688999999999999</v>
      </c>
      <c r="G13" s="375">
        <v>16.707999999999998</v>
      </c>
      <c r="H13" s="280">
        <v>29.55</v>
      </c>
      <c r="I13" s="420">
        <v>25.28</v>
      </c>
      <c r="J13" s="280">
        <v>44.71</v>
      </c>
    </row>
    <row r="14" spans="1:14" x14ac:dyDescent="0.25">
      <c r="A14" s="218">
        <v>2</v>
      </c>
      <c r="B14" s="218" t="s">
        <v>89</v>
      </c>
      <c r="C14" s="218">
        <v>88316</v>
      </c>
      <c r="D14" s="438" t="s">
        <v>961</v>
      </c>
      <c r="E14" s="358" t="s">
        <v>955</v>
      </c>
      <c r="F14" s="217">
        <v>0.71109999999999995</v>
      </c>
      <c r="G14" s="375" t="s">
        <v>698</v>
      </c>
      <c r="H14" s="280">
        <v>16.13</v>
      </c>
      <c r="I14" s="420">
        <v>20.96</v>
      </c>
      <c r="J14" s="280">
        <v>14.9</v>
      </c>
    </row>
    <row r="15" spans="1:14" ht="38.25" x14ac:dyDescent="0.25">
      <c r="A15" s="218">
        <v>3</v>
      </c>
      <c r="B15" s="218" t="s">
        <v>47</v>
      </c>
      <c r="C15" s="218">
        <v>4351</v>
      </c>
      <c r="D15" s="438" t="s">
        <v>962</v>
      </c>
      <c r="E15" s="358" t="s">
        <v>963</v>
      </c>
      <c r="F15" s="217">
        <v>6</v>
      </c>
      <c r="G15" s="375" t="s">
        <v>699</v>
      </c>
      <c r="H15" s="280">
        <v>109.86</v>
      </c>
      <c r="I15" s="420">
        <v>23.11</v>
      </c>
      <c r="J15" s="280">
        <v>138.66</v>
      </c>
    </row>
    <row r="16" spans="1:14" ht="30.75" customHeight="1" x14ac:dyDescent="0.25">
      <c r="A16" s="218">
        <v>4</v>
      </c>
      <c r="B16" s="218" t="s">
        <v>47</v>
      </c>
      <c r="C16" s="218">
        <v>37329</v>
      </c>
      <c r="D16" s="438" t="s">
        <v>964</v>
      </c>
      <c r="E16" s="358" t="s">
        <v>965</v>
      </c>
      <c r="F16" s="217">
        <v>7.0199999999999999E-2</v>
      </c>
      <c r="G16" s="375">
        <v>0.26</v>
      </c>
      <c r="H16" s="280">
        <v>0.01</v>
      </c>
      <c r="I16" s="420">
        <v>105.12</v>
      </c>
      <c r="J16" s="280">
        <v>7.37</v>
      </c>
    </row>
    <row r="17" spans="1:10" ht="30.75" customHeight="1" x14ac:dyDescent="0.25">
      <c r="A17" s="218">
        <v>5</v>
      </c>
      <c r="B17" s="218" t="s">
        <v>47</v>
      </c>
      <c r="C17" s="218">
        <v>20271</v>
      </c>
      <c r="D17" s="438" t="s">
        <v>966</v>
      </c>
      <c r="E17" s="358" t="s">
        <v>963</v>
      </c>
      <c r="F17" s="217">
        <v>2</v>
      </c>
      <c r="G17" s="375">
        <v>1.26</v>
      </c>
      <c r="H17" s="280">
        <v>2.52</v>
      </c>
      <c r="I17" s="420">
        <v>490.39</v>
      </c>
      <c r="J17" s="280">
        <v>980.78</v>
      </c>
    </row>
    <row r="19" spans="1:10" ht="15" customHeight="1" x14ac:dyDescent="0.25">
      <c r="A19" s="448" t="s">
        <v>818</v>
      </c>
      <c r="B19" s="757" t="s">
        <v>509</v>
      </c>
      <c r="C19" s="757" t="s">
        <v>33</v>
      </c>
      <c r="D19" s="762" t="s">
        <v>819</v>
      </c>
      <c r="E19" s="427" t="s">
        <v>510</v>
      </c>
      <c r="F19" s="448" t="s">
        <v>104</v>
      </c>
      <c r="G19" s="449" t="s">
        <v>511</v>
      </c>
      <c r="H19" s="450">
        <v>28.04</v>
      </c>
      <c r="I19" s="449" t="s">
        <v>512</v>
      </c>
      <c r="J19" s="450">
        <v>764.23</v>
      </c>
    </row>
    <row r="20" spans="1:10" x14ac:dyDescent="0.25">
      <c r="A20" s="757" t="s">
        <v>4</v>
      </c>
      <c r="B20" s="583"/>
      <c r="C20" s="583"/>
      <c r="D20" s="763"/>
      <c r="E20" s="758" t="s">
        <v>34</v>
      </c>
      <c r="F20" s="758" t="s">
        <v>35</v>
      </c>
      <c r="G20" s="760" t="s">
        <v>39</v>
      </c>
      <c r="H20" s="761"/>
      <c r="I20" s="760" t="s">
        <v>502</v>
      </c>
      <c r="J20" s="761"/>
    </row>
    <row r="21" spans="1:10" ht="25.5" x14ac:dyDescent="0.25">
      <c r="A21" s="583"/>
      <c r="B21" s="583"/>
      <c r="C21" s="583"/>
      <c r="D21" s="763"/>
      <c r="E21" s="759"/>
      <c r="F21" s="759"/>
      <c r="G21" s="439" t="s">
        <v>36</v>
      </c>
      <c r="H21" s="439" t="s">
        <v>37</v>
      </c>
      <c r="I21" s="439" t="s">
        <v>36</v>
      </c>
      <c r="J21" s="439" t="s">
        <v>37</v>
      </c>
    </row>
    <row r="22" spans="1:10" x14ac:dyDescent="0.25">
      <c r="A22" s="218">
        <v>1</v>
      </c>
      <c r="B22" s="218" t="s">
        <v>47</v>
      </c>
      <c r="C22" s="218">
        <v>10848</v>
      </c>
      <c r="D22" s="438" t="s">
        <v>967</v>
      </c>
      <c r="E22" s="358" t="s">
        <v>963</v>
      </c>
      <c r="F22" s="217">
        <v>1</v>
      </c>
      <c r="G22" s="375">
        <v>16.707999999999998</v>
      </c>
      <c r="H22" s="280">
        <v>16.7</v>
      </c>
      <c r="I22" s="420">
        <v>753.75</v>
      </c>
      <c r="J22" s="280">
        <v>753.75</v>
      </c>
    </row>
    <row r="23" spans="1:10" x14ac:dyDescent="0.25">
      <c r="A23" s="218">
        <v>2</v>
      </c>
      <c r="B23" s="218" t="s">
        <v>47</v>
      </c>
      <c r="C23" s="218">
        <v>88316</v>
      </c>
      <c r="D23" s="438" t="s">
        <v>961</v>
      </c>
      <c r="E23" s="358" t="s">
        <v>955</v>
      </c>
      <c r="F23" s="217">
        <v>0.5</v>
      </c>
      <c r="G23" s="375" t="s">
        <v>698</v>
      </c>
      <c r="H23" s="280">
        <v>11.34</v>
      </c>
      <c r="I23" s="420">
        <v>20.96</v>
      </c>
      <c r="J23" s="280">
        <v>10.48</v>
      </c>
    </row>
    <row r="25" spans="1:10" ht="15" customHeight="1" x14ac:dyDescent="0.25">
      <c r="A25" s="448" t="s">
        <v>820</v>
      </c>
      <c r="B25" s="757" t="s">
        <v>509</v>
      </c>
      <c r="C25" s="757" t="s">
        <v>33</v>
      </c>
      <c r="D25" s="762" t="s">
        <v>821</v>
      </c>
      <c r="E25" s="427" t="s">
        <v>510</v>
      </c>
      <c r="F25" s="448" t="s">
        <v>104</v>
      </c>
      <c r="G25" s="449" t="s">
        <v>511</v>
      </c>
      <c r="H25" s="450">
        <v>28.04</v>
      </c>
      <c r="I25" s="449" t="s">
        <v>512</v>
      </c>
      <c r="J25" s="450">
        <v>59.05</v>
      </c>
    </row>
    <row r="26" spans="1:10" x14ac:dyDescent="0.25">
      <c r="A26" s="757" t="s">
        <v>4</v>
      </c>
      <c r="B26" s="583"/>
      <c r="C26" s="583"/>
      <c r="D26" s="763"/>
      <c r="E26" s="758" t="s">
        <v>34</v>
      </c>
      <c r="F26" s="758" t="s">
        <v>35</v>
      </c>
      <c r="G26" s="760" t="s">
        <v>39</v>
      </c>
      <c r="H26" s="761"/>
      <c r="I26" s="760" t="s">
        <v>502</v>
      </c>
      <c r="J26" s="761"/>
    </row>
    <row r="27" spans="1:10" ht="25.5" x14ac:dyDescent="0.25">
      <c r="A27" s="583"/>
      <c r="B27" s="583"/>
      <c r="C27" s="583"/>
      <c r="D27" s="763"/>
      <c r="E27" s="759"/>
      <c r="F27" s="759"/>
      <c r="G27" s="439" t="s">
        <v>36</v>
      </c>
      <c r="H27" s="439" t="s">
        <v>37</v>
      </c>
      <c r="I27" s="439" t="s">
        <v>36</v>
      </c>
      <c r="J27" s="439" t="s">
        <v>37</v>
      </c>
    </row>
    <row r="28" spans="1:10" ht="38.25" x14ac:dyDescent="0.25">
      <c r="A28" s="218">
        <v>1</v>
      </c>
      <c r="B28" s="218" t="s">
        <v>47</v>
      </c>
      <c r="C28" s="218">
        <v>37558</v>
      </c>
      <c r="D28" s="438" t="s">
        <v>968</v>
      </c>
      <c r="E28" s="358" t="s">
        <v>963</v>
      </c>
      <c r="F28" s="217">
        <v>1</v>
      </c>
      <c r="G28" s="375">
        <v>16.707999999999998</v>
      </c>
      <c r="H28" s="280">
        <v>16.7</v>
      </c>
      <c r="I28" s="420">
        <v>48.29</v>
      </c>
      <c r="J28" s="280">
        <v>48.29</v>
      </c>
    </row>
    <row r="29" spans="1:10" x14ac:dyDescent="0.25">
      <c r="A29" s="218">
        <v>2</v>
      </c>
      <c r="B29" s="218" t="s">
        <v>47</v>
      </c>
      <c r="C29" s="218">
        <v>88242</v>
      </c>
      <c r="D29" s="438" t="s">
        <v>969</v>
      </c>
      <c r="E29" s="358" t="s">
        <v>955</v>
      </c>
      <c r="F29" s="217">
        <v>0.5</v>
      </c>
      <c r="G29" s="375" t="s">
        <v>698</v>
      </c>
      <c r="H29" s="280">
        <v>11.34</v>
      </c>
      <c r="I29" s="420">
        <v>21.53</v>
      </c>
      <c r="J29" s="280">
        <v>10.76</v>
      </c>
    </row>
    <row r="31" spans="1:10" ht="15" customHeight="1" x14ac:dyDescent="0.25">
      <c r="A31" s="448" t="s">
        <v>847</v>
      </c>
      <c r="B31" s="757" t="s">
        <v>509</v>
      </c>
      <c r="C31" s="757" t="s">
        <v>33</v>
      </c>
      <c r="D31" s="762" t="s">
        <v>856</v>
      </c>
      <c r="E31" s="427" t="s">
        <v>510</v>
      </c>
      <c r="F31" s="448" t="s">
        <v>115</v>
      </c>
      <c r="G31" s="449" t="s">
        <v>511</v>
      </c>
      <c r="H31" s="450">
        <v>27.14</v>
      </c>
      <c r="I31" s="449" t="s">
        <v>512</v>
      </c>
      <c r="J31" s="450">
        <v>250.71</v>
      </c>
    </row>
    <row r="32" spans="1:10" x14ac:dyDescent="0.25">
      <c r="A32" s="757" t="s">
        <v>4</v>
      </c>
      <c r="B32" s="583"/>
      <c r="C32" s="583"/>
      <c r="D32" s="763"/>
      <c r="E32" s="758" t="s">
        <v>34</v>
      </c>
      <c r="F32" s="758" t="s">
        <v>35</v>
      </c>
      <c r="G32" s="760" t="s">
        <v>39</v>
      </c>
      <c r="H32" s="761"/>
      <c r="I32" s="760" t="s">
        <v>502</v>
      </c>
      <c r="J32" s="761"/>
    </row>
    <row r="33" spans="1:12" ht="25.5" x14ac:dyDescent="0.25">
      <c r="A33" s="583"/>
      <c r="B33" s="583"/>
      <c r="C33" s="583"/>
      <c r="D33" s="763"/>
      <c r="E33" s="759"/>
      <c r="F33" s="759"/>
      <c r="G33" s="439" t="s">
        <v>36</v>
      </c>
      <c r="H33" s="439" t="s">
        <v>37</v>
      </c>
      <c r="I33" s="439" t="s">
        <v>36</v>
      </c>
      <c r="J33" s="439" t="s">
        <v>37</v>
      </c>
    </row>
    <row r="34" spans="1:12" ht="25.5" x14ac:dyDescent="0.25">
      <c r="A34" s="218">
        <v>1</v>
      </c>
      <c r="B34" s="218" t="s">
        <v>47</v>
      </c>
      <c r="C34" s="218">
        <v>94974</v>
      </c>
      <c r="D34" s="438" t="s">
        <v>970</v>
      </c>
      <c r="E34" s="358" t="s">
        <v>868</v>
      </c>
      <c r="F34" s="217">
        <v>0.1</v>
      </c>
      <c r="G34" s="375">
        <v>16.707999999999998</v>
      </c>
      <c r="H34" s="280">
        <v>1.67</v>
      </c>
      <c r="I34" s="420">
        <v>434.28</v>
      </c>
      <c r="J34" s="280">
        <v>43.42</v>
      </c>
    </row>
    <row r="35" spans="1:12" x14ac:dyDescent="0.25">
      <c r="A35" s="218">
        <v>2</v>
      </c>
      <c r="B35" s="218" t="s">
        <v>47</v>
      </c>
      <c r="C35" s="218">
        <v>88309</v>
      </c>
      <c r="D35" s="438" t="s">
        <v>971</v>
      </c>
      <c r="E35" s="358" t="s">
        <v>955</v>
      </c>
      <c r="F35" s="217">
        <v>1.1229</v>
      </c>
      <c r="G35" s="375" t="s">
        <v>698</v>
      </c>
      <c r="H35" s="280">
        <v>25.47</v>
      </c>
      <c r="I35" s="420">
        <v>26.04</v>
      </c>
      <c r="J35" s="280">
        <v>29.24</v>
      </c>
    </row>
    <row r="36" spans="1:12" x14ac:dyDescent="0.25">
      <c r="A36" s="218">
        <v>3</v>
      </c>
      <c r="B36" s="218" t="s">
        <v>47</v>
      </c>
      <c r="C36" s="218">
        <v>88316</v>
      </c>
      <c r="D36" s="438" t="s">
        <v>961</v>
      </c>
      <c r="E36" s="358" t="s">
        <v>955</v>
      </c>
      <c r="F36" s="217">
        <v>1.1229</v>
      </c>
      <c r="G36" s="375" t="s">
        <v>848</v>
      </c>
      <c r="H36" s="280">
        <v>25.48</v>
      </c>
      <c r="I36" s="420">
        <v>20.96</v>
      </c>
      <c r="J36" s="280">
        <v>23.53</v>
      </c>
    </row>
    <row r="37" spans="1:12" ht="25.5" x14ac:dyDescent="0.25">
      <c r="A37" s="218">
        <v>4</v>
      </c>
      <c r="B37" s="218" t="s">
        <v>47</v>
      </c>
      <c r="C37" s="218">
        <v>43130</v>
      </c>
      <c r="D37" s="438" t="s">
        <v>972</v>
      </c>
      <c r="E37" s="358" t="s">
        <v>965</v>
      </c>
      <c r="F37" s="217">
        <v>0.15</v>
      </c>
      <c r="G37" s="375" t="s">
        <v>849</v>
      </c>
      <c r="H37" s="280">
        <v>3.4</v>
      </c>
      <c r="I37" s="420">
        <v>18.98</v>
      </c>
      <c r="J37" s="280">
        <v>2.84</v>
      </c>
    </row>
    <row r="38" spans="1:12" ht="15" customHeight="1" x14ac:dyDescent="0.25">
      <c r="A38" s="218">
        <v>5</v>
      </c>
      <c r="B38" s="218" t="s">
        <v>47</v>
      </c>
      <c r="C38" s="218">
        <v>36797</v>
      </c>
      <c r="D38" s="438" t="s">
        <v>973</v>
      </c>
      <c r="E38" s="358" t="s">
        <v>963</v>
      </c>
      <c r="F38" s="217">
        <v>0.3846</v>
      </c>
      <c r="G38" s="375" t="s">
        <v>850</v>
      </c>
      <c r="H38" s="280">
        <v>8.73</v>
      </c>
      <c r="I38" s="420">
        <v>62.99</v>
      </c>
      <c r="J38" s="280">
        <v>24.22</v>
      </c>
      <c r="L38" s="528">
        <v>2.6001040041601664</v>
      </c>
    </row>
    <row r="39" spans="1:12" ht="38.25" x14ac:dyDescent="0.25">
      <c r="A39" s="218">
        <v>6</v>
      </c>
      <c r="B39" s="218" t="s">
        <v>47</v>
      </c>
      <c r="C39" s="218">
        <v>4460</v>
      </c>
      <c r="D39" s="438" t="s">
        <v>974</v>
      </c>
      <c r="E39" s="358" t="s">
        <v>975</v>
      </c>
      <c r="F39" s="217">
        <v>2.2000000000000002</v>
      </c>
      <c r="G39" s="375" t="s">
        <v>851</v>
      </c>
      <c r="H39" s="280">
        <v>50</v>
      </c>
      <c r="I39" s="420">
        <v>10.48</v>
      </c>
      <c r="J39" s="280">
        <v>23.05</v>
      </c>
    </row>
    <row r="40" spans="1:12" ht="38.25" x14ac:dyDescent="0.25">
      <c r="A40" s="218">
        <v>7</v>
      </c>
      <c r="B40" s="218" t="s">
        <v>47</v>
      </c>
      <c r="C40" s="218">
        <v>4417</v>
      </c>
      <c r="D40" s="438" t="s">
        <v>976</v>
      </c>
      <c r="E40" s="358" t="s">
        <v>975</v>
      </c>
      <c r="F40" s="217">
        <v>8.7999999999999995E-2</v>
      </c>
      <c r="G40" s="375" t="s">
        <v>852</v>
      </c>
      <c r="H40" s="280">
        <v>2</v>
      </c>
      <c r="I40" s="420">
        <v>8.08</v>
      </c>
      <c r="J40" s="280">
        <v>0.71</v>
      </c>
    </row>
    <row r="41" spans="1:12" ht="38.25" x14ac:dyDescent="0.25">
      <c r="A41" s="218">
        <v>8</v>
      </c>
      <c r="B41" s="218" t="s">
        <v>47</v>
      </c>
      <c r="C41" s="218">
        <v>10937</v>
      </c>
      <c r="D41" s="438" t="s">
        <v>977</v>
      </c>
      <c r="E41" s="358" t="s">
        <v>978</v>
      </c>
      <c r="F41" s="217">
        <v>1.9231</v>
      </c>
      <c r="G41" s="375" t="s">
        <v>853</v>
      </c>
      <c r="H41" s="280">
        <v>43.75</v>
      </c>
      <c r="I41" s="420">
        <v>24.02</v>
      </c>
      <c r="J41" s="280">
        <v>46.19</v>
      </c>
    </row>
    <row r="42" spans="1:12" x14ac:dyDescent="0.25">
      <c r="A42" s="218">
        <v>9</v>
      </c>
      <c r="B42" s="218" t="s">
        <v>47</v>
      </c>
      <c r="C42" s="218">
        <v>339</v>
      </c>
      <c r="D42" s="438" t="s">
        <v>979</v>
      </c>
      <c r="E42" s="358" t="s">
        <v>975</v>
      </c>
      <c r="F42" s="217">
        <v>3</v>
      </c>
      <c r="G42" s="375" t="s">
        <v>854</v>
      </c>
      <c r="H42" s="280">
        <v>68.28</v>
      </c>
      <c r="I42" s="420">
        <v>1.1599999999999999</v>
      </c>
      <c r="J42" s="280">
        <v>3.48</v>
      </c>
    </row>
    <row r="43" spans="1:12" ht="25.5" x14ac:dyDescent="0.25">
      <c r="A43" s="218">
        <v>10</v>
      </c>
      <c r="B43" s="218" t="s">
        <v>47</v>
      </c>
      <c r="C43" s="218">
        <v>101174</v>
      </c>
      <c r="D43" s="438" t="s">
        <v>980</v>
      </c>
      <c r="E43" s="358" t="s">
        <v>115</v>
      </c>
      <c r="F43" s="217">
        <v>0.65</v>
      </c>
      <c r="G43" s="375" t="s">
        <v>855</v>
      </c>
      <c r="H43" s="280">
        <v>14.8</v>
      </c>
      <c r="I43" s="420">
        <v>83.13</v>
      </c>
      <c r="J43" s="280">
        <v>54.03</v>
      </c>
    </row>
  </sheetData>
  <autoFilter ref="B1:B17" xr:uid="{00000000-0001-0000-0800-000000000000}"/>
  <mergeCells count="42">
    <mergeCell ref="A32:A33"/>
    <mergeCell ref="E32:E33"/>
    <mergeCell ref="F32:F33"/>
    <mergeCell ref="G32:H32"/>
    <mergeCell ref="I32:J32"/>
    <mergeCell ref="D10:D12"/>
    <mergeCell ref="B6:G6"/>
    <mergeCell ref="B7:G7"/>
    <mergeCell ref="B8:G8"/>
    <mergeCell ref="B31:B33"/>
    <mergeCell ref="C31:C33"/>
    <mergeCell ref="D31:D33"/>
    <mergeCell ref="F20:F21"/>
    <mergeCell ref="G20:H20"/>
    <mergeCell ref="A20:A21"/>
    <mergeCell ref="E20:E21"/>
    <mergeCell ref="D1:J1"/>
    <mergeCell ref="D2:J2"/>
    <mergeCell ref="D3:J3"/>
    <mergeCell ref="A4:J4"/>
    <mergeCell ref="B5:G5"/>
    <mergeCell ref="I5:J5"/>
    <mergeCell ref="A11:A12"/>
    <mergeCell ref="E11:E12"/>
    <mergeCell ref="F11:F12"/>
    <mergeCell ref="G11:H11"/>
    <mergeCell ref="I11:J11"/>
    <mergeCell ref="B10:B12"/>
    <mergeCell ref="C10:C12"/>
    <mergeCell ref="I6:J8"/>
    <mergeCell ref="I20:J20"/>
    <mergeCell ref="B25:B27"/>
    <mergeCell ref="C25:C27"/>
    <mergeCell ref="D25:D27"/>
    <mergeCell ref="B19:B21"/>
    <mergeCell ref="C19:C21"/>
    <mergeCell ref="D19:D21"/>
    <mergeCell ref="A26:A27"/>
    <mergeCell ref="E26:E27"/>
    <mergeCell ref="F26:F27"/>
    <mergeCell ref="G26:H26"/>
    <mergeCell ref="I26:J26"/>
  </mergeCells>
  <phoneticPr fontId="2" type="noConversion"/>
  <dataValidations disablePrompts="1" count="4">
    <dataValidation type="list" allowBlank="1" showInputMessage="1" showErrorMessage="1" sqref="B13:B17 B22:B23 B28:B29 B34:B43" xr:uid="{2071F49A-31F5-4FB5-82B0-7A9004D1B66D}">
      <formula1>"SINAPI,AGESUL,SBC,COTAÇÃO"</formula1>
    </dataValidation>
    <dataValidation type="list" allowBlank="1" showInputMessage="1" showErrorMessage="1" sqref="F10" xr:uid="{AC6CED16-C3CC-4265-BC36-DF40D23A56FF}">
      <formula1>" UN,M3,M2,MCJ,TXKM,T,M3XKM,KG,CJ"</formula1>
    </dataValidation>
    <dataValidation type="list" allowBlank="1" showInputMessage="1" showErrorMessage="1" sqref="F19 F25" xr:uid="{41A4F980-5D54-4C7A-8019-B45850BB0986}">
      <formula1>" UN,M3,M2,MCJ,TXKM,T,M3XKM,KG,CJ,UN"</formula1>
    </dataValidation>
    <dataValidation type="list" allowBlank="1" showInputMessage="1" showErrorMessage="1" sqref="F31" xr:uid="{16E51116-60EF-4372-8AB0-46B39E469EA8}">
      <formula1>" UN,M3,M2,MCJ,TXKM,T,M3XKM,KG,CJ,UM,M"</formula1>
    </dataValidation>
  </dataValidations>
  <printOptions horizontalCentered="1"/>
  <pageMargins left="0.7" right="0.7" top="0.75" bottom="0.75" header="0.3" footer="0.3"/>
  <pageSetup paperSize="9" scale="85" fitToHeight="0" orientation="landscape" horizontalDpi="4294967292" verticalDpi="300" r:id="rId1"/>
  <headerFooter>
    <oddFooter>Página &amp;P de &amp;N</oddFooter>
  </headerFooter>
  <rowBreaks count="1" manualBreakCount="1">
    <brk id="30" max="9" man="1"/>
  </rowBreaks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4" tint="0.79998168889431442"/>
    <pageSetUpPr fitToPage="1"/>
  </sheetPr>
  <dimension ref="A1:E29"/>
  <sheetViews>
    <sheetView workbookViewId="0">
      <selection activeCell="D7" sqref="D7:E8"/>
    </sheetView>
  </sheetViews>
  <sheetFormatPr defaultColWidth="9.140625" defaultRowHeight="15" x14ac:dyDescent="0.25"/>
  <cols>
    <col min="1" max="1" width="21.28515625" customWidth="1"/>
    <col min="2" max="2" width="45.7109375" customWidth="1"/>
    <col min="3" max="3" width="26.28515625" customWidth="1"/>
    <col min="4" max="4" width="14.5703125" customWidth="1"/>
    <col min="5" max="5" width="17.42578125" customWidth="1"/>
  </cols>
  <sheetData>
    <row r="1" spans="1:5" x14ac:dyDescent="0.25">
      <c r="A1" s="269"/>
      <c r="B1" s="315" t="str">
        <f>ORÇAMENTO_DES!D2</f>
        <v>GOVERNO DO ESTADO DE MATO GROSSO DO SUL</v>
      </c>
      <c r="C1" s="259"/>
      <c r="D1" s="259"/>
      <c r="E1" s="260"/>
    </row>
    <row r="2" spans="1:5" ht="15.75" x14ac:dyDescent="0.25">
      <c r="A2" s="270"/>
      <c r="B2" s="261" t="str">
        <f>ORÇAMENTO_DES!D3</f>
        <v>PREFEITURA MUNICIPAL DE RIBAS DO RIO PARDO</v>
      </c>
      <c r="C2" s="262"/>
      <c r="D2" s="262"/>
      <c r="E2" s="263"/>
    </row>
    <row r="3" spans="1:5" x14ac:dyDescent="0.25">
      <c r="A3" s="271"/>
      <c r="B3" s="315" t="str">
        <f>ORÇAMENTO_DES!D4</f>
        <v>SECRETARIA DE EDUCAÇÃO</v>
      </c>
      <c r="C3" s="259"/>
      <c r="D3" s="259"/>
      <c r="E3" s="260"/>
    </row>
    <row r="4" spans="1:5" ht="20.45" customHeight="1" x14ac:dyDescent="0.25">
      <c r="A4" s="590" t="s">
        <v>135</v>
      </c>
      <c r="B4" s="591"/>
      <c r="C4" s="591"/>
      <c r="D4" s="591"/>
      <c r="E4" s="592"/>
    </row>
    <row r="5" spans="1:5" ht="14.45" customHeight="1" x14ac:dyDescent="0.25">
      <c r="A5" s="272" t="s">
        <v>161</v>
      </c>
      <c r="B5" s="264" t="str">
        <f>ORÇAMENTO_DES!C6</f>
        <v>REFORMA DA ESCOLA POLO USINA DO MIMOSO EXTENSÃO LUIZ GRANDO</v>
      </c>
      <c r="C5" s="265"/>
      <c r="D5" s="784" t="s">
        <v>41</v>
      </c>
      <c r="E5" s="785"/>
    </row>
    <row r="6" spans="1:5" x14ac:dyDescent="0.25">
      <c r="A6" s="272" t="s">
        <v>2</v>
      </c>
      <c r="B6" s="264" t="str">
        <f>ORÇAMENTO_DES!C7</f>
        <v>RIBAS DO RIO PARDO - MS</v>
      </c>
      <c r="C6" s="266"/>
      <c r="D6" s="267"/>
      <c r="E6" s="64"/>
    </row>
    <row r="7" spans="1:5" ht="14.45" customHeight="1" x14ac:dyDescent="0.25">
      <c r="A7" s="272" t="s">
        <v>3</v>
      </c>
      <c r="B7" s="264" t="str">
        <f>ORÇAMENTO_DES!C8</f>
        <v>LOTE/QUADRA N/A, ZONA RURAL RIBAS DO RIO PARDO - MS</v>
      </c>
      <c r="C7" s="265"/>
      <c r="D7" s="786" t="str">
        <f>ORÇAMENTO_DES!M7</f>
        <v>____________________________________  
Fabio Marques Ribeiro 
CREA - 15.276 D / MS</v>
      </c>
      <c r="E7" s="787"/>
    </row>
    <row r="8" spans="1:5" x14ac:dyDescent="0.25">
      <c r="A8" s="273" t="s">
        <v>57</v>
      </c>
      <c r="B8" s="36" t="str">
        <f>ORÇAMENTO_DES!C11</f>
        <v>AGESUL(JUNHO/2024) SINAPI (JUNHO/2024) SBC (JUNHO/2024)</v>
      </c>
      <c r="C8" s="268"/>
      <c r="D8" s="788"/>
      <c r="E8" s="789"/>
    </row>
    <row r="9" spans="1:5" ht="20.25" customHeight="1" x14ac:dyDescent="0.25">
      <c r="A9" s="273"/>
      <c r="B9" s="268"/>
      <c r="C9" s="268"/>
      <c r="D9" s="267"/>
      <c r="E9" s="65"/>
    </row>
    <row r="10" spans="1:5" s="37" customFormat="1" ht="14.25" customHeight="1" x14ac:dyDescent="0.2">
      <c r="A10" s="185" t="s">
        <v>136</v>
      </c>
      <c r="B10" s="185" t="s">
        <v>137</v>
      </c>
      <c r="C10" s="185" t="s">
        <v>138</v>
      </c>
      <c r="D10" s="185" t="s">
        <v>139</v>
      </c>
      <c r="E10" s="185" t="s">
        <v>140</v>
      </c>
    </row>
    <row r="11" spans="1:5" s="37" customFormat="1" ht="14.25" customHeight="1" x14ac:dyDescent="0.2">
      <c r="A11" s="275" t="s">
        <v>141</v>
      </c>
      <c r="B11" s="307" t="s">
        <v>570</v>
      </c>
      <c r="C11" s="307" t="s">
        <v>224</v>
      </c>
      <c r="D11" s="306"/>
      <c r="E11" s="306" t="s">
        <v>142</v>
      </c>
    </row>
    <row r="12" spans="1:5" s="37" customFormat="1" ht="14.25" customHeight="1" x14ac:dyDescent="0.2">
      <c r="A12" s="274" t="s">
        <v>143</v>
      </c>
      <c r="B12" s="308" t="s">
        <v>571</v>
      </c>
      <c r="C12" s="308" t="s">
        <v>324</v>
      </c>
      <c r="D12" s="186"/>
      <c r="E12" s="186" t="s">
        <v>142</v>
      </c>
    </row>
    <row r="13" spans="1:5" s="37" customFormat="1" ht="14.25" customHeight="1" x14ac:dyDescent="0.2">
      <c r="A13" s="274" t="s">
        <v>144</v>
      </c>
      <c r="B13" s="308" t="s">
        <v>572</v>
      </c>
      <c r="C13" s="308" t="s">
        <v>573</v>
      </c>
      <c r="D13" s="186"/>
      <c r="E13" s="186" t="s">
        <v>142</v>
      </c>
    </row>
    <row r="14" spans="1:5" s="37" customFormat="1" ht="15" customHeight="1" x14ac:dyDescent="0.2">
      <c r="A14" s="274" t="s">
        <v>156</v>
      </c>
      <c r="B14" s="308" t="s">
        <v>619</v>
      </c>
      <c r="C14" s="308" t="s">
        <v>620</v>
      </c>
      <c r="D14" s="186"/>
      <c r="E14" s="186" t="s">
        <v>142</v>
      </c>
    </row>
    <row r="15" spans="1:5" s="37" customFormat="1" ht="15" customHeight="1" x14ac:dyDescent="0.2">
      <c r="A15" s="274" t="s">
        <v>157</v>
      </c>
      <c r="B15" s="308" t="s">
        <v>621</v>
      </c>
      <c r="C15" s="308" t="s">
        <v>622</v>
      </c>
      <c r="D15" s="186"/>
      <c r="E15" s="186" t="s">
        <v>142</v>
      </c>
    </row>
    <row r="16" spans="1:5" s="37" customFormat="1" ht="15" customHeight="1" x14ac:dyDescent="0.2">
      <c r="A16" s="274" t="s">
        <v>158</v>
      </c>
      <c r="B16" s="308" t="s">
        <v>623</v>
      </c>
      <c r="C16" s="308" t="s">
        <v>624</v>
      </c>
      <c r="D16" s="186"/>
      <c r="E16" s="186" t="s">
        <v>142</v>
      </c>
    </row>
    <row r="17" spans="1:5" s="37" customFormat="1" ht="18" customHeight="1" x14ac:dyDescent="0.2">
      <c r="A17" s="274"/>
      <c r="B17" s="308"/>
      <c r="C17" s="308"/>
      <c r="D17" s="186"/>
      <c r="E17" s="186"/>
    </row>
    <row r="18" spans="1:5" s="37" customFormat="1" ht="12.75" x14ac:dyDescent="0.2">
      <c r="A18" s="185" t="s">
        <v>33</v>
      </c>
      <c r="B18" s="70" t="s">
        <v>45</v>
      </c>
      <c r="C18" s="70" t="s">
        <v>34</v>
      </c>
      <c r="D18" s="70" t="s">
        <v>145</v>
      </c>
      <c r="E18" s="70" t="s">
        <v>146</v>
      </c>
    </row>
    <row r="19" spans="1:5" s="37" customFormat="1" ht="12.75" x14ac:dyDescent="0.2">
      <c r="A19" s="73" t="s">
        <v>513</v>
      </c>
      <c r="B19" s="166" t="s">
        <v>574</v>
      </c>
      <c r="C19" s="73" t="s">
        <v>104</v>
      </c>
      <c r="D19" s="74">
        <v>45475</v>
      </c>
      <c r="E19" s="75">
        <f>IF(SUM(D21:E23)&lt;&gt;0,MEDIAN(D21:E23),"")</f>
        <v>16.707999999999998</v>
      </c>
    </row>
    <row r="20" spans="1:5" s="37" customFormat="1" ht="12.75" x14ac:dyDescent="0.2">
      <c r="A20" s="70" t="s">
        <v>149</v>
      </c>
      <c r="B20" s="790" t="s">
        <v>150</v>
      </c>
      <c r="C20" s="790"/>
      <c r="D20" s="740" t="s">
        <v>135</v>
      </c>
      <c r="E20" s="740"/>
    </row>
    <row r="21" spans="1:5" s="37" customFormat="1" ht="12.75" x14ac:dyDescent="0.2">
      <c r="A21" s="459" t="s">
        <v>141</v>
      </c>
      <c r="B21" s="783" t="str">
        <f>VLOOKUP(A21,$A$11:$E$13,3,0)</f>
        <v>LEROY MERLIN</v>
      </c>
      <c r="C21" s="783"/>
      <c r="D21" s="782">
        <f>13.9+2.808</f>
        <v>16.707999999999998</v>
      </c>
      <c r="E21" s="782"/>
    </row>
    <row r="22" spans="1:5" s="37" customFormat="1" ht="12.75" x14ac:dyDescent="0.2">
      <c r="A22" s="459" t="s">
        <v>143</v>
      </c>
      <c r="B22" s="783" t="str">
        <f>VLOOKUP(A22,$A$11:$E$13,3,0)</f>
        <v>MAGAZINE LUIZA</v>
      </c>
      <c r="C22" s="783"/>
      <c r="D22" s="782">
        <f>32+7.688</f>
        <v>39.688000000000002</v>
      </c>
      <c r="E22" s="782"/>
    </row>
    <row r="23" spans="1:5" s="37" customFormat="1" ht="12.75" x14ac:dyDescent="0.2">
      <c r="A23" s="459" t="s">
        <v>144</v>
      </c>
      <c r="B23" s="783" t="str">
        <f>VLOOKUP(A23,$A$11:$E$13,3,0)</f>
        <v>AMAZON</v>
      </c>
      <c r="C23" s="783"/>
      <c r="D23" s="782">
        <v>10.93</v>
      </c>
      <c r="E23" s="782"/>
    </row>
    <row r="24" spans="1:5" x14ac:dyDescent="0.25">
      <c r="A24" s="185" t="s">
        <v>33</v>
      </c>
      <c r="B24" s="70" t="s">
        <v>45</v>
      </c>
      <c r="C24" s="70" t="s">
        <v>34</v>
      </c>
      <c r="D24" s="70" t="s">
        <v>145</v>
      </c>
      <c r="E24" s="70" t="s">
        <v>146</v>
      </c>
    </row>
    <row r="25" spans="1:5" x14ac:dyDescent="0.25">
      <c r="A25" s="73" t="s">
        <v>617</v>
      </c>
      <c r="B25" s="166" t="s">
        <v>618</v>
      </c>
      <c r="C25" s="73" t="s">
        <v>104</v>
      </c>
      <c r="D25" s="74">
        <v>45475</v>
      </c>
      <c r="E25" s="75">
        <f>IF(SUM(D27:E29)&lt;&gt;0,MEDIAN(D27:E29),"")</f>
        <v>266</v>
      </c>
    </row>
    <row r="26" spans="1:5" x14ac:dyDescent="0.25">
      <c r="A26" s="70" t="s">
        <v>149</v>
      </c>
      <c r="B26" s="790" t="s">
        <v>150</v>
      </c>
      <c r="C26" s="790"/>
      <c r="D26" s="740" t="s">
        <v>135</v>
      </c>
      <c r="E26" s="740"/>
    </row>
    <row r="27" spans="1:5" x14ac:dyDescent="0.25">
      <c r="A27" s="459" t="s">
        <v>156</v>
      </c>
      <c r="B27" s="783" t="str">
        <f>VLOOKUP(A27,$A$11:$E$16,3,0)</f>
        <v>LOJA MATEL</v>
      </c>
      <c r="C27" s="783"/>
      <c r="D27" s="782">
        <f>180</f>
        <v>180</v>
      </c>
      <c r="E27" s="782"/>
    </row>
    <row r="28" spans="1:5" x14ac:dyDescent="0.25">
      <c r="A28" s="459" t="s">
        <v>157</v>
      </c>
      <c r="B28" s="783" t="str">
        <f t="shared" ref="B28:B29" si="0">VLOOKUP(A28,$A$11:$E$16,3,0)</f>
        <v>KABUM</v>
      </c>
      <c r="C28" s="783"/>
      <c r="D28" s="782">
        <v>277.77</v>
      </c>
      <c r="E28" s="782"/>
    </row>
    <row r="29" spans="1:5" x14ac:dyDescent="0.25">
      <c r="A29" s="459" t="s">
        <v>158</v>
      </c>
      <c r="B29" s="783" t="str">
        <f t="shared" si="0"/>
        <v>GAZIN</v>
      </c>
      <c r="C29" s="783"/>
      <c r="D29" s="782">
        <v>266</v>
      </c>
      <c r="E29" s="782"/>
    </row>
  </sheetData>
  <autoFilter ref="A1:A23" xr:uid="{00000000-0009-0000-0000-000009000000}"/>
  <dataConsolidate/>
  <mergeCells count="19">
    <mergeCell ref="B29:C29"/>
    <mergeCell ref="D29:E29"/>
    <mergeCell ref="B26:C26"/>
    <mergeCell ref="D26:E26"/>
    <mergeCell ref="B27:C27"/>
    <mergeCell ref="D27:E27"/>
    <mergeCell ref="B28:C28"/>
    <mergeCell ref="D28:E28"/>
    <mergeCell ref="D23:E23"/>
    <mergeCell ref="B23:C23"/>
    <mergeCell ref="A4:E4"/>
    <mergeCell ref="D5:E5"/>
    <mergeCell ref="D7:E8"/>
    <mergeCell ref="B22:C22"/>
    <mergeCell ref="D22:E22"/>
    <mergeCell ref="D21:E21"/>
    <mergeCell ref="B21:C21"/>
    <mergeCell ref="D20:E20"/>
    <mergeCell ref="B20:C20"/>
  </mergeCells>
  <phoneticPr fontId="2" type="noConversion"/>
  <dataValidations count="1">
    <dataValidation type="list" allowBlank="1" showInputMessage="1" showErrorMessage="1" sqref="A21:A23 A27:A29" xr:uid="{00000000-0002-0000-0900-000000000000}">
      <formula1>$A$11:$A$13</formula1>
    </dataValidation>
  </dataValidations>
  <printOptions horizontalCentered="1"/>
  <pageMargins left="0.23622047244094491" right="0.23622047244094491" top="0.31496062992125984" bottom="0.31496062992125984" header="0.31496062992125984" footer="0.11811023622047245"/>
  <pageSetup paperSize="9" scale="79" fitToHeight="0" orientation="portrait" r:id="rId1"/>
  <headerFooter>
    <oddFooter>Página &amp;P de &amp;N</oddFooter>
  </headerFooter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4" tint="0.79998168889431442"/>
    <pageSetUpPr fitToPage="1"/>
  </sheetPr>
  <dimension ref="A1:L169"/>
  <sheetViews>
    <sheetView workbookViewId="0"/>
  </sheetViews>
  <sheetFormatPr defaultColWidth="9.140625" defaultRowHeight="15" x14ac:dyDescent="0.25"/>
  <cols>
    <col min="1" max="1" width="21.28515625" customWidth="1"/>
    <col min="2" max="2" width="45.7109375" customWidth="1"/>
    <col min="3" max="3" width="26.28515625" customWidth="1"/>
    <col min="4" max="4" width="14.5703125" customWidth="1"/>
    <col min="5" max="5" width="17.42578125" customWidth="1"/>
    <col min="6" max="6" width="15.140625" customWidth="1"/>
  </cols>
  <sheetData>
    <row r="1" spans="1:7" x14ac:dyDescent="0.25">
      <c r="A1" s="24"/>
      <c r="B1" s="157" t="s">
        <v>1</v>
      </c>
      <c r="C1" s="187"/>
      <c r="D1" s="187"/>
      <c r="E1" s="188"/>
    </row>
    <row r="2" spans="1:7" ht="15.75" x14ac:dyDescent="0.25">
      <c r="A2" s="25"/>
      <c r="B2" s="158" t="s">
        <v>80</v>
      </c>
      <c r="C2" s="159"/>
      <c r="D2" s="159"/>
      <c r="E2" s="160"/>
    </row>
    <row r="3" spans="1:7" x14ac:dyDescent="0.25">
      <c r="A3" s="26"/>
      <c r="B3" s="157" t="s">
        <v>700</v>
      </c>
      <c r="C3" s="187"/>
      <c r="D3" s="187"/>
      <c r="E3" s="188"/>
    </row>
    <row r="4" spans="1:7" ht="20.45" customHeight="1" x14ac:dyDescent="0.25">
      <c r="A4" s="590" t="s">
        <v>135</v>
      </c>
      <c r="B4" s="591"/>
      <c r="C4" s="591"/>
      <c r="D4" s="591"/>
      <c r="E4" s="592"/>
    </row>
    <row r="5" spans="1:7" ht="14.45" customHeight="1" x14ac:dyDescent="0.25">
      <c r="A5" s="34" t="s">
        <v>161</v>
      </c>
      <c r="B5" s="169" t="e">
        <f>#REF!</f>
        <v>#REF!</v>
      </c>
      <c r="C5" s="35"/>
      <c r="D5" s="752" t="s">
        <v>41</v>
      </c>
      <c r="E5" s="753"/>
    </row>
    <row r="6" spans="1:7" x14ac:dyDescent="0.25">
      <c r="A6" s="34" t="s">
        <v>2</v>
      </c>
      <c r="B6" s="169" t="e">
        <f>#REF!</f>
        <v>#REF!</v>
      </c>
      <c r="C6" s="190"/>
      <c r="D6" s="191"/>
      <c r="E6" s="64"/>
      <c r="F6" s="33"/>
      <c r="G6" s="161"/>
    </row>
    <row r="7" spans="1:7" ht="14.45" customHeight="1" x14ac:dyDescent="0.25">
      <c r="A7" s="34" t="s">
        <v>3</v>
      </c>
      <c r="B7" s="169" t="str">
        <f>ORÇAMENTO_DES!C8</f>
        <v>LOTE/QUADRA N/A, ZONA RURAL RIBAS DO RIO PARDO - MS</v>
      </c>
      <c r="C7" s="35"/>
      <c r="D7" s="596" t="s">
        <v>102</v>
      </c>
      <c r="E7" s="598"/>
    </row>
    <row r="8" spans="1:7" x14ac:dyDescent="0.25">
      <c r="A8" s="30" t="s">
        <v>57</v>
      </c>
      <c r="B8" s="103" t="e">
        <f>#REF!</f>
        <v>#REF!</v>
      </c>
      <c r="C8" s="189"/>
      <c r="D8" s="599"/>
      <c r="E8" s="601"/>
    </row>
    <row r="9" spans="1:7" x14ac:dyDescent="0.25">
      <c r="A9" s="30"/>
      <c r="B9" s="189"/>
      <c r="C9" s="189"/>
      <c r="D9" s="191"/>
      <c r="E9" s="65"/>
      <c r="F9" s="162"/>
      <c r="G9" s="162"/>
    </row>
    <row r="10" spans="1:7" s="37" customFormat="1" ht="14.25" customHeight="1" x14ac:dyDescent="0.2">
      <c r="A10" s="185" t="s">
        <v>136</v>
      </c>
      <c r="B10" s="185" t="s">
        <v>137</v>
      </c>
      <c r="C10" s="185" t="s">
        <v>138</v>
      </c>
      <c r="D10" s="185" t="s">
        <v>139</v>
      </c>
      <c r="E10" s="185" t="s">
        <v>140</v>
      </c>
      <c r="F10" s="67"/>
    </row>
    <row r="11" spans="1:7" s="37" customFormat="1" ht="14.25" customHeight="1" x14ac:dyDescent="0.2">
      <c r="A11" s="66" t="s">
        <v>141</v>
      </c>
      <c r="B11" s="108" t="s">
        <v>311</v>
      </c>
      <c r="C11" s="108" t="s">
        <v>312</v>
      </c>
      <c r="D11" s="186" t="s">
        <v>313</v>
      </c>
      <c r="E11" s="186" t="s">
        <v>314</v>
      </c>
      <c r="F11" s="67"/>
    </row>
    <row r="12" spans="1:7" s="37" customFormat="1" ht="14.25" customHeight="1" x14ac:dyDescent="0.2">
      <c r="A12" s="66" t="s">
        <v>143</v>
      </c>
      <c r="B12" s="108" t="s">
        <v>315</v>
      </c>
      <c r="C12" s="108" t="s">
        <v>316</v>
      </c>
      <c r="D12" s="186" t="s">
        <v>317</v>
      </c>
      <c r="E12" s="186" t="s">
        <v>318</v>
      </c>
      <c r="F12" s="67"/>
    </row>
    <row r="13" spans="1:7" s="37" customFormat="1" ht="12.75" x14ac:dyDescent="0.2">
      <c r="A13" s="66" t="s">
        <v>144</v>
      </c>
      <c r="B13" s="108" t="s">
        <v>319</v>
      </c>
      <c r="C13" s="109" t="s">
        <v>320</v>
      </c>
      <c r="D13" s="186" t="s">
        <v>321</v>
      </c>
      <c r="E13" s="186" t="s">
        <v>322</v>
      </c>
      <c r="F13" s="67"/>
    </row>
    <row r="14" spans="1:7" s="37" customFormat="1" ht="14.25" customHeight="1" x14ac:dyDescent="0.2">
      <c r="A14" s="66" t="s">
        <v>156</v>
      </c>
      <c r="B14" s="108" t="s">
        <v>221</v>
      </c>
      <c r="C14" s="108" t="s">
        <v>222</v>
      </c>
      <c r="D14" s="186" t="s">
        <v>142</v>
      </c>
      <c r="E14" s="186" t="s">
        <v>142</v>
      </c>
      <c r="F14" s="67"/>
    </row>
    <row r="15" spans="1:7" s="37" customFormat="1" ht="14.25" customHeight="1" x14ac:dyDescent="0.2">
      <c r="A15" s="66" t="s">
        <v>157</v>
      </c>
      <c r="B15" s="108" t="s">
        <v>323</v>
      </c>
      <c r="C15" s="108" t="s">
        <v>324</v>
      </c>
      <c r="D15" s="186" t="s">
        <v>142</v>
      </c>
      <c r="E15" s="186" t="s">
        <v>142</v>
      </c>
      <c r="F15" s="67"/>
    </row>
    <row r="16" spans="1:7" s="37" customFormat="1" ht="15" customHeight="1" x14ac:dyDescent="0.2">
      <c r="A16" s="66" t="s">
        <v>158</v>
      </c>
      <c r="B16" s="108" t="s">
        <v>325</v>
      </c>
      <c r="C16" s="108" t="s">
        <v>326</v>
      </c>
      <c r="D16" s="186" t="s">
        <v>327</v>
      </c>
      <c r="E16" s="186" t="s">
        <v>241</v>
      </c>
      <c r="F16" s="67"/>
    </row>
    <row r="17" spans="1:6" s="37" customFormat="1" ht="15" customHeight="1" x14ac:dyDescent="0.2">
      <c r="A17" s="66" t="s">
        <v>159</v>
      </c>
      <c r="B17" s="108" t="s">
        <v>328</v>
      </c>
      <c r="C17" s="108" t="s">
        <v>329</v>
      </c>
      <c r="D17" s="186" t="s">
        <v>142</v>
      </c>
      <c r="E17" s="186" t="s">
        <v>142</v>
      </c>
      <c r="F17" s="67"/>
    </row>
    <row r="18" spans="1:6" s="37" customFormat="1" ht="15" customHeight="1" x14ac:dyDescent="0.2">
      <c r="A18" s="66" t="s">
        <v>190</v>
      </c>
      <c r="B18" s="108" t="s">
        <v>330</v>
      </c>
      <c r="C18" s="108" t="s">
        <v>224</v>
      </c>
      <c r="D18" s="186" t="s">
        <v>142</v>
      </c>
      <c r="E18" s="186" t="s">
        <v>142</v>
      </c>
      <c r="F18" s="67"/>
    </row>
    <row r="19" spans="1:6" s="37" customFormat="1" ht="15" customHeight="1" x14ac:dyDescent="0.2">
      <c r="A19" s="66" t="s">
        <v>191</v>
      </c>
      <c r="B19" s="108" t="s">
        <v>331</v>
      </c>
      <c r="C19" s="108" t="s">
        <v>332</v>
      </c>
      <c r="D19" s="186" t="s">
        <v>142</v>
      </c>
      <c r="E19" s="186" t="s">
        <v>142</v>
      </c>
      <c r="F19" s="67"/>
    </row>
    <row r="20" spans="1:6" s="37" customFormat="1" ht="15" customHeight="1" x14ac:dyDescent="0.2">
      <c r="A20" s="66" t="s">
        <v>192</v>
      </c>
      <c r="B20" s="108" t="s">
        <v>239</v>
      </c>
      <c r="C20" s="108" t="s">
        <v>333</v>
      </c>
      <c r="D20" s="186" t="s">
        <v>240</v>
      </c>
      <c r="E20" s="186" t="s">
        <v>241</v>
      </c>
      <c r="F20" s="67"/>
    </row>
    <row r="21" spans="1:6" s="37" customFormat="1" ht="15" customHeight="1" x14ac:dyDescent="0.2">
      <c r="A21" s="66" t="s">
        <v>193</v>
      </c>
      <c r="B21" s="108" t="s">
        <v>235</v>
      </c>
      <c r="C21" s="108" t="s">
        <v>236</v>
      </c>
      <c r="D21" s="186" t="s">
        <v>237</v>
      </c>
      <c r="E21" s="186" t="s">
        <v>238</v>
      </c>
      <c r="F21" s="67"/>
    </row>
    <row r="22" spans="1:6" s="37" customFormat="1" ht="15" customHeight="1" x14ac:dyDescent="0.2">
      <c r="A22" s="66" t="s">
        <v>194</v>
      </c>
      <c r="B22" s="108" t="s">
        <v>229</v>
      </c>
      <c r="C22" s="108" t="s">
        <v>230</v>
      </c>
      <c r="D22" s="186" t="s">
        <v>231</v>
      </c>
      <c r="E22" s="186" t="s">
        <v>232</v>
      </c>
      <c r="F22" s="67"/>
    </row>
    <row r="23" spans="1:6" s="37" customFormat="1" ht="15" customHeight="1" x14ac:dyDescent="0.2">
      <c r="A23" s="66" t="s">
        <v>214</v>
      </c>
      <c r="B23" s="108" t="s">
        <v>334</v>
      </c>
      <c r="C23" s="108" t="s">
        <v>335</v>
      </c>
      <c r="D23" s="186" t="s">
        <v>336</v>
      </c>
      <c r="E23" s="186" t="s">
        <v>142</v>
      </c>
      <c r="F23" s="67"/>
    </row>
    <row r="24" spans="1:6" s="37" customFormat="1" ht="15" customHeight="1" x14ac:dyDescent="0.2">
      <c r="A24" s="66" t="s">
        <v>215</v>
      </c>
      <c r="B24" s="108" t="s">
        <v>337</v>
      </c>
      <c r="C24" s="108" t="s">
        <v>338</v>
      </c>
      <c r="D24" s="186" t="s">
        <v>339</v>
      </c>
      <c r="E24" s="186" t="s">
        <v>213</v>
      </c>
      <c r="F24" s="67"/>
    </row>
    <row r="25" spans="1:6" s="37" customFormat="1" ht="15" customHeight="1" x14ac:dyDescent="0.2">
      <c r="A25" s="66" t="s">
        <v>216</v>
      </c>
      <c r="B25" s="108" t="s">
        <v>197</v>
      </c>
      <c r="C25" s="108" t="s">
        <v>195</v>
      </c>
      <c r="D25" s="186" t="s">
        <v>196</v>
      </c>
      <c r="E25" s="186" t="s">
        <v>195</v>
      </c>
      <c r="F25" s="67"/>
    </row>
    <row r="26" spans="1:6" s="37" customFormat="1" ht="15" customHeight="1" x14ac:dyDescent="0.2">
      <c r="A26" s="66" t="s">
        <v>217</v>
      </c>
      <c r="B26" s="108" t="s">
        <v>340</v>
      </c>
      <c r="C26" s="108" t="s">
        <v>341</v>
      </c>
      <c r="D26" s="186" t="s">
        <v>342</v>
      </c>
      <c r="E26" s="186" t="s">
        <v>343</v>
      </c>
      <c r="F26" s="67"/>
    </row>
    <row r="27" spans="1:6" s="37" customFormat="1" ht="15" customHeight="1" x14ac:dyDescent="0.2">
      <c r="A27" s="66" t="s">
        <v>218</v>
      </c>
      <c r="B27" s="108" t="s">
        <v>344</v>
      </c>
      <c r="C27" s="108" t="s">
        <v>345</v>
      </c>
      <c r="D27" s="186" t="s">
        <v>346</v>
      </c>
      <c r="E27" s="186" t="s">
        <v>347</v>
      </c>
      <c r="F27" s="67"/>
    </row>
    <row r="28" spans="1:6" s="37" customFormat="1" ht="15" customHeight="1" x14ac:dyDescent="0.2">
      <c r="A28" s="66" t="s">
        <v>219</v>
      </c>
      <c r="B28" s="108" t="s">
        <v>210</v>
      </c>
      <c r="C28" s="108" t="s">
        <v>211</v>
      </c>
      <c r="D28" s="186" t="s">
        <v>348</v>
      </c>
      <c r="E28" s="186" t="s">
        <v>212</v>
      </c>
      <c r="F28" s="67"/>
    </row>
    <row r="29" spans="1:6" s="37" customFormat="1" ht="15" customHeight="1" x14ac:dyDescent="0.2">
      <c r="A29" s="66" t="s">
        <v>220</v>
      </c>
      <c r="B29" s="108" t="s">
        <v>349</v>
      </c>
      <c r="C29" s="108" t="s">
        <v>350</v>
      </c>
      <c r="D29" s="186" t="s">
        <v>351</v>
      </c>
      <c r="E29" s="186" t="s">
        <v>352</v>
      </c>
      <c r="F29" s="67"/>
    </row>
    <row r="30" spans="1:6" s="37" customFormat="1" ht="15" customHeight="1" x14ac:dyDescent="0.2">
      <c r="A30" s="66" t="s">
        <v>223</v>
      </c>
      <c r="B30" s="108" t="s">
        <v>353</v>
      </c>
      <c r="C30" s="108" t="s">
        <v>354</v>
      </c>
      <c r="D30" s="186" t="s">
        <v>355</v>
      </c>
      <c r="E30" s="186" t="s">
        <v>356</v>
      </c>
      <c r="F30" s="67"/>
    </row>
    <row r="31" spans="1:6" s="37" customFormat="1" ht="15" customHeight="1" x14ac:dyDescent="0.2">
      <c r="A31" s="66" t="s">
        <v>225</v>
      </c>
      <c r="B31" s="108" t="s">
        <v>357</v>
      </c>
      <c r="C31" s="108" t="s">
        <v>358</v>
      </c>
      <c r="D31" s="186" t="s">
        <v>359</v>
      </c>
      <c r="E31" s="186" t="s">
        <v>360</v>
      </c>
      <c r="F31" s="67"/>
    </row>
    <row r="32" spans="1:6" s="37" customFormat="1" ht="15" customHeight="1" x14ac:dyDescent="0.2">
      <c r="A32" s="66" t="s">
        <v>226</v>
      </c>
      <c r="B32" s="108" t="s">
        <v>361</v>
      </c>
      <c r="C32" s="108" t="s">
        <v>362</v>
      </c>
      <c r="D32" s="186" t="s">
        <v>363</v>
      </c>
      <c r="E32" s="186" t="s">
        <v>364</v>
      </c>
      <c r="F32" s="67"/>
    </row>
    <row r="33" spans="1:12" s="37" customFormat="1" ht="15" customHeight="1" x14ac:dyDescent="0.2">
      <c r="A33" s="66" t="s">
        <v>227</v>
      </c>
      <c r="B33" s="108" t="s">
        <v>365</v>
      </c>
      <c r="C33" s="108" t="s">
        <v>366</v>
      </c>
      <c r="D33" s="107" t="s">
        <v>367</v>
      </c>
      <c r="E33" s="186" t="s">
        <v>368</v>
      </c>
      <c r="F33" s="67"/>
    </row>
    <row r="34" spans="1:12" s="37" customFormat="1" ht="15" customHeight="1" x14ac:dyDescent="0.2">
      <c r="A34" s="66" t="s">
        <v>228</v>
      </c>
      <c r="B34" s="108" t="s">
        <v>245</v>
      </c>
      <c r="C34" s="108" t="s">
        <v>152</v>
      </c>
      <c r="D34" s="186" t="s">
        <v>142</v>
      </c>
      <c r="E34" s="186" t="s">
        <v>142</v>
      </c>
      <c r="F34" s="67"/>
    </row>
    <row r="35" spans="1:12" s="37" customFormat="1" ht="15" customHeight="1" x14ac:dyDescent="0.2">
      <c r="A35" s="66" t="s">
        <v>233</v>
      </c>
      <c r="B35" s="108" t="s">
        <v>263</v>
      </c>
      <c r="C35" s="108" t="s">
        <v>264</v>
      </c>
      <c r="D35" s="186" t="s">
        <v>265</v>
      </c>
      <c r="E35" s="186" t="s">
        <v>213</v>
      </c>
      <c r="F35" s="67"/>
    </row>
    <row r="36" spans="1:12" s="37" customFormat="1" ht="15" customHeight="1" x14ac:dyDescent="0.2">
      <c r="A36" s="66" t="s">
        <v>234</v>
      </c>
      <c r="B36" s="108" t="s">
        <v>374</v>
      </c>
      <c r="C36" s="108" t="s">
        <v>375</v>
      </c>
      <c r="D36" s="186" t="s">
        <v>142</v>
      </c>
      <c r="E36" s="186" t="s">
        <v>142</v>
      </c>
      <c r="F36" s="67"/>
    </row>
    <row r="37" spans="1:12" s="37" customFormat="1" ht="12.75" x14ac:dyDescent="0.2">
      <c r="A37" s="754"/>
      <c r="B37" s="755"/>
      <c r="C37" s="755"/>
      <c r="D37" s="755"/>
      <c r="E37" s="756"/>
      <c r="F37" s="67"/>
    </row>
    <row r="38" spans="1:12" s="37" customFormat="1" ht="15.75" customHeight="1" x14ac:dyDescent="0.2">
      <c r="A38" s="68" t="s">
        <v>33</v>
      </c>
      <c r="B38" s="69" t="s">
        <v>45</v>
      </c>
      <c r="C38" s="70" t="s">
        <v>34</v>
      </c>
      <c r="D38" s="70" t="s">
        <v>145</v>
      </c>
      <c r="E38" s="70" t="s">
        <v>146</v>
      </c>
      <c r="L38" s="37">
        <f>6300/7</f>
        <v>900</v>
      </c>
    </row>
    <row r="39" spans="1:12" s="37" customFormat="1" ht="31.5" x14ac:dyDescent="0.2">
      <c r="A39" s="71" t="s">
        <v>147</v>
      </c>
      <c r="B39" s="72" t="s">
        <v>302</v>
      </c>
      <c r="C39" s="73" t="s">
        <v>134</v>
      </c>
      <c r="D39" s="74">
        <v>44462</v>
      </c>
      <c r="E39" s="75">
        <f>IF(SUM(D41:E43)&lt;&gt;0,MEDIAN(D41:E43),"")</f>
        <v>0.98</v>
      </c>
    </row>
    <row r="40" spans="1:12" s="37" customFormat="1" ht="12.75" x14ac:dyDescent="0.2">
      <c r="A40" s="76" t="s">
        <v>149</v>
      </c>
      <c r="B40" s="739" t="s">
        <v>150</v>
      </c>
      <c r="C40" s="739"/>
      <c r="D40" s="740" t="s">
        <v>135</v>
      </c>
      <c r="E40" s="740"/>
    </row>
    <row r="41" spans="1:12" s="37" customFormat="1" ht="12.75" x14ac:dyDescent="0.2">
      <c r="A41" s="66" t="s">
        <v>141</v>
      </c>
      <c r="B41" s="744" t="str">
        <f>VLOOKUP(A41,$A$11:$E$36,3,0)</f>
        <v>PROJETO X</v>
      </c>
      <c r="C41" s="744"/>
      <c r="D41" s="741">
        <v>0.98</v>
      </c>
      <c r="E41" s="741"/>
      <c r="H41" s="37" t="e">
        <f>D43/#REF!</f>
        <v>#REF!</v>
      </c>
    </row>
    <row r="42" spans="1:12" s="37" customFormat="1" ht="12.75" x14ac:dyDescent="0.2">
      <c r="A42" s="66" t="s">
        <v>143</v>
      </c>
      <c r="B42" s="745" t="str">
        <f>VLOOKUP(A42,$A$11:$E$36,3,0)</f>
        <v>SP BLINDAGEM RADIOLÓGICA</v>
      </c>
      <c r="C42" s="746"/>
      <c r="D42" s="738">
        <v>0.9</v>
      </c>
      <c r="E42" s="738"/>
    </row>
    <row r="43" spans="1:12" s="37" customFormat="1" ht="12.75" x14ac:dyDescent="0.2">
      <c r="A43" s="66" t="s">
        <v>144</v>
      </c>
      <c r="B43" s="742" t="str">
        <f>VLOOKUP(A43,$A$11:$E$36,3,0)</f>
        <v>ION INDUSTRIAL</v>
      </c>
      <c r="C43" s="743"/>
      <c r="D43" s="736">
        <v>1</v>
      </c>
      <c r="E43" s="736"/>
    </row>
    <row r="44" spans="1:12" s="37" customFormat="1" ht="12.75" x14ac:dyDescent="0.2">
      <c r="A44" s="77"/>
      <c r="B44" s="78"/>
      <c r="C44" s="78"/>
      <c r="D44" s="79"/>
      <c r="E44" s="80"/>
    </row>
    <row r="45" spans="1:12" s="37" customFormat="1" ht="12.75" x14ac:dyDescent="0.2">
      <c r="A45" s="68" t="s">
        <v>33</v>
      </c>
      <c r="B45" s="69" t="s">
        <v>45</v>
      </c>
      <c r="C45" s="70" t="s">
        <v>34</v>
      </c>
      <c r="D45" s="70" t="s">
        <v>145</v>
      </c>
      <c r="E45" s="70" t="s">
        <v>146</v>
      </c>
    </row>
    <row r="46" spans="1:12" s="37" customFormat="1" ht="31.5" x14ac:dyDescent="0.2">
      <c r="A46" s="71" t="s">
        <v>151</v>
      </c>
      <c r="B46" s="72" t="s">
        <v>303</v>
      </c>
      <c r="C46" s="73" t="s">
        <v>104</v>
      </c>
      <c r="D46" s="74">
        <v>44462</v>
      </c>
      <c r="E46" s="75">
        <f>IF(SUM(D48:E50)&lt;&gt;0,MEDIAN(D48:E50),"")</f>
        <v>3665.47</v>
      </c>
    </row>
    <row r="47" spans="1:12" s="37" customFormat="1" ht="12.75" x14ac:dyDescent="0.2">
      <c r="A47" s="76" t="s">
        <v>149</v>
      </c>
      <c r="B47" s="739" t="s">
        <v>150</v>
      </c>
      <c r="C47" s="739"/>
      <c r="D47" s="740" t="s">
        <v>135</v>
      </c>
      <c r="E47" s="740"/>
    </row>
    <row r="48" spans="1:12" s="37" customFormat="1" ht="12.75" x14ac:dyDescent="0.2">
      <c r="A48" s="66" t="s">
        <v>141</v>
      </c>
      <c r="B48" s="744" t="str">
        <f>VLOOKUP(A48,$A$11:$E$36,3,0)</f>
        <v>PROJETO X</v>
      </c>
      <c r="C48" s="744"/>
      <c r="D48" s="741">
        <v>3475</v>
      </c>
      <c r="E48" s="741"/>
    </row>
    <row r="49" spans="1:7" s="37" customFormat="1" ht="12.75" x14ac:dyDescent="0.2">
      <c r="A49" s="66" t="s">
        <v>156</v>
      </c>
      <c r="B49" s="745" t="str">
        <f>VLOOKUP(A49,$A$11:$E$36,3,0)</f>
        <v>AMERICANAS</v>
      </c>
      <c r="C49" s="746"/>
      <c r="D49" s="738">
        <v>3846.91</v>
      </c>
      <c r="E49" s="738"/>
    </row>
    <row r="50" spans="1:7" s="37" customFormat="1" ht="12.75" x14ac:dyDescent="0.2">
      <c r="A50" s="66" t="s">
        <v>157</v>
      </c>
      <c r="B50" s="742" t="str">
        <f>VLOOKUP(A50,$A$11:$E$36,3,0)</f>
        <v>MAGAZINE LUIZA</v>
      </c>
      <c r="C50" s="743"/>
      <c r="D50" s="736">
        <v>3665.47</v>
      </c>
      <c r="E50" s="736"/>
    </row>
    <row r="51" spans="1:7" s="37" customFormat="1" ht="12.75" x14ac:dyDescent="0.2">
      <c r="A51" s="192"/>
      <c r="B51" s="193"/>
      <c r="C51" s="194"/>
      <c r="D51" s="195"/>
      <c r="E51" s="195"/>
    </row>
    <row r="52" spans="1:7" s="37" customFormat="1" ht="12.75" x14ac:dyDescent="0.2">
      <c r="A52" s="68" t="s">
        <v>33</v>
      </c>
      <c r="B52" s="69" t="s">
        <v>45</v>
      </c>
      <c r="C52" s="70" t="s">
        <v>34</v>
      </c>
      <c r="D52" s="70" t="s">
        <v>145</v>
      </c>
      <c r="E52" s="70" t="s">
        <v>146</v>
      </c>
    </row>
    <row r="53" spans="1:7" s="37" customFormat="1" ht="31.5" x14ac:dyDescent="0.2">
      <c r="A53" s="71" t="s">
        <v>153</v>
      </c>
      <c r="B53" s="72" t="s">
        <v>309</v>
      </c>
      <c r="C53" s="73" t="s">
        <v>104</v>
      </c>
      <c r="D53" s="74">
        <v>44462</v>
      </c>
      <c r="E53" s="75">
        <f>IF(SUM(D55:E57)&lt;&gt;0,MEDIAN(D55:E57),"")</f>
        <v>3665.47</v>
      </c>
    </row>
    <row r="54" spans="1:7" s="37" customFormat="1" ht="12.75" x14ac:dyDescent="0.2">
      <c r="A54" s="76" t="s">
        <v>149</v>
      </c>
      <c r="B54" s="739" t="s">
        <v>150</v>
      </c>
      <c r="C54" s="739"/>
      <c r="D54" s="740" t="s">
        <v>135</v>
      </c>
      <c r="E54" s="740"/>
    </row>
    <row r="55" spans="1:7" s="37" customFormat="1" ht="12.75" x14ac:dyDescent="0.2">
      <c r="A55" s="66" t="s">
        <v>141</v>
      </c>
      <c r="B55" s="744" t="str">
        <f>VLOOKUP(A55,$A$11:$E$36,3,0)</f>
        <v>PROJETO X</v>
      </c>
      <c r="C55" s="744"/>
      <c r="D55" s="741">
        <v>3475</v>
      </c>
      <c r="E55" s="741"/>
    </row>
    <row r="56" spans="1:7" s="37" customFormat="1" ht="12.75" x14ac:dyDescent="0.2">
      <c r="A56" s="66" t="s">
        <v>156</v>
      </c>
      <c r="B56" s="745" t="str">
        <f>VLOOKUP(A56,$A$11:$E$36,3,0)</f>
        <v>AMERICANAS</v>
      </c>
      <c r="C56" s="746"/>
      <c r="D56" s="738">
        <v>3846.91</v>
      </c>
      <c r="E56" s="738"/>
    </row>
    <row r="57" spans="1:7" s="37" customFormat="1" ht="12.75" x14ac:dyDescent="0.2">
      <c r="A57" s="66" t="s">
        <v>157</v>
      </c>
      <c r="B57" s="742" t="str">
        <f>VLOOKUP(A57,$A$11:$E$36,3,0)</f>
        <v>MAGAZINE LUIZA</v>
      </c>
      <c r="C57" s="743"/>
      <c r="D57" s="736">
        <v>3665.47</v>
      </c>
      <c r="E57" s="736"/>
    </row>
    <row r="58" spans="1:7" s="37" customFormat="1" ht="12.75" x14ac:dyDescent="0.2">
      <c r="A58" s="77"/>
      <c r="B58" s="78"/>
      <c r="C58" s="78"/>
      <c r="D58" s="79"/>
      <c r="E58" s="80"/>
    </row>
    <row r="59" spans="1:7" s="37" customFormat="1" ht="12.75" x14ac:dyDescent="0.2">
      <c r="A59" s="68" t="s">
        <v>33</v>
      </c>
      <c r="B59" s="69" t="s">
        <v>45</v>
      </c>
      <c r="C59" s="70" t="s">
        <v>34</v>
      </c>
      <c r="D59" s="70" t="s">
        <v>145</v>
      </c>
      <c r="E59" s="70" t="s">
        <v>146</v>
      </c>
    </row>
    <row r="60" spans="1:7" s="37" customFormat="1" ht="56.25" customHeight="1" x14ac:dyDescent="0.2">
      <c r="A60" s="71" t="s">
        <v>154</v>
      </c>
      <c r="B60" s="72" t="s">
        <v>304</v>
      </c>
      <c r="C60" s="73" t="s">
        <v>133</v>
      </c>
      <c r="D60" s="74">
        <v>44462</v>
      </c>
      <c r="E60" s="75">
        <f>IF(SUM(D62:E64)&lt;&gt;0,MEDIAN(D62:E64),"")</f>
        <v>4064</v>
      </c>
      <c r="G60" s="37" t="s">
        <v>246</v>
      </c>
    </row>
    <row r="61" spans="1:7" s="37" customFormat="1" ht="12.75" x14ac:dyDescent="0.2">
      <c r="A61" s="76" t="s">
        <v>149</v>
      </c>
      <c r="B61" s="739" t="s">
        <v>150</v>
      </c>
      <c r="C61" s="739"/>
      <c r="D61" s="740" t="s">
        <v>135</v>
      </c>
      <c r="E61" s="740"/>
    </row>
    <row r="62" spans="1:7" s="37" customFormat="1" ht="12.75" x14ac:dyDescent="0.2">
      <c r="A62" s="66" t="s">
        <v>141</v>
      </c>
      <c r="B62" s="744" t="str">
        <f>VLOOKUP(A62,$A$11:$E$36,3,0)</f>
        <v>PROJETO X</v>
      </c>
      <c r="C62" s="744"/>
      <c r="D62" s="741">
        <v>4064</v>
      </c>
      <c r="E62" s="741"/>
    </row>
    <row r="63" spans="1:7" s="37" customFormat="1" ht="12.75" x14ac:dyDescent="0.2">
      <c r="A63" s="66" t="s">
        <v>143</v>
      </c>
      <c r="B63" s="745" t="str">
        <f>VLOOKUP(A63,$A$11:$E$36,3,0)</f>
        <v>SP BLINDAGEM RADIOLÓGICA</v>
      </c>
      <c r="C63" s="746"/>
      <c r="D63" s="738">
        <v>3477</v>
      </c>
      <c r="E63" s="738"/>
    </row>
    <row r="64" spans="1:7" s="37" customFormat="1" ht="12.75" x14ac:dyDescent="0.2">
      <c r="A64" s="164" t="s">
        <v>158</v>
      </c>
      <c r="B64" s="742" t="str">
        <f>VLOOKUP(A64,$A$11:$E$36,3,0)</f>
        <v>ENGEBLIND</v>
      </c>
      <c r="C64" s="743"/>
      <c r="D64" s="736">
        <v>6490</v>
      </c>
      <c r="E64" s="736"/>
    </row>
    <row r="65" spans="1:10" s="37" customFormat="1" ht="12.75" x14ac:dyDescent="0.2">
      <c r="A65" s="77"/>
      <c r="B65" s="78"/>
      <c r="C65" s="78"/>
      <c r="D65" s="79"/>
      <c r="E65" s="80"/>
    </row>
    <row r="66" spans="1:10" s="37" customFormat="1" ht="12.75" x14ac:dyDescent="0.2">
      <c r="A66" s="68" t="s">
        <v>33</v>
      </c>
      <c r="B66" s="69" t="s">
        <v>45</v>
      </c>
      <c r="C66" s="70" t="s">
        <v>34</v>
      </c>
      <c r="D66" s="70" t="s">
        <v>145</v>
      </c>
      <c r="E66" s="70" t="s">
        <v>146</v>
      </c>
    </row>
    <row r="67" spans="1:10" s="37" customFormat="1" ht="52.5" x14ac:dyDescent="0.2">
      <c r="A67" s="71" t="s">
        <v>155</v>
      </c>
      <c r="B67" s="166" t="s">
        <v>305</v>
      </c>
      <c r="C67" s="73" t="s">
        <v>133</v>
      </c>
      <c r="D67" s="74">
        <v>44462</v>
      </c>
      <c r="E67" s="75">
        <f>IF(SUM(D69:E71)&lt;&gt;0,MEDIAN(D69:E71),"")</f>
        <v>5400</v>
      </c>
    </row>
    <row r="68" spans="1:10" s="37" customFormat="1" ht="12.75" x14ac:dyDescent="0.2">
      <c r="A68" s="76" t="s">
        <v>149</v>
      </c>
      <c r="B68" s="739" t="s">
        <v>150</v>
      </c>
      <c r="C68" s="739"/>
      <c r="D68" s="740" t="s">
        <v>135</v>
      </c>
      <c r="E68" s="740"/>
    </row>
    <row r="69" spans="1:10" s="37" customFormat="1" ht="12.75" x14ac:dyDescent="0.2">
      <c r="A69" s="66" t="s">
        <v>141</v>
      </c>
      <c r="B69" s="744" t="str">
        <f>VLOOKUP(A69,$A$11:$E$36,3,0)</f>
        <v>PROJETO X</v>
      </c>
      <c r="C69" s="744"/>
      <c r="D69" s="741">
        <v>5400</v>
      </c>
      <c r="E69" s="741"/>
    </row>
    <row r="70" spans="1:10" s="37" customFormat="1" ht="12.75" x14ac:dyDescent="0.2">
      <c r="A70" s="66" t="s">
        <v>143</v>
      </c>
      <c r="B70" s="745" t="str">
        <f>VLOOKUP(A70,$A$11:$E$36,3,0)</f>
        <v>SP BLINDAGEM RADIOLÓGICA</v>
      </c>
      <c r="C70" s="746"/>
      <c r="D70" s="738">
        <v>3697</v>
      </c>
      <c r="E70" s="738"/>
    </row>
    <row r="71" spans="1:10" s="37" customFormat="1" ht="12.75" x14ac:dyDescent="0.2">
      <c r="A71" s="66" t="s">
        <v>158</v>
      </c>
      <c r="B71" s="742" t="str">
        <f>VLOOKUP(A71,$A$11:$E$36,3,0)</f>
        <v>ENGEBLIND</v>
      </c>
      <c r="C71" s="743"/>
      <c r="D71" s="736">
        <v>6690</v>
      </c>
      <c r="E71" s="736"/>
      <c r="J71" s="37">
        <f>2</f>
        <v>2</v>
      </c>
    </row>
    <row r="72" spans="1:10" s="37" customFormat="1" ht="12.75" x14ac:dyDescent="0.2">
      <c r="A72" s="77"/>
      <c r="B72" s="78"/>
      <c r="C72" s="78"/>
      <c r="D72" s="79"/>
      <c r="E72" s="80"/>
    </row>
    <row r="73" spans="1:10" s="37" customFormat="1" ht="12.75" x14ac:dyDescent="0.2">
      <c r="A73" s="68" t="s">
        <v>33</v>
      </c>
      <c r="B73" s="69" t="s">
        <v>45</v>
      </c>
      <c r="C73" s="70" t="s">
        <v>34</v>
      </c>
      <c r="D73" s="70" t="s">
        <v>145</v>
      </c>
      <c r="E73" s="70" t="s">
        <v>146</v>
      </c>
    </row>
    <row r="74" spans="1:10" s="37" customFormat="1" ht="32.25" customHeight="1" x14ac:dyDescent="0.2">
      <c r="A74" s="71" t="s">
        <v>247</v>
      </c>
      <c r="B74" s="72" t="s">
        <v>298</v>
      </c>
      <c r="C74" s="73" t="s">
        <v>104</v>
      </c>
      <c r="D74" s="74">
        <v>44463</v>
      </c>
      <c r="E74" s="75">
        <f>IF(SUM(D76:E78)&lt;&gt;0,MEDIAN(D76:E78),"")</f>
        <v>2209.16</v>
      </c>
    </row>
    <row r="75" spans="1:10" s="37" customFormat="1" ht="12.75" x14ac:dyDescent="0.2">
      <c r="A75" s="76" t="s">
        <v>149</v>
      </c>
      <c r="B75" s="739" t="s">
        <v>150</v>
      </c>
      <c r="C75" s="739"/>
      <c r="D75" s="740" t="s">
        <v>135</v>
      </c>
      <c r="E75" s="740"/>
    </row>
    <row r="76" spans="1:10" s="37" customFormat="1" ht="12.75" x14ac:dyDescent="0.2">
      <c r="A76" s="163" t="s">
        <v>159</v>
      </c>
      <c r="B76" s="744" t="str">
        <f>VLOOKUP(A76,$A$11:$E$36,3,0)</f>
        <v>SERTÃO</v>
      </c>
      <c r="C76" s="744"/>
      <c r="D76" s="741">
        <v>2209.16</v>
      </c>
      <c r="E76" s="741"/>
    </row>
    <row r="77" spans="1:10" s="37" customFormat="1" ht="12.75" x14ac:dyDescent="0.2">
      <c r="A77" s="66" t="s">
        <v>190</v>
      </c>
      <c r="B77" s="745" t="str">
        <f>VLOOKUP(A77,$A$11:$E$36,3,0)</f>
        <v>LEROY MERLIN</v>
      </c>
      <c r="C77" s="746"/>
      <c r="D77" s="738">
        <v>2739.9</v>
      </c>
      <c r="E77" s="738"/>
    </row>
    <row r="78" spans="1:10" s="37" customFormat="1" ht="12.75" x14ac:dyDescent="0.2">
      <c r="A78" s="164" t="s">
        <v>191</v>
      </c>
      <c r="B78" s="742" t="str">
        <f>VLOOKUP(A78,$A$11:$E$36,3,0)</f>
        <v>ACQUAFORT</v>
      </c>
      <c r="C78" s="743"/>
      <c r="D78" s="736">
        <v>1979.9</v>
      </c>
      <c r="E78" s="736"/>
    </row>
    <row r="79" spans="1:10" s="37" customFormat="1" ht="12.75" x14ac:dyDescent="0.2">
      <c r="A79" s="167"/>
      <c r="D79" s="81"/>
      <c r="E79" s="168"/>
    </row>
    <row r="80" spans="1:10" s="37" customFormat="1" ht="12.75" x14ac:dyDescent="0.2">
      <c r="A80" s="68" t="s">
        <v>33</v>
      </c>
      <c r="B80" s="69" t="s">
        <v>45</v>
      </c>
      <c r="C80" s="70" t="s">
        <v>34</v>
      </c>
      <c r="D80" s="70" t="s">
        <v>145</v>
      </c>
      <c r="E80" s="70" t="s">
        <v>146</v>
      </c>
    </row>
    <row r="81" spans="1:5" s="37" customFormat="1" ht="12.75" x14ac:dyDescent="0.2">
      <c r="A81" s="71" t="s">
        <v>248</v>
      </c>
      <c r="B81" s="72" t="s">
        <v>200</v>
      </c>
      <c r="C81" s="73" t="s">
        <v>104</v>
      </c>
      <c r="D81" s="74">
        <v>44463</v>
      </c>
      <c r="E81" s="75">
        <f>IF(SUM(D83:E85)&lt;&gt;0,MEDIAN(D83:E85),"")</f>
        <v>38.130000000000003</v>
      </c>
    </row>
    <row r="82" spans="1:5" s="37" customFormat="1" ht="12.75" x14ac:dyDescent="0.2">
      <c r="A82" s="76" t="s">
        <v>149</v>
      </c>
      <c r="B82" s="739" t="s">
        <v>150</v>
      </c>
      <c r="C82" s="739"/>
      <c r="D82" s="740" t="s">
        <v>135</v>
      </c>
      <c r="E82" s="740"/>
    </row>
    <row r="83" spans="1:5" s="37" customFormat="1" ht="12.75" x14ac:dyDescent="0.2">
      <c r="A83" s="163" t="s">
        <v>156</v>
      </c>
      <c r="B83" s="744" t="str">
        <f>VLOOKUP(A83,$A$11:$E$36,3,0)</f>
        <v>AMERICANAS</v>
      </c>
      <c r="C83" s="744"/>
      <c r="D83" s="741">
        <v>44.85</v>
      </c>
      <c r="E83" s="741"/>
    </row>
    <row r="84" spans="1:5" s="37" customFormat="1" ht="12.75" x14ac:dyDescent="0.2">
      <c r="A84" s="66" t="s">
        <v>157</v>
      </c>
      <c r="B84" s="745" t="str">
        <f>VLOOKUP(A84,$A$11:$E$36,3,0)</f>
        <v>MAGAZINE LUIZA</v>
      </c>
      <c r="C84" s="746"/>
      <c r="D84" s="738">
        <v>38.130000000000003</v>
      </c>
      <c r="E84" s="738"/>
    </row>
    <row r="85" spans="1:5" s="37" customFormat="1" ht="12.75" x14ac:dyDescent="0.2">
      <c r="A85" s="164" t="s">
        <v>190</v>
      </c>
      <c r="B85" s="742" t="str">
        <f>VLOOKUP(A85,$A$11:$E$36,3,0)</f>
        <v>LEROY MERLIN</v>
      </c>
      <c r="C85" s="743"/>
      <c r="D85" s="736">
        <v>35.840000000000003</v>
      </c>
      <c r="E85" s="736"/>
    </row>
    <row r="86" spans="1:5" s="37" customFormat="1" ht="12.75" x14ac:dyDescent="0.2">
      <c r="A86" s="167"/>
      <c r="D86" s="81"/>
      <c r="E86" s="168"/>
    </row>
    <row r="87" spans="1:5" s="37" customFormat="1" ht="12.75" x14ac:dyDescent="0.2">
      <c r="A87" s="68" t="s">
        <v>33</v>
      </c>
      <c r="B87" s="69" t="s">
        <v>45</v>
      </c>
      <c r="C87" s="70" t="s">
        <v>34</v>
      </c>
      <c r="D87" s="70" t="s">
        <v>145</v>
      </c>
      <c r="E87" s="70" t="s">
        <v>146</v>
      </c>
    </row>
    <row r="88" spans="1:5" s="37" customFormat="1" ht="12.75" x14ac:dyDescent="0.2">
      <c r="A88" s="71" t="s">
        <v>249</v>
      </c>
      <c r="B88" s="72" t="s">
        <v>369</v>
      </c>
      <c r="C88" s="73" t="s">
        <v>104</v>
      </c>
      <c r="D88" s="74">
        <v>44418</v>
      </c>
      <c r="E88" s="75">
        <f>IF(SUM(D90:E92)&lt;&gt;0,MEDIAN(D90:E92),"")</f>
        <v>139.9</v>
      </c>
    </row>
    <row r="89" spans="1:5" s="37" customFormat="1" ht="12.75" x14ac:dyDescent="0.2">
      <c r="A89" s="76" t="s">
        <v>149</v>
      </c>
      <c r="B89" s="739" t="s">
        <v>150</v>
      </c>
      <c r="C89" s="739"/>
      <c r="D89" s="740" t="s">
        <v>135</v>
      </c>
      <c r="E89" s="740"/>
    </row>
    <row r="90" spans="1:5" s="37" customFormat="1" ht="12.75" x14ac:dyDescent="0.2">
      <c r="A90" s="163" t="s">
        <v>192</v>
      </c>
      <c r="B90" s="744" t="str">
        <f>VLOOKUP(A90,$A$11:$E$36,3,0)</f>
        <v>ELETROLED'S</v>
      </c>
      <c r="C90" s="744"/>
      <c r="D90" s="741">
        <v>149.9</v>
      </c>
      <c r="E90" s="741"/>
    </row>
    <row r="91" spans="1:5" s="37" customFormat="1" ht="12.75" x14ac:dyDescent="0.2">
      <c r="A91" s="66" t="s">
        <v>193</v>
      </c>
      <c r="B91" s="745" t="str">
        <f>VLOOKUP(A91,$A$11:$E$36,3,0)</f>
        <v>MULTILED</v>
      </c>
      <c r="C91" s="746"/>
      <c r="D91" s="738">
        <v>139.9</v>
      </c>
      <c r="E91" s="738"/>
    </row>
    <row r="92" spans="1:5" s="37" customFormat="1" ht="12.75" x14ac:dyDescent="0.2">
      <c r="A92" s="164" t="s">
        <v>194</v>
      </c>
      <c r="B92" s="742" t="str">
        <f>VLOOKUP(A92,$A$11:$E$36,3,0)</f>
        <v>CONTRAFO</v>
      </c>
      <c r="C92" s="743"/>
      <c r="D92" s="736">
        <v>115.98</v>
      </c>
      <c r="E92" s="736"/>
    </row>
    <row r="93" spans="1:5" s="37" customFormat="1" ht="12.75" x14ac:dyDescent="0.2">
      <c r="A93" s="167"/>
      <c r="D93" s="81"/>
      <c r="E93" s="168"/>
    </row>
    <row r="94" spans="1:5" s="37" customFormat="1" ht="12.75" x14ac:dyDescent="0.2">
      <c r="A94" s="68" t="s">
        <v>33</v>
      </c>
      <c r="B94" s="69" t="s">
        <v>45</v>
      </c>
      <c r="C94" s="70" t="s">
        <v>34</v>
      </c>
      <c r="D94" s="70" t="s">
        <v>145</v>
      </c>
      <c r="E94" s="70" t="s">
        <v>146</v>
      </c>
    </row>
    <row r="95" spans="1:5" s="37" customFormat="1" ht="21" x14ac:dyDescent="0.2">
      <c r="A95" s="71" t="s">
        <v>250</v>
      </c>
      <c r="B95" s="72" t="s">
        <v>370</v>
      </c>
      <c r="C95" s="73" t="s">
        <v>104</v>
      </c>
      <c r="D95" s="74">
        <v>44464</v>
      </c>
      <c r="E95" s="75">
        <f>IF(SUM(D97:E99)&lt;&gt;0,MEDIAN(D97:E99),"")</f>
        <v>218.77</v>
      </c>
    </row>
    <row r="96" spans="1:5" s="37" customFormat="1" ht="12.75" x14ac:dyDescent="0.2">
      <c r="A96" s="76" t="s">
        <v>149</v>
      </c>
      <c r="B96" s="739" t="s">
        <v>150</v>
      </c>
      <c r="C96" s="739"/>
      <c r="D96" s="740" t="s">
        <v>135</v>
      </c>
      <c r="E96" s="740"/>
    </row>
    <row r="97" spans="1:5" s="37" customFormat="1" ht="12.75" x14ac:dyDescent="0.2">
      <c r="A97" s="163" t="s">
        <v>156</v>
      </c>
      <c r="B97" s="744" t="str">
        <f>VLOOKUP(A97,$A$11:$E$36,3,0)</f>
        <v>AMERICANAS</v>
      </c>
      <c r="C97" s="744"/>
      <c r="D97" s="741">
        <v>213.25</v>
      </c>
      <c r="E97" s="741"/>
    </row>
    <row r="98" spans="1:5" s="37" customFormat="1" ht="12.75" x14ac:dyDescent="0.2">
      <c r="A98" s="66" t="s">
        <v>190</v>
      </c>
      <c r="B98" s="745" t="str">
        <f>VLOOKUP(A98,$A$11:$E$36,3,0)</f>
        <v>LEROY MERLIN</v>
      </c>
      <c r="C98" s="746"/>
      <c r="D98" s="738">
        <v>278.41000000000003</v>
      </c>
      <c r="E98" s="738"/>
    </row>
    <row r="99" spans="1:5" s="37" customFormat="1" ht="12.75" x14ac:dyDescent="0.2">
      <c r="A99" s="164" t="s">
        <v>214</v>
      </c>
      <c r="B99" s="742" t="str">
        <f>VLOOKUP(A99,$A$11:$E$36,3,0)</f>
        <v>ILUMINIM</v>
      </c>
      <c r="C99" s="743"/>
      <c r="D99" s="736">
        <v>218.77</v>
      </c>
      <c r="E99" s="736"/>
    </row>
    <row r="100" spans="1:5" s="37" customFormat="1" ht="12.75" x14ac:dyDescent="0.2">
      <c r="A100" s="167"/>
      <c r="D100" s="81"/>
      <c r="E100" s="168"/>
    </row>
    <row r="101" spans="1:5" s="37" customFormat="1" ht="12.75" x14ac:dyDescent="0.2">
      <c r="A101" s="68" t="s">
        <v>33</v>
      </c>
      <c r="B101" s="69" t="s">
        <v>45</v>
      </c>
      <c r="C101" s="70" t="s">
        <v>34</v>
      </c>
      <c r="D101" s="70" t="s">
        <v>145</v>
      </c>
      <c r="E101" s="70" t="s">
        <v>146</v>
      </c>
    </row>
    <row r="102" spans="1:5" s="37" customFormat="1" ht="21" x14ac:dyDescent="0.2">
      <c r="A102" s="201" t="s">
        <v>251</v>
      </c>
      <c r="B102" s="197" t="s">
        <v>306</v>
      </c>
      <c r="C102" s="198" t="s">
        <v>148</v>
      </c>
      <c r="D102" s="199">
        <v>44398</v>
      </c>
      <c r="E102" s="200">
        <f>IF(SUM(D104:E106)&lt;&gt;0,MEDIAN(D104:E106),"")</f>
        <v>1577.04</v>
      </c>
    </row>
    <row r="103" spans="1:5" s="37" customFormat="1" ht="12.75" x14ac:dyDescent="0.2">
      <c r="A103" s="76" t="s">
        <v>149</v>
      </c>
      <c r="B103" s="739" t="s">
        <v>150</v>
      </c>
      <c r="C103" s="739"/>
      <c r="D103" s="740" t="s">
        <v>135</v>
      </c>
      <c r="E103" s="740"/>
    </row>
    <row r="104" spans="1:5" s="37" customFormat="1" ht="12.75" x14ac:dyDescent="0.2">
      <c r="A104" s="163" t="s">
        <v>194</v>
      </c>
      <c r="B104" s="744" t="str">
        <f>VLOOKUP(A104,$A$11:$E$36,3,0)</f>
        <v>CONTRAFO</v>
      </c>
      <c r="C104" s="744"/>
      <c r="D104" s="741">
        <v>1529.9</v>
      </c>
      <c r="E104" s="741"/>
    </row>
    <row r="105" spans="1:5" s="37" customFormat="1" ht="12.75" x14ac:dyDescent="0.2">
      <c r="A105" s="66" t="s">
        <v>233</v>
      </c>
      <c r="B105" s="745" t="str">
        <f>VLOOKUP(A105,$A$11:$E$36,3,0)</f>
        <v>DELTA COMÉRCIO</v>
      </c>
      <c r="C105" s="746"/>
      <c r="D105" s="738">
        <v>1860.75</v>
      </c>
      <c r="E105" s="738"/>
    </row>
    <row r="106" spans="1:5" s="37" customFormat="1" ht="12.75" x14ac:dyDescent="0.2">
      <c r="A106" s="164" t="s">
        <v>234</v>
      </c>
      <c r="B106" s="742" t="str">
        <f>VLOOKUP(A106,$A$11:$E$36,3,0)</f>
        <v>VIEW TECH</v>
      </c>
      <c r="C106" s="743"/>
      <c r="D106" s="736">
        <v>1577.04</v>
      </c>
      <c r="E106" s="736"/>
    </row>
    <row r="107" spans="1:5" s="37" customFormat="1" ht="12.75" x14ac:dyDescent="0.2">
      <c r="A107" s="167"/>
      <c r="D107" s="81"/>
      <c r="E107" s="168"/>
    </row>
    <row r="108" spans="1:5" s="37" customFormat="1" ht="12.75" x14ac:dyDescent="0.2">
      <c r="A108" s="68" t="s">
        <v>33</v>
      </c>
      <c r="B108" s="69" t="s">
        <v>45</v>
      </c>
      <c r="C108" s="70" t="s">
        <v>34</v>
      </c>
      <c r="D108" s="70" t="s">
        <v>145</v>
      </c>
      <c r="E108" s="70" t="s">
        <v>146</v>
      </c>
    </row>
    <row r="109" spans="1:5" s="37" customFormat="1" ht="21" x14ac:dyDescent="0.2">
      <c r="A109" s="71" t="s">
        <v>252</v>
      </c>
      <c r="B109" s="72" t="s">
        <v>371</v>
      </c>
      <c r="C109" s="73" t="s">
        <v>104</v>
      </c>
      <c r="D109" s="74">
        <v>44462</v>
      </c>
      <c r="E109" s="75">
        <f>IF(SUM(D111:E113)&lt;&gt;0,MEDIAN(D111:E113),"")</f>
        <v>2434.0700000000002</v>
      </c>
    </row>
    <row r="110" spans="1:5" s="37" customFormat="1" ht="12.75" x14ac:dyDescent="0.2">
      <c r="A110" s="76" t="s">
        <v>149</v>
      </c>
      <c r="B110" s="739" t="s">
        <v>150</v>
      </c>
      <c r="C110" s="739"/>
      <c r="D110" s="740" t="s">
        <v>135</v>
      </c>
      <c r="E110" s="740"/>
    </row>
    <row r="111" spans="1:5" s="37" customFormat="1" ht="12.75" x14ac:dyDescent="0.2">
      <c r="A111" s="163" t="s">
        <v>215</v>
      </c>
      <c r="B111" s="744" t="str">
        <f>VLOOKUP(A111,$A$11:$E$36,3,0)</f>
        <v>RC VIDROS</v>
      </c>
      <c r="C111" s="744"/>
      <c r="D111" s="741">
        <v>2182</v>
      </c>
      <c r="E111" s="741"/>
    </row>
    <row r="112" spans="1:5" s="37" customFormat="1" ht="12.75" x14ac:dyDescent="0.2">
      <c r="A112" s="66" t="s">
        <v>216</v>
      </c>
      <c r="B112" s="745" t="str">
        <f>VLOOKUP(A112,$A$11:$E$36,3,0)</f>
        <v>VARANDA VIDROS</v>
      </c>
      <c r="C112" s="746"/>
      <c r="D112" s="738">
        <v>2520</v>
      </c>
      <c r="E112" s="738"/>
    </row>
    <row r="113" spans="1:5" s="37" customFormat="1" ht="12.75" x14ac:dyDescent="0.2">
      <c r="A113" s="164" t="s">
        <v>217</v>
      </c>
      <c r="B113" s="742" t="str">
        <f>VLOOKUP(A113,$A$11:$E$36,3,0)</f>
        <v>VIDROLINE</v>
      </c>
      <c r="C113" s="743"/>
      <c r="D113" s="736">
        <v>2434.0700000000002</v>
      </c>
      <c r="E113" s="736"/>
    </row>
    <row r="114" spans="1:5" s="37" customFormat="1" ht="12.75" x14ac:dyDescent="0.2">
      <c r="A114" s="167"/>
      <c r="D114" s="81"/>
      <c r="E114" s="168"/>
    </row>
    <row r="115" spans="1:5" s="37" customFormat="1" ht="12.75" x14ac:dyDescent="0.2">
      <c r="A115" s="68" t="s">
        <v>33</v>
      </c>
      <c r="B115" s="69" t="s">
        <v>45</v>
      </c>
      <c r="C115" s="70" t="s">
        <v>34</v>
      </c>
      <c r="D115" s="70" t="s">
        <v>145</v>
      </c>
      <c r="E115" s="70" t="s">
        <v>146</v>
      </c>
    </row>
    <row r="116" spans="1:5" s="37" customFormat="1" ht="21" x14ac:dyDescent="0.2">
      <c r="A116" s="165" t="s">
        <v>253</v>
      </c>
      <c r="B116" s="72" t="s">
        <v>372</v>
      </c>
      <c r="C116" s="73" t="s">
        <v>104</v>
      </c>
      <c r="D116" s="74">
        <v>44462</v>
      </c>
      <c r="E116" s="75">
        <f>IF(SUM(D118:E120)&lt;&gt;0,MEDIAN(D118:E120),"")</f>
        <v>3943.41</v>
      </c>
    </row>
    <row r="117" spans="1:5" s="37" customFormat="1" ht="12.75" x14ac:dyDescent="0.2">
      <c r="A117" s="76" t="s">
        <v>149</v>
      </c>
      <c r="B117" s="739" t="s">
        <v>150</v>
      </c>
      <c r="C117" s="739"/>
      <c r="D117" s="740" t="s">
        <v>135</v>
      </c>
      <c r="E117" s="740"/>
    </row>
    <row r="118" spans="1:5" s="37" customFormat="1" ht="12.75" x14ac:dyDescent="0.2">
      <c r="A118" s="163" t="s">
        <v>215</v>
      </c>
      <c r="B118" s="744" t="str">
        <f>VLOOKUP(A118,$A$11:$E$36,3,0)</f>
        <v>RC VIDROS</v>
      </c>
      <c r="C118" s="744"/>
      <c r="D118" s="741">
        <v>3739</v>
      </c>
      <c r="E118" s="741"/>
    </row>
    <row r="119" spans="1:5" s="37" customFormat="1" ht="12.75" x14ac:dyDescent="0.2">
      <c r="A119" s="66" t="s">
        <v>216</v>
      </c>
      <c r="B119" s="745" t="str">
        <f>VLOOKUP(A119,$A$11:$E$36,3,0)</f>
        <v>VARANDA VIDROS</v>
      </c>
      <c r="C119" s="746"/>
      <c r="D119" s="738">
        <v>3943.41</v>
      </c>
      <c r="E119" s="738"/>
    </row>
    <row r="120" spans="1:5" s="37" customFormat="1" ht="12.75" x14ac:dyDescent="0.2">
      <c r="A120" s="164" t="s">
        <v>217</v>
      </c>
      <c r="B120" s="742" t="str">
        <f>VLOOKUP(A120,$A$11:$E$36,3,0)</f>
        <v>VIDROLINE</v>
      </c>
      <c r="C120" s="743"/>
      <c r="D120" s="736">
        <v>3955</v>
      </c>
      <c r="E120" s="736"/>
    </row>
    <row r="121" spans="1:5" s="37" customFormat="1" ht="12.75" x14ac:dyDescent="0.2">
      <c r="A121" s="167"/>
      <c r="D121" s="81"/>
      <c r="E121" s="168"/>
    </row>
    <row r="122" spans="1:5" s="37" customFormat="1" ht="12.75" x14ac:dyDescent="0.2">
      <c r="A122" s="68" t="s">
        <v>33</v>
      </c>
      <c r="B122" s="69" t="s">
        <v>45</v>
      </c>
      <c r="C122" s="70" t="s">
        <v>34</v>
      </c>
      <c r="D122" s="70" t="s">
        <v>145</v>
      </c>
      <c r="E122" s="70" t="s">
        <v>146</v>
      </c>
    </row>
    <row r="123" spans="1:5" s="37" customFormat="1" ht="31.5" x14ac:dyDescent="0.2">
      <c r="A123" s="165" t="s">
        <v>254</v>
      </c>
      <c r="B123" s="72" t="s">
        <v>373</v>
      </c>
      <c r="C123" s="73" t="s">
        <v>104</v>
      </c>
      <c r="D123" s="74">
        <v>44462</v>
      </c>
      <c r="E123" s="75">
        <f>IF(SUM(D125:E127)&lt;&gt;0,MEDIAN(D125:E127),"")</f>
        <v>18500</v>
      </c>
    </row>
    <row r="124" spans="1:5" s="37" customFormat="1" ht="12.75" x14ac:dyDescent="0.2">
      <c r="A124" s="76" t="s">
        <v>149</v>
      </c>
      <c r="B124" s="739" t="s">
        <v>150</v>
      </c>
      <c r="C124" s="739"/>
      <c r="D124" s="740" t="s">
        <v>135</v>
      </c>
      <c r="E124" s="740"/>
    </row>
    <row r="125" spans="1:5" s="37" customFormat="1" ht="12.75" x14ac:dyDescent="0.2">
      <c r="A125" s="163" t="s">
        <v>215</v>
      </c>
      <c r="B125" s="744" t="str">
        <f>VLOOKUP(A125,$A$11:$E$36,3,0)</f>
        <v>RC VIDROS</v>
      </c>
      <c r="C125" s="744"/>
      <c r="D125" s="741">
        <v>18500</v>
      </c>
      <c r="E125" s="741"/>
    </row>
    <row r="126" spans="1:5" s="37" customFormat="1" ht="12.75" x14ac:dyDescent="0.2">
      <c r="A126" s="66" t="s">
        <v>216</v>
      </c>
      <c r="B126" s="745" t="str">
        <f>VLOOKUP(A126,$A$11:$E$36,3,0)</f>
        <v>VARANDA VIDROS</v>
      </c>
      <c r="C126" s="746"/>
      <c r="D126" s="738">
        <v>16064.55</v>
      </c>
      <c r="E126" s="738"/>
    </row>
    <row r="127" spans="1:5" s="37" customFormat="1" ht="12.75" x14ac:dyDescent="0.2">
      <c r="A127" s="164" t="s">
        <v>217</v>
      </c>
      <c r="B127" s="742" t="str">
        <f>VLOOKUP(A127,$A$11:$E$36,3,0)</f>
        <v>VIDROLINE</v>
      </c>
      <c r="C127" s="743"/>
      <c r="D127" s="736">
        <v>19500</v>
      </c>
      <c r="E127" s="736"/>
    </row>
    <row r="128" spans="1:5" s="37" customFormat="1" ht="12.75" x14ac:dyDescent="0.2">
      <c r="A128" s="167"/>
      <c r="D128" s="81"/>
      <c r="E128" s="168"/>
    </row>
    <row r="129" spans="1:5" s="37" customFormat="1" ht="12.75" x14ac:dyDescent="0.2">
      <c r="A129" s="68" t="s">
        <v>33</v>
      </c>
      <c r="B129" s="69" t="s">
        <v>45</v>
      </c>
      <c r="C129" s="70" t="s">
        <v>34</v>
      </c>
      <c r="D129" s="70" t="s">
        <v>145</v>
      </c>
      <c r="E129" s="70" t="s">
        <v>146</v>
      </c>
    </row>
    <row r="130" spans="1:5" s="37" customFormat="1" ht="31.5" x14ac:dyDescent="0.2">
      <c r="A130" s="196" t="s">
        <v>255</v>
      </c>
      <c r="B130" s="197" t="s">
        <v>376</v>
      </c>
      <c r="C130" s="198" t="s">
        <v>104</v>
      </c>
      <c r="D130" s="199">
        <v>44462</v>
      </c>
      <c r="E130" s="200">
        <f>IF(SUM(D132:E134)&lt;&gt;0,MEDIAN(D132:E134),"")</f>
        <v>5000</v>
      </c>
    </row>
    <row r="131" spans="1:5" s="37" customFormat="1" ht="12.75" x14ac:dyDescent="0.2">
      <c r="A131" s="76" t="s">
        <v>149</v>
      </c>
      <c r="B131" s="739" t="s">
        <v>150</v>
      </c>
      <c r="C131" s="739"/>
      <c r="D131" s="740" t="s">
        <v>135</v>
      </c>
      <c r="E131" s="740"/>
    </row>
    <row r="132" spans="1:5" s="37" customFormat="1" ht="12.75" x14ac:dyDescent="0.2">
      <c r="A132" s="163" t="s">
        <v>215</v>
      </c>
      <c r="B132" s="744" t="str">
        <f>VLOOKUP(A132,$A$11:$E$36,3,0)</f>
        <v>RC VIDROS</v>
      </c>
      <c r="C132" s="744"/>
      <c r="D132" s="741">
        <v>7000</v>
      </c>
      <c r="E132" s="741"/>
    </row>
    <row r="133" spans="1:5" s="37" customFormat="1" ht="12.75" x14ac:dyDescent="0.2">
      <c r="A133" s="66" t="s">
        <v>216</v>
      </c>
      <c r="B133" s="745" t="str">
        <f>VLOOKUP(A133,$A$11:$E$36,3,0)</f>
        <v>VARANDA VIDROS</v>
      </c>
      <c r="C133" s="746"/>
      <c r="D133" s="738">
        <v>5000</v>
      </c>
      <c r="E133" s="738"/>
    </row>
    <row r="134" spans="1:5" s="37" customFormat="1" ht="12.75" x14ac:dyDescent="0.2">
      <c r="A134" s="164" t="s">
        <v>217</v>
      </c>
      <c r="B134" s="742" t="str">
        <f>VLOOKUP(A134,$A$11:$E$36,3,0)</f>
        <v>VIDROLINE</v>
      </c>
      <c r="C134" s="743"/>
      <c r="D134" s="736">
        <v>3000</v>
      </c>
      <c r="E134" s="736"/>
    </row>
    <row r="135" spans="1:5" s="37" customFormat="1" ht="12.75" x14ac:dyDescent="0.2">
      <c r="A135" s="167"/>
      <c r="D135" s="81"/>
      <c r="E135" s="168"/>
    </row>
    <row r="136" spans="1:5" s="37" customFormat="1" ht="12.75" x14ac:dyDescent="0.2">
      <c r="A136" s="68" t="s">
        <v>33</v>
      </c>
      <c r="B136" s="69" t="s">
        <v>45</v>
      </c>
      <c r="C136" s="70" t="s">
        <v>34</v>
      </c>
      <c r="D136" s="70" t="s">
        <v>145</v>
      </c>
      <c r="E136" s="70" t="s">
        <v>146</v>
      </c>
    </row>
    <row r="137" spans="1:5" s="37" customFormat="1" ht="36.75" customHeight="1" x14ac:dyDescent="0.2">
      <c r="A137" s="201" t="s">
        <v>256</v>
      </c>
      <c r="B137" s="197" t="s">
        <v>258</v>
      </c>
      <c r="C137" s="198" t="s">
        <v>133</v>
      </c>
      <c r="D137" s="199">
        <v>44463</v>
      </c>
      <c r="E137" s="200">
        <f>IF(SUM(D139:E141)&lt;&gt;0,MEDIAN(D139:E141),"")</f>
        <v>317620</v>
      </c>
    </row>
    <row r="138" spans="1:5" s="37" customFormat="1" ht="12.75" x14ac:dyDescent="0.2">
      <c r="A138" s="76" t="s">
        <v>149</v>
      </c>
      <c r="B138" s="739" t="s">
        <v>150</v>
      </c>
      <c r="C138" s="739"/>
      <c r="D138" s="740" t="s">
        <v>135</v>
      </c>
      <c r="E138" s="740"/>
    </row>
    <row r="139" spans="1:5" s="37" customFormat="1" ht="12.75" x14ac:dyDescent="0.2">
      <c r="A139" s="163" t="s">
        <v>194</v>
      </c>
      <c r="B139" s="744" t="str">
        <f>VLOOKUP(A139,$A$11:$E$36,3,0)</f>
        <v>CONTRAFO</v>
      </c>
      <c r="C139" s="744"/>
      <c r="D139" s="741">
        <v>396750</v>
      </c>
      <c r="E139" s="741"/>
    </row>
    <row r="140" spans="1:5" s="37" customFormat="1" ht="12.75" x14ac:dyDescent="0.2">
      <c r="A140" s="66" t="s">
        <v>218</v>
      </c>
      <c r="B140" s="745" t="str">
        <f>VLOOKUP(A140,$A$11:$E$36,3,0)</f>
        <v>GAÚCHA CONSTRUÇÕES ELÉTRICAS</v>
      </c>
      <c r="C140" s="746"/>
      <c r="D140" s="738">
        <v>238490</v>
      </c>
      <c r="E140" s="738"/>
    </row>
    <row r="141" spans="1:5" s="37" customFormat="1" ht="12.75" x14ac:dyDescent="0.2">
      <c r="A141" s="164" t="s">
        <v>219</v>
      </c>
      <c r="B141" s="742" t="str">
        <f>VLOOKUP(A141,$A$11:$E$36,3,0)</f>
        <v>KOMPARY</v>
      </c>
      <c r="C141" s="743"/>
      <c r="D141" s="736"/>
      <c r="E141" s="736"/>
    </row>
    <row r="142" spans="1:5" s="37" customFormat="1" ht="12.75" x14ac:dyDescent="0.2">
      <c r="A142" s="167"/>
      <c r="D142" s="81"/>
      <c r="E142" s="168"/>
    </row>
    <row r="143" spans="1:5" s="37" customFormat="1" ht="12.75" x14ac:dyDescent="0.2">
      <c r="A143" s="68" t="s">
        <v>33</v>
      </c>
      <c r="B143" s="69" t="s">
        <v>45</v>
      </c>
      <c r="C143" s="70" t="s">
        <v>34</v>
      </c>
      <c r="D143" s="70" t="s">
        <v>145</v>
      </c>
      <c r="E143" s="70" t="s">
        <v>146</v>
      </c>
    </row>
    <row r="144" spans="1:5" s="37" customFormat="1" ht="31.5" x14ac:dyDescent="0.2">
      <c r="A144" s="196" t="s">
        <v>257</v>
      </c>
      <c r="B144" s="197" t="s">
        <v>310</v>
      </c>
      <c r="C144" s="198" t="s">
        <v>148</v>
      </c>
      <c r="D144" s="199">
        <v>44386</v>
      </c>
      <c r="E144" s="200">
        <f>IF(SUM(D146:E148)&lt;&gt;0,MEDIAN(D146:E148),"")</f>
        <v>150000</v>
      </c>
    </row>
    <row r="145" spans="1:5" s="37" customFormat="1" ht="12.75" x14ac:dyDescent="0.2">
      <c r="A145" s="76" t="s">
        <v>149</v>
      </c>
      <c r="B145" s="739" t="s">
        <v>150</v>
      </c>
      <c r="C145" s="739"/>
      <c r="D145" s="740" t="s">
        <v>135</v>
      </c>
      <c r="E145" s="740"/>
    </row>
    <row r="146" spans="1:5" s="37" customFormat="1" ht="12.75" x14ac:dyDescent="0.2">
      <c r="A146" s="163" t="s">
        <v>242</v>
      </c>
      <c r="B146" s="744" t="e">
        <f>VLOOKUP(A146,$A$11:$E$36,3,0)</f>
        <v>#N/A</v>
      </c>
      <c r="C146" s="744"/>
      <c r="D146" s="741">
        <v>150000</v>
      </c>
      <c r="E146" s="741"/>
    </row>
    <row r="147" spans="1:5" s="37" customFormat="1" ht="12.75" x14ac:dyDescent="0.2">
      <c r="A147" s="66" t="s">
        <v>243</v>
      </c>
      <c r="B147" s="745" t="e">
        <f>VLOOKUP(A147,$A$11:$E$36,3,0)</f>
        <v>#N/A</v>
      </c>
      <c r="C147" s="746"/>
      <c r="D147" s="738">
        <v>100000</v>
      </c>
      <c r="E147" s="738"/>
    </row>
    <row r="148" spans="1:5" s="37" customFormat="1" ht="12.75" x14ac:dyDescent="0.2">
      <c r="A148" s="164" t="s">
        <v>244</v>
      </c>
      <c r="B148" s="742" t="e">
        <f>VLOOKUP(A148,$A$11:$E$36,3,0)</f>
        <v>#N/A</v>
      </c>
      <c r="C148" s="743"/>
      <c r="D148" s="736">
        <v>175000</v>
      </c>
      <c r="E148" s="736"/>
    </row>
    <row r="149" spans="1:5" s="37" customFormat="1" ht="12.75" x14ac:dyDescent="0.2">
      <c r="A149" s="167"/>
      <c r="D149" s="81"/>
      <c r="E149" s="168"/>
    </row>
    <row r="150" spans="1:5" s="37" customFormat="1" ht="12.75" x14ac:dyDescent="0.2">
      <c r="A150" s="68" t="s">
        <v>33</v>
      </c>
      <c r="B150" s="69" t="s">
        <v>45</v>
      </c>
      <c r="C150" s="70" t="s">
        <v>34</v>
      </c>
      <c r="D150" s="70" t="s">
        <v>145</v>
      </c>
      <c r="E150" s="70" t="s">
        <v>146</v>
      </c>
    </row>
    <row r="151" spans="1:5" s="37" customFormat="1" ht="31.5" x14ac:dyDescent="0.2">
      <c r="A151" s="71" t="s">
        <v>259</v>
      </c>
      <c r="B151" s="72" t="s">
        <v>307</v>
      </c>
      <c r="C151" s="73" t="s">
        <v>133</v>
      </c>
      <c r="D151" s="74">
        <v>44462</v>
      </c>
      <c r="E151" s="75">
        <f>IF(SUM(D153:E155)&lt;&gt;0,MEDIAN(D153:E155),"")</f>
        <v>3800</v>
      </c>
    </row>
    <row r="152" spans="1:5" s="37" customFormat="1" ht="12.75" x14ac:dyDescent="0.2">
      <c r="A152" s="76" t="s">
        <v>149</v>
      </c>
      <c r="B152" s="739" t="s">
        <v>150</v>
      </c>
      <c r="C152" s="739"/>
      <c r="D152" s="740" t="s">
        <v>135</v>
      </c>
      <c r="E152" s="740"/>
    </row>
    <row r="153" spans="1:5" s="37" customFormat="1" ht="12.75" x14ac:dyDescent="0.2">
      <c r="A153" s="163" t="s">
        <v>219</v>
      </c>
      <c r="B153" s="744" t="str">
        <f>VLOOKUP(A153,$A$11:$E$36,3,0)</f>
        <v>KOMPARY</v>
      </c>
      <c r="C153" s="744"/>
      <c r="D153" s="741">
        <v>3800</v>
      </c>
      <c r="E153" s="741"/>
    </row>
    <row r="154" spans="1:5" s="37" customFormat="1" ht="12.75" x14ac:dyDescent="0.2">
      <c r="A154" s="66" t="s">
        <v>220</v>
      </c>
      <c r="B154" s="745" t="str">
        <f>VLOOKUP(A154,$A$11:$E$36,3,0)</f>
        <v xml:space="preserve">NEXXO </v>
      </c>
      <c r="C154" s="746"/>
      <c r="D154" s="738">
        <v>6600</v>
      </c>
      <c r="E154" s="738"/>
    </row>
    <row r="155" spans="1:5" s="37" customFormat="1" ht="12.75" x14ac:dyDescent="0.2">
      <c r="A155" s="164" t="s">
        <v>223</v>
      </c>
      <c r="B155" s="742" t="str">
        <f>VLOOKUP(A155,$A$11:$E$36,3,0)</f>
        <v>LUMISETE</v>
      </c>
      <c r="C155" s="743"/>
      <c r="D155" s="736">
        <v>2890</v>
      </c>
      <c r="E155" s="736"/>
    </row>
    <row r="156" spans="1:5" s="37" customFormat="1" ht="12.75" x14ac:dyDescent="0.2">
      <c r="A156" s="167"/>
      <c r="D156" s="81"/>
      <c r="E156" s="168"/>
    </row>
    <row r="157" spans="1:5" s="37" customFormat="1" ht="12.75" x14ac:dyDescent="0.2">
      <c r="A157" s="68" t="s">
        <v>33</v>
      </c>
      <c r="B157" s="69" t="s">
        <v>45</v>
      </c>
      <c r="C157" s="70" t="s">
        <v>34</v>
      </c>
      <c r="D157" s="70" t="s">
        <v>145</v>
      </c>
      <c r="E157" s="70" t="s">
        <v>146</v>
      </c>
    </row>
    <row r="158" spans="1:5" s="37" customFormat="1" ht="21" x14ac:dyDescent="0.2">
      <c r="A158" s="165" t="s">
        <v>260</v>
      </c>
      <c r="B158" s="72" t="s">
        <v>299</v>
      </c>
      <c r="C158" s="73" t="s">
        <v>133</v>
      </c>
      <c r="D158" s="74">
        <v>44454</v>
      </c>
      <c r="E158" s="75">
        <f>IF(SUM(D160:E162)&lt;&gt;0,MEDIAN(D160:E162),"")</f>
        <v>118000</v>
      </c>
    </row>
    <row r="159" spans="1:5" s="37" customFormat="1" ht="12.75" x14ac:dyDescent="0.2">
      <c r="A159" s="76" t="s">
        <v>149</v>
      </c>
      <c r="B159" s="739" t="s">
        <v>150</v>
      </c>
      <c r="C159" s="739"/>
      <c r="D159" s="740" t="s">
        <v>135</v>
      </c>
      <c r="E159" s="740"/>
    </row>
    <row r="160" spans="1:5" s="37" customFormat="1" ht="12.75" x14ac:dyDescent="0.2">
      <c r="A160" s="163" t="s">
        <v>225</v>
      </c>
      <c r="B160" s="744" t="str">
        <f>VLOOKUP(A160,$A$11:$E$36,3,0)</f>
        <v>JE BLINDAGEM</v>
      </c>
      <c r="C160" s="744"/>
      <c r="D160" s="741">
        <v>110900</v>
      </c>
      <c r="E160" s="741"/>
    </row>
    <row r="161" spans="1:6" s="37" customFormat="1" ht="12.75" x14ac:dyDescent="0.2">
      <c r="A161" s="66" t="s">
        <v>226</v>
      </c>
      <c r="B161" s="745" t="str">
        <f>VLOOKUP(A161,$A$11:$E$36,3,0)</f>
        <v>BLINDAMAIS</v>
      </c>
      <c r="C161" s="746"/>
      <c r="D161" s="738">
        <v>121800</v>
      </c>
      <c r="E161" s="738"/>
    </row>
    <row r="162" spans="1:6" s="37" customFormat="1" ht="12.75" x14ac:dyDescent="0.2">
      <c r="A162" s="164" t="s">
        <v>227</v>
      </c>
      <c r="B162" s="742" t="str">
        <f>VLOOKUP(A162,$A$11:$E$36,3,0)</f>
        <v>BG</v>
      </c>
      <c r="C162" s="743"/>
      <c r="D162" s="736">
        <v>118000</v>
      </c>
      <c r="E162" s="736"/>
    </row>
    <row r="163" spans="1:6" s="37" customFormat="1" ht="12.75" x14ac:dyDescent="0.2">
      <c r="A163" s="167"/>
      <c r="D163" s="81"/>
      <c r="E163" s="168"/>
    </row>
    <row r="164" spans="1:6" s="37" customFormat="1" ht="12.75" x14ac:dyDescent="0.2"/>
    <row r="165" spans="1:6" s="37" customFormat="1" ht="12.75" x14ac:dyDescent="0.2"/>
    <row r="166" spans="1:6" s="37" customFormat="1" ht="12.75" x14ac:dyDescent="0.2"/>
    <row r="167" spans="1:6" s="37" customFormat="1" ht="12.75" x14ac:dyDescent="0.2"/>
    <row r="168" spans="1:6" s="37" customFormat="1" x14ac:dyDescent="0.25">
      <c r="F168"/>
    </row>
    <row r="169" spans="1:6" s="37" customFormat="1" x14ac:dyDescent="0.25">
      <c r="F169"/>
    </row>
  </sheetData>
  <dataConsolidate/>
  <mergeCells count="148">
    <mergeCell ref="B105:C105"/>
    <mergeCell ref="D105:E105"/>
    <mergeCell ref="B120:C120"/>
    <mergeCell ref="D120:E120"/>
    <mergeCell ref="B161:C161"/>
    <mergeCell ref="D161:E161"/>
    <mergeCell ref="B146:C146"/>
    <mergeCell ref="D146:E146"/>
    <mergeCell ref="B147:C147"/>
    <mergeCell ref="D147:E147"/>
    <mergeCell ref="B148:C148"/>
    <mergeCell ref="D148:E148"/>
    <mergeCell ref="B139:C139"/>
    <mergeCell ref="D139:E139"/>
    <mergeCell ref="B140:C140"/>
    <mergeCell ref="D140:E140"/>
    <mergeCell ref="B141:C141"/>
    <mergeCell ref="D141:E141"/>
    <mergeCell ref="B127:C127"/>
    <mergeCell ref="D127:E127"/>
    <mergeCell ref="B138:C138"/>
    <mergeCell ref="D138:E138"/>
    <mergeCell ref="B133:C133"/>
    <mergeCell ref="D133:E133"/>
    <mergeCell ref="B162:C162"/>
    <mergeCell ref="D162:E162"/>
    <mergeCell ref="B131:C131"/>
    <mergeCell ref="D131:E131"/>
    <mergeCell ref="B132:C132"/>
    <mergeCell ref="D132:E132"/>
    <mergeCell ref="B50:C50"/>
    <mergeCell ref="D50:E50"/>
    <mergeCell ref="B125:C125"/>
    <mergeCell ref="D125:E125"/>
    <mergeCell ref="B145:C145"/>
    <mergeCell ref="D145:E145"/>
    <mergeCell ref="B155:C155"/>
    <mergeCell ref="D155:E155"/>
    <mergeCell ref="B159:C159"/>
    <mergeCell ref="D159:E159"/>
    <mergeCell ref="B160:C160"/>
    <mergeCell ref="D160:E160"/>
    <mergeCell ref="B152:C152"/>
    <mergeCell ref="D152:E152"/>
    <mergeCell ref="B153:C153"/>
    <mergeCell ref="D153:E153"/>
    <mergeCell ref="B154:C154"/>
    <mergeCell ref="D154:E154"/>
    <mergeCell ref="B134:C134"/>
    <mergeCell ref="D134:E134"/>
    <mergeCell ref="B106:C106"/>
    <mergeCell ref="D106:E106"/>
    <mergeCell ref="B110:C110"/>
    <mergeCell ref="D110:E110"/>
    <mergeCell ref="B124:C124"/>
    <mergeCell ref="D124:E124"/>
    <mergeCell ref="B117:C117"/>
    <mergeCell ref="D117:E117"/>
    <mergeCell ref="B118:C118"/>
    <mergeCell ref="D118:E118"/>
    <mergeCell ref="B119:C119"/>
    <mergeCell ref="D119:E119"/>
    <mergeCell ref="B126:C126"/>
    <mergeCell ref="D126:E126"/>
    <mergeCell ref="B111:C111"/>
    <mergeCell ref="D111:E111"/>
    <mergeCell ref="B112:C112"/>
    <mergeCell ref="D112:E112"/>
    <mergeCell ref="B113:C113"/>
    <mergeCell ref="D113:E113"/>
    <mergeCell ref="B99:C99"/>
    <mergeCell ref="D99:E99"/>
    <mergeCell ref="B103:C103"/>
    <mergeCell ref="D103:E103"/>
    <mergeCell ref="B104:C104"/>
    <mergeCell ref="D104:E104"/>
    <mergeCell ref="B96:C96"/>
    <mergeCell ref="D96:E96"/>
    <mergeCell ref="B97:C97"/>
    <mergeCell ref="D97:E97"/>
    <mergeCell ref="B98:C98"/>
    <mergeCell ref="D98:E98"/>
    <mergeCell ref="B90:C90"/>
    <mergeCell ref="D90:E90"/>
    <mergeCell ref="B91:C91"/>
    <mergeCell ref="D91:E91"/>
    <mergeCell ref="B92:C92"/>
    <mergeCell ref="D92:E92"/>
    <mergeCell ref="B84:C84"/>
    <mergeCell ref="D84:E84"/>
    <mergeCell ref="B85:C85"/>
    <mergeCell ref="D85:E85"/>
    <mergeCell ref="B89:C89"/>
    <mergeCell ref="D89:E89"/>
    <mergeCell ref="B82:C82"/>
    <mergeCell ref="D82:E82"/>
    <mergeCell ref="B83:C83"/>
    <mergeCell ref="D83:E83"/>
    <mergeCell ref="B75:C75"/>
    <mergeCell ref="D75:E75"/>
    <mergeCell ref="B76:C76"/>
    <mergeCell ref="D76:E76"/>
    <mergeCell ref="B77:C77"/>
    <mergeCell ref="D77:E77"/>
    <mergeCell ref="B70:C70"/>
    <mergeCell ref="D70:E70"/>
    <mergeCell ref="B71:C71"/>
    <mergeCell ref="D71:E71"/>
    <mergeCell ref="B64:C64"/>
    <mergeCell ref="D64:E64"/>
    <mergeCell ref="B68:C68"/>
    <mergeCell ref="D68:E68"/>
    <mergeCell ref="B78:C78"/>
    <mergeCell ref="D78:E78"/>
    <mergeCell ref="B56:C56"/>
    <mergeCell ref="D56:E56"/>
    <mergeCell ref="B41:C41"/>
    <mergeCell ref="D41:E41"/>
    <mergeCell ref="B42:C42"/>
    <mergeCell ref="D42:E42"/>
    <mergeCell ref="B43:C43"/>
    <mergeCell ref="D43:E43"/>
    <mergeCell ref="B69:C69"/>
    <mergeCell ref="D69:E69"/>
    <mergeCell ref="B63:C63"/>
    <mergeCell ref="D63:E63"/>
    <mergeCell ref="B47:C47"/>
    <mergeCell ref="D47:E47"/>
    <mergeCell ref="B48:C48"/>
    <mergeCell ref="D48:E48"/>
    <mergeCell ref="B49:C49"/>
    <mergeCell ref="D49:E49"/>
    <mergeCell ref="B57:C57"/>
    <mergeCell ref="D57:E57"/>
    <mergeCell ref="B61:C61"/>
    <mergeCell ref="D61:E61"/>
    <mergeCell ref="B62:C62"/>
    <mergeCell ref="D62:E62"/>
    <mergeCell ref="A4:E4"/>
    <mergeCell ref="D5:E5"/>
    <mergeCell ref="D7:E8"/>
    <mergeCell ref="A37:E37"/>
    <mergeCell ref="B40:C40"/>
    <mergeCell ref="D40:E40"/>
    <mergeCell ref="B54:C54"/>
    <mergeCell ref="D54:E54"/>
    <mergeCell ref="B55:C55"/>
    <mergeCell ref="D55:E55"/>
  </mergeCells>
  <phoneticPr fontId="2" type="noConversion"/>
  <dataValidations count="2">
    <dataValidation type="list" allowBlank="1" showInputMessage="1" showErrorMessage="1" sqref="A72 A58 A65 A44" xr:uid="{00000000-0002-0000-0B00-000000000000}">
      <formula1>#REF!</formula1>
    </dataValidation>
    <dataValidation type="list" allowBlank="1" showInputMessage="1" showErrorMessage="1" sqref="A41:A43 A62:A64 A146:A148 A160:A162 A153:A155 A139:A141 A125:A127 A118:A120 A111:A113 A104:A106 A97:A99 A76:A78 A69:A71 A55:A57 A83:A85 A90:A92 A48:A51 A132:A134" xr:uid="{00000000-0002-0000-0B00-000001000000}">
      <formula1>$A$11:$A$36</formula1>
    </dataValidation>
  </dataValidations>
  <printOptions horizontalCentered="1"/>
  <pageMargins left="0.23622047244094491" right="0.23622047244094491" top="0.39370078740157483" bottom="0.39370078740157483" header="0.31496062992125984" footer="0.31496062992125984"/>
  <pageSetup paperSize="9" scale="83" fitToHeight="0" orientation="portrait" r:id="rId1"/>
  <headerFooter>
    <oddFooter>Página &amp;P de &amp;N</oddFooter>
  </headerFooter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022EBD-E9C0-47B4-A3C5-B22839BFABFC}">
  <sheetPr>
    <tabColor theme="4" tint="0.79998168889431442"/>
    <pageSetUpPr fitToPage="1"/>
  </sheetPr>
  <dimension ref="A1:AB73"/>
  <sheetViews>
    <sheetView workbookViewId="0"/>
  </sheetViews>
  <sheetFormatPr defaultRowHeight="15" x14ac:dyDescent="0.25"/>
  <cols>
    <col min="1" max="1" width="9.85546875" bestFit="1" customWidth="1"/>
    <col min="2" max="2" width="18.7109375" customWidth="1"/>
    <col min="3" max="3" width="32.5703125" customWidth="1"/>
    <col min="4" max="4" width="9.42578125" bestFit="1" customWidth="1"/>
    <col min="5" max="5" width="16.5703125" bestFit="1" customWidth="1"/>
    <col min="6" max="6" width="15" bestFit="1" customWidth="1"/>
    <col min="7" max="7" width="8.140625" bestFit="1" customWidth="1"/>
    <col min="8" max="8" width="16" bestFit="1" customWidth="1"/>
    <col min="9" max="9" width="15" bestFit="1" customWidth="1"/>
    <col min="10" max="10" width="8.140625" bestFit="1" customWidth="1"/>
    <col min="11" max="11" width="16" bestFit="1" customWidth="1"/>
    <col min="12" max="12" width="15" bestFit="1" customWidth="1"/>
    <col min="13" max="13" width="8.42578125" bestFit="1" customWidth="1"/>
    <col min="14" max="14" width="16" bestFit="1" customWidth="1"/>
    <col min="15" max="15" width="15" bestFit="1" customWidth="1"/>
    <col min="16" max="16" width="8.42578125" bestFit="1" customWidth="1"/>
    <col min="17" max="17" width="16" bestFit="1" customWidth="1"/>
    <col min="18" max="18" width="15" bestFit="1" customWidth="1"/>
    <col min="19" max="19" width="8.42578125" bestFit="1" customWidth="1"/>
    <col min="20" max="20" width="16" bestFit="1" customWidth="1"/>
    <col min="21" max="21" width="15.5703125" customWidth="1"/>
    <col min="22" max="22" width="8.42578125" bestFit="1" customWidth="1"/>
    <col min="23" max="23" width="16" bestFit="1" customWidth="1"/>
    <col min="24" max="24" width="9.28515625" customWidth="1"/>
    <col min="25" max="25" width="13.85546875" customWidth="1"/>
    <col min="26" max="26" width="6" bestFit="1" customWidth="1"/>
    <col min="27" max="27" width="13.85546875" customWidth="1"/>
    <col min="28" max="28" width="6" bestFit="1" customWidth="1"/>
  </cols>
  <sheetData>
    <row r="1" spans="1:28" ht="14.45" customHeight="1" x14ac:dyDescent="0.25">
      <c r="A1" s="20"/>
      <c r="B1" s="21"/>
      <c r="C1" s="585" t="str">
        <f>ORÇAMENTO_DES!D2</f>
        <v>GOVERNO DO ESTADO DE MATO GROSSO DO SUL</v>
      </c>
      <c r="D1" s="585"/>
      <c r="E1" s="585"/>
      <c r="F1" s="585"/>
      <c r="G1" s="585"/>
      <c r="H1" s="585"/>
      <c r="I1" s="585"/>
      <c r="J1" s="585"/>
      <c r="K1" s="585"/>
      <c r="L1" s="585"/>
      <c r="M1" s="585"/>
      <c r="N1" s="585"/>
      <c r="O1" s="585"/>
      <c r="P1" s="585"/>
      <c r="Q1" s="585"/>
      <c r="R1" s="585"/>
      <c r="S1" s="585"/>
      <c r="T1" s="585"/>
      <c r="U1" s="585"/>
      <c r="V1" s="585"/>
      <c r="W1" s="585"/>
      <c r="X1" s="585"/>
    </row>
    <row r="2" spans="1:28" ht="14.45" customHeight="1" x14ac:dyDescent="0.25">
      <c r="A2" s="7"/>
      <c r="B2" s="22"/>
      <c r="C2" s="586" t="str">
        <f>ORÇAMENTO_DES!D3</f>
        <v>PREFEITURA MUNICIPAL DE RIBAS DO RIO PARDO</v>
      </c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86"/>
      <c r="P2" s="586"/>
      <c r="Q2" s="586"/>
      <c r="R2" s="586"/>
      <c r="S2" s="586"/>
      <c r="T2" s="586"/>
      <c r="U2" s="586"/>
      <c r="V2" s="586"/>
      <c r="W2" s="586"/>
      <c r="X2" s="586"/>
    </row>
    <row r="3" spans="1:28" ht="14.45" customHeight="1" x14ac:dyDescent="0.25">
      <c r="A3" s="8"/>
      <c r="B3" s="23"/>
      <c r="C3" s="585" t="str">
        <f>ORÇAMENTO_DES!D4</f>
        <v>SECRETARIA DE EDUCAÇÃO</v>
      </c>
      <c r="D3" s="585"/>
      <c r="E3" s="585"/>
      <c r="F3" s="585"/>
      <c r="G3" s="585"/>
      <c r="H3" s="585"/>
      <c r="I3" s="585"/>
      <c r="J3" s="585"/>
      <c r="K3" s="585"/>
      <c r="L3" s="585"/>
      <c r="M3" s="585"/>
      <c r="N3" s="585"/>
      <c r="O3" s="585"/>
      <c r="P3" s="585"/>
      <c r="Q3" s="585"/>
      <c r="R3" s="585"/>
      <c r="S3" s="585"/>
      <c r="T3" s="585"/>
      <c r="U3" s="585"/>
      <c r="V3" s="585"/>
      <c r="W3" s="585"/>
      <c r="X3" s="585"/>
    </row>
    <row r="4" spans="1:28" ht="20.45" customHeight="1" x14ac:dyDescent="0.25">
      <c r="A4" s="590" t="s">
        <v>505</v>
      </c>
      <c r="B4" s="591"/>
      <c r="C4" s="591"/>
      <c r="D4" s="591"/>
      <c r="E4" s="591"/>
      <c r="F4" s="591"/>
      <c r="G4" s="591"/>
      <c r="H4" s="591"/>
      <c r="I4" s="591"/>
      <c r="J4" s="591"/>
      <c r="K4" s="591"/>
      <c r="L4" s="591"/>
      <c r="M4" s="591"/>
      <c r="N4" s="591"/>
      <c r="O4" s="591"/>
      <c r="P4" s="591"/>
      <c r="Q4" s="591"/>
      <c r="R4" s="591"/>
      <c r="S4" s="591"/>
      <c r="T4" s="591"/>
      <c r="U4" s="591"/>
      <c r="V4" s="591"/>
      <c r="W4" s="591"/>
      <c r="X4" s="592"/>
    </row>
    <row r="5" spans="1:28" ht="14.45" customHeight="1" x14ac:dyDescent="0.25">
      <c r="A5" s="31" t="str">
        <f>ORÇAMENTO_DES!B6</f>
        <v>OBJETO:</v>
      </c>
      <c r="B5" s="617" t="str">
        <f>ORÇAMENTO_DES!C6</f>
        <v>REFORMA DA ESCOLA POLO USINA DO MIMOSO EXTENSÃO LUIZ GRANDO</v>
      </c>
      <c r="C5" s="617"/>
      <c r="D5" s="617"/>
      <c r="E5" s="617"/>
      <c r="F5" s="617"/>
      <c r="G5" s="617"/>
      <c r="H5" s="617"/>
      <c r="I5" s="617"/>
      <c r="J5" s="617"/>
      <c r="K5" s="617"/>
      <c r="L5" s="617"/>
      <c r="M5" s="617"/>
      <c r="N5" s="617"/>
      <c r="O5" s="617"/>
      <c r="P5" s="617"/>
      <c r="Q5" s="617"/>
      <c r="R5" s="617"/>
      <c r="S5" s="617"/>
      <c r="T5" s="617"/>
      <c r="U5" s="170" t="s">
        <v>41</v>
      </c>
      <c r="V5" s="27"/>
      <c r="W5" s="27"/>
      <c r="X5" s="28"/>
    </row>
    <row r="6" spans="1:28" ht="14.45" customHeight="1" x14ac:dyDescent="0.25">
      <c r="A6" s="31" t="str">
        <f>ORÇAMENTO_DES!B7</f>
        <v>MUNÍCIPIO:</v>
      </c>
      <c r="B6" s="617" t="str">
        <f>ORÇAMENTO_DES!C7</f>
        <v>RIBAS DO RIO PARDO - MS</v>
      </c>
      <c r="C6" s="617"/>
      <c r="D6" s="617"/>
      <c r="E6" s="617"/>
      <c r="F6" s="617"/>
      <c r="G6" s="617"/>
      <c r="H6" s="617"/>
      <c r="I6" s="617"/>
      <c r="J6" s="617"/>
      <c r="K6" s="617"/>
      <c r="L6" s="617"/>
      <c r="M6" s="617"/>
      <c r="N6" s="617"/>
      <c r="O6" s="617"/>
      <c r="P6" s="617"/>
      <c r="Q6" s="617"/>
      <c r="R6" s="617"/>
      <c r="S6" s="617"/>
      <c r="T6" s="617"/>
      <c r="U6" s="32"/>
      <c r="V6" s="33"/>
      <c r="W6" s="33"/>
      <c r="X6" s="29"/>
    </row>
    <row r="7" spans="1:28" ht="14.45" customHeight="1" x14ac:dyDescent="0.25">
      <c r="A7" s="31" t="str">
        <f>ORÇAMENTO_DES!B8</f>
        <v>LOCAL:</v>
      </c>
      <c r="B7" s="617" t="str">
        <f>ORÇAMENTO_DES!C8</f>
        <v>LOTE/QUADRA N/A, ZONA RURAL RIBAS DO RIO PARDO - MS</v>
      </c>
      <c r="C7" s="617"/>
      <c r="D7" s="617"/>
      <c r="E7" s="617"/>
      <c r="F7" s="617"/>
      <c r="G7" s="617"/>
      <c r="H7" s="617"/>
      <c r="I7" s="617"/>
      <c r="J7" s="617"/>
      <c r="K7" s="617"/>
      <c r="L7" s="617"/>
      <c r="M7" s="617"/>
      <c r="N7" s="617"/>
      <c r="O7" s="617"/>
      <c r="P7" s="617"/>
      <c r="Q7" s="617"/>
      <c r="R7" s="617"/>
      <c r="S7" s="617"/>
      <c r="T7" s="617"/>
      <c r="U7" s="596" t="str">
        <f>ORÇAMENTO_DES!M7</f>
        <v>____________________________________  
Fabio Marques Ribeiro 
CREA - 15.276 D / MS</v>
      </c>
      <c r="V7" s="597"/>
      <c r="W7" s="597"/>
      <c r="X7" s="598"/>
    </row>
    <row r="8" spans="1:28" ht="14.45" customHeight="1" x14ac:dyDescent="0.25">
      <c r="A8" s="31" t="str">
        <f>ORÇAMENTO_DES!B11</f>
        <v>SIST./REF.:</v>
      </c>
      <c r="B8" s="617" t="str">
        <f>ORÇAMENTO_DES!C11</f>
        <v>AGESUL(JUNHO/2024) SINAPI (JUNHO/2024) SBC (JUNHO/2024)</v>
      </c>
      <c r="C8" s="617"/>
      <c r="D8" s="617"/>
      <c r="E8" s="617"/>
      <c r="F8" s="617"/>
      <c r="G8" s="617"/>
      <c r="H8" s="617"/>
      <c r="I8" s="617"/>
      <c r="J8" s="617"/>
      <c r="K8" s="617"/>
      <c r="L8" s="617"/>
      <c r="M8" s="617"/>
      <c r="N8" s="617"/>
      <c r="O8" s="617"/>
      <c r="P8" s="617"/>
      <c r="Q8" s="617"/>
      <c r="R8" s="617"/>
      <c r="S8" s="617"/>
      <c r="T8" s="617"/>
      <c r="U8" s="599"/>
      <c r="V8" s="600"/>
      <c r="W8" s="600"/>
      <c r="X8" s="601"/>
    </row>
    <row r="9" spans="1:28" ht="15" customHeight="1" x14ac:dyDescent="0.25">
      <c r="A9" s="620" t="s">
        <v>4</v>
      </c>
      <c r="B9" s="613" t="s">
        <v>5</v>
      </c>
      <c r="C9" s="614"/>
      <c r="D9" s="633" t="s">
        <v>0</v>
      </c>
      <c r="E9" s="635" t="s">
        <v>17</v>
      </c>
      <c r="F9" s="610" t="s">
        <v>6</v>
      </c>
      <c r="G9" s="611"/>
      <c r="H9" s="612"/>
      <c r="I9" s="610" t="s">
        <v>42</v>
      </c>
      <c r="J9" s="611"/>
      <c r="K9" s="612"/>
      <c r="L9" s="610" t="s">
        <v>43</v>
      </c>
      <c r="M9" s="611"/>
      <c r="N9" s="612"/>
      <c r="O9" s="610" t="s">
        <v>53</v>
      </c>
      <c r="P9" s="611"/>
      <c r="Q9" s="612"/>
      <c r="R9" s="610" t="s">
        <v>201</v>
      </c>
      <c r="S9" s="611"/>
      <c r="T9" s="612"/>
      <c r="U9" s="610" t="s">
        <v>202</v>
      </c>
      <c r="V9" s="611"/>
      <c r="W9" s="612"/>
      <c r="X9" s="112" t="s">
        <v>167</v>
      </c>
    </row>
    <row r="10" spans="1:28" x14ac:dyDescent="0.25">
      <c r="A10" s="791" t="s">
        <v>4</v>
      </c>
      <c r="B10" s="615"/>
      <c r="C10" s="616"/>
      <c r="D10" s="634"/>
      <c r="E10" s="636"/>
      <c r="F10" s="149" t="s">
        <v>18</v>
      </c>
      <c r="G10" s="149" t="s">
        <v>0</v>
      </c>
      <c r="H10" s="150" t="s">
        <v>28</v>
      </c>
      <c r="I10" s="149" t="s">
        <v>18</v>
      </c>
      <c r="J10" s="149" t="s">
        <v>0</v>
      </c>
      <c r="K10" s="150" t="s">
        <v>28</v>
      </c>
      <c r="L10" s="149" t="s">
        <v>18</v>
      </c>
      <c r="M10" s="149" t="s">
        <v>0</v>
      </c>
      <c r="N10" s="150" t="s">
        <v>28</v>
      </c>
      <c r="O10" s="149" t="s">
        <v>18</v>
      </c>
      <c r="P10" s="149" t="s">
        <v>0</v>
      </c>
      <c r="Q10" s="150" t="s">
        <v>28</v>
      </c>
      <c r="R10" s="149" t="s">
        <v>18</v>
      </c>
      <c r="S10" s="149" t="s">
        <v>0</v>
      </c>
      <c r="T10" s="150" t="s">
        <v>28</v>
      </c>
      <c r="U10" s="149" t="s">
        <v>18</v>
      </c>
      <c r="V10" s="149" t="s">
        <v>0</v>
      </c>
      <c r="W10" s="150" t="s">
        <v>28</v>
      </c>
      <c r="X10" s="151"/>
    </row>
    <row r="11" spans="1:28" x14ac:dyDescent="0.25">
      <c r="A11" s="111" t="s">
        <v>11</v>
      </c>
      <c r="B11" s="114" t="str">
        <f>VLOOKUP(A11,Tabela3[[ITEM]:[DESCRIÇÃO]],6,FALSE)</f>
        <v>CANTEIRO DE OBRA</v>
      </c>
      <c r="C11" s="115"/>
      <c r="D11" s="116" t="e">
        <f t="shared" ref="D11:D36" si="0">E11/E$37</f>
        <v>#N/A</v>
      </c>
      <c r="E11" s="117">
        <f>VLOOKUP(A11,ORÇAMENTO_DES!$B:$O,14,0)</f>
        <v>11531.01</v>
      </c>
      <c r="F11" s="118">
        <f t="shared" ref="F11:F36" si="1">G11*E11</f>
        <v>11531.01</v>
      </c>
      <c r="G11" s="119">
        <f>'CRONOGRAMA SEM DES'!G11</f>
        <v>1</v>
      </c>
      <c r="H11" s="120">
        <f t="shared" ref="H11:H36" si="2">G11</f>
        <v>1</v>
      </c>
      <c r="I11" s="118">
        <f t="shared" ref="I11:I36" si="3">J11*E11</f>
        <v>0</v>
      </c>
      <c r="J11" s="119">
        <f>'CRONOGRAMA SEM DES'!J11</f>
        <v>0</v>
      </c>
      <c r="K11" s="120">
        <f t="shared" ref="K11:K36" si="4">J11+H11</f>
        <v>1</v>
      </c>
      <c r="L11" s="118">
        <f>M11*E11</f>
        <v>0</v>
      </c>
      <c r="M11" s="119">
        <f>'CRONOGRAMA SEM DES'!M11</f>
        <v>0</v>
      </c>
      <c r="N11" s="120">
        <f t="shared" ref="N11:N36" si="5">M11+K11</f>
        <v>1</v>
      </c>
      <c r="O11" s="118">
        <f>P11*E11</f>
        <v>0</v>
      </c>
      <c r="P11" s="119">
        <f>'CRONOGRAMA SEM DES'!P11</f>
        <v>0</v>
      </c>
      <c r="Q11" s="120">
        <f t="shared" ref="Q11:Q36" si="6">P11+N11</f>
        <v>1</v>
      </c>
      <c r="R11" s="118">
        <f>S11*E11</f>
        <v>0</v>
      </c>
      <c r="S11" s="119">
        <f>'CRONOGRAMA SEM DES'!S11</f>
        <v>0</v>
      </c>
      <c r="T11" s="120">
        <f t="shared" ref="T11:T36" si="7">S11+Q11</f>
        <v>1</v>
      </c>
      <c r="U11" s="118">
        <f>V11*E11</f>
        <v>0</v>
      </c>
      <c r="V11" s="119">
        <f>'CRONOGRAMA SEM DES'!V11</f>
        <v>0</v>
      </c>
      <c r="W11" s="120">
        <f t="shared" ref="W11:W36" si="8">V11+T11</f>
        <v>1</v>
      </c>
      <c r="X11" s="121">
        <f>G11+J11+M11+P11+S11+V11+G43+J43+M43+P43+S43+V43</f>
        <v>1</v>
      </c>
      <c r="Z11" s="1"/>
      <c r="AB11" s="1"/>
    </row>
    <row r="12" spans="1:28" x14ac:dyDescent="0.25">
      <c r="A12" s="111" t="s">
        <v>10</v>
      </c>
      <c r="B12" s="114" t="str">
        <f>VLOOKUP(A12,Tabela3[[ITEM]:[DESCRIÇÃO]],6,FALSE)</f>
        <v>DEMOLIÇÕES E RETIRADAS</v>
      </c>
      <c r="C12" s="115"/>
      <c r="D12" s="116" t="e">
        <f t="shared" si="0"/>
        <v>#N/A</v>
      </c>
      <c r="E12" s="117">
        <f>VLOOKUP(A12,ORÇAMENTO_DES!$B:$O,14,0)</f>
        <v>23856.61</v>
      </c>
      <c r="F12" s="118">
        <f t="shared" si="1"/>
        <v>23856.61</v>
      </c>
      <c r="G12" s="119">
        <f>'CRONOGRAMA SEM DES'!G12</f>
        <v>1</v>
      </c>
      <c r="H12" s="120">
        <f t="shared" si="2"/>
        <v>1</v>
      </c>
      <c r="I12" s="118">
        <f t="shared" si="3"/>
        <v>0</v>
      </c>
      <c r="J12" s="119">
        <f>'CRONOGRAMA SEM DES'!J12</f>
        <v>0</v>
      </c>
      <c r="K12" s="120">
        <f t="shared" si="4"/>
        <v>1</v>
      </c>
      <c r="L12" s="118">
        <f t="shared" ref="L12:L36" si="9">M12*E12</f>
        <v>0</v>
      </c>
      <c r="M12" s="119">
        <f>'CRONOGRAMA SEM DES'!M12</f>
        <v>0</v>
      </c>
      <c r="N12" s="120">
        <f t="shared" si="5"/>
        <v>1</v>
      </c>
      <c r="O12" s="118">
        <f t="shared" ref="O12:O36" si="10">P12*E12</f>
        <v>0</v>
      </c>
      <c r="P12" s="119">
        <f>'CRONOGRAMA SEM DES'!P12</f>
        <v>0</v>
      </c>
      <c r="Q12" s="120">
        <f t="shared" si="6"/>
        <v>1</v>
      </c>
      <c r="R12" s="118">
        <f t="shared" ref="R12:R36" si="11">S12*E12</f>
        <v>0</v>
      </c>
      <c r="S12" s="119">
        <f>'CRONOGRAMA SEM DES'!S12</f>
        <v>0</v>
      </c>
      <c r="T12" s="120">
        <f t="shared" si="7"/>
        <v>1</v>
      </c>
      <c r="U12" s="118">
        <f t="shared" ref="U12:U36" si="12">V12*E12</f>
        <v>0</v>
      </c>
      <c r="V12" s="119">
        <f>'CRONOGRAMA SEM DES'!V12</f>
        <v>0</v>
      </c>
      <c r="W12" s="120">
        <f t="shared" si="8"/>
        <v>1</v>
      </c>
      <c r="X12" s="121">
        <f>G12+J12+M12+P12+S12+V12</f>
        <v>1</v>
      </c>
      <c r="Z12" s="1"/>
      <c r="AB12" s="1"/>
    </row>
    <row r="13" spans="1:28" x14ac:dyDescent="0.25">
      <c r="A13" s="111" t="s">
        <v>13</v>
      </c>
      <c r="B13" s="114" t="str">
        <f>VLOOKUP(A13,Tabela3[[ITEM]:[DESCRIÇÃO]],6,FALSE)</f>
        <v>VEDAÇÃO</v>
      </c>
      <c r="C13" s="122"/>
      <c r="D13" s="116" t="e">
        <f t="shared" si="0"/>
        <v>#N/A</v>
      </c>
      <c r="E13" s="117">
        <f>VLOOKUP(A13,ORÇAMENTO_DES!$B:$O,14,0)</f>
        <v>33368.22</v>
      </c>
      <c r="F13" s="118">
        <f t="shared" si="1"/>
        <v>33368.22</v>
      </c>
      <c r="G13" s="119">
        <f>'CRONOGRAMA SEM DES'!G13</f>
        <v>1</v>
      </c>
      <c r="H13" s="120">
        <f t="shared" si="2"/>
        <v>1</v>
      </c>
      <c r="I13" s="118">
        <f t="shared" si="3"/>
        <v>0</v>
      </c>
      <c r="J13" s="119">
        <f>'CRONOGRAMA SEM DES'!J13</f>
        <v>0</v>
      </c>
      <c r="K13" s="120">
        <f t="shared" si="4"/>
        <v>1</v>
      </c>
      <c r="L13" s="118">
        <f t="shared" si="9"/>
        <v>0</v>
      </c>
      <c r="M13" s="119">
        <f>'CRONOGRAMA SEM DES'!M13</f>
        <v>0</v>
      </c>
      <c r="N13" s="120">
        <f t="shared" si="5"/>
        <v>1</v>
      </c>
      <c r="O13" s="118">
        <f t="shared" si="10"/>
        <v>0</v>
      </c>
      <c r="P13" s="119">
        <f>'CRONOGRAMA SEM DES'!P13</f>
        <v>0</v>
      </c>
      <c r="Q13" s="120">
        <f t="shared" si="6"/>
        <v>1</v>
      </c>
      <c r="R13" s="118">
        <f t="shared" si="11"/>
        <v>0</v>
      </c>
      <c r="S13" s="119">
        <f>'CRONOGRAMA SEM DES'!S13</f>
        <v>0</v>
      </c>
      <c r="T13" s="120">
        <f t="shared" si="7"/>
        <v>1</v>
      </c>
      <c r="U13" s="118">
        <f t="shared" si="12"/>
        <v>0</v>
      </c>
      <c r="V13" s="119">
        <f>'CRONOGRAMA SEM DES'!V13</f>
        <v>0</v>
      </c>
      <c r="W13" s="120">
        <f t="shared" si="8"/>
        <v>1</v>
      </c>
      <c r="X13" s="121">
        <f>G13+J13+M13+P13+S13+V13</f>
        <v>1</v>
      </c>
      <c r="Z13" s="1"/>
      <c r="AB13" s="1"/>
    </row>
    <row r="14" spans="1:28" x14ac:dyDescent="0.25">
      <c r="A14" s="111" t="s">
        <v>29</v>
      </c>
      <c r="B14" s="114" t="str">
        <f>VLOOKUP(A14,Tabela3[[ITEM]:[DESCRIÇÃO]],6,FALSE)</f>
        <v>COBERTURA</v>
      </c>
      <c r="C14" s="122"/>
      <c r="D14" s="116" t="e">
        <f t="shared" si="0"/>
        <v>#N/A</v>
      </c>
      <c r="E14" s="117">
        <f>VLOOKUP(A14,ORÇAMENTO_DES!$B:$O,14,0)</f>
        <v>57624.590000000004</v>
      </c>
      <c r="F14" s="118">
        <f t="shared" si="1"/>
        <v>57624.590000000004</v>
      </c>
      <c r="G14" s="119">
        <f>'CRONOGRAMA SEM DES'!G14</f>
        <v>1</v>
      </c>
      <c r="H14" s="120">
        <f t="shared" si="2"/>
        <v>1</v>
      </c>
      <c r="I14" s="118">
        <f t="shared" si="3"/>
        <v>0</v>
      </c>
      <c r="J14" s="119">
        <f>'CRONOGRAMA SEM DES'!J14</f>
        <v>0</v>
      </c>
      <c r="K14" s="120">
        <f t="shared" si="4"/>
        <v>1</v>
      </c>
      <c r="L14" s="118">
        <f t="shared" si="9"/>
        <v>0</v>
      </c>
      <c r="M14" s="119">
        <f>'CRONOGRAMA SEM DES'!M14</f>
        <v>0</v>
      </c>
      <c r="N14" s="120">
        <f t="shared" si="5"/>
        <v>1</v>
      </c>
      <c r="O14" s="118">
        <f t="shared" si="10"/>
        <v>0</v>
      </c>
      <c r="P14" s="119">
        <f>'CRONOGRAMA SEM DES'!P14</f>
        <v>0</v>
      </c>
      <c r="Q14" s="120">
        <f t="shared" si="6"/>
        <v>1</v>
      </c>
      <c r="R14" s="118">
        <f t="shared" si="11"/>
        <v>0</v>
      </c>
      <c r="S14" s="119">
        <f>'CRONOGRAMA SEM DES'!S14</f>
        <v>0</v>
      </c>
      <c r="T14" s="120">
        <f>S14+Q14</f>
        <v>1</v>
      </c>
      <c r="U14" s="118">
        <f t="shared" si="12"/>
        <v>0</v>
      </c>
      <c r="V14" s="119">
        <f>'CRONOGRAMA SEM DES'!V14</f>
        <v>0</v>
      </c>
      <c r="W14" s="120">
        <f>V14+T14</f>
        <v>1</v>
      </c>
      <c r="X14" s="121">
        <f>G14+J14+M14+P14+S14+V14</f>
        <v>1</v>
      </c>
      <c r="Z14" s="1"/>
      <c r="AB14" s="1"/>
    </row>
    <row r="15" spans="1:28" x14ac:dyDescent="0.25">
      <c r="A15" s="111" t="s">
        <v>50</v>
      </c>
      <c r="B15" s="114" t="str">
        <f>VLOOKUP(A15,Tabela3[[ITEM]:[DESCRIÇÃO]],6,FALSE)</f>
        <v>ESQUADRIAS, FERRAGENS E VIDROS</v>
      </c>
      <c r="C15" s="122"/>
      <c r="D15" s="116" t="e">
        <f t="shared" si="0"/>
        <v>#N/A</v>
      </c>
      <c r="E15" s="117">
        <f>VLOOKUP(A15,ORÇAMENTO_DES!$B:$O,14,0)</f>
        <v>11435.150000000001</v>
      </c>
      <c r="F15" s="118">
        <f t="shared" si="1"/>
        <v>11435.150000000001</v>
      </c>
      <c r="G15" s="119">
        <f>'CRONOGRAMA SEM DES'!G15</f>
        <v>1</v>
      </c>
      <c r="H15" s="120">
        <f t="shared" si="2"/>
        <v>1</v>
      </c>
      <c r="I15" s="118">
        <f t="shared" si="3"/>
        <v>0</v>
      </c>
      <c r="J15" s="119">
        <f>'CRONOGRAMA SEM DES'!J15</f>
        <v>0</v>
      </c>
      <c r="K15" s="120">
        <f t="shared" si="4"/>
        <v>1</v>
      </c>
      <c r="L15" s="118">
        <f t="shared" si="9"/>
        <v>0</v>
      </c>
      <c r="M15" s="119">
        <f>'CRONOGRAMA SEM DES'!M15</f>
        <v>0</v>
      </c>
      <c r="N15" s="120">
        <f t="shared" si="5"/>
        <v>1</v>
      </c>
      <c r="O15" s="118">
        <f t="shared" si="10"/>
        <v>0</v>
      </c>
      <c r="P15" s="119">
        <f>'CRONOGRAMA SEM DES'!P15</f>
        <v>0</v>
      </c>
      <c r="Q15" s="120">
        <f t="shared" si="6"/>
        <v>1</v>
      </c>
      <c r="R15" s="118">
        <f t="shared" si="11"/>
        <v>0</v>
      </c>
      <c r="S15" s="119">
        <f>'CRONOGRAMA SEM DES'!S15</f>
        <v>0</v>
      </c>
      <c r="T15" s="120">
        <f t="shared" si="7"/>
        <v>1</v>
      </c>
      <c r="U15" s="118">
        <f t="shared" si="12"/>
        <v>0</v>
      </c>
      <c r="V15" s="119">
        <f>'CRONOGRAMA SEM DES'!V15</f>
        <v>0</v>
      </c>
      <c r="W15" s="120">
        <f t="shared" si="8"/>
        <v>1</v>
      </c>
      <c r="X15" s="121">
        <f t="shared" ref="X15:X36" si="13">G15+J15+M15+P15+S15+V15</f>
        <v>1</v>
      </c>
      <c r="Z15" s="1"/>
      <c r="AB15" s="1"/>
    </row>
    <row r="16" spans="1:28" x14ac:dyDescent="0.25">
      <c r="A16" s="111" t="s">
        <v>106</v>
      </c>
      <c r="B16" s="114" t="str">
        <f>VLOOKUP(A16,Tabela3[[ITEM]:[DESCRIÇÃO]],6,FALSE)</f>
        <v>PISO</v>
      </c>
      <c r="C16" s="122"/>
      <c r="D16" s="116" t="e">
        <f t="shared" si="0"/>
        <v>#N/A</v>
      </c>
      <c r="E16" s="117">
        <f>VLOOKUP(A16,ORÇAMENTO_DES!$B:$O,14,0)</f>
        <v>52542.009999999995</v>
      </c>
      <c r="F16" s="118">
        <f t="shared" si="1"/>
        <v>52542.009999999995</v>
      </c>
      <c r="G16" s="119">
        <f>'CRONOGRAMA SEM DES'!G16</f>
        <v>1</v>
      </c>
      <c r="H16" s="120">
        <f t="shared" si="2"/>
        <v>1</v>
      </c>
      <c r="I16" s="118">
        <f t="shared" si="3"/>
        <v>0</v>
      </c>
      <c r="J16" s="119">
        <f>'CRONOGRAMA SEM DES'!J16</f>
        <v>0</v>
      </c>
      <c r="K16" s="120">
        <f t="shared" si="4"/>
        <v>1</v>
      </c>
      <c r="L16" s="118">
        <f t="shared" si="9"/>
        <v>0</v>
      </c>
      <c r="M16" s="119">
        <f>'CRONOGRAMA SEM DES'!M16</f>
        <v>0</v>
      </c>
      <c r="N16" s="120">
        <f t="shared" si="5"/>
        <v>1</v>
      </c>
      <c r="O16" s="118">
        <f t="shared" si="10"/>
        <v>0</v>
      </c>
      <c r="P16" s="119">
        <f>'CRONOGRAMA SEM DES'!P16</f>
        <v>0</v>
      </c>
      <c r="Q16" s="120">
        <f t="shared" si="6"/>
        <v>1</v>
      </c>
      <c r="R16" s="118">
        <f t="shared" si="11"/>
        <v>0</v>
      </c>
      <c r="S16" s="119">
        <f>'CRONOGRAMA SEM DES'!S16</f>
        <v>0</v>
      </c>
      <c r="T16" s="120">
        <f t="shared" si="7"/>
        <v>1</v>
      </c>
      <c r="U16" s="118">
        <f t="shared" si="12"/>
        <v>0</v>
      </c>
      <c r="V16" s="119">
        <f>'CRONOGRAMA SEM DES'!V16</f>
        <v>0</v>
      </c>
      <c r="W16" s="120">
        <f t="shared" si="8"/>
        <v>1</v>
      </c>
      <c r="X16" s="121">
        <f t="shared" si="13"/>
        <v>1</v>
      </c>
      <c r="Z16" s="1"/>
      <c r="AB16" s="1"/>
    </row>
    <row r="17" spans="1:28" x14ac:dyDescent="0.25">
      <c r="A17" s="111" t="s">
        <v>51</v>
      </c>
      <c r="B17" s="114" t="str">
        <f>VLOOKUP(A17,Tabela3[[ITEM]:[DESCRIÇÃO]],6,FALSE)</f>
        <v>HIDROSSANITÁRIO - PLUVIAL</v>
      </c>
      <c r="C17" s="122"/>
      <c r="D17" s="116" t="e">
        <f t="shared" si="0"/>
        <v>#N/A</v>
      </c>
      <c r="E17" s="117">
        <f>VLOOKUP(A17,ORÇAMENTO_DES!$B:$O,14,0)</f>
        <v>940.58999999999992</v>
      </c>
      <c r="F17" s="118">
        <f t="shared" si="1"/>
        <v>0</v>
      </c>
      <c r="G17" s="119">
        <f>'CRONOGRAMA SEM DES'!G17</f>
        <v>0</v>
      </c>
      <c r="H17" s="120">
        <f t="shared" si="2"/>
        <v>0</v>
      </c>
      <c r="I17" s="118">
        <f t="shared" si="3"/>
        <v>940.58999999999992</v>
      </c>
      <c r="J17" s="119">
        <f>'CRONOGRAMA SEM DES'!J17</f>
        <v>1</v>
      </c>
      <c r="K17" s="120">
        <f t="shared" si="4"/>
        <v>1</v>
      </c>
      <c r="L17" s="118">
        <f t="shared" si="9"/>
        <v>0</v>
      </c>
      <c r="M17" s="119">
        <f>'CRONOGRAMA SEM DES'!M17</f>
        <v>0</v>
      </c>
      <c r="N17" s="120">
        <f t="shared" si="5"/>
        <v>1</v>
      </c>
      <c r="O17" s="118">
        <f t="shared" si="10"/>
        <v>0</v>
      </c>
      <c r="P17" s="119">
        <f>'CRONOGRAMA SEM DES'!P17</f>
        <v>0</v>
      </c>
      <c r="Q17" s="120">
        <f t="shared" si="6"/>
        <v>1</v>
      </c>
      <c r="R17" s="118">
        <f t="shared" si="11"/>
        <v>0</v>
      </c>
      <c r="S17" s="119">
        <f>'CRONOGRAMA SEM DES'!S17</f>
        <v>0</v>
      </c>
      <c r="T17" s="120">
        <f t="shared" si="7"/>
        <v>1</v>
      </c>
      <c r="U17" s="118">
        <f t="shared" si="12"/>
        <v>0</v>
      </c>
      <c r="V17" s="119">
        <f>'CRONOGRAMA SEM DES'!V17</f>
        <v>0</v>
      </c>
      <c r="W17" s="120">
        <f t="shared" si="8"/>
        <v>1</v>
      </c>
      <c r="X17" s="121">
        <f t="shared" si="13"/>
        <v>1</v>
      </c>
      <c r="Z17" s="1"/>
      <c r="AB17" s="1"/>
    </row>
    <row r="18" spans="1:28" x14ac:dyDescent="0.25">
      <c r="A18" s="111" t="s">
        <v>52</v>
      </c>
      <c r="B18" s="114" t="str">
        <f>VLOOKUP(A18,Tabela3[[ITEM]:[DESCRIÇÃO]],6,FALSE)</f>
        <v>LOUÇAS, METAIS E ACESSÓRIOS</v>
      </c>
      <c r="C18" s="115"/>
      <c r="D18" s="116" t="e">
        <f t="shared" si="0"/>
        <v>#N/A</v>
      </c>
      <c r="E18" s="117">
        <f>VLOOKUP(A18,ORÇAMENTO_DES!$B:$O,14,0)</f>
        <v>17704.060000000001</v>
      </c>
      <c r="F18" s="118">
        <f t="shared" si="1"/>
        <v>0</v>
      </c>
      <c r="G18" s="119">
        <f>'CRONOGRAMA SEM DES'!G18</f>
        <v>0</v>
      </c>
      <c r="H18" s="120">
        <f t="shared" si="2"/>
        <v>0</v>
      </c>
      <c r="I18" s="118">
        <f t="shared" si="3"/>
        <v>0</v>
      </c>
      <c r="J18" s="119">
        <f>'CRONOGRAMA SEM DES'!J18</f>
        <v>0</v>
      </c>
      <c r="K18" s="120">
        <f t="shared" si="4"/>
        <v>0</v>
      </c>
      <c r="L18" s="118">
        <f t="shared" si="9"/>
        <v>0</v>
      </c>
      <c r="M18" s="119">
        <f>'CRONOGRAMA SEM DES'!M18</f>
        <v>0</v>
      </c>
      <c r="N18" s="120">
        <f t="shared" si="5"/>
        <v>0</v>
      </c>
      <c r="O18" s="118">
        <f t="shared" si="10"/>
        <v>0</v>
      </c>
      <c r="P18" s="119">
        <f>'CRONOGRAMA SEM DES'!P18</f>
        <v>0</v>
      </c>
      <c r="Q18" s="120">
        <f t="shared" si="6"/>
        <v>0</v>
      </c>
      <c r="R18" s="118">
        <f t="shared" si="11"/>
        <v>0</v>
      </c>
      <c r="S18" s="119">
        <f>'CRONOGRAMA SEM DES'!S18</f>
        <v>0</v>
      </c>
      <c r="T18" s="120">
        <f t="shared" si="7"/>
        <v>0</v>
      </c>
      <c r="U18" s="118">
        <f t="shared" si="12"/>
        <v>17704.060000000001</v>
      </c>
      <c r="V18" s="119">
        <f>'CRONOGRAMA SEM DES'!V18</f>
        <v>1</v>
      </c>
      <c r="W18" s="120">
        <f t="shared" si="8"/>
        <v>1</v>
      </c>
      <c r="X18" s="121">
        <f t="shared" si="13"/>
        <v>1</v>
      </c>
      <c r="Z18" s="1"/>
      <c r="AB18" s="1"/>
    </row>
    <row r="19" spans="1:28" x14ac:dyDescent="0.25">
      <c r="A19" s="111" t="s">
        <v>109</v>
      </c>
      <c r="B19" s="114" t="str">
        <f>VLOOKUP(A19,Tabela3[[ITEM]:[DESCRIÇÃO]],6,FALSE)</f>
        <v>ACESSIBILIDADE</v>
      </c>
      <c r="C19" s="115"/>
      <c r="D19" s="116" t="e">
        <f t="shared" si="0"/>
        <v>#N/A</v>
      </c>
      <c r="E19" s="117">
        <f>VLOOKUP(A19,ORÇAMENTO_DES!$B:$O,14,0)</f>
        <v>5794.5099999999984</v>
      </c>
      <c r="F19" s="118">
        <f t="shared" si="1"/>
        <v>0</v>
      </c>
      <c r="G19" s="119">
        <f>'CRONOGRAMA SEM DES'!G19</f>
        <v>0</v>
      </c>
      <c r="H19" s="120">
        <f t="shared" si="2"/>
        <v>0</v>
      </c>
      <c r="I19" s="118">
        <f t="shared" si="3"/>
        <v>5794.5099999999984</v>
      </c>
      <c r="J19" s="119">
        <f>'CRONOGRAMA SEM DES'!J19</f>
        <v>1</v>
      </c>
      <c r="K19" s="120">
        <f t="shared" si="4"/>
        <v>1</v>
      </c>
      <c r="L19" s="118">
        <f t="shared" si="9"/>
        <v>0</v>
      </c>
      <c r="M19" s="119">
        <f>'CRONOGRAMA SEM DES'!M19</f>
        <v>0</v>
      </c>
      <c r="N19" s="120">
        <f t="shared" si="5"/>
        <v>1</v>
      </c>
      <c r="O19" s="118">
        <f t="shared" si="10"/>
        <v>0</v>
      </c>
      <c r="P19" s="119">
        <f>'CRONOGRAMA SEM DES'!P19</f>
        <v>0</v>
      </c>
      <c r="Q19" s="120">
        <f t="shared" si="6"/>
        <v>1</v>
      </c>
      <c r="R19" s="118">
        <f t="shared" si="11"/>
        <v>0</v>
      </c>
      <c r="S19" s="119">
        <f>'CRONOGRAMA SEM DES'!S19</f>
        <v>0</v>
      </c>
      <c r="T19" s="120">
        <f t="shared" si="7"/>
        <v>1</v>
      </c>
      <c r="U19" s="118">
        <f t="shared" si="12"/>
        <v>0</v>
      </c>
      <c r="V19" s="119">
        <f>'CRONOGRAMA SEM DES'!V19</f>
        <v>0</v>
      </c>
      <c r="W19" s="120">
        <f t="shared" si="8"/>
        <v>1</v>
      </c>
      <c r="X19" s="121">
        <f t="shared" si="13"/>
        <v>1</v>
      </c>
      <c r="Z19" s="1"/>
      <c r="AB19" s="1"/>
    </row>
    <row r="20" spans="1:28" x14ac:dyDescent="0.25">
      <c r="A20" s="111" t="s">
        <v>113</v>
      </c>
      <c r="B20" s="114" t="str">
        <f>VLOOKUP(A20,Tabela3[[ITEM]:[DESCRIÇÃO]],6,FALSE)</f>
        <v>URBANIZAÇÃO</v>
      </c>
      <c r="C20" s="122"/>
      <c r="D20" s="116" t="e">
        <f t="shared" si="0"/>
        <v>#N/A</v>
      </c>
      <c r="E20" s="117">
        <f>VLOOKUP(A20,ORÇAMENTO_DES!$B:$O,14,0)</f>
        <v>7702.58</v>
      </c>
      <c r="F20" s="118">
        <f t="shared" si="1"/>
        <v>0</v>
      </c>
      <c r="G20" s="119">
        <f>'CRONOGRAMA SEM DES'!G20</f>
        <v>0</v>
      </c>
      <c r="H20" s="120">
        <f t="shared" si="2"/>
        <v>0</v>
      </c>
      <c r="I20" s="118">
        <f t="shared" si="3"/>
        <v>7702.58</v>
      </c>
      <c r="J20" s="119">
        <f>'CRONOGRAMA SEM DES'!J20</f>
        <v>1</v>
      </c>
      <c r="K20" s="120">
        <f t="shared" si="4"/>
        <v>1</v>
      </c>
      <c r="L20" s="118">
        <f t="shared" si="9"/>
        <v>0</v>
      </c>
      <c r="M20" s="119">
        <f>'CRONOGRAMA SEM DES'!M20</f>
        <v>0</v>
      </c>
      <c r="N20" s="120">
        <f t="shared" si="5"/>
        <v>1</v>
      </c>
      <c r="O20" s="118">
        <f t="shared" si="10"/>
        <v>0</v>
      </c>
      <c r="P20" s="119">
        <f>'CRONOGRAMA SEM DES'!P20</f>
        <v>0</v>
      </c>
      <c r="Q20" s="120">
        <f t="shared" si="6"/>
        <v>1</v>
      </c>
      <c r="R20" s="118">
        <f t="shared" si="11"/>
        <v>0</v>
      </c>
      <c r="S20" s="119">
        <f>'CRONOGRAMA SEM DES'!S20</f>
        <v>0</v>
      </c>
      <c r="T20" s="120">
        <f t="shared" si="7"/>
        <v>1</v>
      </c>
      <c r="U20" s="118">
        <f t="shared" si="12"/>
        <v>0</v>
      </c>
      <c r="V20" s="119">
        <f>'CRONOGRAMA SEM DES'!V20</f>
        <v>0</v>
      </c>
      <c r="W20" s="120">
        <f t="shared" si="8"/>
        <v>1</v>
      </c>
      <c r="X20" s="121">
        <f t="shared" si="13"/>
        <v>1</v>
      </c>
      <c r="Z20" s="1"/>
      <c r="AB20" s="1"/>
    </row>
    <row r="21" spans="1:28" x14ac:dyDescent="0.25">
      <c r="A21" s="111" t="s">
        <v>114</v>
      </c>
      <c r="B21" s="114" t="str">
        <f>VLOOKUP(A21,Tabela3[[ITEM]:[DESCRIÇÃO]],6,FALSE)</f>
        <v>PINTURA</v>
      </c>
      <c r="C21" s="122"/>
      <c r="D21" s="116" t="e">
        <f t="shared" si="0"/>
        <v>#N/A</v>
      </c>
      <c r="E21" s="117">
        <f>VLOOKUP(A21,ORÇAMENTO_DES!$B:$O,14,0)</f>
        <v>26972</v>
      </c>
      <c r="F21" s="118">
        <f t="shared" si="1"/>
        <v>0</v>
      </c>
      <c r="G21" s="119">
        <f>'CRONOGRAMA SEM DES'!G21</f>
        <v>0</v>
      </c>
      <c r="H21" s="120">
        <f t="shared" si="2"/>
        <v>0</v>
      </c>
      <c r="I21" s="118">
        <f t="shared" si="3"/>
        <v>26972</v>
      </c>
      <c r="J21" s="119">
        <f>'CRONOGRAMA SEM DES'!J21</f>
        <v>1</v>
      </c>
      <c r="K21" s="120">
        <f t="shared" si="4"/>
        <v>1</v>
      </c>
      <c r="L21" s="118">
        <f t="shared" si="9"/>
        <v>0</v>
      </c>
      <c r="M21" s="119">
        <f>'CRONOGRAMA SEM DES'!M21</f>
        <v>0</v>
      </c>
      <c r="N21" s="120">
        <f t="shared" si="5"/>
        <v>1</v>
      </c>
      <c r="O21" s="118">
        <f t="shared" si="10"/>
        <v>0</v>
      </c>
      <c r="P21" s="119">
        <f>'CRONOGRAMA SEM DES'!P21</f>
        <v>0</v>
      </c>
      <c r="Q21" s="120">
        <f t="shared" si="6"/>
        <v>1</v>
      </c>
      <c r="R21" s="118">
        <f t="shared" si="11"/>
        <v>0</v>
      </c>
      <c r="S21" s="119">
        <f>'CRONOGRAMA SEM DES'!S21</f>
        <v>0</v>
      </c>
      <c r="T21" s="120">
        <f t="shared" si="7"/>
        <v>1</v>
      </c>
      <c r="U21" s="118">
        <f t="shared" si="12"/>
        <v>0</v>
      </c>
      <c r="V21" s="119">
        <f>'CRONOGRAMA SEM DES'!V21</f>
        <v>0</v>
      </c>
      <c r="W21" s="120">
        <f t="shared" si="8"/>
        <v>1</v>
      </c>
      <c r="X21" s="121">
        <f t="shared" si="13"/>
        <v>1</v>
      </c>
      <c r="Z21" s="1"/>
      <c r="AB21" s="1"/>
    </row>
    <row r="22" spans="1:28" x14ac:dyDescent="0.25">
      <c r="A22" s="111" t="s">
        <v>116</v>
      </c>
      <c r="B22" s="114" t="str">
        <f>VLOOKUP(A22,Tabela3[[ITEM]:[DESCRIÇÃO]],6,FALSE)</f>
        <v>PREVENÇÃO DE COMBATE A INCÊNDIO E PÂNICO</v>
      </c>
      <c r="C22" s="122"/>
      <c r="D22" s="116" t="e">
        <f t="shared" si="0"/>
        <v>#N/A</v>
      </c>
      <c r="E22" s="117">
        <f>VLOOKUP(A22,ORÇAMENTO_DES!$B:$O,14,0)</f>
        <v>2011.48</v>
      </c>
      <c r="F22" s="118">
        <f t="shared" si="1"/>
        <v>0</v>
      </c>
      <c r="G22" s="119">
        <f>'CRONOGRAMA SEM DES'!G22</f>
        <v>0</v>
      </c>
      <c r="H22" s="120">
        <f t="shared" si="2"/>
        <v>0</v>
      </c>
      <c r="I22" s="118">
        <f t="shared" si="3"/>
        <v>0</v>
      </c>
      <c r="J22" s="119">
        <f>'CRONOGRAMA SEM DES'!J22</f>
        <v>0</v>
      </c>
      <c r="K22" s="120">
        <f t="shared" si="4"/>
        <v>0</v>
      </c>
      <c r="L22" s="118">
        <f t="shared" si="9"/>
        <v>0</v>
      </c>
      <c r="M22" s="119">
        <f>'CRONOGRAMA SEM DES'!M22</f>
        <v>0</v>
      </c>
      <c r="N22" s="120">
        <f t="shared" si="5"/>
        <v>0</v>
      </c>
      <c r="O22" s="118">
        <f t="shared" si="10"/>
        <v>0</v>
      </c>
      <c r="P22" s="119">
        <f>'CRONOGRAMA SEM DES'!P22</f>
        <v>0</v>
      </c>
      <c r="Q22" s="120">
        <f t="shared" si="6"/>
        <v>0</v>
      </c>
      <c r="R22" s="118">
        <f t="shared" si="11"/>
        <v>0</v>
      </c>
      <c r="S22" s="119">
        <f>'CRONOGRAMA SEM DES'!S22</f>
        <v>0</v>
      </c>
      <c r="T22" s="120">
        <f t="shared" si="7"/>
        <v>0</v>
      </c>
      <c r="U22" s="118">
        <f t="shared" si="12"/>
        <v>2011.48</v>
      </c>
      <c r="V22" s="119">
        <f>'CRONOGRAMA SEM DES'!V22</f>
        <v>1</v>
      </c>
      <c r="W22" s="120">
        <f t="shared" si="8"/>
        <v>1</v>
      </c>
      <c r="X22" s="121">
        <f t="shared" si="13"/>
        <v>1</v>
      </c>
      <c r="Z22" s="1"/>
      <c r="AB22" s="1"/>
    </row>
    <row r="23" spans="1:28" x14ac:dyDescent="0.25">
      <c r="A23" s="111" t="s">
        <v>117</v>
      </c>
      <c r="B23" s="114" t="str">
        <f>VLOOKUP(A23,Tabela3[[ITEM]:[DESCRIÇÃO]],6,FALSE)</f>
        <v>SERVIÇOS COMPLEMENTARES</v>
      </c>
      <c r="C23" s="122"/>
      <c r="D23" s="116" t="e">
        <f t="shared" si="0"/>
        <v>#N/A</v>
      </c>
      <c r="E23" s="117">
        <f>VLOOKUP(A23,ORÇAMENTO_DES!$B:$O,14,0)</f>
        <v>82472.99000000002</v>
      </c>
      <c r="F23" s="118">
        <f t="shared" si="1"/>
        <v>0</v>
      </c>
      <c r="G23" s="119">
        <f>'CRONOGRAMA SEM DES'!G23</f>
        <v>0</v>
      </c>
      <c r="H23" s="120">
        <f t="shared" si="2"/>
        <v>0</v>
      </c>
      <c r="I23" s="118">
        <f t="shared" si="3"/>
        <v>0</v>
      </c>
      <c r="J23" s="119">
        <f>'CRONOGRAMA SEM DES'!J23</f>
        <v>0</v>
      </c>
      <c r="K23" s="120">
        <f t="shared" si="4"/>
        <v>0</v>
      </c>
      <c r="L23" s="118">
        <f t="shared" si="9"/>
        <v>0</v>
      </c>
      <c r="M23" s="119">
        <f>'CRONOGRAMA SEM DES'!M23</f>
        <v>0</v>
      </c>
      <c r="N23" s="120">
        <f t="shared" si="5"/>
        <v>0</v>
      </c>
      <c r="O23" s="118">
        <f t="shared" si="10"/>
        <v>0</v>
      </c>
      <c r="P23" s="119">
        <f>'CRONOGRAMA SEM DES'!P23</f>
        <v>0</v>
      </c>
      <c r="Q23" s="120">
        <f t="shared" si="6"/>
        <v>0</v>
      </c>
      <c r="R23" s="118">
        <f t="shared" si="11"/>
        <v>0</v>
      </c>
      <c r="S23" s="119">
        <f>'CRONOGRAMA SEM DES'!S23</f>
        <v>0</v>
      </c>
      <c r="T23" s="120">
        <f t="shared" si="7"/>
        <v>0</v>
      </c>
      <c r="U23" s="118">
        <f t="shared" si="12"/>
        <v>82472.99000000002</v>
      </c>
      <c r="V23" s="119">
        <f>'CRONOGRAMA SEM DES'!V23</f>
        <v>1</v>
      </c>
      <c r="W23" s="120">
        <f t="shared" si="8"/>
        <v>1</v>
      </c>
      <c r="X23" s="121">
        <f t="shared" si="13"/>
        <v>1</v>
      </c>
      <c r="Z23" s="1"/>
      <c r="AB23" s="1"/>
    </row>
    <row r="24" spans="1:28" x14ac:dyDescent="0.25">
      <c r="A24" s="111" t="s">
        <v>118</v>
      </c>
      <c r="B24" s="114" t="str">
        <f>VLOOKUP(A24,Tabela3[[ITEM]:[DESCRIÇÃO]],6,FALSE)</f>
        <v xml:space="preserve">ADMINISTRAÇÃO LOCAL </v>
      </c>
      <c r="C24" s="122"/>
      <c r="D24" s="116" t="e">
        <f t="shared" si="0"/>
        <v>#N/A</v>
      </c>
      <c r="E24" s="117">
        <f>VLOOKUP(A24,ORÇAMENTO_DES!$B:$O,14,0)</f>
        <v>15765.84</v>
      </c>
      <c r="F24" s="118" t="e">
        <f t="shared" si="1"/>
        <v>#REF!</v>
      </c>
      <c r="G24" s="119" t="e">
        <f>'CRONOGRAMA SEM DES'!#REF!</f>
        <v>#REF!</v>
      </c>
      <c r="H24" s="120" t="e">
        <f t="shared" si="2"/>
        <v>#REF!</v>
      </c>
      <c r="I24" s="118" t="e">
        <f t="shared" si="3"/>
        <v>#REF!</v>
      </c>
      <c r="J24" s="119" t="e">
        <f>'CRONOGRAMA SEM DES'!#REF!</f>
        <v>#REF!</v>
      </c>
      <c r="K24" s="120" t="e">
        <f t="shared" si="4"/>
        <v>#REF!</v>
      </c>
      <c r="L24" s="118" t="e">
        <f t="shared" si="9"/>
        <v>#REF!</v>
      </c>
      <c r="M24" s="119" t="e">
        <f>'CRONOGRAMA SEM DES'!#REF!</f>
        <v>#REF!</v>
      </c>
      <c r="N24" s="120" t="e">
        <f t="shared" si="5"/>
        <v>#REF!</v>
      </c>
      <c r="O24" s="118" t="e">
        <f t="shared" si="10"/>
        <v>#REF!</v>
      </c>
      <c r="P24" s="119" t="e">
        <f>'CRONOGRAMA SEM DES'!#REF!</f>
        <v>#REF!</v>
      </c>
      <c r="Q24" s="120" t="e">
        <f t="shared" si="6"/>
        <v>#REF!</v>
      </c>
      <c r="R24" s="118" t="e">
        <f t="shared" si="11"/>
        <v>#REF!</v>
      </c>
      <c r="S24" s="119" t="e">
        <f>'CRONOGRAMA SEM DES'!#REF!</f>
        <v>#REF!</v>
      </c>
      <c r="T24" s="120" t="e">
        <f t="shared" si="7"/>
        <v>#REF!</v>
      </c>
      <c r="U24" s="118" t="e">
        <f t="shared" si="12"/>
        <v>#REF!</v>
      </c>
      <c r="V24" s="119" t="e">
        <f>'CRONOGRAMA SEM DES'!#REF!</f>
        <v>#REF!</v>
      </c>
      <c r="W24" s="120" t="e">
        <f t="shared" si="8"/>
        <v>#REF!</v>
      </c>
      <c r="X24" s="121" t="e">
        <f t="shared" si="13"/>
        <v>#REF!</v>
      </c>
      <c r="Z24" s="1"/>
      <c r="AB24" s="1"/>
    </row>
    <row r="25" spans="1:28" x14ac:dyDescent="0.25">
      <c r="A25" s="111" t="s">
        <v>127</v>
      </c>
      <c r="B25" s="114" t="str">
        <f>VLOOKUP(A25,Tabela3[[ITEM]:[DESCRIÇÃO]],6,FALSE)</f>
        <v xml:space="preserve">LIMPEZA FINAL </v>
      </c>
      <c r="C25" s="122"/>
      <c r="D25" s="116" t="e">
        <f t="shared" si="0"/>
        <v>#N/A</v>
      </c>
      <c r="E25" s="117">
        <f>VLOOKUP(A25,ORÇAMENTO_DES!$B:$O,14,0)</f>
        <v>1348.08</v>
      </c>
      <c r="F25" s="118" t="e">
        <f t="shared" si="1"/>
        <v>#REF!</v>
      </c>
      <c r="G25" s="119" t="e">
        <f>'CRONOGRAMA SEM DES'!#REF!</f>
        <v>#REF!</v>
      </c>
      <c r="H25" s="120" t="e">
        <f t="shared" si="2"/>
        <v>#REF!</v>
      </c>
      <c r="I25" s="118" t="e">
        <f t="shared" si="3"/>
        <v>#REF!</v>
      </c>
      <c r="J25" s="119" t="e">
        <f>'CRONOGRAMA SEM DES'!#REF!</f>
        <v>#REF!</v>
      </c>
      <c r="K25" s="120" t="e">
        <f t="shared" si="4"/>
        <v>#REF!</v>
      </c>
      <c r="L25" s="118" t="e">
        <f t="shared" si="9"/>
        <v>#REF!</v>
      </c>
      <c r="M25" s="119" t="e">
        <f>'CRONOGRAMA SEM DES'!#REF!</f>
        <v>#REF!</v>
      </c>
      <c r="N25" s="120" t="e">
        <f t="shared" si="5"/>
        <v>#REF!</v>
      </c>
      <c r="O25" s="118" t="e">
        <f t="shared" si="10"/>
        <v>#REF!</v>
      </c>
      <c r="P25" s="119" t="e">
        <f>'CRONOGRAMA SEM DES'!#REF!</f>
        <v>#REF!</v>
      </c>
      <c r="Q25" s="120" t="e">
        <f t="shared" si="6"/>
        <v>#REF!</v>
      </c>
      <c r="R25" s="118" t="e">
        <f t="shared" si="11"/>
        <v>#REF!</v>
      </c>
      <c r="S25" s="119" t="e">
        <f>'CRONOGRAMA SEM DES'!#REF!</f>
        <v>#REF!</v>
      </c>
      <c r="T25" s="120" t="e">
        <f t="shared" si="7"/>
        <v>#REF!</v>
      </c>
      <c r="U25" s="118" t="e">
        <f t="shared" si="12"/>
        <v>#REF!</v>
      </c>
      <c r="V25" s="119" t="e">
        <f>'CRONOGRAMA SEM DES'!#REF!</f>
        <v>#REF!</v>
      </c>
      <c r="W25" s="120" t="e">
        <f t="shared" si="8"/>
        <v>#REF!</v>
      </c>
      <c r="X25" s="121" t="e">
        <f t="shared" si="13"/>
        <v>#REF!</v>
      </c>
      <c r="Z25" s="1"/>
      <c r="AB25" s="1"/>
    </row>
    <row r="26" spans="1:28" x14ac:dyDescent="0.25">
      <c r="A26" s="111" t="s">
        <v>128</v>
      </c>
      <c r="B26" s="114" t="e">
        <f>VLOOKUP(A26,Tabela3[[ITEM]:[DESCRIÇÃO]],6,FALSE)</f>
        <v>#N/A</v>
      </c>
      <c r="C26" s="122"/>
      <c r="D26" s="116" t="e">
        <f t="shared" si="0"/>
        <v>#N/A</v>
      </c>
      <c r="E26" s="117" t="e">
        <f>VLOOKUP(A26,ORÇAMENTO_DES!$B:$O,14,0)</f>
        <v>#N/A</v>
      </c>
      <c r="F26" s="118" t="e">
        <f t="shared" si="1"/>
        <v>#REF!</v>
      </c>
      <c r="G26" s="119" t="e">
        <f>'CRONOGRAMA SEM DES'!#REF!</f>
        <v>#REF!</v>
      </c>
      <c r="H26" s="120" t="e">
        <f t="shared" si="2"/>
        <v>#REF!</v>
      </c>
      <c r="I26" s="118" t="e">
        <f t="shared" si="3"/>
        <v>#REF!</v>
      </c>
      <c r="J26" s="119" t="e">
        <f>'CRONOGRAMA SEM DES'!#REF!</f>
        <v>#REF!</v>
      </c>
      <c r="K26" s="120" t="e">
        <f t="shared" si="4"/>
        <v>#REF!</v>
      </c>
      <c r="L26" s="118" t="e">
        <f t="shared" si="9"/>
        <v>#REF!</v>
      </c>
      <c r="M26" s="119" t="e">
        <f>'CRONOGRAMA SEM DES'!#REF!</f>
        <v>#REF!</v>
      </c>
      <c r="N26" s="120" t="e">
        <f t="shared" si="5"/>
        <v>#REF!</v>
      </c>
      <c r="O26" s="118" t="e">
        <f t="shared" si="10"/>
        <v>#REF!</v>
      </c>
      <c r="P26" s="119" t="e">
        <f>'CRONOGRAMA SEM DES'!#REF!</f>
        <v>#REF!</v>
      </c>
      <c r="Q26" s="120" t="e">
        <f t="shared" si="6"/>
        <v>#REF!</v>
      </c>
      <c r="R26" s="118" t="e">
        <f t="shared" si="11"/>
        <v>#REF!</v>
      </c>
      <c r="S26" s="119" t="e">
        <f>'CRONOGRAMA SEM DES'!#REF!</f>
        <v>#REF!</v>
      </c>
      <c r="T26" s="120" t="e">
        <f t="shared" si="7"/>
        <v>#REF!</v>
      </c>
      <c r="U26" s="118" t="e">
        <f t="shared" si="12"/>
        <v>#REF!</v>
      </c>
      <c r="V26" s="119" t="e">
        <f>'CRONOGRAMA SEM DES'!#REF!</f>
        <v>#REF!</v>
      </c>
      <c r="W26" s="120" t="e">
        <f t="shared" si="8"/>
        <v>#REF!</v>
      </c>
      <c r="X26" s="121" t="e">
        <f t="shared" si="13"/>
        <v>#REF!</v>
      </c>
      <c r="Z26" s="1"/>
      <c r="AB26" s="1"/>
    </row>
    <row r="27" spans="1:28" x14ac:dyDescent="0.25">
      <c r="A27" s="111" t="s">
        <v>129</v>
      </c>
      <c r="B27" s="114" t="e">
        <f>VLOOKUP(A27,Tabela3[[ITEM]:[DESCRIÇÃO]],6,FALSE)</f>
        <v>#N/A</v>
      </c>
      <c r="C27" s="122"/>
      <c r="D27" s="116" t="e">
        <f t="shared" si="0"/>
        <v>#N/A</v>
      </c>
      <c r="E27" s="117" t="e">
        <f>VLOOKUP(A27,ORÇAMENTO_DES!$B:$O,14,0)</f>
        <v>#N/A</v>
      </c>
      <c r="F27" s="118" t="e">
        <f t="shared" si="1"/>
        <v>#REF!</v>
      </c>
      <c r="G27" s="119" t="e">
        <f>'CRONOGRAMA SEM DES'!#REF!</f>
        <v>#REF!</v>
      </c>
      <c r="H27" s="120" t="e">
        <f t="shared" si="2"/>
        <v>#REF!</v>
      </c>
      <c r="I27" s="118" t="e">
        <f t="shared" si="3"/>
        <v>#REF!</v>
      </c>
      <c r="J27" s="119" t="e">
        <f>'CRONOGRAMA SEM DES'!#REF!</f>
        <v>#REF!</v>
      </c>
      <c r="K27" s="120" t="e">
        <f t="shared" si="4"/>
        <v>#REF!</v>
      </c>
      <c r="L27" s="118" t="e">
        <f t="shared" si="9"/>
        <v>#REF!</v>
      </c>
      <c r="M27" s="119" t="e">
        <f>'CRONOGRAMA SEM DES'!#REF!</f>
        <v>#REF!</v>
      </c>
      <c r="N27" s="120" t="e">
        <f t="shared" si="5"/>
        <v>#REF!</v>
      </c>
      <c r="O27" s="118" t="e">
        <f t="shared" si="10"/>
        <v>#REF!</v>
      </c>
      <c r="P27" s="119" t="e">
        <f>'CRONOGRAMA SEM DES'!#REF!</f>
        <v>#REF!</v>
      </c>
      <c r="Q27" s="120" t="e">
        <f t="shared" si="6"/>
        <v>#REF!</v>
      </c>
      <c r="R27" s="118" t="e">
        <f t="shared" si="11"/>
        <v>#REF!</v>
      </c>
      <c r="S27" s="119" t="e">
        <f>'CRONOGRAMA SEM DES'!#REF!</f>
        <v>#REF!</v>
      </c>
      <c r="T27" s="120" t="e">
        <f t="shared" si="7"/>
        <v>#REF!</v>
      </c>
      <c r="U27" s="118" t="e">
        <f t="shared" si="12"/>
        <v>#REF!</v>
      </c>
      <c r="V27" s="119" t="e">
        <f>'CRONOGRAMA SEM DES'!#REF!</f>
        <v>#REF!</v>
      </c>
      <c r="W27" s="120" t="e">
        <f t="shared" si="8"/>
        <v>#REF!</v>
      </c>
      <c r="X27" s="121" t="e">
        <f t="shared" si="13"/>
        <v>#REF!</v>
      </c>
      <c r="Z27" s="1"/>
      <c r="AB27" s="1"/>
    </row>
    <row r="28" spans="1:28" x14ac:dyDescent="0.25">
      <c r="A28" s="111" t="s">
        <v>130</v>
      </c>
      <c r="B28" s="114" t="e">
        <f>VLOOKUP(A28,Tabela3[[ITEM]:[DESCRIÇÃO]],6,FALSE)</f>
        <v>#N/A</v>
      </c>
      <c r="C28" s="122"/>
      <c r="D28" s="116" t="e">
        <f t="shared" si="0"/>
        <v>#N/A</v>
      </c>
      <c r="E28" s="117" t="e">
        <f>VLOOKUP(A28,ORÇAMENTO_DES!$B:$O,14,0)</f>
        <v>#N/A</v>
      </c>
      <c r="F28" s="118" t="e">
        <f t="shared" si="1"/>
        <v>#REF!</v>
      </c>
      <c r="G28" s="119" t="e">
        <f>'CRONOGRAMA SEM DES'!#REF!</f>
        <v>#REF!</v>
      </c>
      <c r="H28" s="120" t="e">
        <f t="shared" si="2"/>
        <v>#REF!</v>
      </c>
      <c r="I28" s="118" t="e">
        <f t="shared" si="3"/>
        <v>#REF!</v>
      </c>
      <c r="J28" s="119" t="e">
        <f>'CRONOGRAMA SEM DES'!#REF!</f>
        <v>#REF!</v>
      </c>
      <c r="K28" s="120" t="e">
        <f t="shared" si="4"/>
        <v>#REF!</v>
      </c>
      <c r="L28" s="118" t="e">
        <f t="shared" si="9"/>
        <v>#REF!</v>
      </c>
      <c r="M28" s="119" t="e">
        <f>'CRONOGRAMA SEM DES'!#REF!</f>
        <v>#REF!</v>
      </c>
      <c r="N28" s="120" t="e">
        <f t="shared" si="5"/>
        <v>#REF!</v>
      </c>
      <c r="O28" s="118" t="e">
        <f t="shared" si="10"/>
        <v>#REF!</v>
      </c>
      <c r="P28" s="119" t="e">
        <f>'CRONOGRAMA SEM DES'!#REF!</f>
        <v>#REF!</v>
      </c>
      <c r="Q28" s="120" t="e">
        <f t="shared" si="6"/>
        <v>#REF!</v>
      </c>
      <c r="R28" s="118" t="e">
        <f t="shared" si="11"/>
        <v>#REF!</v>
      </c>
      <c r="S28" s="119" t="e">
        <f>'CRONOGRAMA SEM DES'!#REF!</f>
        <v>#REF!</v>
      </c>
      <c r="T28" s="120" t="e">
        <f t="shared" si="7"/>
        <v>#REF!</v>
      </c>
      <c r="U28" s="118" t="e">
        <f t="shared" si="12"/>
        <v>#REF!</v>
      </c>
      <c r="V28" s="119" t="e">
        <f>'CRONOGRAMA SEM DES'!#REF!</f>
        <v>#REF!</v>
      </c>
      <c r="W28" s="120" t="e">
        <f t="shared" si="8"/>
        <v>#REF!</v>
      </c>
      <c r="X28" s="121" t="e">
        <f t="shared" si="13"/>
        <v>#REF!</v>
      </c>
      <c r="Z28" s="1"/>
      <c r="AB28" s="1"/>
    </row>
    <row r="29" spans="1:28" x14ac:dyDescent="0.25">
      <c r="A29" s="111" t="s">
        <v>198</v>
      </c>
      <c r="B29" s="114" t="e">
        <f>VLOOKUP(A29,Tabela3[[ITEM]:[DESCRIÇÃO]],6,FALSE)</f>
        <v>#N/A</v>
      </c>
      <c r="C29" s="122"/>
      <c r="D29" s="116" t="e">
        <f t="shared" si="0"/>
        <v>#N/A</v>
      </c>
      <c r="E29" s="117" t="e">
        <f>VLOOKUP(A29,ORÇAMENTO_DES!$B:$O,14,0)</f>
        <v>#N/A</v>
      </c>
      <c r="F29" s="118" t="e">
        <f t="shared" si="1"/>
        <v>#REF!</v>
      </c>
      <c r="G29" s="119" t="e">
        <f>'CRONOGRAMA SEM DES'!#REF!</f>
        <v>#REF!</v>
      </c>
      <c r="H29" s="120" t="e">
        <f t="shared" si="2"/>
        <v>#REF!</v>
      </c>
      <c r="I29" s="118" t="e">
        <f t="shared" si="3"/>
        <v>#REF!</v>
      </c>
      <c r="J29" s="119" t="e">
        <f>'CRONOGRAMA SEM DES'!#REF!</f>
        <v>#REF!</v>
      </c>
      <c r="K29" s="120" t="e">
        <f t="shared" si="4"/>
        <v>#REF!</v>
      </c>
      <c r="L29" s="118" t="e">
        <f t="shared" si="9"/>
        <v>#REF!</v>
      </c>
      <c r="M29" s="119" t="e">
        <f>'CRONOGRAMA SEM DES'!#REF!</f>
        <v>#REF!</v>
      </c>
      <c r="N29" s="120" t="e">
        <f t="shared" si="5"/>
        <v>#REF!</v>
      </c>
      <c r="O29" s="118" t="e">
        <f t="shared" si="10"/>
        <v>#REF!</v>
      </c>
      <c r="P29" s="119" t="e">
        <f>'CRONOGRAMA SEM DES'!#REF!</f>
        <v>#REF!</v>
      </c>
      <c r="Q29" s="120" t="e">
        <f t="shared" si="6"/>
        <v>#REF!</v>
      </c>
      <c r="R29" s="118" t="e">
        <f t="shared" si="11"/>
        <v>#REF!</v>
      </c>
      <c r="S29" s="119" t="e">
        <f>'CRONOGRAMA SEM DES'!#REF!</f>
        <v>#REF!</v>
      </c>
      <c r="T29" s="120" t="e">
        <f t="shared" si="7"/>
        <v>#REF!</v>
      </c>
      <c r="U29" s="118" t="e">
        <f t="shared" si="12"/>
        <v>#REF!</v>
      </c>
      <c r="V29" s="119" t="e">
        <f>'CRONOGRAMA SEM DES'!#REF!</f>
        <v>#REF!</v>
      </c>
      <c r="W29" s="120" t="e">
        <f t="shared" si="8"/>
        <v>#REF!</v>
      </c>
      <c r="X29" s="121" t="e">
        <f t="shared" si="13"/>
        <v>#REF!</v>
      </c>
      <c r="Z29" s="1"/>
      <c r="AB29" s="1"/>
    </row>
    <row r="30" spans="1:28" x14ac:dyDescent="0.25">
      <c r="A30" s="111" t="s">
        <v>131</v>
      </c>
      <c r="B30" s="114" t="e">
        <f>VLOOKUP(A30,Tabela3[[ITEM]:[DESCRIÇÃO]],6,FALSE)</f>
        <v>#N/A</v>
      </c>
      <c r="C30" s="122"/>
      <c r="D30" s="116" t="e">
        <f t="shared" si="0"/>
        <v>#N/A</v>
      </c>
      <c r="E30" s="117" t="e">
        <f>VLOOKUP(A30,ORÇAMENTO_DES!$B:$O,14,0)</f>
        <v>#N/A</v>
      </c>
      <c r="F30" s="118" t="e">
        <f t="shared" si="1"/>
        <v>#REF!</v>
      </c>
      <c r="G30" s="119" t="e">
        <f>'CRONOGRAMA SEM DES'!#REF!</f>
        <v>#REF!</v>
      </c>
      <c r="H30" s="120" t="e">
        <f t="shared" si="2"/>
        <v>#REF!</v>
      </c>
      <c r="I30" s="118" t="e">
        <f t="shared" si="3"/>
        <v>#REF!</v>
      </c>
      <c r="J30" s="119" t="e">
        <f>'CRONOGRAMA SEM DES'!#REF!</f>
        <v>#REF!</v>
      </c>
      <c r="K30" s="120" t="e">
        <f t="shared" si="4"/>
        <v>#REF!</v>
      </c>
      <c r="L30" s="118" t="e">
        <f t="shared" si="9"/>
        <v>#REF!</v>
      </c>
      <c r="M30" s="119" t="e">
        <f>'CRONOGRAMA SEM DES'!#REF!</f>
        <v>#REF!</v>
      </c>
      <c r="N30" s="120" t="e">
        <f t="shared" si="5"/>
        <v>#REF!</v>
      </c>
      <c r="O30" s="118" t="e">
        <f t="shared" si="10"/>
        <v>#REF!</v>
      </c>
      <c r="P30" s="119" t="e">
        <f>'CRONOGRAMA SEM DES'!#REF!</f>
        <v>#REF!</v>
      </c>
      <c r="Q30" s="120" t="e">
        <f t="shared" si="6"/>
        <v>#REF!</v>
      </c>
      <c r="R30" s="118" t="e">
        <f t="shared" si="11"/>
        <v>#REF!</v>
      </c>
      <c r="S30" s="119" t="e">
        <f>'CRONOGRAMA SEM DES'!#REF!</f>
        <v>#REF!</v>
      </c>
      <c r="T30" s="120" t="e">
        <f t="shared" si="7"/>
        <v>#REF!</v>
      </c>
      <c r="U30" s="118" t="e">
        <f t="shared" si="12"/>
        <v>#REF!</v>
      </c>
      <c r="V30" s="119" t="e">
        <f>'CRONOGRAMA SEM DES'!#REF!</f>
        <v>#REF!</v>
      </c>
      <c r="W30" s="120" t="e">
        <f t="shared" si="8"/>
        <v>#REF!</v>
      </c>
      <c r="X30" s="121" t="e">
        <f t="shared" si="13"/>
        <v>#REF!</v>
      </c>
      <c r="Z30" s="1"/>
      <c r="AB30" s="1"/>
    </row>
    <row r="31" spans="1:28" x14ac:dyDescent="0.25">
      <c r="A31" s="111" t="s">
        <v>132</v>
      </c>
      <c r="B31" s="114" t="e">
        <f>VLOOKUP(A31,Tabela3[[ITEM]:[DESCRIÇÃO]],6,FALSE)</f>
        <v>#N/A</v>
      </c>
      <c r="C31" s="122"/>
      <c r="D31" s="116" t="e">
        <f t="shared" si="0"/>
        <v>#N/A</v>
      </c>
      <c r="E31" s="117" t="e">
        <f>VLOOKUP(A31,ORÇAMENTO_DES!$B:$O,14,0)</f>
        <v>#N/A</v>
      </c>
      <c r="F31" s="118" t="e">
        <f>G31*E31</f>
        <v>#REF!</v>
      </c>
      <c r="G31" s="119" t="e">
        <f>'CRONOGRAMA SEM DES'!#REF!</f>
        <v>#REF!</v>
      </c>
      <c r="H31" s="120" t="e">
        <f>G31</f>
        <v>#REF!</v>
      </c>
      <c r="I31" s="118" t="e">
        <f t="shared" si="3"/>
        <v>#REF!</v>
      </c>
      <c r="J31" s="119" t="e">
        <f>'CRONOGRAMA SEM DES'!#REF!</f>
        <v>#REF!</v>
      </c>
      <c r="K31" s="120" t="e">
        <f>J31+H31</f>
        <v>#REF!</v>
      </c>
      <c r="L31" s="118" t="e">
        <f t="shared" si="9"/>
        <v>#REF!</v>
      </c>
      <c r="M31" s="119" t="e">
        <f>'CRONOGRAMA SEM DES'!#REF!</f>
        <v>#REF!</v>
      </c>
      <c r="N31" s="120" t="e">
        <f>M31+K31</f>
        <v>#REF!</v>
      </c>
      <c r="O31" s="118" t="e">
        <f t="shared" si="10"/>
        <v>#REF!</v>
      </c>
      <c r="P31" s="119" t="e">
        <f>'CRONOGRAMA SEM DES'!#REF!</f>
        <v>#REF!</v>
      </c>
      <c r="Q31" s="120" t="e">
        <f>P31+N31</f>
        <v>#REF!</v>
      </c>
      <c r="R31" s="118" t="e">
        <f t="shared" si="11"/>
        <v>#REF!</v>
      </c>
      <c r="S31" s="119" t="e">
        <f>'CRONOGRAMA SEM DES'!#REF!</f>
        <v>#REF!</v>
      </c>
      <c r="T31" s="120" t="e">
        <f>S31+Q31</f>
        <v>#REF!</v>
      </c>
      <c r="U31" s="118" t="e">
        <f t="shared" si="12"/>
        <v>#REF!</v>
      </c>
      <c r="V31" s="119" t="e">
        <f>'CRONOGRAMA SEM DES'!#REF!</f>
        <v>#REF!</v>
      </c>
      <c r="W31" s="120" t="e">
        <f>V31+T31</f>
        <v>#REF!</v>
      </c>
      <c r="X31" s="121" t="e">
        <f t="shared" si="13"/>
        <v>#REF!</v>
      </c>
      <c r="Z31" s="1"/>
      <c r="AB31" s="1"/>
    </row>
    <row r="32" spans="1:28" x14ac:dyDescent="0.25">
      <c r="A32" s="111" t="s">
        <v>308</v>
      </c>
      <c r="B32" s="114" t="e">
        <f>VLOOKUP(A32,Tabela3[[ITEM]:[DESCRIÇÃO]],6,FALSE)</f>
        <v>#N/A</v>
      </c>
      <c r="C32" s="122"/>
      <c r="D32" s="116" t="e">
        <f t="shared" si="0"/>
        <v>#N/A</v>
      </c>
      <c r="E32" s="117" t="e">
        <f>VLOOKUP(A32,ORÇAMENTO_DES!$B:$O,14,0)</f>
        <v>#N/A</v>
      </c>
      <c r="F32" s="118" t="e">
        <f>G32*E32</f>
        <v>#REF!</v>
      </c>
      <c r="G32" s="119" t="e">
        <f>'CRONOGRAMA SEM DES'!#REF!</f>
        <v>#REF!</v>
      </c>
      <c r="H32" s="120" t="e">
        <f>G32</f>
        <v>#REF!</v>
      </c>
      <c r="I32" s="118" t="e">
        <f t="shared" si="3"/>
        <v>#REF!</v>
      </c>
      <c r="J32" s="119" t="e">
        <f>'CRONOGRAMA SEM DES'!#REF!</f>
        <v>#REF!</v>
      </c>
      <c r="K32" s="120" t="e">
        <f>J32+H32</f>
        <v>#REF!</v>
      </c>
      <c r="L32" s="118" t="e">
        <f t="shared" si="9"/>
        <v>#REF!</v>
      </c>
      <c r="M32" s="119" t="e">
        <f>'CRONOGRAMA SEM DES'!#REF!</f>
        <v>#REF!</v>
      </c>
      <c r="N32" s="120" t="e">
        <f>M32+K32</f>
        <v>#REF!</v>
      </c>
      <c r="O32" s="118" t="e">
        <f t="shared" si="10"/>
        <v>#REF!</v>
      </c>
      <c r="P32" s="119" t="e">
        <f>'CRONOGRAMA SEM DES'!#REF!</f>
        <v>#REF!</v>
      </c>
      <c r="Q32" s="120" t="e">
        <f>P32+N32</f>
        <v>#REF!</v>
      </c>
      <c r="R32" s="118" t="e">
        <f t="shared" si="11"/>
        <v>#REF!</v>
      </c>
      <c r="S32" s="119" t="e">
        <f>'CRONOGRAMA SEM DES'!#REF!</f>
        <v>#REF!</v>
      </c>
      <c r="T32" s="120" t="e">
        <f>S32+Q32</f>
        <v>#REF!</v>
      </c>
      <c r="U32" s="118" t="e">
        <f t="shared" si="12"/>
        <v>#REF!</v>
      </c>
      <c r="V32" s="119" t="e">
        <f>'CRONOGRAMA SEM DES'!#REF!</f>
        <v>#REF!</v>
      </c>
      <c r="W32" s="120" t="e">
        <f>V32+T32</f>
        <v>#REF!</v>
      </c>
      <c r="X32" s="121" t="e">
        <f t="shared" si="13"/>
        <v>#REF!</v>
      </c>
      <c r="Z32" s="1"/>
      <c r="AB32" s="1"/>
    </row>
    <row r="33" spans="1:28" x14ac:dyDescent="0.25">
      <c r="A33" s="111" t="s">
        <v>427</v>
      </c>
      <c r="B33" s="114" t="e">
        <f>VLOOKUP(A33,Tabela3[[ITEM]:[DESCRIÇÃO]],6,FALSE)</f>
        <v>#N/A</v>
      </c>
      <c r="C33" s="122"/>
      <c r="D33" s="116" t="e">
        <f t="shared" si="0"/>
        <v>#N/A</v>
      </c>
      <c r="E33" s="117" t="e">
        <f>VLOOKUP(A33,ORÇAMENTO_DES!$B:$O,14,0)</f>
        <v>#N/A</v>
      </c>
      <c r="F33" s="118" t="e">
        <f>G33*E33</f>
        <v>#REF!</v>
      </c>
      <c r="G33" s="119" t="e">
        <f>'CRONOGRAMA SEM DES'!#REF!</f>
        <v>#REF!</v>
      </c>
      <c r="H33" s="120" t="e">
        <f>G33</f>
        <v>#REF!</v>
      </c>
      <c r="I33" s="118" t="e">
        <f t="shared" si="3"/>
        <v>#REF!</v>
      </c>
      <c r="J33" s="119" t="e">
        <f>'CRONOGRAMA SEM DES'!#REF!</f>
        <v>#REF!</v>
      </c>
      <c r="K33" s="120" t="e">
        <f>J33+H33</f>
        <v>#REF!</v>
      </c>
      <c r="L33" s="118" t="e">
        <f t="shared" si="9"/>
        <v>#REF!</v>
      </c>
      <c r="M33" s="119" t="e">
        <f>'CRONOGRAMA SEM DES'!#REF!</f>
        <v>#REF!</v>
      </c>
      <c r="N33" s="120" t="e">
        <f>M33+K33</f>
        <v>#REF!</v>
      </c>
      <c r="O33" s="118" t="e">
        <f t="shared" si="10"/>
        <v>#REF!</v>
      </c>
      <c r="P33" s="119" t="e">
        <f>'CRONOGRAMA SEM DES'!#REF!</f>
        <v>#REF!</v>
      </c>
      <c r="Q33" s="120" t="e">
        <f>P33+N33</f>
        <v>#REF!</v>
      </c>
      <c r="R33" s="118" t="e">
        <f t="shared" si="11"/>
        <v>#REF!</v>
      </c>
      <c r="S33" s="119" t="e">
        <f>'CRONOGRAMA SEM DES'!#REF!</f>
        <v>#REF!</v>
      </c>
      <c r="T33" s="120" t="e">
        <f>S33+Q33</f>
        <v>#REF!</v>
      </c>
      <c r="U33" s="118" t="e">
        <f t="shared" si="12"/>
        <v>#REF!</v>
      </c>
      <c r="V33" s="119" t="e">
        <f>'CRONOGRAMA SEM DES'!#REF!</f>
        <v>#REF!</v>
      </c>
      <c r="W33" s="120" t="e">
        <f>V33+T33</f>
        <v>#REF!</v>
      </c>
      <c r="X33" s="121" t="e">
        <f t="shared" si="13"/>
        <v>#REF!</v>
      </c>
      <c r="Z33" s="1"/>
      <c r="AB33" s="1"/>
    </row>
    <row r="34" spans="1:28" x14ac:dyDescent="0.25">
      <c r="A34" s="111" t="s">
        <v>428</v>
      </c>
      <c r="B34" s="114" t="e">
        <f>VLOOKUP(A34,Tabela3[[ITEM]:[DESCRIÇÃO]],6,FALSE)</f>
        <v>#N/A</v>
      </c>
      <c r="C34" s="122"/>
      <c r="D34" s="116" t="e">
        <f t="shared" si="0"/>
        <v>#N/A</v>
      </c>
      <c r="E34" s="117" t="e">
        <f>VLOOKUP(A34,ORÇAMENTO_DES!$B:$O,14,0)</f>
        <v>#N/A</v>
      </c>
      <c r="F34" s="118" t="e">
        <f>G34*E34</f>
        <v>#REF!</v>
      </c>
      <c r="G34" s="119" t="e">
        <f>'CRONOGRAMA SEM DES'!#REF!</f>
        <v>#REF!</v>
      </c>
      <c r="H34" s="120" t="e">
        <f>G34</f>
        <v>#REF!</v>
      </c>
      <c r="I34" s="118" t="e">
        <f t="shared" si="3"/>
        <v>#REF!</v>
      </c>
      <c r="J34" s="119" t="e">
        <f>'CRONOGRAMA SEM DES'!#REF!</f>
        <v>#REF!</v>
      </c>
      <c r="K34" s="120">
        <v>0.09</v>
      </c>
      <c r="L34" s="118" t="e">
        <f t="shared" si="9"/>
        <v>#REF!</v>
      </c>
      <c r="M34" s="119" t="e">
        <f>'CRONOGRAMA SEM DES'!#REF!</f>
        <v>#REF!</v>
      </c>
      <c r="N34" s="120" t="e">
        <f>M34+K34</f>
        <v>#REF!</v>
      </c>
      <c r="O34" s="118" t="e">
        <f t="shared" si="10"/>
        <v>#REF!</v>
      </c>
      <c r="P34" s="119" t="e">
        <f>'CRONOGRAMA SEM DES'!#REF!</f>
        <v>#REF!</v>
      </c>
      <c r="Q34" s="120" t="e">
        <f>P34+N34</f>
        <v>#REF!</v>
      </c>
      <c r="R34" s="118" t="e">
        <f t="shared" si="11"/>
        <v>#REF!</v>
      </c>
      <c r="S34" s="119" t="e">
        <f>'CRONOGRAMA SEM DES'!#REF!</f>
        <v>#REF!</v>
      </c>
      <c r="T34" s="120" t="e">
        <f>S34+Q34</f>
        <v>#REF!</v>
      </c>
      <c r="U34" s="118" t="e">
        <f t="shared" si="12"/>
        <v>#REF!</v>
      </c>
      <c r="V34" s="119" t="e">
        <f>'CRONOGRAMA SEM DES'!#REF!</f>
        <v>#REF!</v>
      </c>
      <c r="W34" s="120" t="e">
        <f>V34+T34</f>
        <v>#REF!</v>
      </c>
      <c r="X34" s="121" t="e">
        <f t="shared" si="13"/>
        <v>#REF!</v>
      </c>
      <c r="Z34" s="1"/>
      <c r="AB34" s="1"/>
    </row>
    <row r="35" spans="1:28" x14ac:dyDescent="0.25">
      <c r="A35" s="111" t="s">
        <v>429</v>
      </c>
      <c r="B35" s="114" t="e">
        <f>VLOOKUP(A35,Tabela3[[ITEM]:[DESCRIÇÃO]],6,FALSE)</f>
        <v>#N/A</v>
      </c>
      <c r="C35" s="122"/>
      <c r="D35" s="116" t="e">
        <f t="shared" si="0"/>
        <v>#N/A</v>
      </c>
      <c r="E35" s="117" t="e">
        <f>VLOOKUP(A35,ORÇAMENTO_DES!$B:$O,14,0)</f>
        <v>#N/A</v>
      </c>
      <c r="F35" s="118" t="e">
        <f t="shared" ref="F35" si="14">G35*E35</f>
        <v>#REF!</v>
      </c>
      <c r="G35" s="119" t="e">
        <f>'CRONOGRAMA SEM DES'!#REF!</f>
        <v>#REF!</v>
      </c>
      <c r="H35" s="120" t="e">
        <f t="shared" ref="H35" si="15">G35</f>
        <v>#REF!</v>
      </c>
      <c r="I35" s="118" t="e">
        <f t="shared" si="3"/>
        <v>#REF!</v>
      </c>
      <c r="J35" s="119" t="e">
        <f>'CRONOGRAMA SEM DES'!#REF!</f>
        <v>#REF!</v>
      </c>
      <c r="K35" s="120" t="e">
        <f t="shared" ref="K35" si="16">J35+H35</f>
        <v>#REF!</v>
      </c>
      <c r="L35" s="118" t="e">
        <f t="shared" si="9"/>
        <v>#REF!</v>
      </c>
      <c r="M35" s="119" t="e">
        <f>'CRONOGRAMA SEM DES'!#REF!</f>
        <v>#REF!</v>
      </c>
      <c r="N35" s="120" t="e">
        <f t="shared" ref="N35" si="17">M35+K35</f>
        <v>#REF!</v>
      </c>
      <c r="O35" s="118" t="e">
        <f t="shared" si="10"/>
        <v>#REF!</v>
      </c>
      <c r="P35" s="119" t="e">
        <f>'CRONOGRAMA SEM DES'!#REF!</f>
        <v>#REF!</v>
      </c>
      <c r="Q35" s="120" t="e">
        <f t="shared" ref="Q35" si="18">P35+N35</f>
        <v>#REF!</v>
      </c>
      <c r="R35" s="118" t="e">
        <f t="shared" si="11"/>
        <v>#REF!</v>
      </c>
      <c r="S35" s="119" t="e">
        <f>'CRONOGRAMA SEM DES'!#REF!</f>
        <v>#REF!</v>
      </c>
      <c r="T35" s="120" t="e">
        <f t="shared" ref="T35" si="19">S35+Q35</f>
        <v>#REF!</v>
      </c>
      <c r="U35" s="118" t="e">
        <f t="shared" si="12"/>
        <v>#REF!</v>
      </c>
      <c r="V35" s="119" t="e">
        <f>'CRONOGRAMA SEM DES'!#REF!</f>
        <v>#REF!</v>
      </c>
      <c r="W35" s="120" t="e">
        <f t="shared" ref="W35" si="20">V35+T35</f>
        <v>#REF!</v>
      </c>
      <c r="X35" s="121" t="e">
        <f t="shared" si="13"/>
        <v>#REF!</v>
      </c>
      <c r="Z35" s="1"/>
      <c r="AB35" s="1"/>
    </row>
    <row r="36" spans="1:28" x14ac:dyDescent="0.25">
      <c r="A36" s="111" t="s">
        <v>566</v>
      </c>
      <c r="B36" s="114" t="e">
        <f>VLOOKUP(A36,Tabela3[[ITEM]:[DESCRIÇÃO]],6,FALSE)</f>
        <v>#N/A</v>
      </c>
      <c r="C36" s="122"/>
      <c r="D36" s="116" t="e">
        <f t="shared" si="0"/>
        <v>#N/A</v>
      </c>
      <c r="E36" s="117" t="e">
        <f>VLOOKUP(A36,ORÇAMENTO_DES!$B:$O,14,0)</f>
        <v>#N/A</v>
      </c>
      <c r="F36" s="118" t="e">
        <f t="shared" si="1"/>
        <v>#REF!</v>
      </c>
      <c r="G36" s="119" t="e">
        <f>'CRONOGRAMA SEM DES'!#REF!</f>
        <v>#REF!</v>
      </c>
      <c r="H36" s="120" t="e">
        <f t="shared" si="2"/>
        <v>#REF!</v>
      </c>
      <c r="I36" s="118" t="e">
        <f t="shared" si="3"/>
        <v>#REF!</v>
      </c>
      <c r="J36" s="119" t="e">
        <f>'CRONOGRAMA SEM DES'!#REF!</f>
        <v>#REF!</v>
      </c>
      <c r="K36" s="120" t="e">
        <f t="shared" si="4"/>
        <v>#REF!</v>
      </c>
      <c r="L36" s="118" t="e">
        <f t="shared" si="9"/>
        <v>#REF!</v>
      </c>
      <c r="M36" s="119" t="e">
        <f>'CRONOGRAMA SEM DES'!#REF!</f>
        <v>#REF!</v>
      </c>
      <c r="N36" s="120" t="e">
        <f t="shared" si="5"/>
        <v>#REF!</v>
      </c>
      <c r="O36" s="118" t="e">
        <f t="shared" si="10"/>
        <v>#REF!</v>
      </c>
      <c r="P36" s="119" t="e">
        <f>'CRONOGRAMA SEM DES'!#REF!</f>
        <v>#REF!</v>
      </c>
      <c r="Q36" s="120" t="e">
        <f t="shared" si="6"/>
        <v>#REF!</v>
      </c>
      <c r="R36" s="118" t="e">
        <f t="shared" si="11"/>
        <v>#REF!</v>
      </c>
      <c r="S36" s="119" t="e">
        <f>'CRONOGRAMA SEM DES'!#REF!</f>
        <v>#REF!</v>
      </c>
      <c r="T36" s="120" t="e">
        <f t="shared" si="7"/>
        <v>#REF!</v>
      </c>
      <c r="U36" s="118" t="e">
        <f t="shared" si="12"/>
        <v>#REF!</v>
      </c>
      <c r="V36" s="119" t="e">
        <f>'CRONOGRAMA SEM DES'!#REF!</f>
        <v>#REF!</v>
      </c>
      <c r="W36" s="120" t="e">
        <f t="shared" si="8"/>
        <v>#REF!</v>
      </c>
      <c r="X36" s="121" t="e">
        <f t="shared" si="13"/>
        <v>#REF!</v>
      </c>
      <c r="Z36" s="1"/>
      <c r="AB36" s="1"/>
    </row>
    <row r="37" spans="1:28" x14ac:dyDescent="0.25">
      <c r="A37" s="4"/>
      <c r="B37" s="123"/>
      <c r="C37" s="123"/>
      <c r="D37" s="124" t="e">
        <f>SUM(D11:D36)</f>
        <v>#N/A</v>
      </c>
      <c r="E37" s="125" t="e">
        <f>SUM(E11:E36)</f>
        <v>#N/A</v>
      </c>
      <c r="F37" s="126"/>
      <c r="G37" s="127"/>
      <c r="H37" s="128"/>
      <c r="I37" s="126"/>
      <c r="J37" s="127"/>
      <c r="K37" s="129"/>
      <c r="L37" s="130"/>
      <c r="M37" s="131"/>
      <c r="N37" s="132"/>
      <c r="O37" s="130"/>
      <c r="P37" s="131"/>
      <c r="Q37" s="132"/>
      <c r="R37" s="133"/>
      <c r="S37" s="134"/>
      <c r="T37" s="135"/>
      <c r="U37" s="133"/>
      <c r="V37" s="119"/>
      <c r="W37" s="134"/>
      <c r="X37" s="136"/>
      <c r="Z37" s="1"/>
      <c r="AB37" s="1"/>
    </row>
    <row r="38" spans="1:28" x14ac:dyDescent="0.25">
      <c r="A38" s="6"/>
      <c r="B38" s="622" t="s">
        <v>7</v>
      </c>
      <c r="C38" s="622"/>
      <c r="D38" s="622"/>
      <c r="E38" s="623"/>
      <c r="F38" s="137" t="e">
        <f>SUM(F11:F36)</f>
        <v>#REF!</v>
      </c>
      <c r="G38" s="138"/>
      <c r="H38" s="139"/>
      <c r="I38" s="137" t="e">
        <f>SUM(I11:I36)</f>
        <v>#REF!</v>
      </c>
      <c r="J38" s="138"/>
      <c r="K38" s="139"/>
      <c r="L38" s="137" t="e">
        <f>SUM(L11:L36)</f>
        <v>#REF!</v>
      </c>
      <c r="M38" s="138"/>
      <c r="N38" s="139"/>
      <c r="O38" s="137" t="e">
        <f>SUM(O11:O36)</f>
        <v>#REF!</v>
      </c>
      <c r="P38" s="138"/>
      <c r="Q38" s="139"/>
      <c r="R38" s="137" t="e">
        <f>SUM(R11:R36)</f>
        <v>#REF!</v>
      </c>
      <c r="S38" s="138"/>
      <c r="T38" s="139"/>
      <c r="U38" s="137" t="e">
        <f>SUM(U11:U36)</f>
        <v>#REF!</v>
      </c>
      <c r="V38" s="138"/>
      <c r="W38" s="139"/>
      <c r="X38" s="136"/>
    </row>
    <row r="39" spans="1:28" x14ac:dyDescent="0.25">
      <c r="A39" s="5"/>
      <c r="B39" s="621" t="s">
        <v>8</v>
      </c>
      <c r="C39" s="621"/>
      <c r="D39" s="621"/>
      <c r="E39" s="632"/>
      <c r="F39" s="140" t="e">
        <f>F38</f>
        <v>#REF!</v>
      </c>
      <c r="G39" s="141" t="e">
        <f>F38/$E$37</f>
        <v>#REF!</v>
      </c>
      <c r="H39" s="142" t="e">
        <f>G39</f>
        <v>#REF!</v>
      </c>
      <c r="I39" s="140" t="e">
        <f>I38+F39</f>
        <v>#REF!</v>
      </c>
      <c r="J39" s="141" t="e">
        <f>I38/$E$37</f>
        <v>#REF!</v>
      </c>
      <c r="K39" s="142" t="e">
        <f>J39+H39</f>
        <v>#REF!</v>
      </c>
      <c r="L39" s="140" t="e">
        <f>I39+L38</f>
        <v>#REF!</v>
      </c>
      <c r="M39" s="141" t="e">
        <f>L38/$E$37</f>
        <v>#REF!</v>
      </c>
      <c r="N39" s="142" t="e">
        <f>M39+K39</f>
        <v>#REF!</v>
      </c>
      <c r="O39" s="140" t="e">
        <f>O38+L39</f>
        <v>#REF!</v>
      </c>
      <c r="P39" s="141" t="e">
        <f>O38/$E$37</f>
        <v>#REF!</v>
      </c>
      <c r="Q39" s="142" t="e">
        <f>P39+N39</f>
        <v>#REF!</v>
      </c>
      <c r="R39" s="140" t="e">
        <f>R38+O39</f>
        <v>#REF!</v>
      </c>
      <c r="S39" s="141" t="e">
        <f>R38/$E$37</f>
        <v>#REF!</v>
      </c>
      <c r="T39" s="142" t="e">
        <f>S39+Q39</f>
        <v>#REF!</v>
      </c>
      <c r="U39" s="140" t="e">
        <f>U38+R39</f>
        <v>#REF!</v>
      </c>
      <c r="V39" s="141" t="e">
        <f>U38/$E$37</f>
        <v>#REF!</v>
      </c>
      <c r="W39" s="142" t="e">
        <f>V39+T39</f>
        <v>#REF!</v>
      </c>
      <c r="X39" s="136"/>
    </row>
    <row r="40" spans="1:28" ht="4.1500000000000004" customHeight="1" x14ac:dyDescent="0.25">
      <c r="A40" s="19"/>
      <c r="B40" s="143"/>
      <c r="C40" s="143"/>
      <c r="D40" s="144"/>
      <c r="E40" s="145"/>
      <c r="F40" s="146"/>
      <c r="G40" s="146"/>
      <c r="H40" s="147"/>
      <c r="I40" s="152"/>
      <c r="J40" s="152"/>
      <c r="K40" s="152"/>
      <c r="L40" s="152"/>
      <c r="M40" s="152"/>
      <c r="N40" s="152"/>
      <c r="O40" s="152"/>
      <c r="P40" s="152"/>
      <c r="Q40" s="152"/>
      <c r="R40" s="152"/>
      <c r="S40" s="152"/>
      <c r="T40" s="152"/>
      <c r="U40" s="152"/>
      <c r="V40" s="152"/>
      <c r="W40" s="152"/>
      <c r="X40" s="153"/>
    </row>
    <row r="41" spans="1:28" x14ac:dyDescent="0.25">
      <c r="A41" s="792" t="s">
        <v>4</v>
      </c>
      <c r="B41" s="793" t="s">
        <v>5</v>
      </c>
      <c r="C41" s="625"/>
      <c r="D41" s="628" t="s">
        <v>0</v>
      </c>
      <c r="E41" s="630" t="s">
        <v>17</v>
      </c>
      <c r="F41" s="610" t="s">
        <v>203</v>
      </c>
      <c r="G41" s="611"/>
      <c r="H41" s="612"/>
      <c r="I41" s="610" t="s">
        <v>204</v>
      </c>
      <c r="J41" s="611"/>
      <c r="K41" s="612"/>
      <c r="L41" s="610" t="s">
        <v>205</v>
      </c>
      <c r="M41" s="611"/>
      <c r="N41" s="612"/>
      <c r="O41" s="610" t="s">
        <v>206</v>
      </c>
      <c r="P41" s="611"/>
      <c r="Q41" s="612"/>
      <c r="R41" s="610" t="s">
        <v>207</v>
      </c>
      <c r="S41" s="611"/>
      <c r="T41" s="612"/>
      <c r="U41" s="610" t="s">
        <v>208</v>
      </c>
      <c r="V41" s="611"/>
      <c r="W41" s="612"/>
      <c r="X41" s="148" t="s">
        <v>167</v>
      </c>
    </row>
    <row r="42" spans="1:28" x14ac:dyDescent="0.25">
      <c r="A42" s="792" t="s">
        <v>4</v>
      </c>
      <c r="B42" s="626"/>
      <c r="C42" s="627"/>
      <c r="D42" s="629"/>
      <c r="E42" s="631"/>
      <c r="F42" s="149" t="s">
        <v>18</v>
      </c>
      <c r="G42" s="149" t="s">
        <v>0</v>
      </c>
      <c r="H42" s="150" t="s">
        <v>28</v>
      </c>
      <c r="I42" s="149" t="s">
        <v>18</v>
      </c>
      <c r="J42" s="149" t="s">
        <v>0</v>
      </c>
      <c r="K42" s="150" t="s">
        <v>28</v>
      </c>
      <c r="L42" s="149" t="s">
        <v>18</v>
      </c>
      <c r="M42" s="149" t="s">
        <v>0</v>
      </c>
      <c r="N42" s="150" t="s">
        <v>28</v>
      </c>
      <c r="O42" s="149" t="s">
        <v>18</v>
      </c>
      <c r="P42" s="149" t="s">
        <v>0</v>
      </c>
      <c r="Q42" s="150" t="s">
        <v>28</v>
      </c>
      <c r="R42" s="149" t="s">
        <v>18</v>
      </c>
      <c r="S42" s="149" t="s">
        <v>0</v>
      </c>
      <c r="T42" s="150" t="s">
        <v>28</v>
      </c>
      <c r="U42" s="149" t="s">
        <v>18</v>
      </c>
      <c r="V42" s="149" t="s">
        <v>0</v>
      </c>
      <c r="W42" s="150" t="s">
        <v>28</v>
      </c>
      <c r="X42" s="151"/>
    </row>
    <row r="43" spans="1:28" x14ac:dyDescent="0.25">
      <c r="A43" s="110" t="str">
        <f>A11</f>
        <v>1.</v>
      </c>
      <c r="B43" s="114" t="str">
        <f>B11</f>
        <v>CANTEIRO DE OBRA</v>
      </c>
      <c r="C43" s="115"/>
      <c r="D43" s="116" t="e">
        <f t="shared" ref="D43:D68" si="21">E43/E$37</f>
        <v>#N/A</v>
      </c>
      <c r="E43" s="117">
        <f>E11</f>
        <v>11531.01</v>
      </c>
      <c r="F43" s="118">
        <f t="shared" ref="F43:F68" si="22">G43*E43</f>
        <v>0</v>
      </c>
      <c r="G43" s="119">
        <f>'CRONOGRAMA SEM DES'!G32</f>
        <v>0</v>
      </c>
      <c r="H43" s="120">
        <f t="shared" ref="H43:H68" si="23">G43+W11</f>
        <v>1</v>
      </c>
      <c r="I43" s="118">
        <f t="shared" ref="I43:I68" si="24">J43*E43</f>
        <v>0</v>
      </c>
      <c r="J43" s="119">
        <f>'CRONOGRAMA SEM DES'!J32</f>
        <v>0</v>
      </c>
      <c r="K43" s="120">
        <f>J43+H43</f>
        <v>1</v>
      </c>
      <c r="L43" s="118">
        <f>M43*E43</f>
        <v>0</v>
      </c>
      <c r="M43" s="119">
        <f>'CRONOGRAMA SEM DES'!M32</f>
        <v>0</v>
      </c>
      <c r="N43" s="120">
        <f t="shared" ref="N43:N64" si="25">M43+K43</f>
        <v>1</v>
      </c>
      <c r="O43" s="118">
        <f>P43*E43</f>
        <v>0</v>
      </c>
      <c r="P43" s="119">
        <f>'CRONOGRAMA SEM DES'!P32</f>
        <v>0</v>
      </c>
      <c r="Q43" s="120">
        <f>P43+N43</f>
        <v>1</v>
      </c>
      <c r="R43" s="118">
        <f>S43*E43</f>
        <v>0</v>
      </c>
      <c r="S43" s="119">
        <f>'CRONOGRAMA SEM DES'!S32</f>
        <v>0</v>
      </c>
      <c r="T43" s="120">
        <f>S43+Q43</f>
        <v>1</v>
      </c>
      <c r="U43" s="118">
        <f t="shared" ref="U43:U68" si="26">V43*E43</f>
        <v>0</v>
      </c>
      <c r="V43" s="119">
        <f>'CRONOGRAMA SEM DES'!V32</f>
        <v>0</v>
      </c>
      <c r="W43" s="120">
        <f>V43+T43</f>
        <v>1</v>
      </c>
      <c r="X43" s="121">
        <f t="shared" ref="X43:X68" si="27">G43+J43+M43+P43+S43+V43+V11+S11+P11+M11+J11+G11</f>
        <v>1</v>
      </c>
    </row>
    <row r="44" spans="1:28" x14ac:dyDescent="0.25">
      <c r="A44" s="110" t="str">
        <f t="shared" ref="A44:B59" si="28">A12</f>
        <v>2.</v>
      </c>
      <c r="B44" s="114" t="str">
        <f t="shared" si="28"/>
        <v>DEMOLIÇÕES E RETIRADAS</v>
      </c>
      <c r="C44" s="115"/>
      <c r="D44" s="116" t="e">
        <f t="shared" si="21"/>
        <v>#N/A</v>
      </c>
      <c r="E44" s="117">
        <f t="shared" ref="E44:E68" si="29">E12</f>
        <v>23856.61</v>
      </c>
      <c r="F44" s="118">
        <f t="shared" si="22"/>
        <v>0</v>
      </c>
      <c r="G44" s="119">
        <f>'CRONOGRAMA SEM DES'!G33</f>
        <v>0</v>
      </c>
      <c r="H44" s="120">
        <f t="shared" si="23"/>
        <v>1</v>
      </c>
      <c r="I44" s="118">
        <f t="shared" si="24"/>
        <v>0</v>
      </c>
      <c r="J44" s="119">
        <f>'CRONOGRAMA SEM DES'!J33</f>
        <v>0</v>
      </c>
      <c r="K44" s="120">
        <f>J44+H44</f>
        <v>1</v>
      </c>
      <c r="L44" s="118">
        <f t="shared" ref="L44:L68" si="30">M44*E44</f>
        <v>0</v>
      </c>
      <c r="M44" s="119">
        <f>'CRONOGRAMA SEM DES'!M33</f>
        <v>0</v>
      </c>
      <c r="N44" s="120">
        <f t="shared" si="25"/>
        <v>1</v>
      </c>
      <c r="O44" s="118">
        <f t="shared" ref="O44:O68" si="31">P44*E44</f>
        <v>0</v>
      </c>
      <c r="P44" s="119">
        <f>'CRONOGRAMA SEM DES'!P33</f>
        <v>0</v>
      </c>
      <c r="Q44" s="120">
        <f t="shared" ref="Q44:Q64" si="32">P44+N44</f>
        <v>1</v>
      </c>
      <c r="R44" s="118">
        <f t="shared" ref="R44:R68" si="33">S44*E44</f>
        <v>0</v>
      </c>
      <c r="S44" s="119">
        <f>'CRONOGRAMA SEM DES'!S33</f>
        <v>0</v>
      </c>
      <c r="T44" s="120">
        <f t="shared" ref="T44:T68" si="34">S44+Q44</f>
        <v>1</v>
      </c>
      <c r="U44" s="118">
        <f t="shared" si="26"/>
        <v>0</v>
      </c>
      <c r="V44" s="119">
        <f>'CRONOGRAMA SEM DES'!V33</f>
        <v>0</v>
      </c>
      <c r="W44" s="120">
        <f t="shared" ref="W44:W65" si="35">V44+T44</f>
        <v>1</v>
      </c>
      <c r="X44" s="121">
        <f t="shared" si="27"/>
        <v>1</v>
      </c>
    </row>
    <row r="45" spans="1:28" x14ac:dyDescent="0.25">
      <c r="A45" s="110" t="str">
        <f t="shared" si="28"/>
        <v>3.</v>
      </c>
      <c r="B45" s="114" t="str">
        <f t="shared" si="28"/>
        <v>VEDAÇÃO</v>
      </c>
      <c r="C45" s="122"/>
      <c r="D45" s="116" t="e">
        <f t="shared" si="21"/>
        <v>#N/A</v>
      </c>
      <c r="E45" s="117">
        <f t="shared" si="29"/>
        <v>33368.22</v>
      </c>
      <c r="F45" s="118">
        <f t="shared" si="22"/>
        <v>0</v>
      </c>
      <c r="G45" s="119">
        <f>'CRONOGRAMA SEM DES'!G34</f>
        <v>0</v>
      </c>
      <c r="H45" s="120">
        <f t="shared" si="23"/>
        <v>1</v>
      </c>
      <c r="I45" s="118">
        <f t="shared" si="24"/>
        <v>0</v>
      </c>
      <c r="J45" s="119">
        <f>'CRONOGRAMA SEM DES'!J34</f>
        <v>0</v>
      </c>
      <c r="K45" s="120">
        <f>J45+H45</f>
        <v>1</v>
      </c>
      <c r="L45" s="118">
        <f t="shared" si="30"/>
        <v>0</v>
      </c>
      <c r="M45" s="119">
        <f>'CRONOGRAMA SEM DES'!M34</f>
        <v>0</v>
      </c>
      <c r="N45" s="120">
        <f t="shared" si="25"/>
        <v>1</v>
      </c>
      <c r="O45" s="118">
        <f t="shared" si="31"/>
        <v>0</v>
      </c>
      <c r="P45" s="119">
        <f>'CRONOGRAMA SEM DES'!P34</f>
        <v>0</v>
      </c>
      <c r="Q45" s="120">
        <f t="shared" si="32"/>
        <v>1</v>
      </c>
      <c r="R45" s="118">
        <f t="shared" si="33"/>
        <v>0</v>
      </c>
      <c r="S45" s="119">
        <f>'CRONOGRAMA SEM DES'!S34</f>
        <v>0</v>
      </c>
      <c r="T45" s="120">
        <f t="shared" si="34"/>
        <v>1</v>
      </c>
      <c r="U45" s="118">
        <f t="shared" si="26"/>
        <v>0</v>
      </c>
      <c r="V45" s="119">
        <f>'CRONOGRAMA SEM DES'!V34</f>
        <v>0</v>
      </c>
      <c r="W45" s="120">
        <f t="shared" si="35"/>
        <v>1</v>
      </c>
      <c r="X45" s="121">
        <f t="shared" si="27"/>
        <v>1</v>
      </c>
    </row>
    <row r="46" spans="1:28" x14ac:dyDescent="0.25">
      <c r="A46" s="110" t="str">
        <f t="shared" si="28"/>
        <v>4.</v>
      </c>
      <c r="B46" s="114" t="str">
        <f t="shared" si="28"/>
        <v>COBERTURA</v>
      </c>
      <c r="C46" s="122"/>
      <c r="D46" s="116" t="e">
        <f t="shared" si="21"/>
        <v>#N/A</v>
      </c>
      <c r="E46" s="117">
        <f t="shared" si="29"/>
        <v>57624.590000000004</v>
      </c>
      <c r="F46" s="118">
        <f t="shared" si="22"/>
        <v>8643.6885000000002</v>
      </c>
      <c r="G46" s="119">
        <f>'CRONOGRAMA SEM DES'!G35</f>
        <v>0.15</v>
      </c>
      <c r="H46" s="120">
        <f t="shared" si="23"/>
        <v>1.1499999999999999</v>
      </c>
      <c r="I46" s="118">
        <f t="shared" si="24"/>
        <v>11524.918000000001</v>
      </c>
      <c r="J46" s="119">
        <f>'CRONOGRAMA SEM DES'!J35</f>
        <v>0.2</v>
      </c>
      <c r="K46" s="120">
        <f>J46+H46</f>
        <v>1.3499999999999999</v>
      </c>
      <c r="L46" s="118">
        <f t="shared" si="30"/>
        <v>0</v>
      </c>
      <c r="M46" s="119">
        <f>'CRONOGRAMA SEM DES'!M35</f>
        <v>0</v>
      </c>
      <c r="N46" s="120">
        <f t="shared" si="25"/>
        <v>1.3499999999999999</v>
      </c>
      <c r="O46" s="118">
        <f t="shared" si="31"/>
        <v>0</v>
      </c>
      <c r="P46" s="119">
        <f>'CRONOGRAMA SEM DES'!P35</f>
        <v>0</v>
      </c>
      <c r="Q46" s="120">
        <f t="shared" si="32"/>
        <v>1.3499999999999999</v>
      </c>
      <c r="R46" s="118">
        <f t="shared" si="33"/>
        <v>0</v>
      </c>
      <c r="S46" s="119">
        <f>'CRONOGRAMA SEM DES'!S35</f>
        <v>0</v>
      </c>
      <c r="T46" s="120">
        <f t="shared" si="34"/>
        <v>1.3499999999999999</v>
      </c>
      <c r="U46" s="118">
        <f t="shared" si="26"/>
        <v>0</v>
      </c>
      <c r="V46" s="119">
        <f>'CRONOGRAMA SEM DES'!V35</f>
        <v>0</v>
      </c>
      <c r="W46" s="120">
        <f>V46+T46</f>
        <v>1.3499999999999999</v>
      </c>
      <c r="X46" s="121">
        <f t="shared" si="27"/>
        <v>1.35</v>
      </c>
    </row>
    <row r="47" spans="1:28" x14ac:dyDescent="0.25">
      <c r="A47" s="110" t="str">
        <f t="shared" si="28"/>
        <v>5.</v>
      </c>
      <c r="B47" s="114" t="str">
        <f t="shared" si="28"/>
        <v>ESQUADRIAS, FERRAGENS E VIDROS</v>
      </c>
      <c r="C47" s="122"/>
      <c r="D47" s="116" t="e">
        <f t="shared" si="21"/>
        <v>#N/A</v>
      </c>
      <c r="E47" s="117">
        <f t="shared" si="29"/>
        <v>11435.150000000001</v>
      </c>
      <c r="F47" s="118">
        <f t="shared" si="22"/>
        <v>0</v>
      </c>
      <c r="G47" s="119">
        <f>'CRONOGRAMA SEM DES'!G36</f>
        <v>0</v>
      </c>
      <c r="H47" s="120">
        <f t="shared" si="23"/>
        <v>1</v>
      </c>
      <c r="I47" s="118">
        <f t="shared" si="24"/>
        <v>0</v>
      </c>
      <c r="J47" s="119">
        <f>'CRONOGRAMA SEM DES'!J36</f>
        <v>0</v>
      </c>
      <c r="K47" s="120">
        <f t="shared" ref="K47:K64" si="36">J47+H47</f>
        <v>1</v>
      </c>
      <c r="L47" s="118">
        <f t="shared" si="30"/>
        <v>5717.5750000000007</v>
      </c>
      <c r="M47" s="119">
        <f>'CRONOGRAMA SEM DES'!M36</f>
        <v>0.5</v>
      </c>
      <c r="N47" s="120">
        <f t="shared" si="25"/>
        <v>1.5</v>
      </c>
      <c r="O47" s="118">
        <f t="shared" si="31"/>
        <v>5717.5750000000007</v>
      </c>
      <c r="P47" s="119">
        <f>'CRONOGRAMA SEM DES'!P36</f>
        <v>0.5</v>
      </c>
      <c r="Q47" s="120">
        <f t="shared" si="32"/>
        <v>2</v>
      </c>
      <c r="R47" s="118">
        <f t="shared" si="33"/>
        <v>0</v>
      </c>
      <c r="S47" s="119">
        <f>'CRONOGRAMA SEM DES'!S36</f>
        <v>0</v>
      </c>
      <c r="T47" s="120">
        <f t="shared" si="34"/>
        <v>2</v>
      </c>
      <c r="U47" s="118">
        <f t="shared" si="26"/>
        <v>0</v>
      </c>
      <c r="V47" s="119">
        <f>'CRONOGRAMA SEM DES'!V36</f>
        <v>0</v>
      </c>
      <c r="W47" s="120">
        <f t="shared" si="35"/>
        <v>2</v>
      </c>
      <c r="X47" s="121">
        <f t="shared" si="27"/>
        <v>2</v>
      </c>
    </row>
    <row r="48" spans="1:28" x14ac:dyDescent="0.25">
      <c r="A48" s="110" t="str">
        <f t="shared" si="28"/>
        <v>6.</v>
      </c>
      <c r="B48" s="114" t="str">
        <f t="shared" si="28"/>
        <v>PISO</v>
      </c>
      <c r="C48" s="122"/>
      <c r="D48" s="116" t="e">
        <f t="shared" si="21"/>
        <v>#N/A</v>
      </c>
      <c r="E48" s="117">
        <f t="shared" si="29"/>
        <v>52542.009999999995</v>
      </c>
      <c r="F48" s="118">
        <f t="shared" si="22"/>
        <v>7881.3014999999987</v>
      </c>
      <c r="G48" s="119">
        <f>'CRONOGRAMA SEM DES'!G37</f>
        <v>0.15</v>
      </c>
      <c r="H48" s="120">
        <f t="shared" si="23"/>
        <v>1.1499999999999999</v>
      </c>
      <c r="I48" s="118">
        <f t="shared" si="24"/>
        <v>7881.3014999999987</v>
      </c>
      <c r="J48" s="119">
        <f>'CRONOGRAMA SEM DES'!J37</f>
        <v>0.15</v>
      </c>
      <c r="K48" s="120">
        <f t="shared" si="36"/>
        <v>1.2999999999999998</v>
      </c>
      <c r="L48" s="118">
        <f t="shared" si="30"/>
        <v>13135.502499999999</v>
      </c>
      <c r="M48" s="119">
        <f>'CRONOGRAMA SEM DES'!M37</f>
        <v>0.25</v>
      </c>
      <c r="N48" s="120">
        <f t="shared" si="25"/>
        <v>1.5499999999999998</v>
      </c>
      <c r="O48" s="118">
        <f t="shared" si="31"/>
        <v>0</v>
      </c>
      <c r="P48" s="119">
        <f>'CRONOGRAMA SEM DES'!P37</f>
        <v>0</v>
      </c>
      <c r="Q48" s="120">
        <f t="shared" si="32"/>
        <v>1.5499999999999998</v>
      </c>
      <c r="R48" s="118">
        <f t="shared" si="33"/>
        <v>0</v>
      </c>
      <c r="S48" s="119">
        <f>'CRONOGRAMA SEM DES'!S37</f>
        <v>0</v>
      </c>
      <c r="T48" s="120">
        <f t="shared" si="34"/>
        <v>1.5499999999999998</v>
      </c>
      <c r="U48" s="118">
        <f t="shared" si="26"/>
        <v>0</v>
      </c>
      <c r="V48" s="119">
        <f>'CRONOGRAMA SEM DES'!V37</f>
        <v>0</v>
      </c>
      <c r="W48" s="120">
        <f t="shared" si="35"/>
        <v>1.5499999999999998</v>
      </c>
      <c r="X48" s="121">
        <f t="shared" si="27"/>
        <v>1.55</v>
      </c>
    </row>
    <row r="49" spans="1:24" x14ac:dyDescent="0.25">
      <c r="A49" s="110" t="str">
        <f t="shared" si="28"/>
        <v>7.</v>
      </c>
      <c r="B49" s="114" t="str">
        <f t="shared" si="28"/>
        <v>HIDROSSANITÁRIO - PLUVIAL</v>
      </c>
      <c r="C49" s="122"/>
      <c r="D49" s="116" t="e">
        <f t="shared" si="21"/>
        <v>#N/A</v>
      </c>
      <c r="E49" s="117">
        <f t="shared" si="29"/>
        <v>940.58999999999992</v>
      </c>
      <c r="F49" s="118">
        <f t="shared" si="22"/>
        <v>0</v>
      </c>
      <c r="G49" s="119">
        <f>'CRONOGRAMA SEM DES'!G38</f>
        <v>0</v>
      </c>
      <c r="H49" s="120">
        <f t="shared" si="23"/>
        <v>1</v>
      </c>
      <c r="I49" s="118">
        <f t="shared" si="24"/>
        <v>0</v>
      </c>
      <c r="J49" s="119">
        <f>'CRONOGRAMA SEM DES'!J38</f>
        <v>0</v>
      </c>
      <c r="K49" s="120">
        <f t="shared" si="36"/>
        <v>1</v>
      </c>
      <c r="L49" s="118">
        <f t="shared" si="30"/>
        <v>188.11799999999999</v>
      </c>
      <c r="M49" s="119">
        <f>'CRONOGRAMA SEM DES'!M38</f>
        <v>0.2</v>
      </c>
      <c r="N49" s="120">
        <f t="shared" si="25"/>
        <v>1.2</v>
      </c>
      <c r="O49" s="118">
        <f t="shared" si="31"/>
        <v>188.11799999999999</v>
      </c>
      <c r="P49" s="119">
        <f>'CRONOGRAMA SEM DES'!P38</f>
        <v>0.2</v>
      </c>
      <c r="Q49" s="120">
        <f t="shared" si="32"/>
        <v>1.4</v>
      </c>
      <c r="R49" s="118">
        <f t="shared" si="33"/>
        <v>376.23599999999999</v>
      </c>
      <c r="S49" s="119">
        <f>'CRONOGRAMA SEM DES'!S38</f>
        <v>0.4</v>
      </c>
      <c r="T49" s="120">
        <f t="shared" si="34"/>
        <v>1.7999999999999998</v>
      </c>
      <c r="U49" s="118">
        <f t="shared" si="26"/>
        <v>188.11799999999999</v>
      </c>
      <c r="V49" s="119">
        <f>'CRONOGRAMA SEM DES'!V38</f>
        <v>0.2</v>
      </c>
      <c r="W49" s="120">
        <f t="shared" si="35"/>
        <v>1.9999999999999998</v>
      </c>
      <c r="X49" s="121">
        <f t="shared" si="27"/>
        <v>2</v>
      </c>
    </row>
    <row r="50" spans="1:24" x14ac:dyDescent="0.25">
      <c r="A50" s="110" t="str">
        <f t="shared" si="28"/>
        <v>8.</v>
      </c>
      <c r="B50" s="114" t="str">
        <f t="shared" si="28"/>
        <v>LOUÇAS, METAIS E ACESSÓRIOS</v>
      </c>
      <c r="C50" s="115"/>
      <c r="D50" s="116" t="e">
        <f t="shared" si="21"/>
        <v>#N/A</v>
      </c>
      <c r="E50" s="117">
        <f t="shared" si="29"/>
        <v>17704.060000000001</v>
      </c>
      <c r="F50" s="118">
        <f t="shared" si="22"/>
        <v>0</v>
      </c>
      <c r="G50" s="119">
        <f>'CRONOGRAMA SEM DES'!G39</f>
        <v>0</v>
      </c>
      <c r="H50" s="120">
        <f t="shared" si="23"/>
        <v>1</v>
      </c>
      <c r="I50" s="118">
        <f t="shared" si="24"/>
        <v>0</v>
      </c>
      <c r="J50" s="119">
        <f>'CRONOGRAMA SEM DES'!J39</f>
        <v>0</v>
      </c>
      <c r="K50" s="120">
        <f t="shared" si="36"/>
        <v>1</v>
      </c>
      <c r="L50" s="118">
        <f t="shared" si="30"/>
        <v>3540.8120000000004</v>
      </c>
      <c r="M50" s="119">
        <f>'CRONOGRAMA SEM DES'!M39</f>
        <v>0.2</v>
      </c>
      <c r="N50" s="120">
        <f t="shared" si="25"/>
        <v>1.2</v>
      </c>
      <c r="O50" s="118">
        <f t="shared" si="31"/>
        <v>3540.8120000000004</v>
      </c>
      <c r="P50" s="119">
        <f>'CRONOGRAMA SEM DES'!P39</f>
        <v>0.2</v>
      </c>
      <c r="Q50" s="120">
        <f t="shared" si="32"/>
        <v>1.4</v>
      </c>
      <c r="R50" s="118">
        <f t="shared" si="33"/>
        <v>3540.8120000000004</v>
      </c>
      <c r="S50" s="119">
        <f>'CRONOGRAMA SEM DES'!S39</f>
        <v>0.2</v>
      </c>
      <c r="T50" s="120">
        <f t="shared" si="34"/>
        <v>1.5999999999999999</v>
      </c>
      <c r="U50" s="118">
        <f t="shared" si="26"/>
        <v>7081.6240000000007</v>
      </c>
      <c r="V50" s="119">
        <f>'CRONOGRAMA SEM DES'!V39</f>
        <v>0.4</v>
      </c>
      <c r="W50" s="120">
        <f t="shared" si="35"/>
        <v>2</v>
      </c>
      <c r="X50" s="121">
        <f t="shared" si="27"/>
        <v>2</v>
      </c>
    </row>
    <row r="51" spans="1:24" x14ac:dyDescent="0.25">
      <c r="A51" s="110" t="str">
        <f t="shared" si="28"/>
        <v>9.</v>
      </c>
      <c r="B51" s="114" t="str">
        <f t="shared" si="28"/>
        <v>ACESSIBILIDADE</v>
      </c>
      <c r="C51" s="115"/>
      <c r="D51" s="116" t="e">
        <f t="shared" si="21"/>
        <v>#N/A</v>
      </c>
      <c r="E51" s="117">
        <f t="shared" si="29"/>
        <v>5794.5099999999984</v>
      </c>
      <c r="F51" s="118">
        <f t="shared" si="22"/>
        <v>1158.9019999999998</v>
      </c>
      <c r="G51" s="119">
        <f>'CRONOGRAMA SEM DES'!G40</f>
        <v>0.2</v>
      </c>
      <c r="H51" s="120">
        <f t="shared" si="23"/>
        <v>1.2</v>
      </c>
      <c r="I51" s="118">
        <f t="shared" si="24"/>
        <v>1158.9019999999998</v>
      </c>
      <c r="J51" s="119">
        <f>'CRONOGRAMA SEM DES'!J40</f>
        <v>0.2</v>
      </c>
      <c r="K51" s="120">
        <f t="shared" si="36"/>
        <v>1.4</v>
      </c>
      <c r="L51" s="118">
        <f t="shared" si="30"/>
        <v>1158.9019999999998</v>
      </c>
      <c r="M51" s="119">
        <f>'CRONOGRAMA SEM DES'!M40</f>
        <v>0.2</v>
      </c>
      <c r="N51" s="120">
        <f t="shared" si="25"/>
        <v>1.5999999999999999</v>
      </c>
      <c r="O51" s="118">
        <f t="shared" si="31"/>
        <v>0</v>
      </c>
      <c r="P51" s="119">
        <f>'CRONOGRAMA SEM DES'!P40</f>
        <v>0</v>
      </c>
      <c r="Q51" s="120">
        <f t="shared" si="32"/>
        <v>1.5999999999999999</v>
      </c>
      <c r="R51" s="118">
        <f t="shared" si="33"/>
        <v>0</v>
      </c>
      <c r="S51" s="119">
        <f>'CRONOGRAMA SEM DES'!S40</f>
        <v>0</v>
      </c>
      <c r="T51" s="120">
        <f t="shared" si="34"/>
        <v>1.5999999999999999</v>
      </c>
      <c r="U51" s="118">
        <f t="shared" si="26"/>
        <v>0</v>
      </c>
      <c r="V51" s="119">
        <f>'CRONOGRAMA SEM DES'!V40</f>
        <v>0</v>
      </c>
      <c r="W51" s="120">
        <f t="shared" si="35"/>
        <v>1.5999999999999999</v>
      </c>
      <c r="X51" s="121">
        <f t="shared" si="27"/>
        <v>1.6</v>
      </c>
    </row>
    <row r="52" spans="1:24" x14ac:dyDescent="0.25">
      <c r="A52" s="110" t="str">
        <f t="shared" si="28"/>
        <v>10.</v>
      </c>
      <c r="B52" s="114" t="str">
        <f t="shared" si="28"/>
        <v>URBANIZAÇÃO</v>
      </c>
      <c r="C52" s="122"/>
      <c r="D52" s="116" t="e">
        <f t="shared" si="21"/>
        <v>#N/A</v>
      </c>
      <c r="E52" s="117">
        <f t="shared" si="29"/>
        <v>7702.58</v>
      </c>
      <c r="F52" s="118">
        <f t="shared" si="22"/>
        <v>0</v>
      </c>
      <c r="G52" s="119">
        <f>'CRONOGRAMA SEM DES'!G41</f>
        <v>0</v>
      </c>
      <c r="H52" s="120">
        <f t="shared" si="23"/>
        <v>1</v>
      </c>
      <c r="I52" s="118">
        <f t="shared" si="24"/>
        <v>0</v>
      </c>
      <c r="J52" s="119">
        <f>'CRONOGRAMA SEM DES'!J41</f>
        <v>0</v>
      </c>
      <c r="K52" s="120">
        <f t="shared" si="36"/>
        <v>1</v>
      </c>
      <c r="L52" s="118">
        <f t="shared" si="30"/>
        <v>0</v>
      </c>
      <c r="M52" s="119">
        <f>'CRONOGRAMA SEM DES'!M41</f>
        <v>0</v>
      </c>
      <c r="N52" s="120">
        <f t="shared" si="25"/>
        <v>1</v>
      </c>
      <c r="O52" s="118">
        <f t="shared" si="31"/>
        <v>2310.7739999999999</v>
      </c>
      <c r="P52" s="119">
        <f>'CRONOGRAMA SEM DES'!P41</f>
        <v>0.3</v>
      </c>
      <c r="Q52" s="120">
        <f t="shared" si="32"/>
        <v>1.3</v>
      </c>
      <c r="R52" s="118">
        <f t="shared" si="33"/>
        <v>4621.5479999999998</v>
      </c>
      <c r="S52" s="119">
        <f>'CRONOGRAMA SEM DES'!S41</f>
        <v>0.6</v>
      </c>
      <c r="T52" s="120">
        <f t="shared" si="34"/>
        <v>1.9</v>
      </c>
      <c r="U52" s="118">
        <f t="shared" si="26"/>
        <v>770.25800000000004</v>
      </c>
      <c r="V52" s="119">
        <f>'CRONOGRAMA SEM DES'!V41</f>
        <v>0.1</v>
      </c>
      <c r="W52" s="120">
        <f t="shared" si="35"/>
        <v>2</v>
      </c>
      <c r="X52" s="121">
        <f t="shared" si="27"/>
        <v>2</v>
      </c>
    </row>
    <row r="53" spans="1:24" x14ac:dyDescent="0.25">
      <c r="A53" s="110" t="str">
        <f t="shared" si="28"/>
        <v>11.</v>
      </c>
      <c r="B53" s="114" t="str">
        <f t="shared" si="28"/>
        <v>PINTURA</v>
      </c>
      <c r="C53" s="122"/>
      <c r="D53" s="116" t="e">
        <f t="shared" si="21"/>
        <v>#N/A</v>
      </c>
      <c r="E53" s="117">
        <f t="shared" si="29"/>
        <v>26972</v>
      </c>
      <c r="F53" s="118">
        <f t="shared" si="22"/>
        <v>0</v>
      </c>
      <c r="G53" s="119">
        <f>'CRONOGRAMA SEM DES'!G42</f>
        <v>0</v>
      </c>
      <c r="H53" s="120">
        <f t="shared" si="23"/>
        <v>1</v>
      </c>
      <c r="I53" s="118">
        <f t="shared" si="24"/>
        <v>0</v>
      </c>
      <c r="J53" s="119">
        <f>'CRONOGRAMA SEM DES'!J42</f>
        <v>0</v>
      </c>
      <c r="K53" s="120">
        <f t="shared" si="36"/>
        <v>1</v>
      </c>
      <c r="L53" s="118">
        <f t="shared" si="30"/>
        <v>5394.4000000000005</v>
      </c>
      <c r="M53" s="119">
        <f>'CRONOGRAMA SEM DES'!M42</f>
        <v>0.2</v>
      </c>
      <c r="N53" s="120">
        <f t="shared" si="25"/>
        <v>1.2</v>
      </c>
      <c r="O53" s="118">
        <f t="shared" si="31"/>
        <v>5394.4000000000005</v>
      </c>
      <c r="P53" s="119">
        <f>'CRONOGRAMA SEM DES'!P42</f>
        <v>0.2</v>
      </c>
      <c r="Q53" s="120">
        <f t="shared" si="32"/>
        <v>1.4</v>
      </c>
      <c r="R53" s="118">
        <f t="shared" si="33"/>
        <v>10788.800000000001</v>
      </c>
      <c r="S53" s="119">
        <f>'CRONOGRAMA SEM DES'!S42</f>
        <v>0.4</v>
      </c>
      <c r="T53" s="120">
        <f t="shared" si="34"/>
        <v>1.7999999999999998</v>
      </c>
      <c r="U53" s="118">
        <f t="shared" si="26"/>
        <v>5394.4000000000005</v>
      </c>
      <c r="V53" s="119">
        <f>'CRONOGRAMA SEM DES'!V42</f>
        <v>0.2</v>
      </c>
      <c r="W53" s="120">
        <f t="shared" si="35"/>
        <v>1.9999999999999998</v>
      </c>
      <c r="X53" s="121">
        <f t="shared" si="27"/>
        <v>2</v>
      </c>
    </row>
    <row r="54" spans="1:24" x14ac:dyDescent="0.25">
      <c r="A54" s="110" t="str">
        <f t="shared" si="28"/>
        <v>12.</v>
      </c>
      <c r="B54" s="114" t="str">
        <f t="shared" si="28"/>
        <v>PREVENÇÃO DE COMBATE A INCÊNDIO E PÂNICO</v>
      </c>
      <c r="C54" s="122"/>
      <c r="D54" s="116" t="e">
        <f t="shared" si="21"/>
        <v>#N/A</v>
      </c>
      <c r="E54" s="117">
        <f t="shared" si="29"/>
        <v>2011.48</v>
      </c>
      <c r="F54" s="118">
        <f t="shared" si="22"/>
        <v>402.29600000000005</v>
      </c>
      <c r="G54" s="119">
        <f>'CRONOGRAMA SEM DES'!G43</f>
        <v>0.2</v>
      </c>
      <c r="H54" s="120">
        <f t="shared" si="23"/>
        <v>1.2</v>
      </c>
      <c r="I54" s="118">
        <f t="shared" si="24"/>
        <v>402.29600000000005</v>
      </c>
      <c r="J54" s="119">
        <f>'CRONOGRAMA SEM DES'!J43</f>
        <v>0.2</v>
      </c>
      <c r="K54" s="120">
        <f t="shared" si="36"/>
        <v>1.4</v>
      </c>
      <c r="L54" s="118">
        <f t="shared" si="30"/>
        <v>402.29600000000005</v>
      </c>
      <c r="M54" s="119">
        <f>'CRONOGRAMA SEM DES'!M43</f>
        <v>0.2</v>
      </c>
      <c r="N54" s="120">
        <f t="shared" si="25"/>
        <v>1.5999999999999999</v>
      </c>
      <c r="O54" s="118">
        <f t="shared" si="31"/>
        <v>603.44399999999996</v>
      </c>
      <c r="P54" s="119">
        <f>'CRONOGRAMA SEM DES'!P43</f>
        <v>0.3</v>
      </c>
      <c r="Q54" s="120">
        <f t="shared" si="32"/>
        <v>1.9</v>
      </c>
      <c r="R54" s="118">
        <f t="shared" si="33"/>
        <v>201.14800000000002</v>
      </c>
      <c r="S54" s="119">
        <f>'CRONOGRAMA SEM DES'!S43</f>
        <v>0.1</v>
      </c>
      <c r="T54" s="120">
        <f t="shared" si="34"/>
        <v>2</v>
      </c>
      <c r="U54" s="118">
        <f t="shared" si="26"/>
        <v>0</v>
      </c>
      <c r="V54" s="119">
        <f>'CRONOGRAMA SEM DES'!V43</f>
        <v>0</v>
      </c>
      <c r="W54" s="120">
        <f t="shared" si="35"/>
        <v>2</v>
      </c>
      <c r="X54" s="121">
        <f t="shared" si="27"/>
        <v>2</v>
      </c>
    </row>
    <row r="55" spans="1:24" x14ac:dyDescent="0.25">
      <c r="A55" s="110" t="str">
        <f t="shared" si="28"/>
        <v>13.</v>
      </c>
      <c r="B55" s="114" t="str">
        <f t="shared" si="28"/>
        <v>SERVIÇOS COMPLEMENTARES</v>
      </c>
      <c r="C55" s="122"/>
      <c r="D55" s="116" t="e">
        <f t="shared" si="21"/>
        <v>#N/A</v>
      </c>
      <c r="E55" s="117">
        <f t="shared" si="29"/>
        <v>82472.99000000002</v>
      </c>
      <c r="F55" s="118">
        <f t="shared" si="22"/>
        <v>16494.598000000005</v>
      </c>
      <c r="G55" s="119">
        <f>'CRONOGRAMA SEM DES'!G44</f>
        <v>0.2</v>
      </c>
      <c r="H55" s="120">
        <f t="shared" si="23"/>
        <v>1.2</v>
      </c>
      <c r="I55" s="118">
        <f t="shared" si="24"/>
        <v>16494.598000000005</v>
      </c>
      <c r="J55" s="119">
        <f>'CRONOGRAMA SEM DES'!J44</f>
        <v>0.2</v>
      </c>
      <c r="K55" s="120">
        <f t="shared" si="36"/>
        <v>1.4</v>
      </c>
      <c r="L55" s="118">
        <f t="shared" si="30"/>
        <v>16494.598000000005</v>
      </c>
      <c r="M55" s="119">
        <f>'CRONOGRAMA SEM DES'!M44</f>
        <v>0.2</v>
      </c>
      <c r="N55" s="120">
        <f t="shared" si="25"/>
        <v>1.5999999999999999</v>
      </c>
      <c r="O55" s="118">
        <f t="shared" si="31"/>
        <v>16494.598000000005</v>
      </c>
      <c r="P55" s="119">
        <f>'CRONOGRAMA SEM DES'!P44</f>
        <v>0.2</v>
      </c>
      <c r="Q55" s="120">
        <f t="shared" si="32"/>
        <v>1.7999999999999998</v>
      </c>
      <c r="R55" s="118">
        <f t="shared" si="33"/>
        <v>16494.598000000005</v>
      </c>
      <c r="S55" s="119">
        <f>'CRONOGRAMA SEM DES'!S44</f>
        <v>0.2</v>
      </c>
      <c r="T55" s="120">
        <f t="shared" si="34"/>
        <v>1.9999999999999998</v>
      </c>
      <c r="U55" s="118">
        <f t="shared" si="26"/>
        <v>0</v>
      </c>
      <c r="V55" s="119">
        <f>'CRONOGRAMA SEM DES'!V44</f>
        <v>0</v>
      </c>
      <c r="W55" s="120">
        <f t="shared" si="35"/>
        <v>1.9999999999999998</v>
      </c>
      <c r="X55" s="121">
        <f t="shared" si="27"/>
        <v>2</v>
      </c>
    </row>
    <row r="56" spans="1:24" x14ac:dyDescent="0.25">
      <c r="A56" s="110" t="str">
        <f t="shared" si="28"/>
        <v>14.</v>
      </c>
      <c r="B56" s="114" t="str">
        <f t="shared" si="28"/>
        <v xml:space="preserve">ADMINISTRAÇÃO LOCAL </v>
      </c>
      <c r="C56" s="122"/>
      <c r="D56" s="116" t="e">
        <f t="shared" si="21"/>
        <v>#N/A</v>
      </c>
      <c r="E56" s="117">
        <f t="shared" si="29"/>
        <v>15765.84</v>
      </c>
      <c r="F56" s="118">
        <f t="shared" si="22"/>
        <v>0</v>
      </c>
      <c r="G56" s="119">
        <f>'CRONOGRAMA SEM DES'!G45</f>
        <v>0</v>
      </c>
      <c r="H56" s="120" t="e">
        <f t="shared" si="23"/>
        <v>#REF!</v>
      </c>
      <c r="I56" s="118">
        <f t="shared" si="24"/>
        <v>15765.84</v>
      </c>
      <c r="J56" s="119">
        <f>'CRONOGRAMA SEM DES'!J45</f>
        <v>1</v>
      </c>
      <c r="K56" s="120" t="e">
        <f t="shared" si="36"/>
        <v>#REF!</v>
      </c>
      <c r="L56" s="118">
        <f t="shared" si="30"/>
        <v>0</v>
      </c>
      <c r="M56" s="119">
        <f>'CRONOGRAMA SEM DES'!M45</f>
        <v>0</v>
      </c>
      <c r="N56" s="120" t="e">
        <f t="shared" si="25"/>
        <v>#REF!</v>
      </c>
      <c r="O56" s="118">
        <f t="shared" si="31"/>
        <v>0</v>
      </c>
      <c r="P56" s="119">
        <f>'CRONOGRAMA SEM DES'!P45</f>
        <v>0</v>
      </c>
      <c r="Q56" s="120" t="e">
        <f t="shared" si="32"/>
        <v>#REF!</v>
      </c>
      <c r="R56" s="118">
        <f t="shared" si="33"/>
        <v>0</v>
      </c>
      <c r="S56" s="119">
        <f>'CRONOGRAMA SEM DES'!S45</f>
        <v>0</v>
      </c>
      <c r="T56" s="120" t="e">
        <f t="shared" si="34"/>
        <v>#REF!</v>
      </c>
      <c r="U56" s="118">
        <f t="shared" si="26"/>
        <v>0</v>
      </c>
      <c r="V56" s="119">
        <f>'CRONOGRAMA SEM DES'!V45</f>
        <v>0</v>
      </c>
      <c r="W56" s="120" t="e">
        <f t="shared" si="35"/>
        <v>#REF!</v>
      </c>
      <c r="X56" s="121" t="e">
        <f t="shared" si="27"/>
        <v>#REF!</v>
      </c>
    </row>
    <row r="57" spans="1:24" x14ac:dyDescent="0.25">
      <c r="A57" s="110" t="str">
        <f t="shared" si="28"/>
        <v>15.</v>
      </c>
      <c r="B57" s="114" t="str">
        <f t="shared" si="28"/>
        <v xml:space="preserve">LIMPEZA FINAL </v>
      </c>
      <c r="C57" s="122"/>
      <c r="D57" s="116" t="e">
        <f t="shared" si="21"/>
        <v>#N/A</v>
      </c>
      <c r="E57" s="117">
        <f t="shared" si="29"/>
        <v>1348.08</v>
      </c>
      <c r="F57" s="118">
        <f t="shared" si="22"/>
        <v>0</v>
      </c>
      <c r="G57" s="119">
        <f>'CRONOGRAMA SEM DES'!G46</f>
        <v>0</v>
      </c>
      <c r="H57" s="120" t="e">
        <f t="shared" si="23"/>
        <v>#REF!</v>
      </c>
      <c r="I57" s="118">
        <f t="shared" si="24"/>
        <v>0</v>
      </c>
      <c r="J57" s="119">
        <f>'CRONOGRAMA SEM DES'!J46</f>
        <v>0</v>
      </c>
      <c r="K57" s="120" t="e">
        <f t="shared" si="36"/>
        <v>#REF!</v>
      </c>
      <c r="L57" s="118">
        <f t="shared" si="30"/>
        <v>0</v>
      </c>
      <c r="M57" s="119">
        <f>'CRONOGRAMA SEM DES'!M46</f>
        <v>0</v>
      </c>
      <c r="N57" s="120" t="e">
        <f t="shared" si="25"/>
        <v>#REF!</v>
      </c>
      <c r="O57" s="118">
        <f t="shared" si="31"/>
        <v>0</v>
      </c>
      <c r="P57" s="119">
        <f>'CRONOGRAMA SEM DES'!P46</f>
        <v>0</v>
      </c>
      <c r="Q57" s="120" t="e">
        <f t="shared" si="32"/>
        <v>#REF!</v>
      </c>
      <c r="R57" s="118">
        <f t="shared" si="33"/>
        <v>674.04</v>
      </c>
      <c r="S57" s="119">
        <f>'CRONOGRAMA SEM DES'!S46</f>
        <v>0.5</v>
      </c>
      <c r="T57" s="120" t="e">
        <f t="shared" si="34"/>
        <v>#REF!</v>
      </c>
      <c r="U57" s="118">
        <f t="shared" si="26"/>
        <v>674.04</v>
      </c>
      <c r="V57" s="119">
        <f>'CRONOGRAMA SEM DES'!V46</f>
        <v>0.5</v>
      </c>
      <c r="W57" s="120" t="e">
        <f t="shared" si="35"/>
        <v>#REF!</v>
      </c>
      <c r="X57" s="121" t="e">
        <f t="shared" si="27"/>
        <v>#REF!</v>
      </c>
    </row>
    <row r="58" spans="1:24" x14ac:dyDescent="0.25">
      <c r="A58" s="110" t="str">
        <f t="shared" si="28"/>
        <v>16.</v>
      </c>
      <c r="B58" s="114" t="e">
        <f t="shared" si="28"/>
        <v>#N/A</v>
      </c>
      <c r="C58" s="122"/>
      <c r="D58" s="116" t="e">
        <f t="shared" si="21"/>
        <v>#N/A</v>
      </c>
      <c r="E58" s="117" t="e">
        <f t="shared" si="29"/>
        <v>#N/A</v>
      </c>
      <c r="F58" s="118" t="e">
        <f t="shared" si="22"/>
        <v>#N/A</v>
      </c>
      <c r="G58" s="119">
        <f>'CRONOGRAMA SEM DES'!G47</f>
        <v>0</v>
      </c>
      <c r="H58" s="120" t="e">
        <f t="shared" si="23"/>
        <v>#REF!</v>
      </c>
      <c r="I58" s="118" t="e">
        <f t="shared" si="24"/>
        <v>#N/A</v>
      </c>
      <c r="J58" s="119">
        <f>'CRONOGRAMA SEM DES'!J47</f>
        <v>0</v>
      </c>
      <c r="K58" s="120" t="e">
        <f t="shared" si="36"/>
        <v>#REF!</v>
      </c>
      <c r="L58" s="118" t="e">
        <f t="shared" si="30"/>
        <v>#N/A</v>
      </c>
      <c r="M58" s="119">
        <f>'CRONOGRAMA SEM DES'!M47</f>
        <v>0.2</v>
      </c>
      <c r="N58" s="120" t="e">
        <f t="shared" si="25"/>
        <v>#REF!</v>
      </c>
      <c r="O58" s="118" t="e">
        <f t="shared" si="31"/>
        <v>#N/A</v>
      </c>
      <c r="P58" s="119">
        <f>'CRONOGRAMA SEM DES'!P47</f>
        <v>0.2</v>
      </c>
      <c r="Q58" s="120" t="e">
        <f t="shared" si="32"/>
        <v>#REF!</v>
      </c>
      <c r="R58" s="118" t="e">
        <f t="shared" si="33"/>
        <v>#N/A</v>
      </c>
      <c r="S58" s="119">
        <f>'CRONOGRAMA SEM DES'!S47</f>
        <v>0.2</v>
      </c>
      <c r="T58" s="120" t="e">
        <f t="shared" si="34"/>
        <v>#REF!</v>
      </c>
      <c r="U58" s="118" t="e">
        <f t="shared" si="26"/>
        <v>#N/A</v>
      </c>
      <c r="V58" s="119">
        <f>'CRONOGRAMA SEM DES'!V47</f>
        <v>0.4</v>
      </c>
      <c r="W58" s="120" t="e">
        <f t="shared" si="35"/>
        <v>#REF!</v>
      </c>
      <c r="X58" s="121" t="e">
        <f t="shared" si="27"/>
        <v>#REF!</v>
      </c>
    </row>
    <row r="59" spans="1:24" x14ac:dyDescent="0.25">
      <c r="A59" s="110" t="str">
        <f t="shared" si="28"/>
        <v>17.</v>
      </c>
      <c r="B59" s="114" t="e">
        <f t="shared" si="28"/>
        <v>#N/A</v>
      </c>
      <c r="C59" s="122"/>
      <c r="D59" s="116" t="e">
        <f t="shared" si="21"/>
        <v>#N/A</v>
      </c>
      <c r="E59" s="117" t="e">
        <f t="shared" si="29"/>
        <v>#N/A</v>
      </c>
      <c r="F59" s="118" t="e">
        <f t="shared" si="22"/>
        <v>#N/A</v>
      </c>
      <c r="G59" s="119">
        <f>'CRONOGRAMA SEM DES'!G48</f>
        <v>0</v>
      </c>
      <c r="H59" s="120" t="e">
        <f t="shared" si="23"/>
        <v>#REF!</v>
      </c>
      <c r="I59" s="118" t="e">
        <f t="shared" si="24"/>
        <v>#N/A</v>
      </c>
      <c r="J59" s="119">
        <f>'CRONOGRAMA SEM DES'!J48</f>
        <v>0</v>
      </c>
      <c r="K59" s="120" t="e">
        <f t="shared" si="36"/>
        <v>#REF!</v>
      </c>
      <c r="L59" s="118" t="e">
        <f t="shared" si="30"/>
        <v>#N/A</v>
      </c>
      <c r="M59" s="119">
        <f>'CRONOGRAMA SEM DES'!M48</f>
        <v>0</v>
      </c>
      <c r="N59" s="120" t="e">
        <f t="shared" si="25"/>
        <v>#REF!</v>
      </c>
      <c r="O59" s="118" t="e">
        <f t="shared" si="31"/>
        <v>#N/A</v>
      </c>
      <c r="P59" s="119">
        <f>'CRONOGRAMA SEM DES'!P48</f>
        <v>0.3</v>
      </c>
      <c r="Q59" s="120" t="e">
        <f t="shared" si="32"/>
        <v>#REF!</v>
      </c>
      <c r="R59" s="118" t="e">
        <f t="shared" si="33"/>
        <v>#N/A</v>
      </c>
      <c r="S59" s="119">
        <f>'CRONOGRAMA SEM DES'!S48</f>
        <v>0.3</v>
      </c>
      <c r="T59" s="120" t="e">
        <f t="shared" si="34"/>
        <v>#REF!</v>
      </c>
      <c r="U59" s="118" t="e">
        <f t="shared" si="26"/>
        <v>#N/A</v>
      </c>
      <c r="V59" s="119">
        <f>'CRONOGRAMA SEM DES'!V48</f>
        <v>0.4</v>
      </c>
      <c r="W59" s="120" t="e">
        <f t="shared" si="35"/>
        <v>#REF!</v>
      </c>
      <c r="X59" s="121" t="e">
        <f t="shared" si="27"/>
        <v>#REF!</v>
      </c>
    </row>
    <row r="60" spans="1:24" x14ac:dyDescent="0.25">
      <c r="A60" s="110" t="str">
        <f t="shared" ref="A60:B68" si="37">A28</f>
        <v>18.</v>
      </c>
      <c r="B60" s="114" t="e">
        <f t="shared" si="37"/>
        <v>#N/A</v>
      </c>
      <c r="C60" s="122"/>
      <c r="D60" s="116" t="e">
        <f t="shared" si="21"/>
        <v>#N/A</v>
      </c>
      <c r="E60" s="117" t="e">
        <f t="shared" si="29"/>
        <v>#N/A</v>
      </c>
      <c r="F60" s="118" t="e">
        <f t="shared" si="22"/>
        <v>#N/A</v>
      </c>
      <c r="G60" s="119">
        <f>'CRONOGRAMA SEM DES'!G49</f>
        <v>0</v>
      </c>
      <c r="H60" s="120" t="e">
        <f t="shared" si="23"/>
        <v>#REF!</v>
      </c>
      <c r="I60" s="118" t="e">
        <f t="shared" si="24"/>
        <v>#N/A</v>
      </c>
      <c r="J60" s="119">
        <f>'CRONOGRAMA SEM DES'!J49</f>
        <v>0</v>
      </c>
      <c r="K60" s="120" t="e">
        <f t="shared" si="36"/>
        <v>#REF!</v>
      </c>
      <c r="L60" s="118" t="e">
        <f t="shared" si="30"/>
        <v>#N/A</v>
      </c>
      <c r="M60" s="119">
        <f>'CRONOGRAMA SEM DES'!M49</f>
        <v>0</v>
      </c>
      <c r="N60" s="120" t="e">
        <f t="shared" si="25"/>
        <v>#REF!</v>
      </c>
      <c r="O60" s="118" t="e">
        <f t="shared" si="31"/>
        <v>#N/A</v>
      </c>
      <c r="P60" s="119">
        <f>'CRONOGRAMA SEM DES'!P49</f>
        <v>0.5</v>
      </c>
      <c r="Q60" s="120" t="e">
        <f t="shared" si="32"/>
        <v>#REF!</v>
      </c>
      <c r="R60" s="118" t="e">
        <f t="shared" si="33"/>
        <v>#N/A</v>
      </c>
      <c r="S60" s="119">
        <f>'CRONOGRAMA SEM DES'!S49</f>
        <v>0.5</v>
      </c>
      <c r="T60" s="120" t="e">
        <f t="shared" si="34"/>
        <v>#REF!</v>
      </c>
      <c r="U60" s="118" t="e">
        <f t="shared" si="26"/>
        <v>#N/A</v>
      </c>
      <c r="V60" s="119">
        <f>'CRONOGRAMA SEM DES'!V49</f>
        <v>0</v>
      </c>
      <c r="W60" s="120" t="e">
        <f t="shared" si="35"/>
        <v>#REF!</v>
      </c>
      <c r="X60" s="121" t="e">
        <f t="shared" si="27"/>
        <v>#REF!</v>
      </c>
    </row>
    <row r="61" spans="1:24" x14ac:dyDescent="0.25">
      <c r="A61" s="110" t="str">
        <f t="shared" si="37"/>
        <v>19.</v>
      </c>
      <c r="B61" s="114" t="e">
        <f t="shared" si="37"/>
        <v>#N/A</v>
      </c>
      <c r="C61" s="122"/>
      <c r="D61" s="116" t="e">
        <f t="shared" si="21"/>
        <v>#N/A</v>
      </c>
      <c r="E61" s="117" t="e">
        <f t="shared" si="29"/>
        <v>#N/A</v>
      </c>
      <c r="F61" s="118" t="e">
        <f t="shared" si="22"/>
        <v>#N/A</v>
      </c>
      <c r="G61" s="119">
        <f>'CRONOGRAMA SEM DES'!G50</f>
        <v>0</v>
      </c>
      <c r="H61" s="120" t="e">
        <f t="shared" si="23"/>
        <v>#REF!</v>
      </c>
      <c r="I61" s="118" t="e">
        <f t="shared" si="24"/>
        <v>#N/A</v>
      </c>
      <c r="J61" s="119">
        <f>'CRONOGRAMA SEM DES'!J50</f>
        <v>0</v>
      </c>
      <c r="K61" s="120" t="e">
        <f t="shared" si="36"/>
        <v>#REF!</v>
      </c>
      <c r="L61" s="118" t="e">
        <f t="shared" si="30"/>
        <v>#N/A</v>
      </c>
      <c r="M61" s="119">
        <f>'CRONOGRAMA SEM DES'!M50</f>
        <v>0</v>
      </c>
      <c r="N61" s="120" t="e">
        <f t="shared" si="25"/>
        <v>#REF!</v>
      </c>
      <c r="O61" s="118" t="e">
        <f t="shared" si="31"/>
        <v>#N/A</v>
      </c>
      <c r="P61" s="119">
        <f>'CRONOGRAMA SEM DES'!P50</f>
        <v>0.3</v>
      </c>
      <c r="Q61" s="120" t="e">
        <f t="shared" si="32"/>
        <v>#REF!</v>
      </c>
      <c r="R61" s="118" t="e">
        <f t="shared" si="33"/>
        <v>#N/A</v>
      </c>
      <c r="S61" s="119">
        <f>'CRONOGRAMA SEM DES'!S50</f>
        <v>0.3</v>
      </c>
      <c r="T61" s="120" t="e">
        <f t="shared" si="34"/>
        <v>#REF!</v>
      </c>
      <c r="U61" s="118" t="e">
        <f t="shared" si="26"/>
        <v>#N/A</v>
      </c>
      <c r="V61" s="119">
        <f>'CRONOGRAMA SEM DES'!V50</f>
        <v>0.4</v>
      </c>
      <c r="W61" s="120" t="e">
        <f t="shared" si="35"/>
        <v>#REF!</v>
      </c>
      <c r="X61" s="121" t="e">
        <f t="shared" si="27"/>
        <v>#REF!</v>
      </c>
    </row>
    <row r="62" spans="1:24" x14ac:dyDescent="0.25">
      <c r="A62" s="110" t="str">
        <f t="shared" si="37"/>
        <v>20.</v>
      </c>
      <c r="B62" s="114" t="e">
        <f>ORÇAMENTO_DES!#REF!</f>
        <v>#REF!</v>
      </c>
      <c r="C62" s="122"/>
      <c r="D62" s="116" t="e">
        <f t="shared" si="21"/>
        <v>#N/A</v>
      </c>
      <c r="E62" s="117" t="e">
        <f t="shared" si="29"/>
        <v>#N/A</v>
      </c>
      <c r="F62" s="118" t="e">
        <f t="shared" si="22"/>
        <v>#N/A</v>
      </c>
      <c r="G62" s="119">
        <f>'CRONOGRAMA SEM DES'!G51</f>
        <v>0</v>
      </c>
      <c r="H62" s="120" t="e">
        <f t="shared" si="23"/>
        <v>#REF!</v>
      </c>
      <c r="I62" s="118" t="e">
        <f t="shared" si="24"/>
        <v>#N/A</v>
      </c>
      <c r="J62" s="119">
        <f>'CRONOGRAMA SEM DES'!J51</f>
        <v>0</v>
      </c>
      <c r="K62" s="120" t="e">
        <f t="shared" si="36"/>
        <v>#REF!</v>
      </c>
      <c r="L62" s="118" t="e">
        <f t="shared" si="30"/>
        <v>#N/A</v>
      </c>
      <c r="M62" s="119">
        <f>'CRONOGRAMA SEM DES'!M51</f>
        <v>0</v>
      </c>
      <c r="N62" s="120" t="e">
        <f t="shared" si="25"/>
        <v>#REF!</v>
      </c>
      <c r="O62" s="118" t="e">
        <f t="shared" si="31"/>
        <v>#N/A</v>
      </c>
      <c r="P62" s="119">
        <f>'CRONOGRAMA SEM DES'!P51</f>
        <v>0</v>
      </c>
      <c r="Q62" s="120" t="e">
        <f t="shared" si="32"/>
        <v>#REF!</v>
      </c>
      <c r="R62" s="118" t="e">
        <f t="shared" si="33"/>
        <v>#N/A</v>
      </c>
      <c r="S62" s="119">
        <f>'CRONOGRAMA SEM DES'!S51</f>
        <v>0.5</v>
      </c>
      <c r="T62" s="120" t="e">
        <f t="shared" si="34"/>
        <v>#REF!</v>
      </c>
      <c r="U62" s="118" t="e">
        <f t="shared" si="26"/>
        <v>#N/A</v>
      </c>
      <c r="V62" s="119">
        <f>'CRONOGRAMA SEM DES'!V51</f>
        <v>0.5</v>
      </c>
      <c r="W62" s="120" t="e">
        <f t="shared" si="35"/>
        <v>#REF!</v>
      </c>
      <c r="X62" s="121" t="e">
        <f t="shared" si="27"/>
        <v>#REF!</v>
      </c>
    </row>
    <row r="63" spans="1:24" x14ac:dyDescent="0.25">
      <c r="A63" s="110" t="str">
        <f t="shared" si="37"/>
        <v>21.</v>
      </c>
      <c r="B63" s="114" t="e">
        <f>ORÇAMENTO_DES!#REF!</f>
        <v>#REF!</v>
      </c>
      <c r="C63" s="122"/>
      <c r="D63" s="116" t="e">
        <f t="shared" si="21"/>
        <v>#N/A</v>
      </c>
      <c r="E63" s="117" t="e">
        <f t="shared" si="29"/>
        <v>#N/A</v>
      </c>
      <c r="F63" s="118" t="e">
        <f t="shared" si="22"/>
        <v>#N/A</v>
      </c>
      <c r="G63" s="119">
        <f>'CRONOGRAMA SEM DES'!G52</f>
        <v>0.2</v>
      </c>
      <c r="H63" s="120" t="e">
        <f t="shared" si="23"/>
        <v>#REF!</v>
      </c>
      <c r="I63" s="118" t="e">
        <f t="shared" si="24"/>
        <v>#N/A</v>
      </c>
      <c r="J63" s="119">
        <f>'CRONOGRAMA SEM DES'!J52</f>
        <v>0.2</v>
      </c>
      <c r="K63" s="120" t="e">
        <f t="shared" si="36"/>
        <v>#REF!</v>
      </c>
      <c r="L63" s="118" t="e">
        <f t="shared" si="30"/>
        <v>#N/A</v>
      </c>
      <c r="M63" s="119">
        <f>'CRONOGRAMA SEM DES'!M52</f>
        <v>0.2</v>
      </c>
      <c r="N63" s="120" t="e">
        <f t="shared" si="25"/>
        <v>#REF!</v>
      </c>
      <c r="O63" s="118" t="e">
        <f t="shared" si="31"/>
        <v>#N/A</v>
      </c>
      <c r="P63" s="119">
        <f>'CRONOGRAMA SEM DES'!P52</f>
        <v>0.4</v>
      </c>
      <c r="Q63" s="120" t="e">
        <f t="shared" si="32"/>
        <v>#REF!</v>
      </c>
      <c r="R63" s="118" t="e">
        <f t="shared" si="33"/>
        <v>#N/A</v>
      </c>
      <c r="S63" s="119">
        <f>'CRONOGRAMA SEM DES'!S52</f>
        <v>0</v>
      </c>
      <c r="T63" s="120" t="e">
        <f t="shared" si="34"/>
        <v>#REF!</v>
      </c>
      <c r="U63" s="118" t="e">
        <f t="shared" si="26"/>
        <v>#N/A</v>
      </c>
      <c r="V63" s="119">
        <f>'CRONOGRAMA SEM DES'!V52</f>
        <v>0</v>
      </c>
      <c r="W63" s="120" t="e">
        <f t="shared" si="35"/>
        <v>#REF!</v>
      </c>
      <c r="X63" s="121" t="e">
        <f t="shared" si="27"/>
        <v>#REF!</v>
      </c>
    </row>
    <row r="64" spans="1:24" x14ac:dyDescent="0.25">
      <c r="A64" s="110" t="str">
        <f t="shared" si="37"/>
        <v>22.</v>
      </c>
      <c r="B64" s="114" t="e">
        <f>B32</f>
        <v>#N/A</v>
      </c>
      <c r="C64" s="122"/>
      <c r="D64" s="116" t="e">
        <f t="shared" si="21"/>
        <v>#N/A</v>
      </c>
      <c r="E64" s="117" t="e">
        <f t="shared" si="29"/>
        <v>#N/A</v>
      </c>
      <c r="F64" s="118" t="e">
        <f t="shared" si="22"/>
        <v>#N/A</v>
      </c>
      <c r="G64" s="119">
        <f>'CRONOGRAMA SEM DES'!G53</f>
        <v>0</v>
      </c>
      <c r="H64" s="120" t="e">
        <f t="shared" si="23"/>
        <v>#REF!</v>
      </c>
      <c r="I64" s="118" t="e">
        <f t="shared" si="24"/>
        <v>#N/A</v>
      </c>
      <c r="J64" s="119">
        <f>'CRONOGRAMA SEM DES'!J53</f>
        <v>0</v>
      </c>
      <c r="K64" s="120" t="e">
        <f t="shared" si="36"/>
        <v>#REF!</v>
      </c>
      <c r="L64" s="118" t="e">
        <f t="shared" si="30"/>
        <v>#N/A</v>
      </c>
      <c r="M64" s="119">
        <f>'CRONOGRAMA SEM DES'!M53</f>
        <v>0</v>
      </c>
      <c r="N64" s="120" t="e">
        <f t="shared" si="25"/>
        <v>#REF!</v>
      </c>
      <c r="O64" s="118" t="e">
        <f t="shared" si="31"/>
        <v>#N/A</v>
      </c>
      <c r="P64" s="119">
        <f>'CRONOGRAMA SEM DES'!P53</f>
        <v>0</v>
      </c>
      <c r="Q64" s="120" t="e">
        <f t="shared" si="32"/>
        <v>#REF!</v>
      </c>
      <c r="R64" s="118" t="e">
        <f t="shared" si="33"/>
        <v>#N/A</v>
      </c>
      <c r="S64" s="119">
        <f>'CRONOGRAMA SEM DES'!S53</f>
        <v>0.5</v>
      </c>
      <c r="T64" s="120" t="e">
        <f t="shared" si="34"/>
        <v>#REF!</v>
      </c>
      <c r="U64" s="118" t="e">
        <f t="shared" si="26"/>
        <v>#N/A</v>
      </c>
      <c r="V64" s="119">
        <f>'CRONOGRAMA SEM DES'!V53</f>
        <v>0.5</v>
      </c>
      <c r="W64" s="120" t="e">
        <f t="shared" si="35"/>
        <v>#REF!</v>
      </c>
      <c r="X64" s="121" t="e">
        <f t="shared" si="27"/>
        <v>#REF!</v>
      </c>
    </row>
    <row r="65" spans="1:24" x14ac:dyDescent="0.25">
      <c r="A65" s="110" t="str">
        <f t="shared" si="37"/>
        <v>23.</v>
      </c>
      <c r="B65" s="114" t="str">
        <f>ORÇAMENTO_DES!G157</f>
        <v>SERVIÇOS COMPLEMENTARES</v>
      </c>
      <c r="C65" s="122"/>
      <c r="D65" s="116" t="e">
        <f t="shared" si="21"/>
        <v>#N/A</v>
      </c>
      <c r="E65" s="117" t="e">
        <f t="shared" si="29"/>
        <v>#N/A</v>
      </c>
      <c r="F65" s="118" t="e">
        <f t="shared" si="22"/>
        <v>#N/A</v>
      </c>
      <c r="G65" s="119">
        <f>'CRONOGRAMA SEM DES'!G54</f>
        <v>0.15</v>
      </c>
      <c r="H65" s="120" t="e">
        <f t="shared" si="23"/>
        <v>#REF!</v>
      </c>
      <c r="I65" s="118" t="e">
        <f t="shared" si="24"/>
        <v>#N/A</v>
      </c>
      <c r="J65" s="119">
        <f>'CRONOGRAMA SEM DES'!J54</f>
        <v>0.15</v>
      </c>
      <c r="K65" s="120" t="e">
        <f>J65+H65</f>
        <v>#REF!</v>
      </c>
      <c r="L65" s="118" t="e">
        <f t="shared" si="30"/>
        <v>#N/A</v>
      </c>
      <c r="M65" s="119">
        <f>'CRONOGRAMA SEM DES'!M54</f>
        <v>0.15</v>
      </c>
      <c r="N65" s="120" t="e">
        <f>M65+K65</f>
        <v>#REF!</v>
      </c>
      <c r="O65" s="118" t="e">
        <f t="shared" si="31"/>
        <v>#N/A</v>
      </c>
      <c r="P65" s="119">
        <f>'CRONOGRAMA SEM DES'!P54</f>
        <v>0.15</v>
      </c>
      <c r="Q65" s="120" t="e">
        <f>P65+N65</f>
        <v>#REF!</v>
      </c>
      <c r="R65" s="118" t="e">
        <f t="shared" si="33"/>
        <v>#N/A</v>
      </c>
      <c r="S65" s="119">
        <f>'CRONOGRAMA SEM DES'!S54</f>
        <v>0.15</v>
      </c>
      <c r="T65" s="120" t="e">
        <f t="shared" si="34"/>
        <v>#REF!</v>
      </c>
      <c r="U65" s="118" t="e">
        <f t="shared" si="26"/>
        <v>#N/A</v>
      </c>
      <c r="V65" s="119">
        <f>'CRONOGRAMA SEM DES'!V54</f>
        <v>0.1</v>
      </c>
      <c r="W65" s="120" t="e">
        <f t="shared" si="35"/>
        <v>#REF!</v>
      </c>
      <c r="X65" s="121" t="e">
        <f t="shared" si="27"/>
        <v>#REF!</v>
      </c>
    </row>
    <row r="66" spans="1:24" x14ac:dyDescent="0.25">
      <c r="A66" s="110" t="str">
        <f t="shared" si="37"/>
        <v>24.</v>
      </c>
      <c r="B66" s="114" t="e">
        <f>B34</f>
        <v>#N/A</v>
      </c>
      <c r="C66" s="122"/>
      <c r="D66" s="116" t="e">
        <f t="shared" si="21"/>
        <v>#N/A</v>
      </c>
      <c r="E66" s="117" t="e">
        <f t="shared" si="29"/>
        <v>#N/A</v>
      </c>
      <c r="F66" s="118" t="e">
        <f t="shared" si="22"/>
        <v>#N/A</v>
      </c>
      <c r="G66" s="119">
        <f>'CRONOGRAMA SEM DES'!G55</f>
        <v>0.03</v>
      </c>
      <c r="H66" s="120" t="e">
        <f t="shared" si="23"/>
        <v>#REF!</v>
      </c>
      <c r="I66" s="118" t="e">
        <f t="shared" si="24"/>
        <v>#N/A</v>
      </c>
      <c r="J66" s="119">
        <f>'CRONOGRAMA SEM DES'!J55</f>
        <v>6.0999999999999999E-2</v>
      </c>
      <c r="K66" s="120" t="e">
        <f>J66+H66</f>
        <v>#REF!</v>
      </c>
      <c r="L66" s="118" t="e">
        <f t="shared" si="30"/>
        <v>#N/A</v>
      </c>
      <c r="M66" s="119">
        <f>'CRONOGRAMA SEM DES'!M55</f>
        <v>0.126</v>
      </c>
      <c r="N66" s="120" t="e">
        <f>M66+K66</f>
        <v>#REF!</v>
      </c>
      <c r="O66" s="118" t="e">
        <f t="shared" si="31"/>
        <v>#N/A</v>
      </c>
      <c r="P66" s="119">
        <f>'CRONOGRAMA SEM DES'!P55</f>
        <v>0.14299999999999999</v>
      </c>
      <c r="Q66" s="120" t="e">
        <f>P66+N66</f>
        <v>#REF!</v>
      </c>
      <c r="R66" s="118" t="e">
        <f t="shared" si="33"/>
        <v>#N/A</v>
      </c>
      <c r="S66" s="119">
        <f>'CRONOGRAMA SEM DES'!S55</f>
        <v>0.13</v>
      </c>
      <c r="T66" s="120" t="e">
        <f t="shared" si="34"/>
        <v>#REF!</v>
      </c>
      <c r="U66" s="118" t="e">
        <f t="shared" si="26"/>
        <v>#N/A</v>
      </c>
      <c r="V66" s="119">
        <f>'CRONOGRAMA SEM DES'!V55</f>
        <v>0.13</v>
      </c>
      <c r="W66" s="120" t="e">
        <f>V66+T66</f>
        <v>#REF!</v>
      </c>
      <c r="X66" s="121" t="e">
        <f t="shared" si="27"/>
        <v>#REF!</v>
      </c>
    </row>
    <row r="67" spans="1:24" x14ac:dyDescent="0.25">
      <c r="A67" s="110" t="str">
        <f t="shared" si="37"/>
        <v>25.</v>
      </c>
      <c r="B67" s="114" t="e">
        <f>B35</f>
        <v>#N/A</v>
      </c>
      <c r="C67" s="122"/>
      <c r="D67" s="116" t="e">
        <f t="shared" si="21"/>
        <v>#N/A</v>
      </c>
      <c r="E67" s="117" t="e">
        <f t="shared" si="29"/>
        <v>#N/A</v>
      </c>
      <c r="F67" s="118" t="e">
        <f t="shared" si="22"/>
        <v>#N/A</v>
      </c>
      <c r="G67" s="119">
        <f>'CRONOGRAMA SEM DES'!G56</f>
        <v>0.03</v>
      </c>
      <c r="H67" s="120" t="e">
        <f t="shared" si="23"/>
        <v>#REF!</v>
      </c>
      <c r="I67" s="118" t="e">
        <f t="shared" si="24"/>
        <v>#N/A</v>
      </c>
      <c r="J67" s="119">
        <f>'CRONOGRAMA SEM DES'!J56</f>
        <v>6.0999999999999999E-2</v>
      </c>
      <c r="K67" s="120" t="e">
        <f>J67+H67</f>
        <v>#REF!</v>
      </c>
      <c r="L67" s="118" t="e">
        <f t="shared" si="30"/>
        <v>#N/A</v>
      </c>
      <c r="M67" s="119">
        <f>'CRONOGRAMA SEM DES'!M56</f>
        <v>0.126</v>
      </c>
      <c r="N67" s="120" t="e">
        <f>M67+K67</f>
        <v>#REF!</v>
      </c>
      <c r="O67" s="118" t="e">
        <f t="shared" si="31"/>
        <v>#N/A</v>
      </c>
      <c r="P67" s="119">
        <f>'CRONOGRAMA SEM DES'!P56</f>
        <v>0.14299999999999999</v>
      </c>
      <c r="Q67" s="120" t="e">
        <f>P67+N67</f>
        <v>#REF!</v>
      </c>
      <c r="R67" s="118" t="e">
        <f t="shared" si="33"/>
        <v>#N/A</v>
      </c>
      <c r="S67" s="119">
        <f>'CRONOGRAMA SEM DES'!S56</f>
        <v>0.13</v>
      </c>
      <c r="T67" s="120" t="e">
        <f t="shared" si="34"/>
        <v>#REF!</v>
      </c>
      <c r="U67" s="118" t="e">
        <f t="shared" si="26"/>
        <v>#N/A</v>
      </c>
      <c r="V67" s="119">
        <f>'CRONOGRAMA SEM DES'!V56</f>
        <v>0.13</v>
      </c>
      <c r="W67" s="120" t="e">
        <f>V67+T67</f>
        <v>#REF!</v>
      </c>
      <c r="X67" s="121" t="e">
        <f t="shared" si="27"/>
        <v>#REF!</v>
      </c>
    </row>
    <row r="68" spans="1:24" x14ac:dyDescent="0.25">
      <c r="A68" s="110" t="str">
        <f t="shared" si="37"/>
        <v>26.</v>
      </c>
      <c r="B68" s="114" t="e">
        <f>B36</f>
        <v>#N/A</v>
      </c>
      <c r="C68" s="122"/>
      <c r="D68" s="116" t="e">
        <f t="shared" si="21"/>
        <v>#N/A</v>
      </c>
      <c r="E68" s="117" t="e">
        <f t="shared" si="29"/>
        <v>#N/A</v>
      </c>
      <c r="F68" s="118" t="e">
        <f t="shared" si="22"/>
        <v>#N/A</v>
      </c>
      <c r="G68" s="119">
        <f>'CRONOGRAMA SEM DES'!G57</f>
        <v>0</v>
      </c>
      <c r="H68" s="120" t="e">
        <f t="shared" si="23"/>
        <v>#REF!</v>
      </c>
      <c r="I68" s="118" t="e">
        <f t="shared" si="24"/>
        <v>#N/A</v>
      </c>
      <c r="J68" s="119">
        <f>'CRONOGRAMA SEM DES'!J57</f>
        <v>0</v>
      </c>
      <c r="K68" s="120" t="e">
        <f>J68+H68</f>
        <v>#REF!</v>
      </c>
      <c r="L68" s="118" t="e">
        <f t="shared" si="30"/>
        <v>#N/A</v>
      </c>
      <c r="M68" s="119">
        <v>0</v>
      </c>
      <c r="N68" s="120" t="e">
        <f>M68+K68</f>
        <v>#REF!</v>
      </c>
      <c r="O68" s="118" t="e">
        <f t="shared" si="31"/>
        <v>#N/A</v>
      </c>
      <c r="P68" s="119">
        <f>'CRONOGRAMA SEM DES'!P57</f>
        <v>0</v>
      </c>
      <c r="Q68" s="120" t="e">
        <f>P68+N68</f>
        <v>#REF!</v>
      </c>
      <c r="R68" s="118" t="e">
        <f t="shared" si="33"/>
        <v>#N/A</v>
      </c>
      <c r="S68" s="119">
        <f>'CRONOGRAMA SEM DES'!S57</f>
        <v>0</v>
      </c>
      <c r="T68" s="120" t="e">
        <f t="shared" si="34"/>
        <v>#REF!</v>
      </c>
      <c r="U68" s="118" t="e">
        <f t="shared" si="26"/>
        <v>#N/A</v>
      </c>
      <c r="V68" s="119">
        <f>'CRONOGRAMA SEM DES'!V57</f>
        <v>1</v>
      </c>
      <c r="W68" s="120" t="e">
        <f>V68+T68</f>
        <v>#REF!</v>
      </c>
      <c r="X68" s="121" t="e">
        <f t="shared" si="27"/>
        <v>#REF!</v>
      </c>
    </row>
    <row r="69" spans="1:24" x14ac:dyDescent="0.25">
      <c r="A69" s="4"/>
      <c r="B69" s="123"/>
      <c r="C69" s="123"/>
      <c r="D69" s="124" t="e">
        <f>SUM(D43:D68)</f>
        <v>#N/A</v>
      </c>
      <c r="E69" s="125" t="e">
        <f>SUM(E43:E68)</f>
        <v>#N/A</v>
      </c>
      <c r="F69" s="126"/>
      <c r="G69" s="127"/>
      <c r="H69" s="128"/>
      <c r="I69" s="126"/>
      <c r="J69" s="127"/>
      <c r="K69" s="129"/>
      <c r="L69" s="130"/>
      <c r="M69" s="119"/>
      <c r="N69" s="132"/>
      <c r="O69" s="130"/>
      <c r="P69" s="119"/>
      <c r="Q69" s="132"/>
      <c r="R69" s="133"/>
      <c r="S69" s="119"/>
      <c r="T69" s="135"/>
      <c r="U69" s="133"/>
      <c r="V69" s="119"/>
      <c r="W69" s="135"/>
      <c r="X69" s="136"/>
    </row>
    <row r="70" spans="1:24" x14ac:dyDescent="0.25">
      <c r="A70" s="6"/>
      <c r="B70" s="622" t="s">
        <v>7</v>
      </c>
      <c r="C70" s="622"/>
      <c r="D70" s="622"/>
      <c r="E70" s="623"/>
      <c r="F70" s="137" t="e">
        <f>SUM(F43:F68)</f>
        <v>#N/A</v>
      </c>
      <c r="G70" s="138"/>
      <c r="H70" s="139"/>
      <c r="I70" s="137" t="e">
        <f>SUM(I43:I68)</f>
        <v>#N/A</v>
      </c>
      <c r="J70" s="138"/>
      <c r="K70" s="139"/>
      <c r="L70" s="137" t="e">
        <f>SUM(L43:L68)</f>
        <v>#N/A</v>
      </c>
      <c r="M70" s="138"/>
      <c r="N70" s="139"/>
      <c r="O70" s="137" t="e">
        <f>SUM(O43:O68)</f>
        <v>#N/A</v>
      </c>
      <c r="P70" s="138"/>
      <c r="Q70" s="139"/>
      <c r="R70" s="137" t="e">
        <f>SUM(R43:R68)</f>
        <v>#N/A</v>
      </c>
      <c r="S70" s="138"/>
      <c r="T70" s="139"/>
      <c r="U70" s="137" t="e">
        <f>SUM(U43:U68)</f>
        <v>#N/A</v>
      </c>
      <c r="V70" s="138"/>
      <c r="W70" s="139"/>
      <c r="X70" s="136"/>
    </row>
    <row r="71" spans="1:24" x14ac:dyDescent="0.25">
      <c r="A71" s="5"/>
      <c r="B71" s="608" t="s">
        <v>8</v>
      </c>
      <c r="C71" s="608"/>
      <c r="D71" s="608"/>
      <c r="E71" s="609"/>
      <c r="F71" s="154" t="e">
        <f>F70+U39</f>
        <v>#N/A</v>
      </c>
      <c r="G71" s="155" t="e">
        <f>F70/$E$69</f>
        <v>#N/A</v>
      </c>
      <c r="H71" s="156" t="e">
        <f>G71+W39</f>
        <v>#N/A</v>
      </c>
      <c r="I71" s="154" t="e">
        <f>I70+F71</f>
        <v>#N/A</v>
      </c>
      <c r="J71" s="155" t="e">
        <f>I70/$E$69</f>
        <v>#N/A</v>
      </c>
      <c r="K71" s="156" t="e">
        <f>J71+H71</f>
        <v>#N/A</v>
      </c>
      <c r="L71" s="154" t="e">
        <f>L70+I71</f>
        <v>#N/A</v>
      </c>
      <c r="M71" s="155" t="e">
        <f>L70/$E$69</f>
        <v>#N/A</v>
      </c>
      <c r="N71" s="156" t="e">
        <f>M71+K71</f>
        <v>#N/A</v>
      </c>
      <c r="O71" s="154" t="e">
        <f>O70+L71</f>
        <v>#N/A</v>
      </c>
      <c r="P71" s="155" t="e">
        <f>O70/$E$69</f>
        <v>#N/A</v>
      </c>
      <c r="Q71" s="156" t="e">
        <f>P71+N71</f>
        <v>#N/A</v>
      </c>
      <c r="R71" s="154" t="e">
        <f>R70+O71</f>
        <v>#N/A</v>
      </c>
      <c r="S71" s="155" t="e">
        <f>R70/$E$69</f>
        <v>#N/A</v>
      </c>
      <c r="T71" s="156" t="e">
        <f>S71+Q71</f>
        <v>#N/A</v>
      </c>
      <c r="U71" s="154" t="e">
        <f>U70+R71</f>
        <v>#N/A</v>
      </c>
      <c r="V71" s="155" t="e">
        <f>U70/$E$69</f>
        <v>#N/A</v>
      </c>
      <c r="W71" s="156" t="e">
        <f>V71+T71</f>
        <v>#N/A</v>
      </c>
      <c r="X71" s="113"/>
    </row>
    <row r="73" spans="1:24" x14ac:dyDescent="0.25">
      <c r="E73" s="451" t="e">
        <f>E37=ORÇAMENTO_DES!O14</f>
        <v>#N/A</v>
      </c>
    </row>
  </sheetData>
  <mergeCells count="33">
    <mergeCell ref="B71:E71"/>
    <mergeCell ref="I41:K41"/>
    <mergeCell ref="L41:N41"/>
    <mergeCell ref="O41:Q41"/>
    <mergeCell ref="R41:T41"/>
    <mergeCell ref="U41:W41"/>
    <mergeCell ref="B70:E70"/>
    <mergeCell ref="O9:Q9"/>
    <mergeCell ref="R9:T9"/>
    <mergeCell ref="U9:W9"/>
    <mergeCell ref="B38:E38"/>
    <mergeCell ref="B39:E39"/>
    <mergeCell ref="A41:A42"/>
    <mergeCell ref="B41:C42"/>
    <mergeCell ref="D41:D42"/>
    <mergeCell ref="E41:E42"/>
    <mergeCell ref="F41:H41"/>
    <mergeCell ref="B7:T7"/>
    <mergeCell ref="U7:X8"/>
    <mergeCell ref="B8:T8"/>
    <mergeCell ref="A9:A10"/>
    <mergeCell ref="B9:C10"/>
    <mergeCell ref="D9:D10"/>
    <mergeCell ref="E9:E10"/>
    <mergeCell ref="F9:H9"/>
    <mergeCell ref="I9:K9"/>
    <mergeCell ref="L9:N9"/>
    <mergeCell ref="B6:T6"/>
    <mergeCell ref="C1:X1"/>
    <mergeCell ref="C2:X2"/>
    <mergeCell ref="C3:X3"/>
    <mergeCell ref="A4:X4"/>
    <mergeCell ref="B5:T5"/>
  </mergeCells>
  <conditionalFormatting sqref="G11:G36 G43:G68 J43:J68 M43:M69 P43:P69 S43:S69 V43:V69">
    <cfRule type="cellIs" dxfId="5" priority="6" operator="greaterThan">
      <formula>0</formula>
    </cfRule>
  </conditionalFormatting>
  <conditionalFormatting sqref="J11:J36">
    <cfRule type="cellIs" dxfId="4" priority="5" operator="greaterThan">
      <formula>0</formula>
    </cfRule>
  </conditionalFormatting>
  <conditionalFormatting sqref="M11:M36">
    <cfRule type="cellIs" dxfId="3" priority="4" operator="greaterThan">
      <formula>0</formula>
    </cfRule>
  </conditionalFormatting>
  <conditionalFormatting sqref="P11:P36">
    <cfRule type="cellIs" dxfId="2" priority="3" operator="greaterThan">
      <formula>0</formula>
    </cfRule>
  </conditionalFormatting>
  <conditionalFormatting sqref="S11:S36">
    <cfRule type="cellIs" dxfId="1" priority="2" operator="greaterThan">
      <formula>0</formula>
    </cfRule>
  </conditionalFormatting>
  <conditionalFormatting sqref="V11:V37">
    <cfRule type="cellIs" dxfId="0" priority="1" operator="greaterThan">
      <formula>0</formula>
    </cfRule>
  </conditionalFormatting>
  <pageMargins left="0.23622047244094491" right="0.23622047244094491" top="0.35433070866141736" bottom="0.55118110236220474" header="0.31496062992125984" footer="0.31496062992125984"/>
  <pageSetup paperSize="9" scale="44" fitToHeight="0" orientation="landscape" horizontalDpi="4294967292" verticalDpi="300" r:id="rId1"/>
  <headerFooter>
    <oddFooter>Página &amp;P de &amp;N</oddFooter>
  </headerFooter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4" tint="0.79998168889431442"/>
    <pageSetUpPr fitToPage="1"/>
  </sheetPr>
  <dimension ref="A1:F58"/>
  <sheetViews>
    <sheetView workbookViewId="0"/>
  </sheetViews>
  <sheetFormatPr defaultColWidth="8.85546875" defaultRowHeight="12.75" x14ac:dyDescent="0.2"/>
  <cols>
    <col min="1" max="1" width="21.28515625" style="9" customWidth="1"/>
    <col min="2" max="2" width="21.85546875" style="9" customWidth="1"/>
    <col min="3" max="3" width="18.28515625" style="9" customWidth="1"/>
    <col min="4" max="4" width="23.5703125" style="9" customWidth="1"/>
    <col min="5" max="5" width="16.140625" style="9" customWidth="1"/>
    <col min="6" max="6" width="9.5703125" style="9" customWidth="1"/>
    <col min="7" max="16384" width="8.85546875" style="9"/>
  </cols>
  <sheetData>
    <row r="1" spans="1:6" ht="13.15" customHeight="1" x14ac:dyDescent="0.2">
      <c r="A1" s="18"/>
      <c r="B1" s="813" t="str">
        <f>ORÇAMENTO_DES!D2</f>
        <v>GOVERNO DO ESTADO DE MATO GROSSO DO SUL</v>
      </c>
      <c r="C1" s="814"/>
      <c r="D1" s="814"/>
      <c r="E1" s="814"/>
      <c r="F1" s="815"/>
    </row>
    <row r="2" spans="1:6" ht="13.9" customHeight="1" x14ac:dyDescent="0.2">
      <c r="A2" s="10"/>
      <c r="B2" s="816" t="str">
        <f>ORÇAMENTO_DES!D3</f>
        <v>PREFEITURA MUNICIPAL DE RIBAS DO RIO PARDO</v>
      </c>
      <c r="C2" s="817"/>
      <c r="D2" s="817"/>
      <c r="E2" s="817"/>
      <c r="F2" s="818"/>
    </row>
    <row r="3" spans="1:6" ht="13.15" customHeight="1" x14ac:dyDescent="0.2">
      <c r="A3" s="10"/>
      <c r="B3" s="819" t="str">
        <f>ORÇAMENTO_DES!D4</f>
        <v>SECRETARIA DE EDUCAÇÃO</v>
      </c>
      <c r="C3" s="820"/>
      <c r="D3" s="820"/>
      <c r="E3" s="820"/>
      <c r="F3" s="821"/>
    </row>
    <row r="4" spans="1:6" ht="20.25" x14ac:dyDescent="0.2">
      <c r="A4" s="804" t="s">
        <v>285</v>
      </c>
      <c r="B4" s="804"/>
      <c r="C4" s="804"/>
      <c r="D4" s="804"/>
      <c r="E4" s="804"/>
      <c r="F4" s="804"/>
    </row>
    <row r="5" spans="1:6" ht="24" customHeight="1" x14ac:dyDescent="0.2">
      <c r="A5" s="31" t="s">
        <v>54</v>
      </c>
      <c r="B5" s="822" t="str">
        <f>ORÇAMENTO_DES!C6</f>
        <v>REFORMA DA ESCOLA POLO USINA DO MIMOSO EXTENSÃO LUIZ GRANDO</v>
      </c>
      <c r="C5" s="588"/>
      <c r="D5" s="823"/>
      <c r="E5" s="106" t="s">
        <v>41</v>
      </c>
      <c r="F5" s="28"/>
    </row>
    <row r="6" spans="1:6" ht="12.6" customHeight="1" x14ac:dyDescent="0.2">
      <c r="A6" s="31" t="s">
        <v>2</v>
      </c>
      <c r="B6" s="824" t="str">
        <f>ORÇAMENTO_DES!C7</f>
        <v>RIBAS DO RIO PARDO - MS</v>
      </c>
      <c r="C6" s="825"/>
      <c r="D6" s="826"/>
      <c r="E6" s="807"/>
      <c r="F6" s="808"/>
    </row>
    <row r="7" spans="1:6" ht="12.6" customHeight="1" x14ac:dyDescent="0.2">
      <c r="A7" s="31" t="s">
        <v>3</v>
      </c>
      <c r="B7" s="824" t="str">
        <f>ORÇAMENTO_DES!C8</f>
        <v>LOTE/QUADRA N/A, ZONA RURAL RIBAS DO RIO PARDO - MS</v>
      </c>
      <c r="C7" s="825"/>
      <c r="D7" s="826"/>
      <c r="E7" s="827" t="str">
        <f>ORÇAMENTO_DES!M7</f>
        <v>____________________________________  
Fabio Marques Ribeiro 
CREA - 15.276 D / MS</v>
      </c>
      <c r="F7" s="828"/>
    </row>
    <row r="8" spans="1:6" ht="18" customHeight="1" x14ac:dyDescent="0.2">
      <c r="A8" s="31" t="s">
        <v>57</v>
      </c>
      <c r="B8" s="831" t="str">
        <f>ORÇAMENTO_DES!C11</f>
        <v>AGESUL(JUNHO/2024) SINAPI (JUNHO/2024) SBC (JUNHO/2024)</v>
      </c>
      <c r="C8" s="831"/>
      <c r="D8" s="832"/>
      <c r="E8" s="829"/>
      <c r="F8" s="830"/>
    </row>
    <row r="9" spans="1:6" ht="4.1500000000000004" customHeight="1" x14ac:dyDescent="0.2">
      <c r="A9" s="794"/>
      <c r="B9" s="795"/>
      <c r="C9" s="795"/>
      <c r="D9" s="795"/>
      <c r="E9" s="795"/>
      <c r="F9" s="12"/>
    </row>
    <row r="10" spans="1:6" ht="24" customHeight="1" x14ac:dyDescent="0.2">
      <c r="A10" s="11" t="s">
        <v>19</v>
      </c>
      <c r="B10" s="796" t="s">
        <v>286</v>
      </c>
      <c r="C10" s="797"/>
      <c r="D10" s="797"/>
      <c r="E10" s="797"/>
      <c r="F10" s="798"/>
    </row>
    <row r="11" spans="1:6" x14ac:dyDescent="0.2">
      <c r="A11" s="13"/>
      <c r="B11" s="172"/>
      <c r="C11" s="172"/>
      <c r="D11" s="172"/>
      <c r="E11" s="172"/>
      <c r="F11" s="12"/>
    </row>
    <row r="12" spans="1:6" x14ac:dyDescent="0.2">
      <c r="A12" s="16" t="s">
        <v>20</v>
      </c>
      <c r="B12" s="172"/>
      <c r="C12" s="172"/>
      <c r="D12" s="173"/>
      <c r="E12" s="173"/>
      <c r="F12" s="14"/>
    </row>
    <row r="13" spans="1:6" x14ac:dyDescent="0.2">
      <c r="A13" s="13"/>
      <c r="B13" s="172" t="s">
        <v>21</v>
      </c>
      <c r="C13" s="174">
        <v>3.65</v>
      </c>
      <c r="D13" s="175" t="s">
        <v>0</v>
      </c>
      <c r="E13" s="173"/>
      <c r="F13" s="14"/>
    </row>
    <row r="14" spans="1:6" x14ac:dyDescent="0.2">
      <c r="A14" s="13"/>
      <c r="B14" s="172" t="s">
        <v>22</v>
      </c>
      <c r="C14" s="176">
        <v>5</v>
      </c>
      <c r="D14" s="175" t="s">
        <v>0</v>
      </c>
      <c r="E14" s="173"/>
      <c r="F14" s="14"/>
    </row>
    <row r="15" spans="1:6" x14ac:dyDescent="0.2">
      <c r="A15" s="13"/>
      <c r="B15" s="172" t="s">
        <v>23</v>
      </c>
      <c r="C15" s="17">
        <v>40</v>
      </c>
      <c r="D15" s="175" t="s">
        <v>0</v>
      </c>
      <c r="E15" s="173"/>
      <c r="F15" s="14"/>
    </row>
    <row r="16" spans="1:6" x14ac:dyDescent="0.2">
      <c r="A16" s="13"/>
      <c r="B16" s="172" t="s">
        <v>27</v>
      </c>
      <c r="C16" s="17">
        <v>4.5</v>
      </c>
      <c r="D16" s="175" t="s">
        <v>0</v>
      </c>
      <c r="E16" s="173"/>
      <c r="F16" s="14"/>
    </row>
    <row r="17" spans="1:6" x14ac:dyDescent="0.2">
      <c r="A17" s="13"/>
      <c r="B17" s="177" t="s">
        <v>24</v>
      </c>
      <c r="C17" s="178">
        <f>C13+(C14*C15/100)+C16</f>
        <v>10.15</v>
      </c>
      <c r="D17" s="179" t="s">
        <v>0</v>
      </c>
      <c r="E17" s="180"/>
      <c r="F17" s="14"/>
    </row>
    <row r="18" spans="1:6" x14ac:dyDescent="0.2">
      <c r="A18" s="13"/>
      <c r="B18" s="172"/>
      <c r="C18" s="172"/>
      <c r="D18" s="180"/>
      <c r="E18" s="799" t="s">
        <v>25</v>
      </c>
      <c r="F18" s="14"/>
    </row>
    <row r="19" spans="1:6" x14ac:dyDescent="0.2">
      <c r="A19" s="13"/>
      <c r="B19" s="181" t="s">
        <v>287</v>
      </c>
      <c r="C19" s="181" t="s">
        <v>288</v>
      </c>
      <c r="D19" s="180" t="s">
        <v>289</v>
      </c>
      <c r="E19" s="800"/>
      <c r="F19" s="14"/>
    </row>
    <row r="20" spans="1:6" x14ac:dyDescent="0.2">
      <c r="A20" s="13" t="s">
        <v>290</v>
      </c>
      <c r="B20" s="182">
        <v>0.03</v>
      </c>
      <c r="C20" s="182">
        <v>0.04</v>
      </c>
      <c r="D20" s="182">
        <v>5.5E-2</v>
      </c>
      <c r="E20" s="59">
        <v>4</v>
      </c>
      <c r="F20" s="14"/>
    </row>
    <row r="21" spans="1:6" x14ac:dyDescent="0.2">
      <c r="A21" s="13" t="s">
        <v>291</v>
      </c>
      <c r="B21" s="182">
        <v>8.0000000000000002E-3</v>
      </c>
      <c r="C21" s="182">
        <v>8.0000000000000002E-3</v>
      </c>
      <c r="D21" s="182">
        <v>0.01</v>
      </c>
      <c r="E21" s="59">
        <v>0.8</v>
      </c>
      <c r="F21" s="14"/>
    </row>
    <row r="22" spans="1:6" x14ac:dyDescent="0.2">
      <c r="A22" s="13" t="s">
        <v>292</v>
      </c>
      <c r="B22" s="182">
        <v>9.7000000000000003E-3</v>
      </c>
      <c r="C22" s="182">
        <v>1.2699999999999999E-2</v>
      </c>
      <c r="D22" s="182">
        <v>1.2699999999999999E-2</v>
      </c>
      <c r="E22" s="59">
        <v>1.27</v>
      </c>
      <c r="F22" s="14"/>
    </row>
    <row r="23" spans="1:6" x14ac:dyDescent="0.2">
      <c r="A23" s="13" t="s">
        <v>293</v>
      </c>
      <c r="B23" s="182">
        <v>5.8999999999999999E-3</v>
      </c>
      <c r="C23" s="182">
        <v>1.23E-2</v>
      </c>
      <c r="D23" s="182">
        <v>1.3899999999999999E-2</v>
      </c>
      <c r="E23" s="59">
        <v>1.23</v>
      </c>
      <c r="F23" s="14"/>
    </row>
    <row r="24" spans="1:6" x14ac:dyDescent="0.2">
      <c r="A24" s="13" t="s">
        <v>294</v>
      </c>
      <c r="B24" s="182">
        <v>6.1600000000000002E-2</v>
      </c>
      <c r="C24" s="182">
        <v>7.3999999999999996E-2</v>
      </c>
      <c r="D24" s="182">
        <v>8.9599999999999999E-2</v>
      </c>
      <c r="E24" s="59">
        <v>7.4</v>
      </c>
      <c r="F24" s="14"/>
    </row>
    <row r="25" spans="1:6" x14ac:dyDescent="0.2">
      <c r="A25" s="13"/>
      <c r="B25" s="172"/>
      <c r="C25" s="172"/>
      <c r="D25" s="180"/>
      <c r="E25" s="180"/>
      <c r="F25" s="14"/>
    </row>
    <row r="26" spans="1:6" x14ac:dyDescent="0.2">
      <c r="A26" s="13"/>
      <c r="B26" s="172"/>
      <c r="C26" s="172"/>
      <c r="D26" s="180"/>
      <c r="E26" s="180"/>
      <c r="F26" s="14"/>
    </row>
    <row r="27" spans="1:6" x14ac:dyDescent="0.2">
      <c r="A27" s="801" t="s">
        <v>26</v>
      </c>
      <c r="B27" s="802"/>
      <c r="C27" s="802"/>
      <c r="D27" s="803"/>
      <c r="E27" s="15">
        <f>TRUNC(((((1+(E20+E21+E22)/100))*(1+E23/100)*(1+E24/100))/(1-C17/100))-1,4)</f>
        <v>0.28339999999999999</v>
      </c>
      <c r="F27" s="183"/>
    </row>
    <row r="28" spans="1:6" ht="5.25" hidden="1" customHeight="1" x14ac:dyDescent="0.2">
      <c r="A28" s="13"/>
      <c r="B28" s="172"/>
      <c r="C28" s="172"/>
      <c r="D28" s="180"/>
      <c r="E28" s="180"/>
      <c r="F28" s="173"/>
    </row>
    <row r="29" spans="1:6" ht="20.25" hidden="1" x14ac:dyDescent="0.2">
      <c r="A29" s="804" t="s">
        <v>295</v>
      </c>
      <c r="B29" s="804"/>
      <c r="C29" s="804"/>
      <c r="D29" s="804"/>
      <c r="E29" s="804"/>
      <c r="F29" s="804"/>
    </row>
    <row r="30" spans="1:6" hidden="1" x14ac:dyDescent="0.2">
      <c r="A30" s="31" t="str">
        <f>A5</f>
        <v>OBJETO:</v>
      </c>
      <c r="B30" s="805" t="str">
        <f>B5</f>
        <v>REFORMA DA ESCOLA POLO USINA DO MIMOSO EXTENSÃO LUIZ GRANDO</v>
      </c>
      <c r="C30" s="805"/>
      <c r="D30" s="806"/>
      <c r="E30" s="171"/>
      <c r="F30" s="28"/>
    </row>
    <row r="31" spans="1:6" hidden="1" x14ac:dyDescent="0.2">
      <c r="A31" s="31" t="str">
        <f t="shared" ref="A31:B33" si="0">A6</f>
        <v>Município:</v>
      </c>
      <c r="B31" s="805" t="str">
        <f t="shared" si="0"/>
        <v>RIBAS DO RIO PARDO - MS</v>
      </c>
      <c r="C31" s="805"/>
      <c r="D31" s="806"/>
      <c r="E31" s="807"/>
      <c r="F31" s="808"/>
    </row>
    <row r="32" spans="1:6" ht="12.75" hidden="1" customHeight="1" x14ac:dyDescent="0.2">
      <c r="A32" s="31" t="str">
        <f t="shared" si="0"/>
        <v>Local:</v>
      </c>
      <c r="B32" s="805" t="str">
        <f t="shared" si="0"/>
        <v>LOTE/QUADRA N/A, ZONA RURAL RIBAS DO RIO PARDO - MS</v>
      </c>
      <c r="C32" s="805"/>
      <c r="D32" s="806"/>
      <c r="E32" s="809" t="s">
        <v>103</v>
      </c>
      <c r="F32" s="810"/>
    </row>
    <row r="33" spans="1:6" hidden="1" x14ac:dyDescent="0.2">
      <c r="A33" s="31" t="str">
        <f t="shared" si="0"/>
        <v>SIST./REF.:</v>
      </c>
      <c r="B33" s="805" t="str">
        <f t="shared" si="0"/>
        <v>AGESUL(JUNHO/2024) SINAPI (JUNHO/2024) SBC (JUNHO/2024)</v>
      </c>
      <c r="C33" s="805"/>
      <c r="D33" s="806"/>
      <c r="E33" s="811"/>
      <c r="F33" s="812"/>
    </row>
    <row r="34" spans="1:6" hidden="1" x14ac:dyDescent="0.2">
      <c r="A34" s="794"/>
      <c r="B34" s="795"/>
      <c r="C34" s="795"/>
      <c r="D34" s="795"/>
      <c r="E34" s="795"/>
      <c r="F34" s="12"/>
    </row>
    <row r="35" spans="1:6" hidden="1" x14ac:dyDescent="0.2">
      <c r="A35" s="11" t="s">
        <v>19</v>
      </c>
      <c r="B35" s="796" t="s">
        <v>209</v>
      </c>
      <c r="C35" s="797"/>
      <c r="D35" s="797"/>
      <c r="E35" s="797"/>
      <c r="F35" s="798"/>
    </row>
    <row r="36" spans="1:6" hidden="1" x14ac:dyDescent="0.2">
      <c r="A36" s="13"/>
      <c r="B36" s="172"/>
      <c r="C36" s="172"/>
      <c r="D36" s="172"/>
      <c r="E36" s="172"/>
      <c r="F36" s="12"/>
    </row>
    <row r="37" spans="1:6" hidden="1" x14ac:dyDescent="0.2">
      <c r="A37" s="16" t="s">
        <v>20</v>
      </c>
      <c r="B37" s="172"/>
      <c r="C37" s="172"/>
      <c r="D37" s="173"/>
      <c r="E37" s="173"/>
      <c r="F37" s="14"/>
    </row>
    <row r="38" spans="1:6" hidden="1" x14ac:dyDescent="0.2">
      <c r="A38" s="13"/>
      <c r="B38" s="172" t="s">
        <v>21</v>
      </c>
      <c r="C38" s="174">
        <v>3.65</v>
      </c>
      <c r="D38" s="175" t="s">
        <v>0</v>
      </c>
      <c r="E38" s="173"/>
      <c r="F38" s="14"/>
    </row>
    <row r="39" spans="1:6" hidden="1" x14ac:dyDescent="0.2">
      <c r="A39" s="13"/>
      <c r="B39" s="172" t="s">
        <v>22</v>
      </c>
      <c r="C39" s="176">
        <v>0</v>
      </c>
      <c r="D39" s="175" t="s">
        <v>0</v>
      </c>
      <c r="E39" s="173"/>
      <c r="F39" s="14"/>
    </row>
    <row r="40" spans="1:6" hidden="1" x14ac:dyDescent="0.2">
      <c r="A40" s="13"/>
      <c r="B40" s="172" t="s">
        <v>23</v>
      </c>
      <c r="C40" s="17">
        <v>60</v>
      </c>
      <c r="D40" s="175" t="s">
        <v>0</v>
      </c>
      <c r="E40" s="173"/>
      <c r="F40" s="14"/>
    </row>
    <row r="41" spans="1:6" hidden="1" x14ac:dyDescent="0.2">
      <c r="A41" s="13"/>
      <c r="B41" s="172" t="s">
        <v>27</v>
      </c>
      <c r="C41" s="17">
        <v>4.5</v>
      </c>
      <c r="D41" s="175" t="s">
        <v>0</v>
      </c>
      <c r="E41" s="173"/>
      <c r="F41" s="14"/>
    </row>
    <row r="42" spans="1:6" hidden="1" x14ac:dyDescent="0.2">
      <c r="A42" s="13"/>
      <c r="B42" s="177" t="s">
        <v>24</v>
      </c>
      <c r="C42" s="178">
        <f>C38+(C39*C40/100)+C41</f>
        <v>8.15</v>
      </c>
      <c r="D42" s="179" t="s">
        <v>0</v>
      </c>
      <c r="E42" s="180"/>
      <c r="F42" s="14"/>
    </row>
    <row r="43" spans="1:6" hidden="1" x14ac:dyDescent="0.2">
      <c r="A43" s="13"/>
      <c r="B43" s="172"/>
      <c r="C43" s="172"/>
      <c r="D43" s="180"/>
      <c r="E43" s="799" t="s">
        <v>25</v>
      </c>
      <c r="F43" s="14"/>
    </row>
    <row r="44" spans="1:6" hidden="1" x14ac:dyDescent="0.2">
      <c r="A44" s="13"/>
      <c r="B44" s="181" t="s">
        <v>287</v>
      </c>
      <c r="C44" s="181" t="s">
        <v>288</v>
      </c>
      <c r="D44" s="180" t="s">
        <v>289</v>
      </c>
      <c r="E44" s="800"/>
      <c r="F44" s="14"/>
    </row>
    <row r="45" spans="1:6" hidden="1" x14ac:dyDescent="0.2">
      <c r="A45" s="13" t="s">
        <v>290</v>
      </c>
      <c r="B45" s="182">
        <v>1.4999999999999999E-2</v>
      </c>
      <c r="C45" s="182">
        <v>3.4500000000000003E-2</v>
      </c>
      <c r="D45" s="182">
        <v>4.4900000000000002E-2</v>
      </c>
      <c r="E45" s="59">
        <v>1.5</v>
      </c>
      <c r="F45" s="14"/>
    </row>
    <row r="46" spans="1:6" hidden="1" x14ac:dyDescent="0.2">
      <c r="A46" s="13" t="s">
        <v>291</v>
      </c>
      <c r="B46" s="182">
        <v>3.0000000000000001E-3</v>
      </c>
      <c r="C46" s="182">
        <v>4.7999999999999996E-3</v>
      </c>
      <c r="D46" s="182">
        <v>8.2000000000000007E-3</v>
      </c>
      <c r="E46" s="59">
        <v>0.3</v>
      </c>
      <c r="F46" s="14"/>
    </row>
    <row r="47" spans="1:6" hidden="1" x14ac:dyDescent="0.2">
      <c r="A47" s="13" t="s">
        <v>292</v>
      </c>
      <c r="B47" s="182">
        <v>5.5999999999999999E-3</v>
      </c>
      <c r="C47" s="182">
        <v>8.5000000000000006E-3</v>
      </c>
      <c r="D47" s="182">
        <v>8.8999999999999999E-3</v>
      </c>
      <c r="E47" s="59">
        <v>0.85</v>
      </c>
      <c r="F47" s="14"/>
    </row>
    <row r="48" spans="1:6" hidden="1" x14ac:dyDescent="0.2">
      <c r="A48" s="13" t="s">
        <v>293</v>
      </c>
      <c r="B48" s="182">
        <v>8.5000000000000006E-3</v>
      </c>
      <c r="C48" s="182">
        <v>8.5000000000000006E-3</v>
      </c>
      <c r="D48" s="182">
        <v>1.11E-2</v>
      </c>
      <c r="E48" s="59">
        <v>0.85</v>
      </c>
      <c r="F48" s="14"/>
    </row>
    <row r="49" spans="1:6" hidden="1" x14ac:dyDescent="0.2">
      <c r="A49" s="13" t="s">
        <v>294</v>
      </c>
      <c r="B49" s="182">
        <v>3.5000000000000003E-2</v>
      </c>
      <c r="C49" s="182">
        <v>5.11E-2</v>
      </c>
      <c r="D49" s="182">
        <v>6.2199999999999998E-2</v>
      </c>
      <c r="E49" s="59">
        <v>3.5</v>
      </c>
      <c r="F49" s="14"/>
    </row>
    <row r="50" spans="1:6" hidden="1" x14ac:dyDescent="0.2">
      <c r="A50" s="13"/>
      <c r="B50" s="172"/>
      <c r="C50" s="172"/>
      <c r="D50" s="180"/>
      <c r="E50" s="180"/>
      <c r="F50" s="14"/>
    </row>
    <row r="51" spans="1:6" hidden="1" x14ac:dyDescent="0.2">
      <c r="A51" s="13"/>
      <c r="B51" s="172"/>
      <c r="C51" s="172"/>
      <c r="D51" s="180"/>
      <c r="E51" s="180"/>
      <c r="F51" s="14"/>
    </row>
    <row r="52" spans="1:6" hidden="1" x14ac:dyDescent="0.2">
      <c r="A52" s="801" t="s">
        <v>26</v>
      </c>
      <c r="B52" s="802"/>
      <c r="C52" s="802"/>
      <c r="D52" s="803"/>
      <c r="E52" s="15">
        <f>((((1+(E45+E46+E47)/100))*(1+E48/100)*(1+E49/100))/(1-C42/100))-1</f>
        <v>0.1665303579205224</v>
      </c>
      <c r="F52" s="183"/>
    </row>
    <row r="58" spans="1:6" ht="11.25" customHeight="1" x14ac:dyDescent="0.2"/>
  </sheetData>
  <mergeCells count="25">
    <mergeCell ref="E18:E19"/>
    <mergeCell ref="B1:F1"/>
    <mergeCell ref="B2:F2"/>
    <mergeCell ref="B3:F3"/>
    <mergeCell ref="A4:F4"/>
    <mergeCell ref="B5:D5"/>
    <mergeCell ref="B6:D6"/>
    <mergeCell ref="E6:F6"/>
    <mergeCell ref="B7:D7"/>
    <mergeCell ref="E7:F8"/>
    <mergeCell ref="B8:D8"/>
    <mergeCell ref="A9:E9"/>
    <mergeCell ref="B10:F10"/>
    <mergeCell ref="A34:E34"/>
    <mergeCell ref="B35:F35"/>
    <mergeCell ref="E43:E44"/>
    <mergeCell ref="A52:D52"/>
    <mergeCell ref="A27:D27"/>
    <mergeCell ref="A29:F29"/>
    <mergeCell ref="B30:D30"/>
    <mergeCell ref="B31:D31"/>
    <mergeCell ref="E31:F31"/>
    <mergeCell ref="B32:D32"/>
    <mergeCell ref="E32:F33"/>
    <mergeCell ref="B33:D33"/>
  </mergeCells>
  <pageMargins left="0.23622047244094491" right="0.23622047244094491" top="0.39370078740157483" bottom="0.39370078740157483" header="0.31496062992125984" footer="0.31496062992125984"/>
  <pageSetup paperSize="9" scale="90" fitToHeight="0" orientation="portrait" r:id="rId1"/>
  <headerFooter differentFirst="1" scaleWithDoc="0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4" tint="0.79998168889431442"/>
    <pageSetUpPr fitToPage="1"/>
  </sheetPr>
  <dimension ref="A1:F56"/>
  <sheetViews>
    <sheetView view="pageBreakPreview" zoomScaleNormal="100" zoomScaleSheetLayoutView="100" workbookViewId="0">
      <selection activeCell="C56" sqref="C56"/>
    </sheetView>
  </sheetViews>
  <sheetFormatPr defaultColWidth="8.85546875" defaultRowHeight="12.75" x14ac:dyDescent="0.2"/>
  <cols>
    <col min="1" max="1" width="21.28515625" style="9" customWidth="1"/>
    <col min="2" max="2" width="21.85546875" style="9" customWidth="1"/>
    <col min="3" max="3" width="18.28515625" style="9" customWidth="1"/>
    <col min="4" max="4" width="23.5703125" style="9" customWidth="1"/>
    <col min="5" max="5" width="16.140625" style="9" customWidth="1"/>
    <col min="6" max="6" width="9.5703125" style="9" customWidth="1"/>
    <col min="7" max="16384" width="8.85546875" style="9"/>
  </cols>
  <sheetData>
    <row r="1" spans="1:6" ht="13.15" customHeight="1" x14ac:dyDescent="0.2">
      <c r="A1" s="18"/>
      <c r="B1" s="813" t="s">
        <v>1</v>
      </c>
      <c r="C1" s="814"/>
      <c r="D1" s="814"/>
      <c r="E1" s="814"/>
      <c r="F1" s="815"/>
    </row>
    <row r="2" spans="1:6" ht="13.9" customHeight="1" x14ac:dyDescent="0.2">
      <c r="A2" s="10"/>
      <c r="B2" s="816" t="s">
        <v>272</v>
      </c>
      <c r="C2" s="817"/>
      <c r="D2" s="817"/>
      <c r="E2" s="817"/>
      <c r="F2" s="818"/>
    </row>
    <row r="3" spans="1:6" ht="13.15" customHeight="1" x14ac:dyDescent="0.2">
      <c r="A3" s="10"/>
      <c r="B3" s="819" t="s">
        <v>981</v>
      </c>
      <c r="C3" s="820"/>
      <c r="D3" s="820"/>
      <c r="E3" s="820"/>
      <c r="F3" s="821"/>
    </row>
    <row r="4" spans="1:6" ht="20.25" x14ac:dyDescent="0.2">
      <c r="A4" s="804" t="s">
        <v>515</v>
      </c>
      <c r="B4" s="804"/>
      <c r="C4" s="804"/>
      <c r="D4" s="804"/>
      <c r="E4" s="804"/>
      <c r="F4" s="804"/>
    </row>
    <row r="5" spans="1:6" x14ac:dyDescent="0.2">
      <c r="A5" s="31" t="s">
        <v>54</v>
      </c>
      <c r="B5" s="822" t="s">
        <v>858</v>
      </c>
      <c r="C5" s="588"/>
      <c r="D5" s="823"/>
      <c r="E5" s="752" t="s">
        <v>41</v>
      </c>
      <c r="F5" s="753"/>
    </row>
    <row r="6" spans="1:6" ht="12.6" customHeight="1" x14ac:dyDescent="0.2">
      <c r="A6" s="31" t="s">
        <v>2</v>
      </c>
      <c r="B6" s="824" t="s">
        <v>283</v>
      </c>
      <c r="C6" s="825"/>
      <c r="D6" s="826"/>
      <c r="E6" s="827" t="s">
        <v>567</v>
      </c>
      <c r="F6" s="828"/>
    </row>
    <row r="7" spans="1:6" ht="12.6" customHeight="1" x14ac:dyDescent="0.2">
      <c r="A7" s="31" t="s">
        <v>3</v>
      </c>
      <c r="B7" s="824" t="s">
        <v>657</v>
      </c>
      <c r="C7" s="825"/>
      <c r="D7" s="826"/>
      <c r="E7" s="827"/>
      <c r="F7" s="828"/>
    </row>
    <row r="8" spans="1:6" ht="18" customHeight="1" x14ac:dyDescent="0.2">
      <c r="A8" s="31" t="s">
        <v>57</v>
      </c>
      <c r="B8" s="831" t="s">
        <v>859</v>
      </c>
      <c r="C8" s="831"/>
      <c r="D8" s="832"/>
      <c r="E8" s="829"/>
      <c r="F8" s="830"/>
    </row>
    <row r="9" spans="1:6" ht="4.1500000000000004" customHeight="1" x14ac:dyDescent="0.2">
      <c r="A9" s="794"/>
      <c r="B9" s="795"/>
      <c r="C9" s="795"/>
      <c r="D9" s="795"/>
      <c r="E9" s="795"/>
      <c r="F9" s="12"/>
    </row>
    <row r="10" spans="1:6" ht="24" customHeight="1" x14ac:dyDescent="0.2">
      <c r="A10" s="11" t="s">
        <v>19</v>
      </c>
      <c r="B10" s="796" t="s">
        <v>286</v>
      </c>
      <c r="C10" s="797"/>
      <c r="D10" s="797"/>
      <c r="E10" s="797"/>
      <c r="F10" s="798"/>
    </row>
    <row r="11" spans="1:6" x14ac:dyDescent="0.2">
      <c r="A11" s="13"/>
      <c r="B11" s="172"/>
      <c r="C11" s="172"/>
      <c r="D11" s="172"/>
      <c r="E11" s="172"/>
      <c r="F11" s="12"/>
    </row>
    <row r="12" spans="1:6" x14ac:dyDescent="0.2">
      <c r="A12" s="16" t="s">
        <v>20</v>
      </c>
      <c r="B12" s="172"/>
      <c r="C12" s="172"/>
      <c r="D12" s="173"/>
      <c r="E12" s="173"/>
      <c r="F12" s="14"/>
    </row>
    <row r="13" spans="1:6" x14ac:dyDescent="0.2">
      <c r="A13" s="13"/>
      <c r="B13" s="172" t="s">
        <v>21</v>
      </c>
      <c r="C13" s="174">
        <v>3.65</v>
      </c>
      <c r="D13" s="175" t="s">
        <v>0</v>
      </c>
      <c r="E13" s="173"/>
      <c r="F13" s="14"/>
    </row>
    <row r="14" spans="1:6" x14ac:dyDescent="0.2">
      <c r="A14" s="13"/>
      <c r="B14" s="172" t="s">
        <v>22</v>
      </c>
      <c r="C14" s="176">
        <v>5</v>
      </c>
      <c r="D14" s="175" t="s">
        <v>0</v>
      </c>
      <c r="E14" s="173"/>
      <c r="F14" s="14"/>
    </row>
    <row r="15" spans="1:6" x14ac:dyDescent="0.2">
      <c r="A15" s="13"/>
      <c r="B15" s="172" t="s">
        <v>23</v>
      </c>
      <c r="C15" s="17">
        <v>100</v>
      </c>
      <c r="D15" s="175" t="s">
        <v>0</v>
      </c>
      <c r="E15" s="173"/>
      <c r="F15" s="14"/>
    </row>
    <row r="16" spans="1:6" x14ac:dyDescent="0.2">
      <c r="A16" s="13"/>
      <c r="B16" s="177" t="s">
        <v>24</v>
      </c>
      <c r="C16" s="178">
        <v>8.65</v>
      </c>
      <c r="D16" s="179" t="s">
        <v>0</v>
      </c>
      <c r="E16" s="180"/>
      <c r="F16" s="14"/>
    </row>
    <row r="17" spans="1:6" x14ac:dyDescent="0.2">
      <c r="A17" s="13"/>
      <c r="B17" s="172"/>
      <c r="C17" s="172"/>
      <c r="D17" s="180"/>
      <c r="E17" s="799" t="s">
        <v>25</v>
      </c>
      <c r="F17" s="14"/>
    </row>
    <row r="18" spans="1:6" x14ac:dyDescent="0.2">
      <c r="A18" s="13"/>
      <c r="B18" s="181" t="s">
        <v>287</v>
      </c>
      <c r="C18" s="181" t="s">
        <v>288</v>
      </c>
      <c r="D18" s="180" t="s">
        <v>289</v>
      </c>
      <c r="E18" s="800"/>
      <c r="F18" s="14"/>
    </row>
    <row r="19" spans="1:6" x14ac:dyDescent="0.2">
      <c r="A19" s="13" t="s">
        <v>290</v>
      </c>
      <c r="B19" s="182">
        <v>0.03</v>
      </c>
      <c r="C19" s="182">
        <v>0.04</v>
      </c>
      <c r="D19" s="182">
        <v>5.5E-2</v>
      </c>
      <c r="E19" s="59">
        <v>3</v>
      </c>
      <c r="F19" s="14"/>
    </row>
    <row r="20" spans="1:6" x14ac:dyDescent="0.2">
      <c r="A20" s="13" t="s">
        <v>291</v>
      </c>
      <c r="B20" s="182">
        <v>8.0000000000000002E-3</v>
      </c>
      <c r="C20" s="182">
        <v>8.0000000000000002E-3</v>
      </c>
      <c r="D20" s="182">
        <v>0.01</v>
      </c>
      <c r="E20" s="59">
        <v>0.8</v>
      </c>
      <c r="F20" s="14"/>
    </row>
    <row r="21" spans="1:6" x14ac:dyDescent="0.2">
      <c r="A21" s="13" t="s">
        <v>292</v>
      </c>
      <c r="B21" s="182">
        <v>9.7000000000000003E-3</v>
      </c>
      <c r="C21" s="182">
        <v>1.2699999999999999E-2</v>
      </c>
      <c r="D21" s="182">
        <v>1.2699999999999999E-2</v>
      </c>
      <c r="E21" s="59">
        <v>0.97</v>
      </c>
      <c r="F21" s="14"/>
    </row>
    <row r="22" spans="1:6" x14ac:dyDescent="0.2">
      <c r="A22" s="13" t="s">
        <v>293</v>
      </c>
      <c r="B22" s="182">
        <v>5.8999999999999999E-3</v>
      </c>
      <c r="C22" s="182">
        <v>1.23E-2</v>
      </c>
      <c r="D22" s="182">
        <v>1.3899999999999999E-2</v>
      </c>
      <c r="E22" s="59">
        <v>0.59</v>
      </c>
      <c r="F22" s="14"/>
    </row>
    <row r="23" spans="1:6" x14ac:dyDescent="0.2">
      <c r="A23" s="13" t="s">
        <v>294</v>
      </c>
      <c r="B23" s="182">
        <v>6.1600000000000002E-2</v>
      </c>
      <c r="C23" s="182">
        <v>7.3999999999999996E-2</v>
      </c>
      <c r="D23" s="182">
        <v>8.9599999999999999E-2</v>
      </c>
      <c r="E23" s="59">
        <v>6.16</v>
      </c>
      <c r="F23" s="14"/>
    </row>
    <row r="24" spans="1:6" x14ac:dyDescent="0.2">
      <c r="A24" s="13"/>
      <c r="B24" s="172"/>
      <c r="C24" s="172"/>
      <c r="D24" s="180"/>
      <c r="E24" s="180"/>
      <c r="F24" s="14"/>
    </row>
    <row r="25" spans="1:6" x14ac:dyDescent="0.2">
      <c r="A25" s="13"/>
      <c r="B25" s="172"/>
      <c r="C25" s="172"/>
      <c r="D25" s="180"/>
      <c r="E25" s="180"/>
      <c r="F25" s="14"/>
    </row>
    <row r="26" spans="1:6" x14ac:dyDescent="0.2">
      <c r="A26" s="801" t="s">
        <v>625</v>
      </c>
      <c r="B26" s="802"/>
      <c r="C26" s="802"/>
      <c r="D26" s="803"/>
      <c r="E26" s="15">
        <v>0.22470000000000001</v>
      </c>
      <c r="F26" s="183"/>
    </row>
    <row r="27" spans="1:6" ht="5.45" hidden="1" customHeight="1" x14ac:dyDescent="0.2">
      <c r="A27" s="13"/>
      <c r="B27" s="172"/>
      <c r="C27" s="172"/>
      <c r="D27" s="180"/>
      <c r="E27" s="180"/>
      <c r="F27" s="173"/>
    </row>
    <row r="28" spans="1:6" ht="20.25" hidden="1" x14ac:dyDescent="0.2">
      <c r="A28" s="804" t="s">
        <v>295</v>
      </c>
      <c r="B28" s="804"/>
      <c r="C28" s="804"/>
      <c r="D28" s="804"/>
      <c r="E28" s="804"/>
      <c r="F28" s="804"/>
    </row>
    <row r="29" spans="1:6" hidden="1" x14ac:dyDescent="0.2">
      <c r="A29" s="31" t="s">
        <v>54</v>
      </c>
      <c r="B29" s="805" t="s">
        <v>858</v>
      </c>
      <c r="C29" s="805"/>
      <c r="D29" s="806"/>
      <c r="E29" s="106" t="s">
        <v>41</v>
      </c>
      <c r="F29" s="28"/>
    </row>
    <row r="30" spans="1:6" hidden="1" x14ac:dyDescent="0.2">
      <c r="A30" s="31" t="s">
        <v>2</v>
      </c>
      <c r="B30" s="805" t="s">
        <v>283</v>
      </c>
      <c r="C30" s="805"/>
      <c r="D30" s="806"/>
      <c r="E30" s="807"/>
      <c r="F30" s="808"/>
    </row>
    <row r="31" spans="1:6" ht="12.75" hidden="1" customHeight="1" x14ac:dyDescent="0.2">
      <c r="A31" s="31" t="s">
        <v>3</v>
      </c>
      <c r="B31" s="805" t="s">
        <v>657</v>
      </c>
      <c r="C31" s="805"/>
      <c r="D31" s="806"/>
      <c r="E31" s="827" t="s">
        <v>503</v>
      </c>
      <c r="F31" s="828"/>
    </row>
    <row r="32" spans="1:6" ht="18" hidden="1" customHeight="1" x14ac:dyDescent="0.2">
      <c r="A32" s="31" t="s">
        <v>57</v>
      </c>
      <c r="B32" s="805" t="s">
        <v>859</v>
      </c>
      <c r="C32" s="805"/>
      <c r="D32" s="806"/>
      <c r="E32" s="829"/>
      <c r="F32" s="830"/>
    </row>
    <row r="33" spans="1:6" hidden="1" x14ac:dyDescent="0.2">
      <c r="A33" s="794"/>
      <c r="B33" s="795"/>
      <c r="C33" s="795"/>
      <c r="D33" s="795"/>
      <c r="E33" s="795"/>
      <c r="F33" s="12"/>
    </row>
    <row r="34" spans="1:6" hidden="1" x14ac:dyDescent="0.2">
      <c r="A34" s="11" t="s">
        <v>19</v>
      </c>
      <c r="B34" s="796" t="s">
        <v>209</v>
      </c>
      <c r="C34" s="797"/>
      <c r="D34" s="797"/>
      <c r="E34" s="797"/>
      <c r="F34" s="798"/>
    </row>
    <row r="35" spans="1:6" hidden="1" x14ac:dyDescent="0.2">
      <c r="A35" s="13"/>
      <c r="B35" s="172"/>
      <c r="C35" s="172"/>
      <c r="D35" s="172"/>
      <c r="E35" s="172"/>
      <c r="F35" s="12"/>
    </row>
    <row r="36" spans="1:6" hidden="1" x14ac:dyDescent="0.2">
      <c r="A36" s="16" t="s">
        <v>20</v>
      </c>
      <c r="B36" s="172"/>
      <c r="C36" s="172"/>
      <c r="D36" s="173"/>
      <c r="E36" s="173"/>
      <c r="F36" s="14"/>
    </row>
    <row r="37" spans="1:6" hidden="1" x14ac:dyDescent="0.2">
      <c r="A37" s="13"/>
      <c r="B37" s="172" t="s">
        <v>21</v>
      </c>
      <c r="C37" s="174">
        <v>3.65</v>
      </c>
      <c r="D37" s="175" t="s">
        <v>0</v>
      </c>
      <c r="E37" s="173"/>
      <c r="F37" s="14"/>
    </row>
    <row r="38" spans="1:6" hidden="1" x14ac:dyDescent="0.2">
      <c r="A38" s="13"/>
      <c r="B38" s="172" t="s">
        <v>22</v>
      </c>
      <c r="C38" s="176">
        <v>0</v>
      </c>
      <c r="D38" s="175" t="s">
        <v>0</v>
      </c>
      <c r="E38" s="173"/>
      <c r="F38" s="14"/>
    </row>
    <row r="39" spans="1:6" hidden="1" x14ac:dyDescent="0.2">
      <c r="A39" s="13"/>
      <c r="B39" s="172" t="s">
        <v>23</v>
      </c>
      <c r="C39" s="17">
        <v>100</v>
      </c>
      <c r="D39" s="175" t="s">
        <v>0</v>
      </c>
      <c r="E39" s="173"/>
      <c r="F39" s="14"/>
    </row>
    <row r="40" spans="1:6" hidden="1" x14ac:dyDescent="0.2">
      <c r="A40" s="13"/>
      <c r="B40" s="177" t="s">
        <v>24</v>
      </c>
      <c r="C40" s="178">
        <v>3.65</v>
      </c>
      <c r="D40" s="179" t="s">
        <v>0</v>
      </c>
      <c r="E40" s="180"/>
      <c r="F40" s="14"/>
    </row>
    <row r="41" spans="1:6" hidden="1" x14ac:dyDescent="0.2">
      <c r="A41" s="13"/>
      <c r="B41" s="172"/>
      <c r="C41" s="172"/>
      <c r="D41" s="180"/>
      <c r="E41" s="799" t="s">
        <v>25</v>
      </c>
      <c r="F41" s="14"/>
    </row>
    <row r="42" spans="1:6" hidden="1" x14ac:dyDescent="0.2">
      <c r="A42" s="13"/>
      <c r="B42" s="181" t="s">
        <v>287</v>
      </c>
      <c r="C42" s="181" t="s">
        <v>288</v>
      </c>
      <c r="D42" s="180" t="s">
        <v>289</v>
      </c>
      <c r="E42" s="800"/>
      <c r="F42" s="14"/>
    </row>
    <row r="43" spans="1:6" hidden="1" x14ac:dyDescent="0.2">
      <c r="A43" s="13" t="s">
        <v>290</v>
      </c>
      <c r="B43" s="182">
        <v>1.4999999999999999E-2</v>
      </c>
      <c r="C43" s="182">
        <v>3.4500000000000003E-2</v>
      </c>
      <c r="D43" s="182">
        <v>4.4900000000000002E-2</v>
      </c>
      <c r="E43" s="59">
        <v>3.45</v>
      </c>
      <c r="F43" s="14"/>
    </row>
    <row r="44" spans="1:6" hidden="1" x14ac:dyDescent="0.2">
      <c r="A44" s="13" t="s">
        <v>291</v>
      </c>
      <c r="B44" s="182">
        <v>3.0000000000000001E-3</v>
      </c>
      <c r="C44" s="182">
        <v>4.7999999999999996E-3</v>
      </c>
      <c r="D44" s="182">
        <v>8.2000000000000007E-3</v>
      </c>
      <c r="E44" s="59">
        <v>0.48</v>
      </c>
      <c r="F44" s="14"/>
    </row>
    <row r="45" spans="1:6" hidden="1" x14ac:dyDescent="0.2">
      <c r="A45" s="13" t="s">
        <v>292</v>
      </c>
      <c r="B45" s="182">
        <v>5.5999999999999999E-3</v>
      </c>
      <c r="C45" s="182">
        <v>8.5000000000000006E-3</v>
      </c>
      <c r="D45" s="182">
        <v>8.8999999999999999E-3</v>
      </c>
      <c r="E45" s="59">
        <v>0.85</v>
      </c>
      <c r="F45" s="14"/>
    </row>
    <row r="46" spans="1:6" hidden="1" x14ac:dyDescent="0.2">
      <c r="A46" s="13" t="s">
        <v>293</v>
      </c>
      <c r="B46" s="182">
        <v>8.5000000000000006E-3</v>
      </c>
      <c r="C46" s="182">
        <v>8.5000000000000006E-3</v>
      </c>
      <c r="D46" s="182">
        <v>1.11E-2</v>
      </c>
      <c r="E46" s="59">
        <v>0.85</v>
      </c>
      <c r="F46" s="14"/>
    </row>
    <row r="47" spans="1:6" hidden="1" x14ac:dyDescent="0.2">
      <c r="A47" s="13" t="s">
        <v>294</v>
      </c>
      <c r="B47" s="182">
        <v>3.5000000000000003E-2</v>
      </c>
      <c r="C47" s="182">
        <v>5.11E-2</v>
      </c>
      <c r="D47" s="182">
        <v>6.2199999999999998E-2</v>
      </c>
      <c r="E47" s="59">
        <v>5.1100000000000003</v>
      </c>
      <c r="F47" s="14"/>
    </row>
    <row r="48" spans="1:6" hidden="1" x14ac:dyDescent="0.2">
      <c r="A48" s="13"/>
      <c r="B48" s="172"/>
      <c r="C48" s="172"/>
      <c r="D48" s="180"/>
      <c r="E48" s="180"/>
      <c r="F48" s="14"/>
    </row>
    <row r="49" spans="1:6" hidden="1" x14ac:dyDescent="0.2">
      <c r="A49" s="13"/>
      <c r="B49" s="172"/>
      <c r="C49" s="172"/>
      <c r="D49" s="180"/>
      <c r="E49" s="180"/>
      <c r="F49" s="14"/>
    </row>
    <row r="50" spans="1:6" hidden="1" x14ac:dyDescent="0.2">
      <c r="A50" s="801" t="s">
        <v>26</v>
      </c>
      <c r="B50" s="802"/>
      <c r="C50" s="802"/>
      <c r="D50" s="803"/>
      <c r="E50" s="15">
        <v>0.15278047942916428</v>
      </c>
      <c r="F50" s="183"/>
    </row>
    <row r="56" spans="1:6" ht="12" customHeight="1" x14ac:dyDescent="0.2"/>
  </sheetData>
  <mergeCells count="25">
    <mergeCell ref="E17:E18"/>
    <mergeCell ref="B1:F1"/>
    <mergeCell ref="B2:F2"/>
    <mergeCell ref="B3:F3"/>
    <mergeCell ref="A4:F4"/>
    <mergeCell ref="B5:D5"/>
    <mergeCell ref="B6:D6"/>
    <mergeCell ref="B7:D7"/>
    <mergeCell ref="B8:D8"/>
    <mergeCell ref="A9:E9"/>
    <mergeCell ref="B10:F10"/>
    <mergeCell ref="E5:F5"/>
    <mergeCell ref="E6:F8"/>
    <mergeCell ref="A33:E33"/>
    <mergeCell ref="B34:F34"/>
    <mergeCell ref="E41:E42"/>
    <mergeCell ref="A50:D50"/>
    <mergeCell ref="A26:D26"/>
    <mergeCell ref="A28:F28"/>
    <mergeCell ref="B29:D29"/>
    <mergeCell ref="B30:D30"/>
    <mergeCell ref="E30:F30"/>
    <mergeCell ref="B31:D31"/>
    <mergeCell ref="E31:F32"/>
    <mergeCell ref="B32:D32"/>
  </mergeCells>
  <pageMargins left="0.23622047244094491" right="0.23622047244094491" top="0.39370078740157483" bottom="0.39370078740157483" header="0.31496062992125984" footer="0.31496062992125984"/>
  <pageSetup paperSize="9" scale="89" fitToHeight="0" orientation="portrait" r:id="rId1"/>
  <headerFooter differentFirst="1" scaleWithDoc="0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2BB02-4E4E-4673-9D44-662370378144}">
  <sheetPr>
    <tabColor theme="4" tint="0.79998168889431442"/>
    <pageSetUpPr fitToPage="1"/>
  </sheetPr>
  <dimension ref="A1:T17"/>
  <sheetViews>
    <sheetView tabSelected="1" view="pageBreakPreview" zoomScale="130" zoomScaleNormal="100" zoomScaleSheetLayoutView="130" workbookViewId="0">
      <selection activeCell="E15" sqref="E15"/>
    </sheetView>
  </sheetViews>
  <sheetFormatPr defaultColWidth="9.140625" defaultRowHeight="15" x14ac:dyDescent="0.25"/>
  <cols>
    <col min="1" max="1" width="9.140625" style="84"/>
    <col min="2" max="2" width="24.5703125" style="284" customWidth="1"/>
    <col min="3" max="3" width="73" style="302" customWidth="1"/>
    <col min="4" max="4" width="11.5703125" style="284" customWidth="1"/>
    <col min="5" max="5" width="13.5703125" style="303" customWidth="1"/>
    <col min="6" max="6" width="16.42578125" style="255" customWidth="1"/>
    <col min="7" max="8" width="14" style="2" bestFit="1" customWidth="1"/>
    <col min="9" max="9" width="12.5703125" style="2" bestFit="1" customWidth="1"/>
    <col min="10" max="10" width="9.140625" style="2"/>
    <col min="11" max="11" width="10.140625" style="2" bestFit="1" customWidth="1"/>
    <col min="12" max="16384" width="9.140625" style="2"/>
  </cols>
  <sheetData>
    <row r="1" spans="2:20" x14ac:dyDescent="0.25">
      <c r="B1" s="83"/>
      <c r="C1" s="286"/>
      <c r="D1" s="83"/>
      <c r="E1" s="287"/>
    </row>
    <row r="2" spans="2:20" x14ac:dyDescent="0.25">
      <c r="B2" s="327"/>
      <c r="C2" s="219" t="s">
        <v>1</v>
      </c>
      <c r="D2" s="221"/>
      <c r="E2" s="328"/>
      <c r="F2" s="256"/>
      <c r="G2" s="3"/>
      <c r="H2" s="3" t="s">
        <v>551</v>
      </c>
      <c r="I2" s="3" t="s">
        <v>552</v>
      </c>
    </row>
    <row r="3" spans="2:20" ht="15.75" x14ac:dyDescent="0.25">
      <c r="B3" s="329"/>
      <c r="C3" s="224" t="s">
        <v>272</v>
      </c>
      <c r="D3" s="226"/>
      <c r="E3" s="330"/>
      <c r="F3" s="256"/>
      <c r="G3" s="3"/>
      <c r="H3" s="3">
        <v>283.47000000000003</v>
      </c>
      <c r="I3" s="331" t="e">
        <v>#REF!</v>
      </c>
    </row>
    <row r="4" spans="2:20" x14ac:dyDescent="0.25">
      <c r="B4" s="332"/>
      <c r="C4" s="219" t="s">
        <v>981</v>
      </c>
      <c r="D4" s="221"/>
      <c r="E4" s="328"/>
      <c r="F4" s="256"/>
      <c r="G4" s="3"/>
      <c r="H4" s="3"/>
      <c r="I4" s="3"/>
    </row>
    <row r="5" spans="2:20" ht="18" customHeight="1" x14ac:dyDescent="0.25">
      <c r="B5" s="833" t="s">
        <v>553</v>
      </c>
      <c r="C5" s="834"/>
      <c r="D5" s="834"/>
      <c r="E5" s="835"/>
      <c r="F5" s="256"/>
      <c r="G5" s="3"/>
      <c r="H5" s="3"/>
      <c r="I5" s="3"/>
    </row>
    <row r="6" spans="2:20" x14ac:dyDescent="0.25">
      <c r="B6" s="333" t="s">
        <v>54</v>
      </c>
      <c r="C6" s="45" t="s">
        <v>858</v>
      </c>
      <c r="D6" s="836" t="s">
        <v>41</v>
      </c>
      <c r="E6" s="837"/>
      <c r="F6" s="256"/>
      <c r="G6" s="3"/>
      <c r="H6" s="3"/>
      <c r="I6" s="3"/>
    </row>
    <row r="7" spans="2:20" ht="15" customHeight="1" x14ac:dyDescent="0.25">
      <c r="B7" s="333" t="s">
        <v>55</v>
      </c>
      <c r="C7" s="45" t="s">
        <v>283</v>
      </c>
      <c r="D7" s="786" t="s">
        <v>567</v>
      </c>
      <c r="E7" s="787"/>
      <c r="F7" s="256"/>
    </row>
    <row r="8" spans="2:20" x14ac:dyDescent="0.25">
      <c r="B8" s="334" t="s">
        <v>56</v>
      </c>
      <c r="C8" s="234" t="s">
        <v>657</v>
      </c>
      <c r="D8" s="786"/>
      <c r="E8" s="787"/>
      <c r="F8" s="256"/>
    </row>
    <row r="9" spans="2:20" ht="15" hidden="1" customHeight="1" x14ac:dyDescent="0.25">
      <c r="B9" s="333" t="s">
        <v>31</v>
      </c>
      <c r="C9" s="239">
        <v>0.28339999999999999</v>
      </c>
      <c r="D9" s="786"/>
      <c r="E9" s="787"/>
      <c r="F9" s="256"/>
    </row>
    <row r="10" spans="2:20" x14ac:dyDescent="0.25">
      <c r="B10" s="333" t="s">
        <v>504</v>
      </c>
      <c r="C10" s="240">
        <v>0.22470000000000001</v>
      </c>
      <c r="D10" s="786"/>
      <c r="E10" s="787"/>
      <c r="F10" s="256"/>
    </row>
    <row r="11" spans="2:20" x14ac:dyDescent="0.25">
      <c r="B11" s="334" t="s">
        <v>57</v>
      </c>
      <c r="C11" s="241" t="s">
        <v>859</v>
      </c>
      <c r="D11" s="788"/>
      <c r="E11" s="789"/>
      <c r="F11" s="256"/>
      <c r="G11" s="3"/>
      <c r="H11" s="3"/>
      <c r="I11" s="3"/>
    </row>
    <row r="12" spans="2:20" x14ac:dyDescent="0.25">
      <c r="B12" s="335" t="s">
        <v>58</v>
      </c>
      <c r="C12" s="246" t="s">
        <v>702</v>
      </c>
      <c r="D12" s="248"/>
      <c r="E12" s="277"/>
      <c r="F12" s="256"/>
      <c r="G12" s="3"/>
      <c r="H12" s="3"/>
      <c r="I12" s="3"/>
    </row>
    <row r="13" spans="2:20" x14ac:dyDescent="0.25">
      <c r="B13" s="336" t="s">
        <v>38</v>
      </c>
      <c r="C13" s="251" t="s">
        <v>45</v>
      </c>
      <c r="D13" s="251" t="s">
        <v>34</v>
      </c>
      <c r="E13" s="337" t="s">
        <v>35</v>
      </c>
      <c r="F13" s="253"/>
      <c r="G13" s="3"/>
      <c r="H13" s="3"/>
    </row>
    <row r="14" spans="2:20" ht="24" x14ac:dyDescent="0.25">
      <c r="B14" s="475" t="s">
        <v>815</v>
      </c>
      <c r="C14" s="254" t="s">
        <v>881</v>
      </c>
      <c r="D14" s="82" t="s">
        <v>40</v>
      </c>
      <c r="E14" s="338">
        <v>152.78</v>
      </c>
      <c r="F14" s="257"/>
      <c r="G14" s="257"/>
      <c r="H14" s="257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</row>
    <row r="15" spans="2:20" ht="36" x14ac:dyDescent="0.25">
      <c r="B15" s="475" t="s">
        <v>633</v>
      </c>
      <c r="C15" s="254" t="s">
        <v>886</v>
      </c>
      <c r="D15" s="82" t="s">
        <v>40</v>
      </c>
      <c r="E15" s="338">
        <v>138.22999999999999</v>
      </c>
      <c r="F15" s="257"/>
      <c r="G15" s="257"/>
      <c r="H15" s="257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</row>
    <row r="16" spans="2:20" ht="48" x14ac:dyDescent="0.25">
      <c r="B16" s="475" t="s">
        <v>811</v>
      </c>
      <c r="C16" s="254" t="s">
        <v>897</v>
      </c>
      <c r="D16" s="82" t="s">
        <v>40</v>
      </c>
      <c r="E16" s="338">
        <v>76.7</v>
      </c>
      <c r="F16" s="257"/>
      <c r="G16" s="257"/>
      <c r="H16" s="257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</row>
    <row r="17" spans="2:20" ht="24" x14ac:dyDescent="0.25">
      <c r="B17" s="475" t="s">
        <v>843</v>
      </c>
      <c r="C17" s="254" t="s">
        <v>856</v>
      </c>
      <c r="D17" s="82" t="s">
        <v>115</v>
      </c>
      <c r="E17" s="338">
        <v>112.29</v>
      </c>
      <c r="F17" s="257"/>
      <c r="G17" s="257"/>
      <c r="H17" s="257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</row>
  </sheetData>
  <dataConsolidate/>
  <mergeCells count="3">
    <mergeCell ref="B5:E5"/>
    <mergeCell ref="D6:E6"/>
    <mergeCell ref="D7:E11"/>
  </mergeCells>
  <printOptions horizontalCentered="1"/>
  <pageMargins left="0.7" right="0.7" top="0.75" bottom="0.75" header="0.3" footer="0.3"/>
  <pageSetup paperSize="9" fitToHeight="0" orientation="landscape" horizontalDpi="300" verticalDpi="300" r:id="rId1"/>
  <headerFooter>
    <oddFooter>Página &amp;P de &amp;N</oddFooter>
  </headerFooter>
  <drawing r:id="rId2"/>
  <legacyDrawing r:id="rId3"/>
  <tableParts count="1"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ilha2"/>
  <dimension ref="A3:H36"/>
  <sheetViews>
    <sheetView workbookViewId="0"/>
  </sheetViews>
  <sheetFormatPr defaultColWidth="9.140625" defaultRowHeight="12.75" x14ac:dyDescent="0.2"/>
  <cols>
    <col min="1" max="1" width="57.85546875" style="43" customWidth="1"/>
    <col min="2" max="7" width="9.140625" style="43"/>
    <col min="8" max="8" width="45.42578125" style="43" customWidth="1"/>
    <col min="9" max="16384" width="9.140625" style="43"/>
  </cols>
  <sheetData>
    <row r="3" spans="1:8" x14ac:dyDescent="0.2">
      <c r="A3" s="42" t="s">
        <v>78</v>
      </c>
      <c r="B3" s="43" t="s">
        <v>79</v>
      </c>
      <c r="H3" s="42" t="s">
        <v>93</v>
      </c>
    </row>
    <row r="4" spans="1:8" x14ac:dyDescent="0.2">
      <c r="A4" s="42" t="s">
        <v>80</v>
      </c>
      <c r="B4" s="43" t="s">
        <v>267</v>
      </c>
      <c r="H4" s="42" t="s">
        <v>94</v>
      </c>
    </row>
    <row r="5" spans="1:8" x14ac:dyDescent="0.2">
      <c r="A5" s="42" t="s">
        <v>81</v>
      </c>
      <c r="B5" s="43" t="s">
        <v>82</v>
      </c>
      <c r="H5" s="42" t="s">
        <v>95</v>
      </c>
    </row>
    <row r="6" spans="1:8" x14ac:dyDescent="0.2">
      <c r="A6" s="42" t="s">
        <v>83</v>
      </c>
      <c r="B6" s="43" t="s">
        <v>84</v>
      </c>
      <c r="H6" s="42" t="s">
        <v>96</v>
      </c>
    </row>
    <row r="7" spans="1:8" x14ac:dyDescent="0.2">
      <c r="A7" s="42" t="s">
        <v>63</v>
      </c>
      <c r="B7" s="43" t="s">
        <v>266</v>
      </c>
      <c r="H7" s="42" t="s">
        <v>97</v>
      </c>
    </row>
    <row r="8" spans="1:8" x14ac:dyDescent="0.2">
      <c r="A8" s="42" t="s">
        <v>85</v>
      </c>
      <c r="B8" s="43" t="s">
        <v>125</v>
      </c>
      <c r="H8" s="42" t="s">
        <v>98</v>
      </c>
    </row>
    <row r="9" spans="1:8" x14ac:dyDescent="0.2">
      <c r="A9" s="42" t="s">
        <v>90</v>
      </c>
      <c r="B9" s="43" t="s">
        <v>101</v>
      </c>
      <c r="H9" s="42" t="s">
        <v>92</v>
      </c>
    </row>
    <row r="10" spans="1:8" x14ac:dyDescent="0.2">
      <c r="A10" s="42" t="s">
        <v>268</v>
      </c>
      <c r="B10" s="43" t="s">
        <v>274</v>
      </c>
      <c r="H10" s="43" t="s">
        <v>279</v>
      </c>
    </row>
    <row r="11" spans="1:8" x14ac:dyDescent="0.2">
      <c r="A11" s="42" t="s">
        <v>269</v>
      </c>
      <c r="B11" s="43" t="s">
        <v>275</v>
      </c>
      <c r="H11" s="43" t="s">
        <v>280</v>
      </c>
    </row>
    <row r="12" spans="1:8" x14ac:dyDescent="0.2">
      <c r="A12" s="42" t="s">
        <v>270</v>
      </c>
      <c r="H12" s="43" t="s">
        <v>281</v>
      </c>
    </row>
    <row r="13" spans="1:8" x14ac:dyDescent="0.2">
      <c r="A13" s="42" t="s">
        <v>271</v>
      </c>
      <c r="B13" s="43" t="s">
        <v>276</v>
      </c>
      <c r="H13" s="43" t="s">
        <v>282</v>
      </c>
    </row>
    <row r="14" spans="1:8" x14ac:dyDescent="0.2">
      <c r="A14" s="42" t="s">
        <v>272</v>
      </c>
      <c r="B14" s="43" t="s">
        <v>277</v>
      </c>
      <c r="H14" s="43" t="s">
        <v>283</v>
      </c>
    </row>
    <row r="15" spans="1:8" x14ac:dyDescent="0.2">
      <c r="A15" s="42" t="s">
        <v>273</v>
      </c>
      <c r="B15" s="43" t="s">
        <v>278</v>
      </c>
      <c r="H15" s="43" t="s">
        <v>284</v>
      </c>
    </row>
    <row r="16" spans="1:8" x14ac:dyDescent="0.2">
      <c r="A16" s="42" t="s">
        <v>519</v>
      </c>
      <c r="H16" s="43" t="s">
        <v>520</v>
      </c>
    </row>
    <row r="17" spans="1:8" x14ac:dyDescent="0.2">
      <c r="A17" s="42" t="s">
        <v>554</v>
      </c>
      <c r="H17" s="43" t="s">
        <v>555</v>
      </c>
    </row>
    <row r="18" spans="1:8" x14ac:dyDescent="0.2">
      <c r="A18" s="42" t="s">
        <v>556</v>
      </c>
      <c r="H18" s="43" t="s">
        <v>557</v>
      </c>
    </row>
    <row r="19" spans="1:8" x14ac:dyDescent="0.2">
      <c r="A19" s="42" t="s">
        <v>558</v>
      </c>
      <c r="H19" s="43" t="s">
        <v>559</v>
      </c>
    </row>
    <row r="20" spans="1:8" x14ac:dyDescent="0.2">
      <c r="A20" s="43" t="s">
        <v>516</v>
      </c>
      <c r="B20" s="43" t="s">
        <v>518</v>
      </c>
      <c r="H20" s="43" t="s">
        <v>517</v>
      </c>
    </row>
    <row r="22" spans="1:8" x14ac:dyDescent="0.2">
      <c r="A22" s="44" t="s">
        <v>47</v>
      </c>
    </row>
    <row r="23" spans="1:8" x14ac:dyDescent="0.2">
      <c r="A23" s="44" t="s">
        <v>48</v>
      </c>
    </row>
    <row r="24" spans="1:8" x14ac:dyDescent="0.2">
      <c r="A24" s="44" t="s">
        <v>86</v>
      </c>
    </row>
    <row r="25" spans="1:8" x14ac:dyDescent="0.2">
      <c r="A25" s="44" t="s">
        <v>87</v>
      </c>
    </row>
    <row r="26" spans="1:8" x14ac:dyDescent="0.2">
      <c r="A26" s="44" t="s">
        <v>88</v>
      </c>
    </row>
    <row r="27" spans="1:8" x14ac:dyDescent="0.2">
      <c r="A27" s="44" t="s">
        <v>49</v>
      </c>
    </row>
    <row r="28" spans="1:8" x14ac:dyDescent="0.2">
      <c r="A28" s="44" t="s">
        <v>89</v>
      </c>
    </row>
    <row r="30" spans="1:8" x14ac:dyDescent="0.2">
      <c r="A30" s="42"/>
    </row>
    <row r="31" spans="1:8" x14ac:dyDescent="0.2">
      <c r="A31" s="42"/>
    </row>
    <row r="32" spans="1:8" x14ac:dyDescent="0.2">
      <c r="A32" s="42"/>
    </row>
    <row r="33" spans="1:1" x14ac:dyDescent="0.2">
      <c r="A33" s="42"/>
    </row>
    <row r="34" spans="1:1" x14ac:dyDescent="0.2">
      <c r="A34" s="42"/>
    </row>
    <row r="35" spans="1:1" x14ac:dyDescent="0.2">
      <c r="A35" s="42"/>
    </row>
    <row r="36" spans="1:1" x14ac:dyDescent="0.2">
      <c r="A36" s="42"/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ilha3">
    <tabColor theme="4" tint="0.79998168889431442"/>
  </sheetPr>
  <dimension ref="A1:H32"/>
  <sheetViews>
    <sheetView topLeftCell="A7" workbookViewId="0">
      <selection activeCell="D13" sqref="D13"/>
    </sheetView>
  </sheetViews>
  <sheetFormatPr defaultColWidth="0" defaultRowHeight="12.75" customHeight="1" zeroHeight="1" x14ac:dyDescent="0.2"/>
  <cols>
    <col min="1" max="2" width="9.140625" style="37" customWidth="1"/>
    <col min="3" max="3" width="55.7109375" style="37" customWidth="1"/>
    <col min="4" max="4" width="54.7109375" style="37" customWidth="1"/>
    <col min="5" max="8" width="9.140625" style="37" hidden="1" customWidth="1"/>
    <col min="9" max="9" width="0" style="37" hidden="1" customWidth="1"/>
    <col min="10" max="16384" width="0" style="37" hidden="1"/>
  </cols>
  <sheetData>
    <row r="1" spans="1:4" ht="12.75" customHeight="1" x14ac:dyDescent="0.2">
      <c r="A1" s="41"/>
      <c r="B1" s="41"/>
      <c r="C1" s="41"/>
      <c r="D1" s="41"/>
    </row>
    <row r="2" spans="1:4" x14ac:dyDescent="0.2">
      <c r="A2" s="41"/>
      <c r="B2" s="41"/>
      <c r="C2" s="41"/>
      <c r="D2" s="41"/>
    </row>
    <row r="3" spans="1:4" x14ac:dyDescent="0.2">
      <c r="A3" s="41"/>
      <c r="B3" s="41"/>
      <c r="C3" s="41"/>
      <c r="D3" s="41"/>
    </row>
    <row r="4" spans="1:4" x14ac:dyDescent="0.2">
      <c r="A4" s="41"/>
      <c r="B4" s="41"/>
      <c r="C4" s="41"/>
      <c r="D4" s="41"/>
    </row>
    <row r="5" spans="1:4" x14ac:dyDescent="0.2">
      <c r="A5" s="41"/>
      <c r="B5" s="41"/>
      <c r="C5" s="41"/>
      <c r="D5" s="41"/>
    </row>
    <row r="6" spans="1:4" ht="13.5" thickBot="1" x14ac:dyDescent="0.25">
      <c r="A6" s="41"/>
      <c r="B6" s="41"/>
      <c r="C6" s="41"/>
      <c r="D6" s="41"/>
    </row>
    <row r="7" spans="1:4" ht="16.5" thickBot="1" x14ac:dyDescent="0.25">
      <c r="A7" s="41"/>
      <c r="B7" s="41"/>
      <c r="C7" s="531" t="s">
        <v>61</v>
      </c>
      <c r="D7" s="532"/>
    </row>
    <row r="8" spans="1:4" x14ac:dyDescent="0.2">
      <c r="A8" s="41"/>
      <c r="B8" s="41"/>
      <c r="C8" s="46" t="s">
        <v>62</v>
      </c>
      <c r="D8" s="47" t="s">
        <v>272</v>
      </c>
    </row>
    <row r="9" spans="1:4" x14ac:dyDescent="0.2">
      <c r="A9" s="41"/>
      <c r="B9" s="41"/>
      <c r="C9" s="48" t="s">
        <v>56</v>
      </c>
      <c r="D9" s="310" t="s">
        <v>657</v>
      </c>
    </row>
    <row r="10" spans="1:4" ht="12.75" customHeight="1" thickBot="1" x14ac:dyDescent="0.25">
      <c r="A10" s="41"/>
      <c r="B10" s="41"/>
      <c r="C10" s="50" t="s">
        <v>91</v>
      </c>
      <c r="D10" s="341" t="str">
        <f>VLOOKUP(D8,REFERENCIA!A:K,8,0)</f>
        <v>RIBAS DO RIO PARDO - MS</v>
      </c>
    </row>
    <row r="11" spans="1:4" ht="14.25" thickBot="1" x14ac:dyDescent="0.25">
      <c r="A11" s="41"/>
      <c r="B11" s="41"/>
      <c r="C11" s="311"/>
      <c r="D11" s="312"/>
    </row>
    <row r="12" spans="1:4" ht="14.25" thickBot="1" x14ac:dyDescent="0.25">
      <c r="A12" s="41"/>
      <c r="B12" s="41"/>
      <c r="C12" s="533" t="s">
        <v>64</v>
      </c>
      <c r="D12" s="534"/>
    </row>
    <row r="13" spans="1:4" x14ac:dyDescent="0.2">
      <c r="A13" s="41"/>
      <c r="B13" s="41"/>
      <c r="C13" s="46" t="s">
        <v>65</v>
      </c>
      <c r="D13" s="47" t="s">
        <v>858</v>
      </c>
    </row>
    <row r="14" spans="1:4" x14ac:dyDescent="0.2">
      <c r="A14" s="41"/>
      <c r="B14" s="41"/>
      <c r="C14" s="48" t="s">
        <v>66</v>
      </c>
      <c r="D14" s="62" t="s">
        <v>702</v>
      </c>
    </row>
    <row r="15" spans="1:4" x14ac:dyDescent="0.2">
      <c r="A15" s="41"/>
      <c r="B15" s="41"/>
      <c r="C15" s="48" t="s">
        <v>67</v>
      </c>
      <c r="D15" s="49" t="s">
        <v>630</v>
      </c>
    </row>
    <row r="16" spans="1:4" x14ac:dyDescent="0.2">
      <c r="A16" s="41"/>
      <c r="B16" s="41"/>
      <c r="C16" s="51" t="s">
        <v>261</v>
      </c>
      <c r="D16" s="49" t="s">
        <v>703</v>
      </c>
    </row>
    <row r="17" spans="1:4" x14ac:dyDescent="0.2">
      <c r="A17" s="41"/>
      <c r="B17" s="41"/>
      <c r="C17" s="51" t="s">
        <v>100</v>
      </c>
      <c r="D17" s="49" t="s">
        <v>703</v>
      </c>
    </row>
    <row r="18" spans="1:4" ht="13.5" thickBot="1" x14ac:dyDescent="0.25">
      <c r="A18" s="41"/>
      <c r="B18" s="41"/>
      <c r="C18" s="50" t="s">
        <v>99</v>
      </c>
      <c r="D18" s="49" t="s">
        <v>703</v>
      </c>
    </row>
    <row r="19" spans="1:4" ht="14.25" thickBot="1" x14ac:dyDescent="0.25">
      <c r="A19" s="41"/>
      <c r="B19" s="41"/>
      <c r="C19" s="311"/>
      <c r="D19" s="313"/>
    </row>
    <row r="20" spans="1:4" ht="14.25" thickBot="1" x14ac:dyDescent="0.25">
      <c r="A20" s="41"/>
      <c r="B20" s="41"/>
      <c r="C20" s="533" t="s">
        <v>68</v>
      </c>
      <c r="D20" s="534"/>
    </row>
    <row r="21" spans="1:4" x14ac:dyDescent="0.2">
      <c r="A21" s="41"/>
      <c r="B21" s="41"/>
      <c r="C21" s="52" t="s">
        <v>69</v>
      </c>
      <c r="D21" s="53" t="s">
        <v>70</v>
      </c>
    </row>
    <row r="22" spans="1:4" x14ac:dyDescent="0.2">
      <c r="A22" s="41"/>
      <c r="B22" s="41"/>
      <c r="C22" s="48" t="s">
        <v>71</v>
      </c>
      <c r="D22" s="54" t="s">
        <v>72</v>
      </c>
    </row>
    <row r="23" spans="1:4" x14ac:dyDescent="0.2">
      <c r="A23" s="41"/>
      <c r="B23" s="41"/>
      <c r="C23" s="48" t="s">
        <v>60</v>
      </c>
      <c r="D23" s="49" t="s">
        <v>73</v>
      </c>
    </row>
    <row r="24" spans="1:4" ht="13.5" thickBot="1" x14ac:dyDescent="0.25">
      <c r="A24" s="41"/>
      <c r="B24" s="41"/>
      <c r="C24" s="50" t="s">
        <v>74</v>
      </c>
      <c r="D24" s="55">
        <f ca="1">TODAY()</f>
        <v>45629</v>
      </c>
    </row>
    <row r="25" spans="1:4" ht="14.25" thickBot="1" x14ac:dyDescent="0.25">
      <c r="A25" s="41"/>
      <c r="B25" s="41"/>
      <c r="C25" s="311"/>
      <c r="D25" s="314"/>
    </row>
    <row r="26" spans="1:4" ht="14.25" thickBot="1" x14ac:dyDescent="0.25">
      <c r="A26" s="41"/>
      <c r="B26" s="41"/>
      <c r="C26" s="533" t="s">
        <v>75</v>
      </c>
      <c r="D26" s="534"/>
    </row>
    <row r="27" spans="1:4" x14ac:dyDescent="0.2">
      <c r="A27" s="41"/>
      <c r="B27" s="41"/>
      <c r="C27" s="52" t="s">
        <v>69</v>
      </c>
      <c r="D27" s="53" t="str">
        <f>VLOOKUP(D8,REFERENCIA!A3:B20,2,FALSE)</f>
        <v>JOÃO ALFREDO DANIEZE</v>
      </c>
    </row>
    <row r="28" spans="1:4" ht="13.5" thickBot="1" x14ac:dyDescent="0.25">
      <c r="A28" s="41"/>
      <c r="B28" s="41"/>
      <c r="C28" s="50" t="s">
        <v>76</v>
      </c>
      <c r="D28" s="56" t="s">
        <v>77</v>
      </c>
    </row>
    <row r="29" spans="1:4" ht="15.75" hidden="1" x14ac:dyDescent="0.2">
      <c r="C29" s="38"/>
      <c r="D29" s="39"/>
    </row>
    <row r="30" spans="1:4" ht="15.75" hidden="1" x14ac:dyDescent="0.2">
      <c r="C30" s="38"/>
      <c r="D30" s="39"/>
    </row>
    <row r="32" spans="1:4" hidden="1" x14ac:dyDescent="0.2">
      <c r="D32" s="40"/>
    </row>
  </sheetData>
  <sheetProtection sheet="1" selectLockedCells="1"/>
  <dataConsolidate/>
  <mergeCells count="4">
    <mergeCell ref="C7:D7"/>
    <mergeCell ref="C12:D12"/>
    <mergeCell ref="C20:D20"/>
    <mergeCell ref="C26:D26"/>
  </mergeCells>
  <dataValidations disablePrompts="1" count="1">
    <dataValidation type="decimal" allowBlank="1" showErrorMessage="1" error="Digite um valor em percentual._x000a__x000a_Ou seja um valor de 0% (zero) até 100% (cem). " sqref="D11" xr:uid="{00000000-0002-0000-0200-000000000000}">
      <formula1>0</formula1>
      <formula2>1</formula2>
    </dataValidation>
  </dataValidations>
  <pageMargins left="0.511811024" right="0.511811024" top="0.78740157499999996" bottom="0.78740157499999996" header="0.31496062000000002" footer="0.31496062000000002"/>
  <pageSetup paperSize="9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200-000001000000}">
          <x14:formula1>
            <xm:f>REFERENCIA!$A$3:$A$20</xm:f>
          </x14:formula1>
          <xm:sqref>D8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E06B5F-FE56-4D65-BEB1-466BED835FD2}">
  <sheetPr>
    <pageSetUpPr fitToPage="1"/>
  </sheetPr>
  <dimension ref="A2:F32"/>
  <sheetViews>
    <sheetView workbookViewId="0"/>
  </sheetViews>
  <sheetFormatPr defaultRowHeight="15" x14ac:dyDescent="0.25"/>
  <cols>
    <col min="1" max="1" width="3.140625" style="2" customWidth="1"/>
    <col min="2" max="3" width="12.7109375" customWidth="1"/>
    <col min="4" max="4" width="5.28515625" customWidth="1"/>
    <col min="5" max="5" width="57.28515625" customWidth="1"/>
  </cols>
  <sheetData>
    <row r="2" spans="1:6" ht="21" customHeight="1" x14ac:dyDescent="0.25">
      <c r="B2" s="535"/>
      <c r="C2" s="536"/>
      <c r="D2" s="541" t="s">
        <v>521</v>
      </c>
      <c r="E2" s="542"/>
    </row>
    <row r="3" spans="1:6" ht="21" customHeight="1" x14ac:dyDescent="0.25">
      <c r="B3" s="537"/>
      <c r="C3" s="538"/>
      <c r="D3" s="543"/>
      <c r="E3" s="544"/>
    </row>
    <row r="4" spans="1:6" ht="20.25" customHeight="1" x14ac:dyDescent="0.25">
      <c r="B4" s="539"/>
      <c r="C4" s="540"/>
      <c r="D4" s="545"/>
      <c r="E4" s="546"/>
    </row>
    <row r="5" spans="1:6" x14ac:dyDescent="0.25">
      <c r="B5" s="547" t="s">
        <v>522</v>
      </c>
      <c r="C5" s="547"/>
      <c r="D5" s="548" t="str">
        <f>ORÇAMENTO_DES!C6</f>
        <v>REFORMA DA ESCOLA POLO USINA DO MIMOSO EXTENSÃO LUIZ GRANDO</v>
      </c>
      <c r="E5" s="549"/>
      <c r="F5" s="316"/>
    </row>
    <row r="6" spans="1:6" x14ac:dyDescent="0.25">
      <c r="B6" s="550" t="s">
        <v>523</v>
      </c>
      <c r="C6" s="551"/>
      <c r="D6" s="552" t="s">
        <v>550</v>
      </c>
      <c r="E6" s="549"/>
      <c r="F6" s="316"/>
    </row>
    <row r="7" spans="1:6" x14ac:dyDescent="0.25">
      <c r="B7" s="547" t="s">
        <v>524</v>
      </c>
      <c r="C7" s="547"/>
      <c r="D7" s="548" t="str">
        <f>ORÇAMENTO_DES!C7</f>
        <v>RIBAS DO RIO PARDO - MS</v>
      </c>
      <c r="E7" s="549"/>
      <c r="F7" s="316"/>
    </row>
    <row r="8" spans="1:6" ht="5.25" customHeight="1" x14ac:dyDescent="0.25">
      <c r="B8" s="317"/>
      <c r="C8" s="317"/>
      <c r="D8" s="317"/>
      <c r="E8" s="318"/>
      <c r="F8" s="316"/>
    </row>
    <row r="9" spans="1:6" x14ac:dyDescent="0.25">
      <c r="B9" s="553" t="s">
        <v>525</v>
      </c>
      <c r="C9" s="554"/>
      <c r="D9" s="554"/>
      <c r="E9" s="555"/>
      <c r="F9" s="316"/>
    </row>
    <row r="10" spans="1:6" ht="15.75" x14ac:dyDescent="0.25">
      <c r="B10" s="556">
        <f t="array" ref="B10">AVERAGE(A12:A32*1)</f>
        <v>0</v>
      </c>
      <c r="C10" s="556"/>
      <c r="D10" s="556"/>
      <c r="E10" s="556"/>
      <c r="F10" s="316"/>
    </row>
    <row r="11" spans="1:6" ht="4.5" customHeight="1" x14ac:dyDescent="0.25">
      <c r="B11" s="317"/>
      <c r="C11" s="317"/>
      <c r="D11" s="317"/>
      <c r="E11" s="318"/>
      <c r="F11" s="316"/>
    </row>
    <row r="12" spans="1:6" ht="22.5" customHeight="1" x14ac:dyDescent="0.25">
      <c r="A12" s="319" t="b">
        <v>0</v>
      </c>
      <c r="B12" s="557" t="s">
        <v>526</v>
      </c>
      <c r="C12" s="558"/>
      <c r="D12" s="320"/>
      <c r="E12" s="321" t="s">
        <v>527</v>
      </c>
    </row>
    <row r="13" spans="1:6" ht="21.75" customHeight="1" x14ac:dyDescent="0.25">
      <c r="A13" s="319" t="b">
        <v>0</v>
      </c>
      <c r="B13" s="559"/>
      <c r="C13" s="560"/>
      <c r="D13" s="320"/>
      <c r="E13" s="321" t="s">
        <v>528</v>
      </c>
    </row>
    <row r="14" spans="1:6" ht="18.75" customHeight="1" x14ac:dyDescent="0.25">
      <c r="A14" s="319" t="b">
        <v>0</v>
      </c>
      <c r="B14" s="559"/>
      <c r="C14" s="560"/>
      <c r="D14" s="320"/>
      <c r="E14" s="321" t="s">
        <v>529</v>
      </c>
    </row>
    <row r="15" spans="1:6" ht="18.75" customHeight="1" x14ac:dyDescent="0.25">
      <c r="A15" s="319" t="b">
        <v>0</v>
      </c>
      <c r="B15" s="559"/>
      <c r="C15" s="560"/>
      <c r="D15" s="320"/>
      <c r="E15" s="321" t="s">
        <v>530</v>
      </c>
    </row>
    <row r="16" spans="1:6" ht="30.75" customHeight="1" x14ac:dyDescent="0.25">
      <c r="A16" s="319" t="b">
        <v>0</v>
      </c>
      <c r="B16" s="559"/>
      <c r="C16" s="560"/>
      <c r="D16" s="320"/>
      <c r="E16" s="321" t="s">
        <v>531</v>
      </c>
    </row>
    <row r="17" spans="1:5" ht="30.75" customHeight="1" x14ac:dyDescent="0.25">
      <c r="A17" s="319" t="b">
        <v>0</v>
      </c>
      <c r="B17" s="559"/>
      <c r="C17" s="560"/>
      <c r="D17" s="320"/>
      <c r="E17" s="321" t="s">
        <v>532</v>
      </c>
    </row>
    <row r="18" spans="1:5" ht="28.5" x14ac:dyDescent="0.25">
      <c r="A18" s="319" t="b">
        <v>0</v>
      </c>
      <c r="B18" s="559"/>
      <c r="C18" s="560"/>
      <c r="D18" s="320"/>
      <c r="E18" s="321" t="s">
        <v>533</v>
      </c>
    </row>
    <row r="19" spans="1:5" ht="32.25" customHeight="1" x14ac:dyDescent="0.25">
      <c r="A19" s="319" t="b">
        <v>0</v>
      </c>
      <c r="B19" s="559"/>
      <c r="C19" s="560"/>
      <c r="D19" s="320"/>
      <c r="E19" s="321" t="s">
        <v>534</v>
      </c>
    </row>
    <row r="20" spans="1:5" ht="23.25" customHeight="1" x14ac:dyDescent="0.25">
      <c r="A20" s="319" t="b">
        <v>0</v>
      </c>
      <c r="B20" s="559"/>
      <c r="C20" s="560"/>
      <c r="D20" s="320"/>
      <c r="E20" s="321" t="s">
        <v>535</v>
      </c>
    </row>
    <row r="21" spans="1:5" ht="30.75" customHeight="1" x14ac:dyDescent="0.25">
      <c r="A21" s="319" t="b">
        <v>0</v>
      </c>
      <c r="B21" s="559"/>
      <c r="C21" s="560"/>
      <c r="D21" s="320"/>
      <c r="E21" s="321" t="s">
        <v>536</v>
      </c>
    </row>
    <row r="22" spans="1:5" ht="30" customHeight="1" x14ac:dyDescent="0.25">
      <c r="A22" s="319" t="b">
        <v>0</v>
      </c>
      <c r="B22" s="559"/>
      <c r="C22" s="560"/>
      <c r="D22" s="320"/>
      <c r="E22" s="321" t="s">
        <v>537</v>
      </c>
    </row>
    <row r="23" spans="1:5" ht="29.25" customHeight="1" x14ac:dyDescent="0.25">
      <c r="A23" s="319" t="b">
        <v>0</v>
      </c>
      <c r="B23" s="559"/>
      <c r="C23" s="560"/>
      <c r="D23" s="320"/>
      <c r="E23" s="321" t="s">
        <v>538</v>
      </c>
    </row>
    <row r="24" spans="1:5" ht="29.25" customHeight="1" x14ac:dyDescent="0.25">
      <c r="A24" s="319" t="b">
        <v>0</v>
      </c>
      <c r="B24" s="559"/>
      <c r="C24" s="560"/>
      <c r="D24" s="320"/>
      <c r="E24" s="321" t="s">
        <v>539</v>
      </c>
    </row>
    <row r="25" spans="1:5" ht="29.25" customHeight="1" x14ac:dyDescent="0.25">
      <c r="A25" s="319" t="b">
        <v>0</v>
      </c>
      <c r="B25" s="559"/>
      <c r="C25" s="560"/>
      <c r="D25" s="320"/>
      <c r="E25" s="321" t="s">
        <v>540</v>
      </c>
    </row>
    <row r="26" spans="1:5" ht="29.25" customHeight="1" x14ac:dyDescent="0.25">
      <c r="A26" s="319" t="b">
        <v>0</v>
      </c>
      <c r="B26" s="559"/>
      <c r="C26" s="560"/>
      <c r="D26" s="320"/>
      <c r="E26" s="321" t="s">
        <v>541</v>
      </c>
    </row>
    <row r="27" spans="1:5" ht="29.25" customHeight="1" x14ac:dyDescent="0.25">
      <c r="A27" s="319" t="b">
        <v>0</v>
      </c>
      <c r="B27" s="559"/>
      <c r="C27" s="560"/>
      <c r="D27" s="320"/>
      <c r="E27" s="321" t="s">
        <v>542</v>
      </c>
    </row>
    <row r="28" spans="1:5" ht="29.25" customHeight="1" x14ac:dyDescent="0.25">
      <c r="A28" s="319" t="b">
        <v>0</v>
      </c>
      <c r="B28" s="559"/>
      <c r="C28" s="560"/>
      <c r="D28" s="320"/>
      <c r="E28" s="321" t="s">
        <v>543</v>
      </c>
    </row>
    <row r="29" spans="1:5" ht="29.25" customHeight="1" x14ac:dyDescent="0.25">
      <c r="A29" s="319" t="b">
        <v>0</v>
      </c>
      <c r="B29" s="559"/>
      <c r="C29" s="560"/>
      <c r="D29" s="320"/>
      <c r="E29" s="321" t="s">
        <v>544</v>
      </c>
    </row>
    <row r="30" spans="1:5" ht="29.25" customHeight="1" x14ac:dyDescent="0.25">
      <c r="A30" s="319" t="b">
        <v>0</v>
      </c>
      <c r="B30" s="559"/>
      <c r="C30" s="560"/>
      <c r="D30" s="320"/>
      <c r="E30" s="321" t="s">
        <v>545</v>
      </c>
    </row>
    <row r="31" spans="1:5" ht="29.25" customHeight="1" x14ac:dyDescent="0.25">
      <c r="A31" s="319" t="b">
        <v>0</v>
      </c>
      <c r="B31" s="559"/>
      <c r="C31" s="560"/>
      <c r="D31" s="320"/>
      <c r="E31" s="321" t="s">
        <v>546</v>
      </c>
    </row>
    <row r="32" spans="1:5" ht="29.25" customHeight="1" x14ac:dyDescent="0.25">
      <c r="A32" s="319" t="b">
        <v>0</v>
      </c>
      <c r="B32" s="561"/>
      <c r="C32" s="562"/>
      <c r="D32" s="320"/>
      <c r="E32" s="321" t="s">
        <v>547</v>
      </c>
    </row>
  </sheetData>
  <mergeCells count="11">
    <mergeCell ref="B7:C7"/>
    <mergeCell ref="D7:E7"/>
    <mergeCell ref="B9:E9"/>
    <mergeCell ref="B10:E10"/>
    <mergeCell ref="B12:C32"/>
    <mergeCell ref="B2:C4"/>
    <mergeCell ref="D2:E4"/>
    <mergeCell ref="B5:C5"/>
    <mergeCell ref="D5:E5"/>
    <mergeCell ref="B6:C6"/>
    <mergeCell ref="D6:E6"/>
  </mergeCells>
  <conditionalFormatting sqref="B10:E10">
    <cfRule type="dataBar" priority="2">
      <dataBar>
        <cfvo type="num" val="0"/>
        <cfvo type="num" val="1"/>
        <color rgb="FF00B050"/>
      </dataBar>
      <extLst>
        <ext xmlns:x14="http://schemas.microsoft.com/office/spreadsheetml/2009/9/main" uri="{B025F937-C7B1-47D3-B67F-A62EFF666E3E}">
          <x14:id>{17451269-AF25-4B63-88F0-1E523205FFC8}</x14:id>
        </ext>
      </extLst>
    </cfRule>
  </conditionalFormatting>
  <conditionalFormatting sqref="E12:E32">
    <cfRule type="expression" dxfId="13" priority="1">
      <formula>$A12=TRUE</formula>
    </cfRule>
  </conditionalFormatting>
  <pageMargins left="0.511811024" right="0.511811024" top="0.78740157499999996" bottom="0.78740157499999996" header="0.31496062000000002" footer="0.31496062000000002"/>
  <pageSetup paperSize="9" fitToHeight="0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4625" r:id="rId4" name="Check Box 1">
              <controlPr defaultSize="0" autoFill="0" autoLine="0" autoPict="0">
                <anchor moveWithCells="1">
                  <from>
                    <xdr:col>3</xdr:col>
                    <xdr:colOff>66675</xdr:colOff>
                    <xdr:row>11</xdr:row>
                    <xdr:rowOff>0</xdr:rowOff>
                  </from>
                  <to>
                    <xdr:col>3</xdr:col>
                    <xdr:colOff>314325</xdr:colOff>
                    <xdr:row>11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26" r:id="rId5" name="Check Box 2">
              <controlPr defaultSize="0" autoFill="0" autoLine="0" autoPict="0">
                <anchor moveWithCells="1">
                  <from>
                    <xdr:col>3</xdr:col>
                    <xdr:colOff>76200</xdr:colOff>
                    <xdr:row>12</xdr:row>
                    <xdr:rowOff>19050</xdr:rowOff>
                  </from>
                  <to>
                    <xdr:col>3</xdr:col>
                    <xdr:colOff>266700</xdr:colOff>
                    <xdr:row>12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27" r:id="rId6" name="Check Box 3">
              <controlPr defaultSize="0" autoFill="0" autoLine="0" autoPict="0">
                <anchor moveWithCells="1">
                  <from>
                    <xdr:col>3</xdr:col>
                    <xdr:colOff>76200</xdr:colOff>
                    <xdr:row>13</xdr:row>
                    <xdr:rowOff>9525</xdr:rowOff>
                  </from>
                  <to>
                    <xdr:col>3</xdr:col>
                    <xdr:colOff>323850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28" r:id="rId7" name="Check Box 4">
              <controlPr defaultSize="0" autoFill="0" autoLine="0" autoPict="0">
                <anchor moveWithCells="1">
                  <from>
                    <xdr:col>3</xdr:col>
                    <xdr:colOff>76200</xdr:colOff>
                    <xdr:row>14</xdr:row>
                    <xdr:rowOff>0</xdr:rowOff>
                  </from>
                  <to>
                    <xdr:col>3</xdr:col>
                    <xdr:colOff>323850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29" r:id="rId8" name="Check Box 5">
              <controlPr defaultSize="0" autoFill="0" autoLine="0" autoPict="0">
                <anchor moveWithCells="1">
                  <from>
                    <xdr:col>3</xdr:col>
                    <xdr:colOff>66675</xdr:colOff>
                    <xdr:row>16</xdr:row>
                    <xdr:rowOff>19050</xdr:rowOff>
                  </from>
                  <to>
                    <xdr:col>3</xdr:col>
                    <xdr:colOff>314325</xdr:colOff>
                    <xdr:row>16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30" r:id="rId9" name="Check Box 6">
              <controlPr defaultSize="0" autoFill="0" autoLine="0" autoPict="0">
                <anchor moveWithCells="1">
                  <from>
                    <xdr:col>3</xdr:col>
                    <xdr:colOff>66675</xdr:colOff>
                    <xdr:row>17</xdr:row>
                    <xdr:rowOff>47625</xdr:rowOff>
                  </from>
                  <to>
                    <xdr:col>3</xdr:col>
                    <xdr:colOff>314325</xdr:colOff>
                    <xdr:row>17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31" r:id="rId10" name="Check Box 7">
              <controlPr defaultSize="0" autoFill="0" autoLine="0" autoPict="0">
                <anchor moveWithCells="1">
                  <from>
                    <xdr:col>3</xdr:col>
                    <xdr:colOff>85725</xdr:colOff>
                    <xdr:row>19</xdr:row>
                    <xdr:rowOff>9525</xdr:rowOff>
                  </from>
                  <to>
                    <xdr:col>3</xdr:col>
                    <xdr:colOff>257175</xdr:colOff>
                    <xdr:row>19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32" r:id="rId11" name="Check Box 8">
              <controlPr defaultSize="0" autoFill="0" autoLine="0" autoPict="0">
                <anchor moveWithCells="1">
                  <from>
                    <xdr:col>3</xdr:col>
                    <xdr:colOff>76200</xdr:colOff>
                    <xdr:row>20</xdr:row>
                    <xdr:rowOff>66675</xdr:rowOff>
                  </from>
                  <to>
                    <xdr:col>3</xdr:col>
                    <xdr:colOff>323850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33" r:id="rId12" name="Check Box 9">
              <controlPr defaultSize="0" autoFill="0" autoLine="0" autoPict="0">
                <anchor moveWithCells="1">
                  <from>
                    <xdr:col>3</xdr:col>
                    <xdr:colOff>76200</xdr:colOff>
                    <xdr:row>21</xdr:row>
                    <xdr:rowOff>57150</xdr:rowOff>
                  </from>
                  <to>
                    <xdr:col>3</xdr:col>
                    <xdr:colOff>323850</xdr:colOff>
                    <xdr:row>21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34" r:id="rId13" name="Check Box 10">
              <controlPr defaultSize="0" autoFill="0" autoLine="0" autoPict="0">
                <anchor moveWithCells="1">
                  <from>
                    <xdr:col>3</xdr:col>
                    <xdr:colOff>76200</xdr:colOff>
                    <xdr:row>22</xdr:row>
                    <xdr:rowOff>66675</xdr:rowOff>
                  </from>
                  <to>
                    <xdr:col>3</xdr:col>
                    <xdr:colOff>323850</xdr:colOff>
                    <xdr:row>22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35" r:id="rId14" name="Check Box 11">
              <controlPr defaultSize="0" autoFill="0" autoLine="0" autoPict="0">
                <anchor moveWithCells="1">
                  <from>
                    <xdr:col>3</xdr:col>
                    <xdr:colOff>76200</xdr:colOff>
                    <xdr:row>23</xdr:row>
                    <xdr:rowOff>57150</xdr:rowOff>
                  </from>
                  <to>
                    <xdr:col>3</xdr:col>
                    <xdr:colOff>323850</xdr:colOff>
                    <xdr:row>23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36" r:id="rId15" name="Check Box 12">
              <controlPr defaultSize="0" autoFill="0" autoLine="0" autoPict="0">
                <anchor moveWithCells="1">
                  <from>
                    <xdr:col>3</xdr:col>
                    <xdr:colOff>76200</xdr:colOff>
                    <xdr:row>24</xdr:row>
                    <xdr:rowOff>57150</xdr:rowOff>
                  </from>
                  <to>
                    <xdr:col>3</xdr:col>
                    <xdr:colOff>323850</xdr:colOff>
                    <xdr:row>24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37" r:id="rId16" name="Check Box 13">
              <controlPr defaultSize="0" autoFill="0" autoLine="0" autoPict="0">
                <anchor moveWithCells="1">
                  <from>
                    <xdr:col>3</xdr:col>
                    <xdr:colOff>76200</xdr:colOff>
                    <xdr:row>25</xdr:row>
                    <xdr:rowOff>47625</xdr:rowOff>
                  </from>
                  <to>
                    <xdr:col>3</xdr:col>
                    <xdr:colOff>323850</xdr:colOff>
                    <xdr:row>25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38" r:id="rId17" name="Check Box 14">
              <controlPr defaultSize="0" autoFill="0" autoLine="0" autoPict="0">
                <anchor moveWithCells="1">
                  <from>
                    <xdr:col>3</xdr:col>
                    <xdr:colOff>76200</xdr:colOff>
                    <xdr:row>26</xdr:row>
                    <xdr:rowOff>57150</xdr:rowOff>
                  </from>
                  <to>
                    <xdr:col>3</xdr:col>
                    <xdr:colOff>323850</xdr:colOff>
                    <xdr:row>26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39" r:id="rId18" name="Check Box 15">
              <controlPr defaultSize="0" autoFill="0" autoLine="0" autoPict="0">
                <anchor moveWithCells="1">
                  <from>
                    <xdr:col>3</xdr:col>
                    <xdr:colOff>76200</xdr:colOff>
                    <xdr:row>27</xdr:row>
                    <xdr:rowOff>76200</xdr:rowOff>
                  </from>
                  <to>
                    <xdr:col>3</xdr:col>
                    <xdr:colOff>323850</xdr:colOff>
                    <xdr:row>27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40" r:id="rId19" name="Check Box 16">
              <controlPr defaultSize="0" autoFill="0" autoLine="0" autoPict="0">
                <anchor moveWithCells="1">
                  <from>
                    <xdr:col>3</xdr:col>
                    <xdr:colOff>76200</xdr:colOff>
                    <xdr:row>28</xdr:row>
                    <xdr:rowOff>57150</xdr:rowOff>
                  </from>
                  <to>
                    <xdr:col>3</xdr:col>
                    <xdr:colOff>323850</xdr:colOff>
                    <xdr:row>28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41" r:id="rId20" name="Check Box 17">
              <controlPr defaultSize="0" autoFill="0" autoLine="0" autoPict="0">
                <anchor moveWithCells="1">
                  <from>
                    <xdr:col>3</xdr:col>
                    <xdr:colOff>76200</xdr:colOff>
                    <xdr:row>29</xdr:row>
                    <xdr:rowOff>76200</xdr:rowOff>
                  </from>
                  <to>
                    <xdr:col>3</xdr:col>
                    <xdr:colOff>323850</xdr:colOff>
                    <xdr:row>29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42" r:id="rId21" name="Check Box 18">
              <controlPr defaultSize="0" autoFill="0" autoLine="0" autoPict="0">
                <anchor moveWithCells="1">
                  <from>
                    <xdr:col>3</xdr:col>
                    <xdr:colOff>76200</xdr:colOff>
                    <xdr:row>31</xdr:row>
                    <xdr:rowOff>57150</xdr:rowOff>
                  </from>
                  <to>
                    <xdr:col>3</xdr:col>
                    <xdr:colOff>323850</xdr:colOff>
                    <xdr:row>31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43" r:id="rId22" name="Check Box 19">
              <controlPr defaultSize="0" autoFill="0" autoLine="0" autoPict="0">
                <anchor moveWithCells="1">
                  <from>
                    <xdr:col>3</xdr:col>
                    <xdr:colOff>66675</xdr:colOff>
                    <xdr:row>15</xdr:row>
                    <xdr:rowOff>19050</xdr:rowOff>
                  </from>
                  <to>
                    <xdr:col>3</xdr:col>
                    <xdr:colOff>314325</xdr:colOff>
                    <xdr:row>15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44" r:id="rId23" name="Check Box 20">
              <controlPr defaultSize="0" autoFill="0" autoLine="0" autoPict="0">
                <anchor moveWithCells="1">
                  <from>
                    <xdr:col>3</xdr:col>
                    <xdr:colOff>76200</xdr:colOff>
                    <xdr:row>18</xdr:row>
                    <xdr:rowOff>0</xdr:rowOff>
                  </from>
                  <to>
                    <xdr:col>3</xdr:col>
                    <xdr:colOff>323850</xdr:colOff>
                    <xdr:row>18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45" r:id="rId24" name="Check Box 21">
              <controlPr defaultSize="0" autoFill="0" autoLine="0" autoPict="0">
                <anchor moveWithCells="1">
                  <from>
                    <xdr:col>3</xdr:col>
                    <xdr:colOff>76200</xdr:colOff>
                    <xdr:row>30</xdr:row>
                    <xdr:rowOff>57150</xdr:rowOff>
                  </from>
                  <to>
                    <xdr:col>3</xdr:col>
                    <xdr:colOff>323850</xdr:colOff>
                    <xdr:row>30</xdr:row>
                    <xdr:rowOff>333375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17451269-AF25-4B63-88F0-1E523205FFC8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B10:E10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ilha5">
    <tabColor theme="4" tint="0.79998168889431442"/>
    <pageSetUpPr fitToPage="1"/>
  </sheetPr>
  <dimension ref="A1:AD177"/>
  <sheetViews>
    <sheetView view="pageBreakPreview" topLeftCell="A160" zoomScale="60" zoomScaleNormal="85" workbookViewId="0">
      <selection activeCell="B5" sqref="B5:O5"/>
    </sheetView>
  </sheetViews>
  <sheetFormatPr defaultColWidth="9.140625" defaultRowHeight="15" x14ac:dyDescent="0.25"/>
  <cols>
    <col min="1" max="1" width="9.140625" style="83"/>
    <col min="2" max="2" width="10.5703125" style="284" customWidth="1"/>
    <col min="3" max="3" width="15.28515625" style="284" customWidth="1"/>
    <col min="4" max="4" width="13" style="284" customWidth="1"/>
    <col min="5" max="5" width="11.42578125" style="284" hidden="1" customWidth="1"/>
    <col min="6" max="6" width="12.140625" style="301" customWidth="1"/>
    <col min="7" max="7" width="62.5703125" style="302" customWidth="1"/>
    <col min="8" max="8" width="11.5703125" style="284" customWidth="1"/>
    <col min="9" max="9" width="13.5703125" style="303" customWidth="1"/>
    <col min="10" max="10" width="15.7109375" style="304" hidden="1" customWidth="1"/>
    <col min="11" max="11" width="15.85546875" style="304" customWidth="1"/>
    <col min="12" max="12" width="17.7109375" style="303" hidden="1" customWidth="1"/>
    <col min="13" max="13" width="17.28515625" style="303" customWidth="1"/>
    <col min="14" max="14" width="17.28515625" style="303" hidden="1" customWidth="1"/>
    <col min="15" max="15" width="18.5703125" style="303" customWidth="1"/>
    <col min="16" max="16" width="16.42578125" style="421" customWidth="1"/>
    <col min="17" max="18" width="14" style="284" bestFit="1" customWidth="1"/>
    <col min="19" max="19" width="9.140625" style="284" customWidth="1"/>
    <col min="20" max="20" width="9.140625" style="284"/>
    <col min="21" max="21" width="10.140625" style="284" bestFit="1" customWidth="1"/>
    <col min="22" max="16384" width="9.140625" style="284"/>
  </cols>
  <sheetData>
    <row r="1" spans="2:30" x14ac:dyDescent="0.25">
      <c r="B1" s="83"/>
      <c r="C1" s="83"/>
      <c r="D1" s="83"/>
      <c r="E1" s="83"/>
      <c r="F1" s="285"/>
      <c r="G1" s="286"/>
      <c r="H1" s="83"/>
      <c r="I1" s="287"/>
      <c r="J1" s="288"/>
      <c r="K1" s="288"/>
      <c r="L1" s="287"/>
      <c r="M1" s="287"/>
      <c r="N1" s="287"/>
      <c r="O1" s="287"/>
    </row>
    <row r="2" spans="2:30" x14ac:dyDescent="0.25">
      <c r="B2" s="327"/>
      <c r="C2" s="289"/>
      <c r="D2" s="219" t="s">
        <v>1</v>
      </c>
      <c r="E2" s="220"/>
      <c r="F2" s="276"/>
      <c r="G2" s="290"/>
      <c r="H2" s="221"/>
      <c r="I2" s="222"/>
      <c r="J2" s="223"/>
      <c r="K2" s="223"/>
      <c r="L2" s="222"/>
      <c r="M2" s="222"/>
      <c r="N2" s="222"/>
      <c r="O2" s="328"/>
      <c r="P2" s="422"/>
      <c r="Q2" s="423"/>
      <c r="R2" s="423"/>
      <c r="S2" s="423"/>
    </row>
    <row r="3" spans="2:30" ht="15.75" x14ac:dyDescent="0.25">
      <c r="B3" s="329"/>
      <c r="C3" s="83"/>
      <c r="D3" s="224" t="s">
        <v>272</v>
      </c>
      <c r="E3" s="225"/>
      <c r="F3" s="277"/>
      <c r="G3" s="291"/>
      <c r="H3" s="226"/>
      <c r="I3" s="227"/>
      <c r="J3" s="228"/>
      <c r="K3" s="228"/>
      <c r="L3" s="227"/>
      <c r="M3" s="227"/>
      <c r="N3" s="227"/>
      <c r="O3" s="330"/>
      <c r="P3" s="422"/>
      <c r="Q3" s="423"/>
      <c r="R3" s="423"/>
      <c r="S3" s="423"/>
    </row>
    <row r="4" spans="2:30" x14ac:dyDescent="0.2">
      <c r="B4" s="332"/>
      <c r="C4" s="292"/>
      <c r="D4" s="219" t="s">
        <v>981</v>
      </c>
      <c r="E4" s="220"/>
      <c r="F4" s="293"/>
      <c r="G4" s="290"/>
      <c r="H4" s="221"/>
      <c r="I4" s="222"/>
      <c r="J4" s="223"/>
      <c r="K4" s="223"/>
      <c r="L4" s="222"/>
      <c r="M4" s="222"/>
      <c r="N4" s="222"/>
      <c r="O4" s="328"/>
      <c r="P4" s="422"/>
      <c r="Q4" s="423"/>
      <c r="R4" s="423"/>
      <c r="S4" s="423"/>
    </row>
    <row r="5" spans="2:30" ht="18" customHeight="1" x14ac:dyDescent="0.25">
      <c r="B5" s="563" t="s">
        <v>16</v>
      </c>
      <c r="C5" s="564"/>
      <c r="D5" s="564"/>
      <c r="E5" s="564"/>
      <c r="F5" s="564"/>
      <c r="G5" s="564"/>
      <c r="H5" s="564"/>
      <c r="I5" s="564"/>
      <c r="J5" s="564"/>
      <c r="K5" s="564"/>
      <c r="L5" s="564"/>
      <c r="M5" s="564"/>
      <c r="N5" s="564"/>
      <c r="O5" s="565"/>
      <c r="P5" s="422"/>
      <c r="Q5" s="423"/>
      <c r="R5" s="423"/>
      <c r="S5" s="423"/>
    </row>
    <row r="6" spans="2:30" x14ac:dyDescent="0.25">
      <c r="B6" s="333" t="s">
        <v>54</v>
      </c>
      <c r="C6" s="45" t="s">
        <v>858</v>
      </c>
      <c r="D6" s="230"/>
      <c r="E6" s="230"/>
      <c r="F6" s="294"/>
      <c r="G6" s="36"/>
      <c r="H6" s="36"/>
      <c r="I6" s="63"/>
      <c r="J6" s="295"/>
      <c r="K6" s="231"/>
      <c r="L6" s="464"/>
      <c r="M6" s="570" t="s">
        <v>41</v>
      </c>
      <c r="N6" s="571"/>
      <c r="O6" s="572"/>
      <c r="P6" s="422"/>
      <c r="Q6" s="423"/>
      <c r="R6" s="423"/>
      <c r="S6" s="423"/>
    </row>
    <row r="7" spans="2:30" ht="15" customHeight="1" x14ac:dyDescent="0.25">
      <c r="B7" s="333" t="s">
        <v>55</v>
      </c>
      <c r="C7" s="45" t="s">
        <v>283</v>
      </c>
      <c r="D7" s="230"/>
      <c r="E7" s="230"/>
      <c r="F7" s="294"/>
      <c r="G7" s="36"/>
      <c r="H7" s="36"/>
      <c r="I7" s="63"/>
      <c r="J7" s="295"/>
      <c r="K7" s="295"/>
      <c r="L7" s="464"/>
      <c r="M7" s="573" t="s">
        <v>567</v>
      </c>
      <c r="N7" s="574"/>
      <c r="O7" s="575"/>
      <c r="P7" s="422"/>
    </row>
    <row r="8" spans="2:30" x14ac:dyDescent="0.15">
      <c r="B8" s="334" t="s">
        <v>56</v>
      </c>
      <c r="C8" s="234" t="s">
        <v>657</v>
      </c>
      <c r="D8" s="235"/>
      <c r="E8" s="235"/>
      <c r="F8" s="296"/>
      <c r="G8" s="236"/>
      <c r="H8" s="236"/>
      <c r="I8" s="237"/>
      <c r="J8" s="297"/>
      <c r="K8" s="238"/>
      <c r="L8" s="462"/>
      <c r="M8" s="573"/>
      <c r="N8" s="574"/>
      <c r="O8" s="575"/>
      <c r="P8" s="422"/>
    </row>
    <row r="9" spans="2:30" ht="14.45" hidden="1" customHeight="1" x14ac:dyDescent="0.15">
      <c r="B9" s="333" t="s">
        <v>31</v>
      </c>
      <c r="C9" s="239">
        <v>0.28339999999999999</v>
      </c>
      <c r="D9" s="504" t="s">
        <v>507</v>
      </c>
      <c r="E9" s="505">
        <v>0.1665303579205224</v>
      </c>
      <c r="F9" s="506"/>
      <c r="G9" s="36"/>
      <c r="H9" s="229"/>
      <c r="I9" s="63"/>
      <c r="J9" s="298"/>
      <c r="K9" s="232"/>
      <c r="L9" s="463"/>
      <c r="M9" s="573"/>
      <c r="N9" s="574"/>
      <c r="O9" s="575"/>
      <c r="P9" s="422"/>
    </row>
    <row r="10" spans="2:30" x14ac:dyDescent="0.15">
      <c r="B10" s="333" t="s">
        <v>504</v>
      </c>
      <c r="C10" s="240">
        <v>0.22470000000000001</v>
      </c>
      <c r="D10" s="504" t="s">
        <v>506</v>
      </c>
      <c r="E10" s="507">
        <v>0.15278047942916428</v>
      </c>
      <c r="F10" s="508"/>
      <c r="G10" s="236"/>
      <c r="H10" s="233"/>
      <c r="I10" s="237"/>
      <c r="J10" s="292"/>
      <c r="K10" s="238"/>
      <c r="L10" s="238"/>
      <c r="M10" s="576"/>
      <c r="N10" s="577"/>
      <c r="O10" s="578"/>
      <c r="P10" s="422"/>
    </row>
    <row r="11" spans="2:30" x14ac:dyDescent="0.25">
      <c r="B11" s="334" t="s">
        <v>57</v>
      </c>
      <c r="C11" s="241" t="s">
        <v>859</v>
      </c>
      <c r="D11" s="242"/>
      <c r="E11" s="242"/>
      <c r="F11" s="278"/>
      <c r="G11" s="243"/>
      <c r="H11" s="292"/>
      <c r="I11" s="244"/>
      <c r="J11" s="566"/>
      <c r="K11" s="566"/>
      <c r="L11" s="566"/>
      <c r="M11" s="245"/>
      <c r="N11" s="283"/>
      <c r="O11" s="465"/>
      <c r="P11" s="422"/>
      <c r="Q11" s="423"/>
      <c r="R11" s="423"/>
      <c r="S11" s="423"/>
    </row>
    <row r="12" spans="2:30" x14ac:dyDescent="0.25">
      <c r="B12" s="335" t="s">
        <v>58</v>
      </c>
      <c r="C12" s="246" t="s">
        <v>702</v>
      </c>
      <c r="D12" s="247"/>
      <c r="E12" s="247"/>
      <c r="F12" s="299"/>
      <c r="G12" s="300"/>
      <c r="H12" s="248"/>
      <c r="I12" s="249"/>
      <c r="J12" s="250" t="s">
        <v>9</v>
      </c>
      <c r="K12" s="250"/>
      <c r="L12" s="569" t="s">
        <v>59</v>
      </c>
      <c r="M12" s="569"/>
      <c r="N12" s="567" t="s">
        <v>860</v>
      </c>
      <c r="O12" s="568"/>
      <c r="P12" s="422"/>
      <c r="Q12" s="423"/>
      <c r="R12" s="423"/>
      <c r="S12" s="423"/>
    </row>
    <row r="13" spans="2:30" ht="21" x14ac:dyDescent="0.25">
      <c r="B13" s="336" t="s">
        <v>38</v>
      </c>
      <c r="C13" s="251" t="s">
        <v>46</v>
      </c>
      <c r="D13" s="251" t="s">
        <v>44</v>
      </c>
      <c r="E13" s="251" t="s">
        <v>180</v>
      </c>
      <c r="F13" s="251" t="s">
        <v>33</v>
      </c>
      <c r="G13" s="251" t="s">
        <v>45</v>
      </c>
      <c r="H13" s="251" t="s">
        <v>34</v>
      </c>
      <c r="I13" s="253" t="s">
        <v>35</v>
      </c>
      <c r="J13" s="252" t="s">
        <v>477</v>
      </c>
      <c r="K13" s="252" t="s">
        <v>478</v>
      </c>
      <c r="L13" s="253" t="s">
        <v>475</v>
      </c>
      <c r="M13" s="253" t="s">
        <v>476</v>
      </c>
      <c r="N13" s="253" t="s">
        <v>479</v>
      </c>
      <c r="O13" s="337" t="s">
        <v>480</v>
      </c>
      <c r="P13" s="527" t="s">
        <v>837</v>
      </c>
      <c r="Q13" s="423"/>
      <c r="R13" s="423"/>
    </row>
    <row r="14" spans="2:30" x14ac:dyDescent="0.25">
      <c r="B14" s="466"/>
      <c r="C14" s="429"/>
      <c r="D14" s="429"/>
      <c r="E14" s="429"/>
      <c r="F14" s="429"/>
      <c r="G14" s="309" t="s">
        <v>858</v>
      </c>
      <c r="H14" s="429"/>
      <c r="I14" s="430"/>
      <c r="J14" s="431"/>
      <c r="K14" s="431"/>
      <c r="L14" s="430"/>
      <c r="M14" s="430"/>
      <c r="N14" s="432" t="e">
        <v>#REF!</v>
      </c>
      <c r="O14" s="467">
        <v>351069.72</v>
      </c>
      <c r="P14" s="521"/>
      <c r="Q14" s="423"/>
      <c r="R14" s="423"/>
    </row>
    <row r="15" spans="2:30" x14ac:dyDescent="0.25">
      <c r="B15" s="468" t="s">
        <v>11</v>
      </c>
      <c r="C15" s="469"/>
      <c r="D15" s="469"/>
      <c r="E15" s="469"/>
      <c r="F15" s="469"/>
      <c r="G15" s="470" t="s">
        <v>575</v>
      </c>
      <c r="H15" s="471"/>
      <c r="I15" s="353"/>
      <c r="J15" s="354"/>
      <c r="K15" s="354"/>
      <c r="L15" s="353"/>
      <c r="M15" s="353"/>
      <c r="N15" s="411">
        <v>5409.51</v>
      </c>
      <c r="O15" s="472">
        <v>11531.01</v>
      </c>
      <c r="P15" s="482"/>
      <c r="Q15" s="345"/>
      <c r="R15" s="345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</row>
    <row r="16" spans="2:30" x14ac:dyDescent="0.25">
      <c r="B16" s="473" t="s">
        <v>12</v>
      </c>
      <c r="C16" s="281"/>
      <c r="D16" s="281"/>
      <c r="E16" s="281"/>
      <c r="F16" s="281"/>
      <c r="G16" s="282" t="s">
        <v>575</v>
      </c>
      <c r="H16" s="355"/>
      <c r="I16" s="356"/>
      <c r="J16" s="357"/>
      <c r="K16" s="357"/>
      <c r="L16" s="356"/>
      <c r="M16" s="356"/>
      <c r="N16" s="412">
        <v>5409.51</v>
      </c>
      <c r="O16" s="474">
        <v>11531.01</v>
      </c>
      <c r="P16" s="482"/>
      <c r="Q16" s="345"/>
      <c r="R16" s="345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  <c r="AD16" s="83"/>
    </row>
    <row r="17" spans="2:30" ht="25.5" x14ac:dyDescent="0.25">
      <c r="B17" s="475" t="s">
        <v>576</v>
      </c>
      <c r="C17" s="358" t="s">
        <v>46</v>
      </c>
      <c r="D17" s="358" t="s">
        <v>48</v>
      </c>
      <c r="E17" s="358" t="s">
        <v>576</v>
      </c>
      <c r="F17" s="359">
        <v>101001176</v>
      </c>
      <c r="G17" s="221" t="s">
        <v>861</v>
      </c>
      <c r="H17" s="358" t="s">
        <v>862</v>
      </c>
      <c r="I17" s="410">
        <v>3</v>
      </c>
      <c r="J17" s="375">
        <v>1405</v>
      </c>
      <c r="K17" s="420">
        <v>1300</v>
      </c>
      <c r="L17" s="410">
        <v>1803.17</v>
      </c>
      <c r="M17" s="410">
        <v>1592.11</v>
      </c>
      <c r="N17" s="410">
        <v>5409.51</v>
      </c>
      <c r="O17" s="476">
        <v>4776.33</v>
      </c>
      <c r="P17" s="482"/>
      <c r="Q17" s="345"/>
      <c r="R17" s="345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  <c r="AD17" s="83"/>
    </row>
    <row r="18" spans="2:30" ht="25.9" customHeight="1" x14ac:dyDescent="0.25">
      <c r="B18" s="475" t="s">
        <v>658</v>
      </c>
      <c r="C18" s="358" t="s">
        <v>46</v>
      </c>
      <c r="D18" s="358" t="s">
        <v>47</v>
      </c>
      <c r="E18" s="358" t="s">
        <v>658</v>
      </c>
      <c r="F18" s="359">
        <v>103689</v>
      </c>
      <c r="G18" s="221" t="s">
        <v>863</v>
      </c>
      <c r="H18" s="358" t="s">
        <v>40</v>
      </c>
      <c r="I18" s="410">
        <v>8</v>
      </c>
      <c r="J18" s="375" t="s">
        <v>659</v>
      </c>
      <c r="K18" s="420">
        <v>310.74</v>
      </c>
      <c r="L18" s="410">
        <v>389.78</v>
      </c>
      <c r="M18" s="410">
        <v>380.56</v>
      </c>
      <c r="N18" s="410">
        <v>3118.24</v>
      </c>
      <c r="O18" s="476">
        <v>3044.48</v>
      </c>
      <c r="P18" s="482"/>
      <c r="Q18" s="345"/>
      <c r="R18" s="345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  <c r="AD18" s="83"/>
    </row>
    <row r="19" spans="2:30" ht="25.9" customHeight="1" x14ac:dyDescent="0.25">
      <c r="B19" s="475" t="s">
        <v>823</v>
      </c>
      <c r="C19" s="358" t="s">
        <v>46</v>
      </c>
      <c r="D19" s="358" t="s">
        <v>48</v>
      </c>
      <c r="E19" s="358" t="s">
        <v>823</v>
      </c>
      <c r="F19" s="359">
        <v>101001181</v>
      </c>
      <c r="G19" s="221" t="s">
        <v>864</v>
      </c>
      <c r="H19" s="358" t="s">
        <v>862</v>
      </c>
      <c r="I19" s="410">
        <v>3</v>
      </c>
      <c r="J19" s="375" t="s">
        <v>824</v>
      </c>
      <c r="K19" s="420">
        <v>650.39</v>
      </c>
      <c r="L19" s="410">
        <v>389.79</v>
      </c>
      <c r="M19" s="410">
        <v>796.53</v>
      </c>
      <c r="N19" s="410">
        <v>1169.3699999999999</v>
      </c>
      <c r="O19" s="476">
        <v>2389.59</v>
      </c>
      <c r="P19" s="482"/>
      <c r="Q19" s="345"/>
      <c r="R19" s="345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3"/>
      <c r="AD19" s="83"/>
    </row>
    <row r="20" spans="2:30" ht="25.9" customHeight="1" x14ac:dyDescent="0.25">
      <c r="B20" s="475" t="s">
        <v>825</v>
      </c>
      <c r="C20" s="358" t="s">
        <v>46</v>
      </c>
      <c r="D20" s="358" t="s">
        <v>48</v>
      </c>
      <c r="E20" s="358" t="s">
        <v>825</v>
      </c>
      <c r="F20" s="359">
        <v>101001196</v>
      </c>
      <c r="G20" s="221" t="s">
        <v>865</v>
      </c>
      <c r="H20" s="358" t="s">
        <v>104</v>
      </c>
      <c r="I20" s="410">
        <v>1</v>
      </c>
      <c r="J20" s="375" t="s">
        <v>826</v>
      </c>
      <c r="K20" s="420">
        <v>1078.32</v>
      </c>
      <c r="L20" s="410">
        <v>389.8</v>
      </c>
      <c r="M20" s="410">
        <v>1320.61</v>
      </c>
      <c r="N20" s="410">
        <v>389.8</v>
      </c>
      <c r="O20" s="476">
        <v>1320.61</v>
      </c>
      <c r="P20" s="482"/>
      <c r="Q20" s="345"/>
      <c r="R20" s="345"/>
      <c r="S20" s="83"/>
      <c r="T20" s="83"/>
      <c r="U20" s="83"/>
      <c r="V20" s="83"/>
      <c r="W20" s="83"/>
      <c r="X20" s="83"/>
      <c r="Y20" s="83"/>
      <c r="Z20" s="83"/>
      <c r="AA20" s="83"/>
      <c r="AB20" s="83"/>
      <c r="AC20" s="83"/>
      <c r="AD20" s="83"/>
    </row>
    <row r="21" spans="2:30" x14ac:dyDescent="0.25">
      <c r="B21" s="475"/>
      <c r="C21" s="358"/>
      <c r="D21" s="358"/>
      <c r="E21" s="358"/>
      <c r="F21" s="359"/>
      <c r="G21" s="361"/>
      <c r="H21" s="220"/>
      <c r="I21" s="362"/>
      <c r="J21" s="363"/>
      <c r="K21" s="363"/>
      <c r="L21" s="362"/>
      <c r="M21" s="362"/>
      <c r="N21" s="413"/>
      <c r="O21" s="477"/>
      <c r="P21" s="482"/>
      <c r="Q21" s="345"/>
      <c r="R21" s="345"/>
      <c r="S21" s="83"/>
      <c r="T21" s="424"/>
      <c r="U21" s="83"/>
      <c r="V21" s="83"/>
      <c r="W21" s="83"/>
      <c r="X21" s="83"/>
      <c r="Y21" s="83"/>
      <c r="Z21" s="83"/>
      <c r="AA21" s="83"/>
      <c r="AB21" s="83"/>
      <c r="AC21" s="83"/>
      <c r="AD21" s="83"/>
    </row>
    <row r="22" spans="2:30" x14ac:dyDescent="0.25">
      <c r="B22" s="478" t="s">
        <v>10</v>
      </c>
      <c r="C22" s="184"/>
      <c r="D22" s="184"/>
      <c r="E22" s="184"/>
      <c r="F22" s="184"/>
      <c r="G22" s="58" t="s">
        <v>300</v>
      </c>
      <c r="H22" s="364"/>
      <c r="I22" s="365"/>
      <c r="J22" s="366"/>
      <c r="K22" s="366"/>
      <c r="L22" s="365"/>
      <c r="M22" s="365"/>
      <c r="N22" s="415" t="e">
        <v>#REF!</v>
      </c>
      <c r="O22" s="479">
        <v>23856.61</v>
      </c>
      <c r="P22" s="482"/>
      <c r="Q22" s="345"/>
      <c r="R22" s="345"/>
      <c r="S22" s="83"/>
      <c r="T22" s="424"/>
      <c r="U22" s="83"/>
      <c r="V22" s="83"/>
      <c r="W22" s="83"/>
      <c r="X22" s="83"/>
      <c r="Y22" s="83"/>
      <c r="Z22" s="83"/>
      <c r="AA22" s="83"/>
      <c r="AB22" s="83"/>
      <c r="AC22" s="83"/>
      <c r="AD22" s="83"/>
    </row>
    <row r="23" spans="2:30" x14ac:dyDescent="0.25">
      <c r="B23" s="473" t="s">
        <v>577</v>
      </c>
      <c r="C23" s="281"/>
      <c r="D23" s="281"/>
      <c r="E23" s="281"/>
      <c r="F23" s="281"/>
      <c r="G23" s="282" t="s">
        <v>560</v>
      </c>
      <c r="H23" s="355"/>
      <c r="I23" s="356"/>
      <c r="J23" s="357"/>
      <c r="K23" s="357"/>
      <c r="L23" s="356"/>
      <c r="M23" s="356"/>
      <c r="N23" s="412" t="e">
        <v>#REF!</v>
      </c>
      <c r="O23" s="474">
        <v>5202.92</v>
      </c>
      <c r="P23" s="482"/>
      <c r="Q23" s="345"/>
      <c r="R23" s="345"/>
      <c r="S23" s="83"/>
      <c r="T23" s="424"/>
      <c r="U23" s="83"/>
      <c r="V23" s="83"/>
      <c r="W23" s="83"/>
      <c r="X23" s="83"/>
      <c r="Y23" s="83"/>
      <c r="Z23" s="83"/>
      <c r="AA23" s="83"/>
      <c r="AB23" s="83"/>
      <c r="AC23" s="83"/>
      <c r="AD23" s="83"/>
    </row>
    <row r="24" spans="2:30" ht="25.5" x14ac:dyDescent="0.25">
      <c r="B24" s="475" t="s">
        <v>723</v>
      </c>
      <c r="C24" s="358" t="s">
        <v>46</v>
      </c>
      <c r="D24" s="358" t="s">
        <v>47</v>
      </c>
      <c r="E24" s="358" t="s">
        <v>723</v>
      </c>
      <c r="F24" s="359">
        <v>97634</v>
      </c>
      <c r="G24" s="221" t="s">
        <v>866</v>
      </c>
      <c r="H24" s="358" t="s">
        <v>40</v>
      </c>
      <c r="I24" s="410">
        <v>212.47</v>
      </c>
      <c r="J24" s="375" t="s">
        <v>660</v>
      </c>
      <c r="K24" s="420">
        <v>6.78</v>
      </c>
      <c r="L24" s="410">
        <v>7.76</v>
      </c>
      <c r="M24" s="410">
        <v>8.3000000000000007</v>
      </c>
      <c r="N24" s="410">
        <v>1648.76</v>
      </c>
      <c r="O24" s="476">
        <v>1763.5</v>
      </c>
      <c r="P24" s="482"/>
      <c r="Q24" s="345"/>
      <c r="R24" s="345"/>
      <c r="S24" s="83"/>
      <c r="T24" s="424"/>
      <c r="U24" s="83"/>
      <c r="V24" s="83"/>
      <c r="W24" s="83"/>
      <c r="X24" s="83"/>
      <c r="Y24" s="83"/>
      <c r="Z24" s="83"/>
      <c r="AA24" s="83"/>
      <c r="AB24" s="83"/>
      <c r="AC24" s="83"/>
      <c r="AD24" s="83"/>
    </row>
    <row r="25" spans="2:30" ht="25.5" x14ac:dyDescent="0.25">
      <c r="B25" s="475" t="s">
        <v>827</v>
      </c>
      <c r="C25" s="358" t="s">
        <v>46</v>
      </c>
      <c r="D25" s="358" t="s">
        <v>47</v>
      </c>
      <c r="E25" s="358" t="s">
        <v>827</v>
      </c>
      <c r="F25" s="359">
        <v>104790</v>
      </c>
      <c r="G25" s="221" t="s">
        <v>867</v>
      </c>
      <c r="H25" s="358" t="s">
        <v>868</v>
      </c>
      <c r="I25" s="410">
        <v>8.4905999999999988</v>
      </c>
      <c r="J25" s="375" t="s">
        <v>828</v>
      </c>
      <c r="K25" s="420">
        <v>110.8</v>
      </c>
      <c r="L25" s="410">
        <v>7.77</v>
      </c>
      <c r="M25" s="410">
        <v>135.69</v>
      </c>
      <c r="N25" s="410">
        <v>65.97</v>
      </c>
      <c r="O25" s="476">
        <v>1152.08</v>
      </c>
      <c r="P25" s="482"/>
      <c r="Q25" s="345"/>
      <c r="R25" s="345"/>
      <c r="S25" s="83"/>
      <c r="T25" s="424"/>
      <c r="U25" s="83"/>
      <c r="V25" s="83"/>
      <c r="W25" s="83"/>
      <c r="X25" s="83"/>
      <c r="Y25" s="83"/>
      <c r="Z25" s="83"/>
      <c r="AA25" s="83"/>
      <c r="AB25" s="83"/>
      <c r="AC25" s="83"/>
      <c r="AD25" s="83"/>
    </row>
    <row r="26" spans="2:30" ht="25.5" x14ac:dyDescent="0.25">
      <c r="B26" s="475" t="s">
        <v>835</v>
      </c>
      <c r="C26" s="358" t="s">
        <v>46</v>
      </c>
      <c r="D26" s="358" t="s">
        <v>48</v>
      </c>
      <c r="E26" s="358" t="s">
        <v>835</v>
      </c>
      <c r="F26" s="359">
        <v>201001020</v>
      </c>
      <c r="G26" s="221" t="s">
        <v>869</v>
      </c>
      <c r="H26" s="358" t="s">
        <v>40</v>
      </c>
      <c r="I26" s="410">
        <v>153.41</v>
      </c>
      <c r="J26" s="375" t="s">
        <v>836</v>
      </c>
      <c r="K26" s="420">
        <v>12.18</v>
      </c>
      <c r="L26" s="410">
        <v>7.79</v>
      </c>
      <c r="M26" s="410">
        <v>14.91</v>
      </c>
      <c r="N26" s="410">
        <v>1195.06</v>
      </c>
      <c r="O26" s="476">
        <v>2287.34</v>
      </c>
      <c r="P26" s="482"/>
      <c r="Q26" s="345"/>
      <c r="R26" s="345"/>
      <c r="S26" s="83"/>
      <c r="T26" s="424"/>
      <c r="U26" s="83"/>
      <c r="V26" s="83"/>
      <c r="W26" s="83"/>
      <c r="X26" s="83"/>
      <c r="Y26" s="83"/>
      <c r="Z26" s="83"/>
      <c r="AA26" s="83"/>
      <c r="AB26" s="83"/>
      <c r="AC26" s="83"/>
      <c r="AD26" s="83"/>
    </row>
    <row r="27" spans="2:30" x14ac:dyDescent="0.25">
      <c r="B27" s="475"/>
      <c r="C27" s="358"/>
      <c r="D27" s="358"/>
      <c r="E27" s="358"/>
      <c r="F27" s="359"/>
      <c r="G27" s="221"/>
      <c r="H27" s="358"/>
      <c r="I27" s="410"/>
      <c r="J27" s="375"/>
      <c r="K27" s="420"/>
      <c r="L27" s="410"/>
      <c r="M27" s="410"/>
      <c r="N27" s="410">
        <v>0</v>
      </c>
      <c r="O27" s="476"/>
      <c r="P27" s="482"/>
      <c r="Q27" s="345"/>
      <c r="R27" s="345"/>
      <c r="S27" s="83"/>
      <c r="T27" s="424"/>
      <c r="U27" s="83"/>
      <c r="V27" s="83"/>
      <c r="W27" s="83"/>
      <c r="X27" s="83"/>
      <c r="Y27" s="83"/>
      <c r="Z27" s="83"/>
      <c r="AA27" s="83"/>
      <c r="AB27" s="83"/>
      <c r="AC27" s="83"/>
      <c r="AD27" s="83"/>
    </row>
    <row r="28" spans="2:30" x14ac:dyDescent="0.25">
      <c r="B28" s="473" t="s">
        <v>578</v>
      </c>
      <c r="C28" s="281"/>
      <c r="D28" s="281"/>
      <c r="E28" s="281"/>
      <c r="F28" s="281"/>
      <c r="G28" s="282" t="s">
        <v>562</v>
      </c>
      <c r="H28" s="355"/>
      <c r="I28" s="356"/>
      <c r="J28" s="357"/>
      <c r="K28" s="357"/>
      <c r="L28" s="356"/>
      <c r="M28" s="356"/>
      <c r="N28" s="412">
        <v>3141.42</v>
      </c>
      <c r="O28" s="474">
        <v>7509.0499999999993</v>
      </c>
      <c r="P28" s="482"/>
      <c r="Q28" s="345"/>
      <c r="R28" s="345"/>
      <c r="S28" s="83"/>
      <c r="T28" s="424"/>
      <c r="U28" s="83"/>
      <c r="V28" s="83"/>
      <c r="W28" s="83"/>
      <c r="X28" s="83"/>
      <c r="Y28" s="83"/>
      <c r="Z28" s="83"/>
      <c r="AA28" s="83"/>
      <c r="AB28" s="83"/>
      <c r="AC28" s="83"/>
      <c r="AD28" s="83"/>
    </row>
    <row r="29" spans="2:30" ht="25.5" x14ac:dyDescent="0.25">
      <c r="B29" s="475" t="s">
        <v>579</v>
      </c>
      <c r="C29" s="358" t="s">
        <v>46</v>
      </c>
      <c r="D29" s="358" t="s">
        <v>47</v>
      </c>
      <c r="E29" s="358" t="s">
        <v>579</v>
      </c>
      <c r="F29" s="359">
        <v>97663</v>
      </c>
      <c r="G29" s="221" t="s">
        <v>870</v>
      </c>
      <c r="H29" s="358" t="s">
        <v>104</v>
      </c>
      <c r="I29" s="410">
        <v>11</v>
      </c>
      <c r="J29" s="375" t="s">
        <v>663</v>
      </c>
      <c r="K29" s="420">
        <v>12.24</v>
      </c>
      <c r="L29" s="410">
        <v>13.64</v>
      </c>
      <c r="M29" s="410">
        <v>14.99</v>
      </c>
      <c r="N29" s="410">
        <v>150.04</v>
      </c>
      <c r="O29" s="476">
        <v>164.89</v>
      </c>
      <c r="P29" s="482"/>
      <c r="Q29" s="345"/>
      <c r="R29" s="345"/>
      <c r="S29" s="83"/>
      <c r="T29" s="424"/>
      <c r="U29" s="83"/>
      <c r="V29" s="83"/>
      <c r="W29" s="83"/>
      <c r="X29" s="83"/>
      <c r="Y29" s="83"/>
      <c r="Z29" s="83"/>
      <c r="AA29" s="83"/>
      <c r="AB29" s="83"/>
      <c r="AC29" s="83"/>
      <c r="AD29" s="83"/>
    </row>
    <row r="30" spans="2:30" ht="25.5" x14ac:dyDescent="0.25">
      <c r="B30" s="475" t="s">
        <v>580</v>
      </c>
      <c r="C30" s="358" t="s">
        <v>46</v>
      </c>
      <c r="D30" s="358" t="s">
        <v>47</v>
      </c>
      <c r="E30" s="358" t="s">
        <v>580</v>
      </c>
      <c r="F30" s="359">
        <v>97666</v>
      </c>
      <c r="G30" s="221" t="s">
        <v>871</v>
      </c>
      <c r="H30" s="358" t="s">
        <v>104</v>
      </c>
      <c r="I30" s="410">
        <v>7</v>
      </c>
      <c r="J30" s="375" t="s">
        <v>664</v>
      </c>
      <c r="K30" s="420">
        <v>8.91</v>
      </c>
      <c r="L30" s="410">
        <v>9.94</v>
      </c>
      <c r="M30" s="410">
        <v>10.91</v>
      </c>
      <c r="N30" s="410">
        <v>69.58</v>
      </c>
      <c r="O30" s="476">
        <v>76.37</v>
      </c>
      <c r="P30" s="482"/>
      <c r="Q30" s="345"/>
      <c r="R30" s="345"/>
      <c r="S30" s="83"/>
      <c r="T30" s="424"/>
      <c r="U30" s="83"/>
      <c r="V30" s="83"/>
      <c r="W30" s="83"/>
      <c r="X30" s="83"/>
      <c r="Y30" s="83"/>
      <c r="Z30" s="83"/>
      <c r="AA30" s="83"/>
      <c r="AB30" s="83"/>
      <c r="AC30" s="83"/>
      <c r="AD30" s="83"/>
    </row>
    <row r="31" spans="2:30" ht="25.5" x14ac:dyDescent="0.25">
      <c r="B31" s="475" t="s">
        <v>581</v>
      </c>
      <c r="C31" s="358" t="s">
        <v>46</v>
      </c>
      <c r="D31" s="358" t="s">
        <v>47</v>
      </c>
      <c r="E31" s="358" t="s">
        <v>581</v>
      </c>
      <c r="F31" s="359">
        <v>97644</v>
      </c>
      <c r="G31" s="221" t="s">
        <v>872</v>
      </c>
      <c r="H31" s="358" t="s">
        <v>40</v>
      </c>
      <c r="I31" s="410">
        <v>8.82</v>
      </c>
      <c r="J31" s="375" t="s">
        <v>665</v>
      </c>
      <c r="K31" s="420">
        <v>9.27</v>
      </c>
      <c r="L31" s="410">
        <v>10.35</v>
      </c>
      <c r="M31" s="410">
        <v>11.35</v>
      </c>
      <c r="N31" s="410">
        <v>91.28</v>
      </c>
      <c r="O31" s="476">
        <v>100.1</v>
      </c>
      <c r="P31" s="482"/>
      <c r="Q31" s="345"/>
      <c r="R31" s="345"/>
      <c r="S31" s="83"/>
      <c r="T31" s="424"/>
      <c r="U31" s="83"/>
      <c r="V31" s="83"/>
      <c r="W31" s="83"/>
      <c r="X31" s="83"/>
      <c r="Y31" s="83"/>
      <c r="Z31" s="83"/>
      <c r="AA31" s="83"/>
      <c r="AB31" s="83"/>
      <c r="AC31" s="83"/>
      <c r="AD31" s="83"/>
    </row>
    <row r="32" spans="2:30" ht="25.5" x14ac:dyDescent="0.25">
      <c r="B32" s="475" t="s">
        <v>582</v>
      </c>
      <c r="C32" s="358" t="s">
        <v>46</v>
      </c>
      <c r="D32" s="358" t="s">
        <v>47</v>
      </c>
      <c r="E32" s="358" t="s">
        <v>582</v>
      </c>
      <c r="F32" s="359">
        <v>97645</v>
      </c>
      <c r="G32" s="221" t="s">
        <v>873</v>
      </c>
      <c r="H32" s="358" t="s">
        <v>40</v>
      </c>
      <c r="I32" s="410">
        <v>2</v>
      </c>
      <c r="J32" s="375" t="s">
        <v>773</v>
      </c>
      <c r="K32" s="420">
        <v>23.93</v>
      </c>
      <c r="L32" s="410">
        <v>10.36</v>
      </c>
      <c r="M32" s="410">
        <v>29.3</v>
      </c>
      <c r="N32" s="410">
        <v>20.72</v>
      </c>
      <c r="O32" s="476">
        <v>58.6</v>
      </c>
      <c r="P32" s="482"/>
      <c r="Q32" s="345"/>
      <c r="R32" s="345"/>
      <c r="S32" s="83"/>
      <c r="T32" s="424"/>
      <c r="U32" s="83"/>
      <c r="V32" s="83"/>
      <c r="W32" s="83"/>
      <c r="X32" s="83"/>
      <c r="Y32" s="83"/>
      <c r="Z32" s="83"/>
      <c r="AA32" s="83"/>
      <c r="AB32" s="83"/>
      <c r="AC32" s="83"/>
      <c r="AD32" s="83"/>
    </row>
    <row r="33" spans="2:30" ht="25.5" x14ac:dyDescent="0.25">
      <c r="B33" s="475" t="s">
        <v>583</v>
      </c>
      <c r="C33" s="358" t="s">
        <v>46</v>
      </c>
      <c r="D33" s="358" t="s">
        <v>48</v>
      </c>
      <c r="E33" s="358" t="s">
        <v>583</v>
      </c>
      <c r="F33" s="359">
        <v>201003024</v>
      </c>
      <c r="G33" s="221" t="s">
        <v>874</v>
      </c>
      <c r="H33" s="358" t="s">
        <v>40</v>
      </c>
      <c r="I33" s="410">
        <v>166.18</v>
      </c>
      <c r="J33" s="375" t="s">
        <v>661</v>
      </c>
      <c r="K33" s="420">
        <v>4.78</v>
      </c>
      <c r="L33" s="410">
        <v>2.2200000000000002</v>
      </c>
      <c r="M33" s="410">
        <v>5.85</v>
      </c>
      <c r="N33" s="410">
        <v>368.91</v>
      </c>
      <c r="O33" s="476">
        <v>972.15</v>
      </c>
      <c r="P33" s="482"/>
      <c r="Q33" s="345"/>
      <c r="R33" s="345"/>
      <c r="S33" s="83"/>
      <c r="T33" s="424"/>
      <c r="U33" s="83"/>
      <c r="V33" s="83"/>
      <c r="W33" s="83"/>
      <c r="X33" s="83"/>
      <c r="Y33" s="83"/>
      <c r="Z33" s="83"/>
      <c r="AA33" s="83"/>
      <c r="AB33" s="83"/>
      <c r="AC33" s="83"/>
      <c r="AD33" s="83"/>
    </row>
    <row r="34" spans="2:30" ht="25.5" x14ac:dyDescent="0.25">
      <c r="B34" s="475" t="s">
        <v>724</v>
      </c>
      <c r="C34" s="358" t="s">
        <v>46</v>
      </c>
      <c r="D34" s="358" t="s">
        <v>47</v>
      </c>
      <c r="E34" s="358" t="s">
        <v>724</v>
      </c>
      <c r="F34" s="359">
        <v>97647</v>
      </c>
      <c r="G34" s="221" t="s">
        <v>875</v>
      </c>
      <c r="H34" s="358" t="s">
        <v>40</v>
      </c>
      <c r="I34" s="410">
        <v>171.65</v>
      </c>
      <c r="J34" s="375" t="s">
        <v>662</v>
      </c>
      <c r="K34" s="420">
        <v>3.44</v>
      </c>
      <c r="L34" s="410">
        <v>3.85</v>
      </c>
      <c r="M34" s="410">
        <v>4.21</v>
      </c>
      <c r="N34" s="410">
        <v>660.85</v>
      </c>
      <c r="O34" s="476">
        <v>722.64</v>
      </c>
      <c r="P34" s="482"/>
      <c r="Q34" s="345"/>
      <c r="R34" s="345"/>
      <c r="S34" s="83"/>
      <c r="T34" s="424"/>
      <c r="U34" s="83"/>
      <c r="V34" s="83"/>
      <c r="W34" s="83"/>
      <c r="X34" s="83"/>
      <c r="Y34" s="83"/>
      <c r="Z34" s="83"/>
      <c r="AA34" s="83"/>
      <c r="AB34" s="83"/>
      <c r="AC34" s="83"/>
      <c r="AD34" s="83"/>
    </row>
    <row r="35" spans="2:30" ht="25.5" x14ac:dyDescent="0.25">
      <c r="B35" s="475" t="s">
        <v>725</v>
      </c>
      <c r="C35" s="358" t="s">
        <v>46</v>
      </c>
      <c r="D35" s="358" t="s">
        <v>47</v>
      </c>
      <c r="E35" s="358" t="s">
        <v>725</v>
      </c>
      <c r="F35" s="359">
        <v>97650</v>
      </c>
      <c r="G35" s="221" t="s">
        <v>876</v>
      </c>
      <c r="H35" s="358" t="s">
        <v>40</v>
      </c>
      <c r="I35" s="410">
        <v>442.77</v>
      </c>
      <c r="J35" s="375" t="s">
        <v>726</v>
      </c>
      <c r="K35" s="420">
        <v>7.44</v>
      </c>
      <c r="L35" s="410">
        <v>3.86</v>
      </c>
      <c r="M35" s="410">
        <v>9.11</v>
      </c>
      <c r="N35" s="410">
        <v>1709.09</v>
      </c>
      <c r="O35" s="476">
        <v>4033.63</v>
      </c>
      <c r="P35" s="482"/>
      <c r="Q35" s="345"/>
      <c r="R35" s="345"/>
      <c r="S35" s="83"/>
      <c r="T35" s="424"/>
      <c r="U35" s="83"/>
      <c r="V35" s="83"/>
      <c r="W35" s="83"/>
      <c r="X35" s="83"/>
      <c r="Y35" s="83"/>
      <c r="Z35" s="83"/>
      <c r="AA35" s="83"/>
      <c r="AB35" s="83"/>
      <c r="AC35" s="83"/>
      <c r="AD35" s="83"/>
    </row>
    <row r="36" spans="2:30" x14ac:dyDescent="0.25">
      <c r="B36" s="475" t="s">
        <v>772</v>
      </c>
      <c r="C36" s="358" t="s">
        <v>46</v>
      </c>
      <c r="D36" s="358" t="s">
        <v>48</v>
      </c>
      <c r="E36" s="358" t="s">
        <v>772</v>
      </c>
      <c r="F36" s="359">
        <v>201004064</v>
      </c>
      <c r="G36" s="221" t="s">
        <v>877</v>
      </c>
      <c r="H36" s="358" t="s">
        <v>104</v>
      </c>
      <c r="I36" s="410">
        <v>3</v>
      </c>
      <c r="J36" s="375">
        <v>18.43</v>
      </c>
      <c r="K36" s="420">
        <v>21.33</v>
      </c>
      <c r="L36" s="410">
        <v>23.65</v>
      </c>
      <c r="M36" s="410">
        <v>26.12</v>
      </c>
      <c r="N36" s="410">
        <v>70.95</v>
      </c>
      <c r="O36" s="476">
        <v>78.36</v>
      </c>
      <c r="P36" s="482"/>
      <c r="Q36" s="345"/>
      <c r="R36" s="345"/>
      <c r="S36" s="83"/>
      <c r="T36" s="424"/>
      <c r="U36" s="83"/>
      <c r="V36" s="83"/>
      <c r="W36" s="83"/>
      <c r="X36" s="83"/>
      <c r="Y36" s="83"/>
      <c r="Z36" s="83"/>
      <c r="AA36" s="83"/>
      <c r="AB36" s="83"/>
      <c r="AC36" s="83"/>
      <c r="AD36" s="83"/>
    </row>
    <row r="37" spans="2:30" ht="25.5" x14ac:dyDescent="0.25">
      <c r="B37" s="475" t="s">
        <v>774</v>
      </c>
      <c r="C37" s="358" t="s">
        <v>46</v>
      </c>
      <c r="D37" s="358" t="s">
        <v>48</v>
      </c>
      <c r="E37" s="358" t="s">
        <v>774</v>
      </c>
      <c r="F37" s="359">
        <v>201004080</v>
      </c>
      <c r="G37" s="221" t="s">
        <v>878</v>
      </c>
      <c r="H37" s="358" t="s">
        <v>40</v>
      </c>
      <c r="I37" s="410">
        <v>269.63</v>
      </c>
      <c r="J37" s="375">
        <v>19.43</v>
      </c>
      <c r="K37" s="420">
        <v>3.95</v>
      </c>
      <c r="L37" s="410">
        <v>24.93</v>
      </c>
      <c r="M37" s="410">
        <v>4.83</v>
      </c>
      <c r="N37" s="410">
        <v>6721.87</v>
      </c>
      <c r="O37" s="476">
        <v>1302.31</v>
      </c>
      <c r="P37" s="482"/>
      <c r="Q37" s="345"/>
      <c r="R37" s="345"/>
      <c r="S37" s="83"/>
      <c r="T37" s="424"/>
      <c r="U37" s="83"/>
      <c r="V37" s="83"/>
      <c r="W37" s="83"/>
      <c r="X37" s="83"/>
      <c r="Y37" s="83"/>
      <c r="Z37" s="83"/>
      <c r="AA37" s="83"/>
      <c r="AB37" s="83"/>
      <c r="AC37" s="83"/>
      <c r="AD37" s="83"/>
    </row>
    <row r="38" spans="2:30" x14ac:dyDescent="0.25">
      <c r="B38" s="473" t="s">
        <v>604</v>
      </c>
      <c r="C38" s="281"/>
      <c r="D38" s="281"/>
      <c r="E38" s="281"/>
      <c r="F38" s="281"/>
      <c r="G38" s="282" t="s">
        <v>606</v>
      </c>
      <c r="H38" s="355"/>
      <c r="I38" s="356"/>
      <c r="J38" s="357"/>
      <c r="K38" s="357"/>
      <c r="L38" s="356"/>
      <c r="M38" s="356"/>
      <c r="N38" s="412">
        <v>11011.52</v>
      </c>
      <c r="O38" s="474">
        <v>11144.64</v>
      </c>
      <c r="P38" s="482"/>
      <c r="Q38" s="345"/>
      <c r="R38" s="345"/>
      <c r="S38" s="83"/>
      <c r="T38" s="424"/>
      <c r="U38" s="83"/>
      <c r="V38" s="83"/>
      <c r="W38" s="83"/>
      <c r="X38" s="83"/>
      <c r="Y38" s="83"/>
      <c r="Z38" s="83"/>
      <c r="AA38" s="83"/>
      <c r="AB38" s="83"/>
      <c r="AC38" s="83"/>
      <c r="AD38" s="83"/>
    </row>
    <row r="39" spans="2:30" x14ac:dyDescent="0.25">
      <c r="B39" s="475" t="s">
        <v>605</v>
      </c>
      <c r="C39" s="358" t="s">
        <v>46</v>
      </c>
      <c r="D39" s="358" t="s">
        <v>48</v>
      </c>
      <c r="E39" s="358" t="s">
        <v>605</v>
      </c>
      <c r="F39" s="359">
        <v>201002161</v>
      </c>
      <c r="G39" s="221" t="s">
        <v>879</v>
      </c>
      <c r="H39" s="358" t="s">
        <v>104</v>
      </c>
      <c r="I39" s="410">
        <v>26</v>
      </c>
      <c r="J39" s="375">
        <v>330</v>
      </c>
      <c r="K39" s="420">
        <v>350</v>
      </c>
      <c r="L39" s="410">
        <v>423.52</v>
      </c>
      <c r="M39" s="410">
        <v>428.64</v>
      </c>
      <c r="N39" s="410">
        <v>11011.52</v>
      </c>
      <c r="O39" s="476">
        <v>11144.64</v>
      </c>
      <c r="P39" s="482"/>
      <c r="Q39" s="345"/>
      <c r="R39" s="345"/>
      <c r="S39" s="83"/>
      <c r="T39" s="424"/>
      <c r="U39" s="83"/>
      <c r="V39" s="83"/>
      <c r="W39" s="83"/>
      <c r="X39" s="83"/>
      <c r="Y39" s="83"/>
      <c r="Z39" s="83"/>
      <c r="AA39" s="83"/>
      <c r="AB39" s="83"/>
      <c r="AC39" s="83"/>
      <c r="AD39" s="83"/>
    </row>
    <row r="40" spans="2:30" x14ac:dyDescent="0.25">
      <c r="B40" s="480"/>
      <c r="C40" s="453"/>
      <c r="D40" s="453"/>
      <c r="E40" s="453"/>
      <c r="F40" s="454"/>
      <c r="G40" s="481"/>
      <c r="H40" s="482"/>
      <c r="I40" s="367"/>
      <c r="J40" s="483"/>
      <c r="K40" s="483"/>
      <c r="L40" s="367"/>
      <c r="M40" s="367"/>
      <c r="N40" s="416"/>
      <c r="O40" s="484"/>
      <c r="P40" s="482"/>
      <c r="Q40" s="345"/>
      <c r="R40" s="345"/>
      <c r="S40" s="83"/>
      <c r="T40" s="424"/>
      <c r="U40" s="83"/>
      <c r="V40" s="83"/>
      <c r="W40" s="83"/>
      <c r="X40" s="83"/>
      <c r="Y40" s="83"/>
      <c r="Z40" s="83"/>
      <c r="AA40" s="83"/>
      <c r="AB40" s="83"/>
      <c r="AC40" s="83"/>
      <c r="AD40" s="83"/>
    </row>
    <row r="41" spans="2:30" x14ac:dyDescent="0.25">
      <c r="B41" s="485" t="s">
        <v>13</v>
      </c>
      <c r="C41" s="57"/>
      <c r="D41" s="57"/>
      <c r="E41" s="57"/>
      <c r="F41" s="57"/>
      <c r="G41" s="58" t="s">
        <v>603</v>
      </c>
      <c r="H41" s="368"/>
      <c r="I41" s="369"/>
      <c r="J41" s="370"/>
      <c r="K41" s="370"/>
      <c r="L41" s="369"/>
      <c r="M41" s="369"/>
      <c r="N41" s="417" t="e">
        <v>#REF!</v>
      </c>
      <c r="O41" s="486">
        <v>33368.22</v>
      </c>
      <c r="P41" s="522"/>
      <c r="Q41" s="425"/>
      <c r="R41" s="345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  <c r="AD41" s="83"/>
    </row>
    <row r="42" spans="2:30" x14ac:dyDescent="0.25">
      <c r="B42" s="487" t="s">
        <v>14</v>
      </c>
      <c r="C42" s="60"/>
      <c r="D42" s="60"/>
      <c r="E42" s="60"/>
      <c r="F42" s="60"/>
      <c r="G42" s="61" t="s">
        <v>813</v>
      </c>
      <c r="H42" s="371"/>
      <c r="I42" s="372"/>
      <c r="J42" s="373"/>
      <c r="K42" s="373"/>
      <c r="L42" s="372"/>
      <c r="M42" s="372"/>
      <c r="N42" s="418">
        <v>811.37</v>
      </c>
      <c r="O42" s="488">
        <v>591.54999999999995</v>
      </c>
      <c r="P42" s="523"/>
      <c r="Q42" s="345"/>
      <c r="R42" s="345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  <c r="AD42" s="83"/>
    </row>
    <row r="43" spans="2:30" ht="38.25" x14ac:dyDescent="0.25">
      <c r="B43" s="475" t="s">
        <v>561</v>
      </c>
      <c r="C43" s="358" t="s">
        <v>46</v>
      </c>
      <c r="D43" s="358" t="s">
        <v>47</v>
      </c>
      <c r="E43" s="358" t="s">
        <v>561</v>
      </c>
      <c r="F43" s="359">
        <v>87269</v>
      </c>
      <c r="G43" s="221" t="s">
        <v>880</v>
      </c>
      <c r="H43" s="358" t="s">
        <v>40</v>
      </c>
      <c r="I43" s="410">
        <v>7.9499999999999984</v>
      </c>
      <c r="J43" s="375" t="s">
        <v>666</v>
      </c>
      <c r="K43" s="420">
        <v>60.76</v>
      </c>
      <c r="L43" s="410">
        <v>102.06</v>
      </c>
      <c r="M43" s="410">
        <v>74.41</v>
      </c>
      <c r="N43" s="410">
        <v>811.37</v>
      </c>
      <c r="O43" s="476">
        <v>591.54999999999995</v>
      </c>
      <c r="P43" s="523"/>
      <c r="Q43" s="345"/>
      <c r="R43" s="345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  <c r="AD43" s="83"/>
    </row>
    <row r="44" spans="2:30" x14ac:dyDescent="0.25">
      <c r="B44" s="487" t="s">
        <v>814</v>
      </c>
      <c r="C44" s="60"/>
      <c r="D44" s="60"/>
      <c r="E44" s="60"/>
      <c r="F44" s="60"/>
      <c r="G44" s="61" t="s">
        <v>638</v>
      </c>
      <c r="H44" s="371"/>
      <c r="I44" s="372"/>
      <c r="J44" s="373"/>
      <c r="K44" s="373"/>
      <c r="L44" s="372"/>
      <c r="M44" s="372"/>
      <c r="N44" s="418">
        <v>31185.45</v>
      </c>
      <c r="O44" s="488">
        <v>32776.67</v>
      </c>
      <c r="P44" s="523"/>
      <c r="Q44" s="345"/>
      <c r="R44" s="345"/>
      <c r="S44" s="83"/>
      <c r="T44" s="83"/>
      <c r="U44" s="83"/>
      <c r="V44" s="83"/>
      <c r="W44" s="83"/>
      <c r="X44" s="83"/>
      <c r="Y44" s="83"/>
      <c r="Z44" s="83"/>
      <c r="AA44" s="83"/>
      <c r="AB44" s="83"/>
      <c r="AC44" s="83"/>
      <c r="AD44" s="83"/>
    </row>
    <row r="45" spans="2:30" ht="25.5" x14ac:dyDescent="0.25">
      <c r="B45" s="475" t="s">
        <v>815</v>
      </c>
      <c r="C45" s="358" t="s">
        <v>46</v>
      </c>
      <c r="D45" s="358" t="s">
        <v>47</v>
      </c>
      <c r="E45" s="358" t="s">
        <v>815</v>
      </c>
      <c r="F45" s="359">
        <v>96486</v>
      </c>
      <c r="G45" s="221" t="s">
        <v>881</v>
      </c>
      <c r="H45" s="358" t="s">
        <v>40</v>
      </c>
      <c r="I45" s="410">
        <v>305.56</v>
      </c>
      <c r="J45" s="375" t="s">
        <v>666</v>
      </c>
      <c r="K45" s="420">
        <v>78.31</v>
      </c>
      <c r="L45" s="410">
        <v>102.06</v>
      </c>
      <c r="M45" s="410">
        <v>95.9</v>
      </c>
      <c r="N45" s="410">
        <v>31185.45</v>
      </c>
      <c r="O45" s="476">
        <v>29303.200000000001</v>
      </c>
      <c r="P45" s="529">
        <v>8.3468320765459347E-2</v>
      </c>
      <c r="Q45" s="345"/>
      <c r="R45" s="345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  <c r="AD45" s="83"/>
    </row>
    <row r="46" spans="2:30" ht="25.5" x14ac:dyDescent="0.25">
      <c r="B46" s="475" t="s">
        <v>833</v>
      </c>
      <c r="C46" s="358" t="s">
        <v>46</v>
      </c>
      <c r="D46" s="358" t="s">
        <v>47</v>
      </c>
      <c r="E46" s="358" t="s">
        <v>833</v>
      </c>
      <c r="F46" s="359">
        <v>96121</v>
      </c>
      <c r="G46" s="221" t="s">
        <v>882</v>
      </c>
      <c r="H46" s="358" t="s">
        <v>115</v>
      </c>
      <c r="I46" s="410">
        <v>214.81000000000003</v>
      </c>
      <c r="J46" s="375" t="s">
        <v>834</v>
      </c>
      <c r="K46" s="420">
        <v>13.21</v>
      </c>
      <c r="L46" s="410">
        <v>102.08</v>
      </c>
      <c r="M46" s="410">
        <v>16.170000000000002</v>
      </c>
      <c r="N46" s="410">
        <v>21927.8</v>
      </c>
      <c r="O46" s="476">
        <v>3473.47</v>
      </c>
      <c r="P46" s="523"/>
      <c r="Q46" s="345"/>
      <c r="R46" s="345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  <c r="AD46" s="83"/>
    </row>
    <row r="47" spans="2:30" x14ac:dyDescent="0.25">
      <c r="B47" s="475"/>
      <c r="C47" s="358"/>
      <c r="D47" s="358"/>
      <c r="E47" s="358"/>
      <c r="F47" s="359"/>
      <c r="G47" s="361"/>
      <c r="H47" s="220"/>
      <c r="I47" s="362"/>
      <c r="J47" s="363"/>
      <c r="K47" s="363"/>
      <c r="L47" s="362"/>
      <c r="M47" s="362"/>
      <c r="N47" s="413"/>
      <c r="O47" s="477"/>
      <c r="P47" s="482"/>
      <c r="Q47" s="345"/>
      <c r="R47" s="345"/>
      <c r="S47" s="83"/>
      <c r="T47" s="424"/>
      <c r="U47" s="83"/>
      <c r="V47" s="83"/>
      <c r="W47" s="83"/>
      <c r="X47" s="83"/>
      <c r="Y47" s="83"/>
      <c r="Z47" s="83"/>
      <c r="AA47" s="83"/>
      <c r="AB47" s="83"/>
      <c r="AC47" s="83"/>
      <c r="AD47" s="83"/>
    </row>
    <row r="48" spans="2:30" x14ac:dyDescent="0.25">
      <c r="B48" s="485" t="s">
        <v>29</v>
      </c>
      <c r="C48" s="57"/>
      <c r="D48" s="57"/>
      <c r="E48" s="57"/>
      <c r="F48" s="57"/>
      <c r="G48" s="58" t="s">
        <v>640</v>
      </c>
      <c r="H48" s="368"/>
      <c r="I48" s="369"/>
      <c r="J48" s="370"/>
      <c r="K48" s="370"/>
      <c r="L48" s="369"/>
      <c r="M48" s="369"/>
      <c r="N48" s="417">
        <v>3879.31</v>
      </c>
      <c r="O48" s="486">
        <v>57624.590000000004</v>
      </c>
      <c r="P48" s="522"/>
      <c r="Q48" s="425"/>
      <c r="R48" s="345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  <c r="AD48" s="83"/>
    </row>
    <row r="49" spans="2:30" x14ac:dyDescent="0.25">
      <c r="B49" s="487" t="s">
        <v>30</v>
      </c>
      <c r="C49" s="60"/>
      <c r="D49" s="60"/>
      <c r="E49" s="60"/>
      <c r="F49" s="60"/>
      <c r="G49" s="61" t="s">
        <v>640</v>
      </c>
      <c r="H49" s="371"/>
      <c r="I49" s="372"/>
      <c r="J49" s="373"/>
      <c r="K49" s="373"/>
      <c r="L49" s="372"/>
      <c r="M49" s="372"/>
      <c r="N49" s="418">
        <v>3879.31</v>
      </c>
      <c r="O49" s="488">
        <v>57624.590000000004</v>
      </c>
      <c r="P49" s="522"/>
      <c r="Q49" s="425"/>
      <c r="R49" s="345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  <c r="AD49" s="83"/>
    </row>
    <row r="50" spans="2:30" ht="51" x14ac:dyDescent="0.25">
      <c r="B50" s="475" t="s">
        <v>563</v>
      </c>
      <c r="C50" s="358" t="s">
        <v>46</v>
      </c>
      <c r="D50" s="358" t="s">
        <v>47</v>
      </c>
      <c r="E50" s="358" t="s">
        <v>563</v>
      </c>
      <c r="F50" s="359">
        <v>94210</v>
      </c>
      <c r="G50" s="221" t="s">
        <v>883</v>
      </c>
      <c r="H50" s="358" t="s">
        <v>40</v>
      </c>
      <c r="I50" s="410">
        <v>62.61</v>
      </c>
      <c r="J50" s="375" t="s">
        <v>667</v>
      </c>
      <c r="K50" s="420">
        <v>50.73</v>
      </c>
      <c r="L50" s="410">
        <v>61.96</v>
      </c>
      <c r="M50" s="410">
        <v>62.12</v>
      </c>
      <c r="N50" s="410">
        <v>3879.31</v>
      </c>
      <c r="O50" s="476">
        <v>3889.33</v>
      </c>
      <c r="P50" s="523"/>
      <c r="Q50" s="345"/>
      <c r="R50" s="345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  <c r="AD50" s="83"/>
    </row>
    <row r="51" spans="2:30" ht="51" x14ac:dyDescent="0.25">
      <c r="B51" s="475" t="s">
        <v>631</v>
      </c>
      <c r="C51" s="358" t="s">
        <v>46</v>
      </c>
      <c r="D51" s="358" t="s">
        <v>47</v>
      </c>
      <c r="E51" s="358" t="s">
        <v>631</v>
      </c>
      <c r="F51" s="359">
        <v>92580</v>
      </c>
      <c r="G51" s="221" t="s">
        <v>884</v>
      </c>
      <c r="H51" s="358" t="s">
        <v>40</v>
      </c>
      <c r="I51" s="410">
        <v>166.3</v>
      </c>
      <c r="J51" s="375" t="s">
        <v>668</v>
      </c>
      <c r="K51" s="420">
        <v>51</v>
      </c>
      <c r="L51" s="410">
        <v>66.3</v>
      </c>
      <c r="M51" s="410">
        <v>62.45</v>
      </c>
      <c r="N51" s="410">
        <v>11025.69</v>
      </c>
      <c r="O51" s="476">
        <v>10385.43</v>
      </c>
      <c r="P51" s="523"/>
      <c r="Q51" s="345"/>
      <c r="R51" s="345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  <c r="AD51" s="83"/>
    </row>
    <row r="52" spans="2:30" ht="25.5" x14ac:dyDescent="0.25">
      <c r="B52" s="475" t="s">
        <v>632</v>
      </c>
      <c r="C52" s="358" t="s">
        <v>46</v>
      </c>
      <c r="D52" s="358" t="s">
        <v>47</v>
      </c>
      <c r="E52" s="358" t="s">
        <v>632</v>
      </c>
      <c r="F52" s="359">
        <v>94441</v>
      </c>
      <c r="G52" s="221" t="s">
        <v>885</v>
      </c>
      <c r="H52" s="358" t="s">
        <v>40</v>
      </c>
      <c r="I52" s="410">
        <v>101.898</v>
      </c>
      <c r="J52" s="375" t="s">
        <v>727</v>
      </c>
      <c r="K52" s="420">
        <v>41.52</v>
      </c>
      <c r="L52" s="410">
        <v>66.31</v>
      </c>
      <c r="M52" s="410">
        <v>50.84</v>
      </c>
      <c r="N52" s="410">
        <v>6756.85</v>
      </c>
      <c r="O52" s="476">
        <v>5180.49</v>
      </c>
      <c r="P52" s="523"/>
      <c r="Q52" s="345"/>
      <c r="R52" s="345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  <c r="AD52" s="83"/>
    </row>
    <row r="53" spans="2:30" ht="38.25" x14ac:dyDescent="0.25">
      <c r="B53" s="475" t="s">
        <v>633</v>
      </c>
      <c r="C53" s="358" t="s">
        <v>46</v>
      </c>
      <c r="D53" s="358" t="s">
        <v>47</v>
      </c>
      <c r="E53" s="358" t="s">
        <v>633</v>
      </c>
      <c r="F53" s="359">
        <v>92542</v>
      </c>
      <c r="G53" s="221" t="s">
        <v>886</v>
      </c>
      <c r="H53" s="358" t="s">
        <v>40</v>
      </c>
      <c r="I53" s="410">
        <v>276.45999999999998</v>
      </c>
      <c r="J53" s="375" t="s">
        <v>728</v>
      </c>
      <c r="K53" s="420">
        <v>108.07</v>
      </c>
      <c r="L53" s="410">
        <v>66.319999999999993</v>
      </c>
      <c r="M53" s="410">
        <v>132.35</v>
      </c>
      <c r="N53" s="410">
        <v>18334.82</v>
      </c>
      <c r="O53" s="476">
        <v>36589.480000000003</v>
      </c>
      <c r="P53" s="529">
        <v>0.1042228307243359</v>
      </c>
      <c r="Q53" s="345"/>
      <c r="R53" s="345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  <c r="AD53" s="83"/>
    </row>
    <row r="54" spans="2:30" ht="25.5" x14ac:dyDescent="0.25">
      <c r="B54" s="475" t="s">
        <v>730</v>
      </c>
      <c r="C54" s="358" t="s">
        <v>46</v>
      </c>
      <c r="D54" s="358" t="s">
        <v>47</v>
      </c>
      <c r="E54" s="358" t="s">
        <v>730</v>
      </c>
      <c r="F54" s="359">
        <v>94231</v>
      </c>
      <c r="G54" s="221" t="s">
        <v>887</v>
      </c>
      <c r="H54" s="358" t="s">
        <v>115</v>
      </c>
      <c r="I54" s="410">
        <v>26.799999999999997</v>
      </c>
      <c r="J54" s="375" t="s">
        <v>729</v>
      </c>
      <c r="K54" s="420">
        <v>48.14</v>
      </c>
      <c r="L54" s="410">
        <v>66.33</v>
      </c>
      <c r="M54" s="410">
        <v>58.95</v>
      </c>
      <c r="N54" s="410">
        <v>1777.64</v>
      </c>
      <c r="O54" s="476">
        <v>1579.86</v>
      </c>
      <c r="P54" s="523"/>
      <c r="Q54" s="345"/>
      <c r="R54" s="345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  <c r="AD54" s="83"/>
    </row>
    <row r="55" spans="2:30" x14ac:dyDescent="0.25">
      <c r="B55" s="475"/>
      <c r="C55" s="500"/>
      <c r="D55" s="500"/>
      <c r="E55" s="500"/>
      <c r="F55" s="359"/>
      <c r="G55" s="361"/>
      <c r="H55" s="220"/>
      <c r="I55" s="362"/>
      <c r="J55" s="503"/>
      <c r="K55" s="503"/>
      <c r="L55" s="362"/>
      <c r="M55" s="362">
        <v>0</v>
      </c>
      <c r="N55" s="362">
        <v>0</v>
      </c>
      <c r="O55" s="477"/>
      <c r="P55" s="482"/>
      <c r="Q55" s="345"/>
      <c r="R55" s="345"/>
      <c r="S55" s="83"/>
      <c r="T55" s="424"/>
      <c r="U55" s="83"/>
      <c r="V55" s="83"/>
      <c r="W55" s="83"/>
      <c r="X55" s="83"/>
      <c r="Y55" s="83"/>
      <c r="Z55" s="83"/>
      <c r="AA55" s="83"/>
      <c r="AB55" s="83"/>
      <c r="AC55" s="83"/>
      <c r="AD55" s="83"/>
    </row>
    <row r="56" spans="2:30" x14ac:dyDescent="0.25">
      <c r="B56" s="485" t="s">
        <v>50</v>
      </c>
      <c r="C56" s="57"/>
      <c r="D56" s="57"/>
      <c r="E56" s="57"/>
      <c r="F56" s="57"/>
      <c r="G56" s="58" t="s">
        <v>107</v>
      </c>
      <c r="H56" s="368"/>
      <c r="I56" s="369"/>
      <c r="J56" s="370"/>
      <c r="K56" s="370"/>
      <c r="L56" s="369"/>
      <c r="M56" s="369"/>
      <c r="N56" s="417">
        <v>7003.2100000000009</v>
      </c>
      <c r="O56" s="486">
        <v>11435.150000000001</v>
      </c>
      <c r="P56" s="522"/>
      <c r="Q56" s="425"/>
      <c r="R56" s="345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3"/>
    </row>
    <row r="57" spans="2:30" x14ac:dyDescent="0.25">
      <c r="B57" s="487" t="s">
        <v>584</v>
      </c>
      <c r="C57" s="60"/>
      <c r="D57" s="60"/>
      <c r="E57" s="60"/>
      <c r="F57" s="60"/>
      <c r="G57" s="61" t="s">
        <v>108</v>
      </c>
      <c r="H57" s="371"/>
      <c r="I57" s="372"/>
      <c r="J57" s="373"/>
      <c r="K57" s="373"/>
      <c r="L57" s="372"/>
      <c r="M57" s="372"/>
      <c r="N57" s="418">
        <v>2332.5100000000002</v>
      </c>
      <c r="O57" s="488">
        <v>1261.3499999999999</v>
      </c>
      <c r="P57" s="522"/>
      <c r="Q57" s="425"/>
      <c r="R57" s="345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</row>
    <row r="58" spans="2:30" ht="51" x14ac:dyDescent="0.25">
      <c r="B58" s="475" t="s">
        <v>585</v>
      </c>
      <c r="C58" s="358" t="s">
        <v>46</v>
      </c>
      <c r="D58" s="358" t="s">
        <v>47</v>
      </c>
      <c r="E58" s="358" t="s">
        <v>585</v>
      </c>
      <c r="F58" s="359">
        <v>94570</v>
      </c>
      <c r="G58" s="221" t="s">
        <v>888</v>
      </c>
      <c r="H58" s="358" t="s">
        <v>40</v>
      </c>
      <c r="I58" s="410">
        <v>2.16</v>
      </c>
      <c r="J58" s="375" t="s">
        <v>669</v>
      </c>
      <c r="K58" s="420">
        <v>476.82</v>
      </c>
      <c r="L58" s="410">
        <v>1079.8699999999999</v>
      </c>
      <c r="M58" s="410">
        <v>583.96</v>
      </c>
      <c r="N58" s="410">
        <v>2332.5100000000002</v>
      </c>
      <c r="O58" s="476">
        <v>1261.3499999999999</v>
      </c>
      <c r="P58" s="523"/>
      <c r="Q58" s="345"/>
      <c r="R58" s="345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  <c r="AD58" s="83"/>
    </row>
    <row r="59" spans="2:30" x14ac:dyDescent="0.25">
      <c r="B59" s="487" t="s">
        <v>608</v>
      </c>
      <c r="C59" s="60"/>
      <c r="D59" s="60"/>
      <c r="E59" s="60"/>
      <c r="F59" s="60"/>
      <c r="G59" s="61" t="s">
        <v>775</v>
      </c>
      <c r="H59" s="371"/>
      <c r="I59" s="372"/>
      <c r="J59" s="373"/>
      <c r="K59" s="373"/>
      <c r="L59" s="372"/>
      <c r="M59" s="372"/>
      <c r="N59" s="418">
        <v>4670.7</v>
      </c>
      <c r="O59" s="488">
        <v>6544.79</v>
      </c>
      <c r="P59" s="523"/>
      <c r="Q59" s="345"/>
      <c r="R59" s="345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83"/>
    </row>
    <row r="60" spans="2:30" ht="38.25" x14ac:dyDescent="0.25">
      <c r="B60" s="475" t="s">
        <v>609</v>
      </c>
      <c r="C60" s="358" t="s">
        <v>46</v>
      </c>
      <c r="D60" s="358" t="s">
        <v>48</v>
      </c>
      <c r="E60" s="358" t="s">
        <v>609</v>
      </c>
      <c r="F60" s="359">
        <v>1101004030</v>
      </c>
      <c r="G60" s="221" t="s">
        <v>889</v>
      </c>
      <c r="H60" s="358" t="s">
        <v>40</v>
      </c>
      <c r="I60" s="410">
        <v>3</v>
      </c>
      <c r="J60" s="375" t="s">
        <v>670</v>
      </c>
      <c r="K60" s="420">
        <v>1186.33</v>
      </c>
      <c r="L60" s="410">
        <v>1556.9</v>
      </c>
      <c r="M60" s="410">
        <v>1452.89</v>
      </c>
      <c r="N60" s="410">
        <v>4670.7</v>
      </c>
      <c r="O60" s="476">
        <v>4358.67</v>
      </c>
      <c r="P60" s="523"/>
      <c r="Q60" s="345"/>
      <c r="R60" s="345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  <c r="AD60" s="83"/>
    </row>
    <row r="61" spans="2:30" x14ac:dyDescent="0.25">
      <c r="B61" s="475" t="s">
        <v>777</v>
      </c>
      <c r="C61" s="358" t="s">
        <v>46</v>
      </c>
      <c r="D61" s="358" t="s">
        <v>88</v>
      </c>
      <c r="E61" s="358" t="s">
        <v>777</v>
      </c>
      <c r="F61" s="359">
        <v>111209</v>
      </c>
      <c r="G61" s="221" t="s">
        <v>779</v>
      </c>
      <c r="H61" s="358" t="s">
        <v>104</v>
      </c>
      <c r="I61" s="410">
        <v>4</v>
      </c>
      <c r="J61" s="375" t="s">
        <v>778</v>
      </c>
      <c r="K61" s="420">
        <v>446.26</v>
      </c>
      <c r="L61" s="410">
        <v>1556.91</v>
      </c>
      <c r="M61" s="410">
        <v>546.53</v>
      </c>
      <c r="N61" s="410">
        <v>6227.64</v>
      </c>
      <c r="O61" s="476">
        <v>2186.12</v>
      </c>
      <c r="P61" s="523"/>
      <c r="Q61" s="345"/>
      <c r="R61" s="345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  <c r="AD61" s="83"/>
    </row>
    <row r="62" spans="2:30" x14ac:dyDescent="0.25">
      <c r="B62" s="487" t="s">
        <v>610</v>
      </c>
      <c r="C62" s="60"/>
      <c r="D62" s="60"/>
      <c r="E62" s="60"/>
      <c r="F62" s="60"/>
      <c r="G62" s="61" t="s">
        <v>776</v>
      </c>
      <c r="H62" s="371"/>
      <c r="I62" s="372"/>
      <c r="J62" s="373"/>
      <c r="K62" s="373"/>
      <c r="L62" s="372"/>
      <c r="M62" s="372"/>
      <c r="N62" s="418">
        <v>4533.67</v>
      </c>
      <c r="O62" s="488">
        <v>3629.01</v>
      </c>
      <c r="P62" s="523"/>
      <c r="Q62" s="345"/>
      <c r="R62" s="345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  <c r="AD62" s="83"/>
    </row>
    <row r="63" spans="2:30" ht="38.25" x14ac:dyDescent="0.25">
      <c r="B63" s="475" t="s">
        <v>611</v>
      </c>
      <c r="C63" s="358" t="s">
        <v>46</v>
      </c>
      <c r="D63" s="358" t="s">
        <v>48</v>
      </c>
      <c r="E63" s="358" t="s">
        <v>611</v>
      </c>
      <c r="F63" s="359">
        <v>2001004046</v>
      </c>
      <c r="G63" s="221" t="s">
        <v>890</v>
      </c>
      <c r="H63" s="358" t="s">
        <v>40</v>
      </c>
      <c r="I63" s="410">
        <v>6.6</v>
      </c>
      <c r="J63" s="375" t="s">
        <v>671</v>
      </c>
      <c r="K63" s="420">
        <v>448.97</v>
      </c>
      <c r="L63" s="410">
        <v>686.92</v>
      </c>
      <c r="M63" s="410">
        <v>549.85</v>
      </c>
      <c r="N63" s="410">
        <v>4533.67</v>
      </c>
      <c r="O63" s="476">
        <v>3629.01</v>
      </c>
      <c r="P63" s="523"/>
      <c r="Q63" s="345"/>
      <c r="R63" s="345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</row>
    <row r="64" spans="2:30" x14ac:dyDescent="0.25">
      <c r="B64" s="475"/>
      <c r="C64" s="358"/>
      <c r="D64" s="358"/>
      <c r="E64" s="358"/>
      <c r="F64" s="359"/>
      <c r="G64" s="361"/>
      <c r="H64" s="220"/>
      <c r="I64" s="362"/>
      <c r="J64" s="363"/>
      <c r="K64" s="363"/>
      <c r="L64" s="362"/>
      <c r="M64" s="362"/>
      <c r="N64" s="413"/>
      <c r="O64" s="477"/>
      <c r="P64" s="523"/>
      <c r="Q64" s="345"/>
      <c r="R64" s="345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</row>
    <row r="65" spans="2:30" x14ac:dyDescent="0.25">
      <c r="B65" s="485" t="s">
        <v>106</v>
      </c>
      <c r="C65" s="57"/>
      <c r="D65" s="57"/>
      <c r="E65" s="57"/>
      <c r="F65" s="57"/>
      <c r="G65" s="58" t="s">
        <v>105</v>
      </c>
      <c r="H65" s="368"/>
      <c r="I65" s="369"/>
      <c r="J65" s="370"/>
      <c r="K65" s="370"/>
      <c r="L65" s="369"/>
      <c r="M65" s="369"/>
      <c r="N65" s="417" t="e">
        <v>#REF!</v>
      </c>
      <c r="O65" s="486">
        <v>52542.009999999995</v>
      </c>
      <c r="P65" s="523"/>
      <c r="Q65" s="345"/>
      <c r="R65" s="345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</row>
    <row r="66" spans="2:30" x14ac:dyDescent="0.25">
      <c r="B66" s="487" t="s">
        <v>586</v>
      </c>
      <c r="C66" s="60"/>
      <c r="D66" s="60"/>
      <c r="E66" s="60"/>
      <c r="F66" s="60"/>
      <c r="G66" s="61" t="s">
        <v>639</v>
      </c>
      <c r="H66" s="371"/>
      <c r="I66" s="372"/>
      <c r="J66" s="373"/>
      <c r="K66" s="373"/>
      <c r="L66" s="372"/>
      <c r="M66" s="372"/>
      <c r="N66" s="418">
        <v>6867.81</v>
      </c>
      <c r="O66" s="488">
        <v>12241.85</v>
      </c>
      <c r="P66" s="523"/>
      <c r="Q66" s="345"/>
      <c r="R66" s="345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</row>
    <row r="67" spans="2:30" ht="25.5" x14ac:dyDescent="0.25">
      <c r="B67" s="475" t="s">
        <v>587</v>
      </c>
      <c r="C67" s="358" t="s">
        <v>46</v>
      </c>
      <c r="D67" s="358" t="s">
        <v>47</v>
      </c>
      <c r="E67" s="358" t="s">
        <v>587</v>
      </c>
      <c r="F67" s="359">
        <v>95241</v>
      </c>
      <c r="G67" s="221" t="s">
        <v>891</v>
      </c>
      <c r="H67" s="358" t="s">
        <v>40</v>
      </c>
      <c r="I67" s="410">
        <v>159.41999999999999</v>
      </c>
      <c r="J67" s="375" t="s">
        <v>672</v>
      </c>
      <c r="K67" s="420">
        <v>34.520000000000003</v>
      </c>
      <c r="L67" s="410">
        <v>43.08</v>
      </c>
      <c r="M67" s="410">
        <v>42.27</v>
      </c>
      <c r="N67" s="410">
        <v>6867.81</v>
      </c>
      <c r="O67" s="476">
        <v>6738.68</v>
      </c>
      <c r="P67" s="523"/>
      <c r="Q67" s="345"/>
      <c r="R67" s="345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  <c r="AD67" s="83"/>
    </row>
    <row r="68" spans="2:30" ht="25.5" x14ac:dyDescent="0.25">
      <c r="B68" s="475" t="s">
        <v>588</v>
      </c>
      <c r="C68" s="358" t="s">
        <v>46</v>
      </c>
      <c r="D68" s="358" t="s">
        <v>48</v>
      </c>
      <c r="E68" s="358" t="s">
        <v>588</v>
      </c>
      <c r="F68" s="359">
        <v>701000102</v>
      </c>
      <c r="G68" s="221" t="s">
        <v>892</v>
      </c>
      <c r="H68" s="358" t="s">
        <v>40</v>
      </c>
      <c r="I68" s="410">
        <v>159.41999999999999</v>
      </c>
      <c r="J68" s="375">
        <v>25.51</v>
      </c>
      <c r="K68" s="420">
        <v>28.19</v>
      </c>
      <c r="L68" s="410">
        <v>32.729999999999997</v>
      </c>
      <c r="M68" s="410">
        <v>34.520000000000003</v>
      </c>
      <c r="N68" s="410">
        <v>5217.8100000000004</v>
      </c>
      <c r="O68" s="476">
        <v>5503.17</v>
      </c>
      <c r="P68" s="523"/>
      <c r="Q68" s="345"/>
      <c r="R68" s="345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  <c r="AD68" s="83"/>
    </row>
    <row r="69" spans="2:30" x14ac:dyDescent="0.25">
      <c r="B69" s="487" t="s">
        <v>731</v>
      </c>
      <c r="C69" s="60"/>
      <c r="D69" s="60"/>
      <c r="E69" s="60"/>
      <c r="F69" s="60"/>
      <c r="G69" s="61" t="s">
        <v>600</v>
      </c>
      <c r="H69" s="371"/>
      <c r="I69" s="372"/>
      <c r="J69" s="373"/>
      <c r="K69" s="373"/>
      <c r="L69" s="372"/>
      <c r="M69" s="372"/>
      <c r="N69" s="418" t="e">
        <v>#REF!</v>
      </c>
      <c r="O69" s="488">
        <v>40300.159999999996</v>
      </c>
      <c r="P69" s="523"/>
      <c r="Q69" s="345"/>
      <c r="R69" s="345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  <c r="AD69" s="83"/>
    </row>
    <row r="70" spans="2:30" ht="25.5" x14ac:dyDescent="0.25">
      <c r="B70" s="475" t="s">
        <v>732</v>
      </c>
      <c r="C70" s="358" t="s">
        <v>46</v>
      </c>
      <c r="D70" s="358" t="s">
        <v>48</v>
      </c>
      <c r="E70" s="358" t="s">
        <v>732</v>
      </c>
      <c r="F70" s="359">
        <v>2401003010</v>
      </c>
      <c r="G70" s="221" t="s">
        <v>893</v>
      </c>
      <c r="H70" s="358" t="s">
        <v>104</v>
      </c>
      <c r="I70" s="410">
        <v>3</v>
      </c>
      <c r="J70" s="375">
        <v>24.8</v>
      </c>
      <c r="K70" s="420">
        <v>27.84</v>
      </c>
      <c r="L70" s="410">
        <v>31.82</v>
      </c>
      <c r="M70" s="410">
        <v>34.090000000000003</v>
      </c>
      <c r="N70" s="410">
        <v>95.46</v>
      </c>
      <c r="O70" s="476">
        <v>102.27</v>
      </c>
      <c r="P70" s="523"/>
      <c r="Q70" s="345"/>
      <c r="R70" s="345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  <c r="AD70" s="83"/>
    </row>
    <row r="71" spans="2:30" ht="38.25" x14ac:dyDescent="0.25">
      <c r="B71" s="475" t="s">
        <v>733</v>
      </c>
      <c r="C71" s="358" t="s">
        <v>46</v>
      </c>
      <c r="D71" s="358" t="s">
        <v>47</v>
      </c>
      <c r="E71" s="358" t="s">
        <v>733</v>
      </c>
      <c r="F71" s="359">
        <v>87257</v>
      </c>
      <c r="G71" s="221" t="s">
        <v>894</v>
      </c>
      <c r="H71" s="358" t="s">
        <v>40</v>
      </c>
      <c r="I71" s="410">
        <v>22.71</v>
      </c>
      <c r="J71" s="375">
        <v>62.05</v>
      </c>
      <c r="K71" s="420">
        <v>85.14</v>
      </c>
      <c r="L71" s="410">
        <v>79.63</v>
      </c>
      <c r="M71" s="410">
        <v>104.27</v>
      </c>
      <c r="N71" s="410">
        <v>1808.39</v>
      </c>
      <c r="O71" s="476">
        <v>2367.9699999999998</v>
      </c>
      <c r="P71" s="523"/>
      <c r="Q71" s="345"/>
      <c r="R71" s="345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  <c r="AD71" s="83"/>
    </row>
    <row r="72" spans="2:30" ht="38.25" x14ac:dyDescent="0.25">
      <c r="B72" s="475" t="s">
        <v>734</v>
      </c>
      <c r="C72" s="358" t="s">
        <v>46</v>
      </c>
      <c r="D72" s="358" t="s">
        <v>47</v>
      </c>
      <c r="E72" s="358" t="s">
        <v>734</v>
      </c>
      <c r="F72" s="359">
        <v>87256</v>
      </c>
      <c r="G72" s="221" t="s">
        <v>895</v>
      </c>
      <c r="H72" s="358" t="s">
        <v>40</v>
      </c>
      <c r="I72" s="410">
        <v>29.58</v>
      </c>
      <c r="J72" s="375" t="s">
        <v>673</v>
      </c>
      <c r="K72" s="420">
        <v>94.37</v>
      </c>
      <c r="L72" s="410">
        <v>84.74</v>
      </c>
      <c r="M72" s="410">
        <v>115.57</v>
      </c>
      <c r="N72" s="410">
        <v>2506.6</v>
      </c>
      <c r="O72" s="476">
        <v>3418.56</v>
      </c>
      <c r="P72" s="523"/>
      <c r="Q72" s="345"/>
      <c r="R72" s="345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  <c r="AD72" s="83"/>
    </row>
    <row r="73" spans="2:30" ht="38.25" x14ac:dyDescent="0.25">
      <c r="B73" s="475" t="s">
        <v>735</v>
      </c>
      <c r="C73" s="358" t="s">
        <v>46</v>
      </c>
      <c r="D73" s="358" t="s">
        <v>47</v>
      </c>
      <c r="E73" s="358" t="s">
        <v>735</v>
      </c>
      <c r="F73" s="359">
        <v>87255</v>
      </c>
      <c r="G73" s="221" t="s">
        <v>896</v>
      </c>
      <c r="H73" s="358" t="s">
        <v>40</v>
      </c>
      <c r="I73" s="410">
        <v>6.77</v>
      </c>
      <c r="J73" s="375" t="s">
        <v>785</v>
      </c>
      <c r="K73" s="420">
        <v>106.16</v>
      </c>
      <c r="L73" s="410">
        <v>84.75</v>
      </c>
      <c r="M73" s="410">
        <v>130.01</v>
      </c>
      <c r="N73" s="410">
        <v>573.75</v>
      </c>
      <c r="O73" s="476">
        <v>880.16</v>
      </c>
      <c r="P73" s="523"/>
      <c r="Q73" s="345"/>
      <c r="R73" s="345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  <c r="AD73" s="83"/>
    </row>
    <row r="74" spans="2:30" ht="63.75" x14ac:dyDescent="0.25">
      <c r="B74" s="475" t="s">
        <v>811</v>
      </c>
      <c r="C74" s="358" t="s">
        <v>46</v>
      </c>
      <c r="D74" s="358" t="s">
        <v>47</v>
      </c>
      <c r="E74" s="358" t="s">
        <v>811</v>
      </c>
      <c r="F74" s="359">
        <v>104162</v>
      </c>
      <c r="G74" s="221" t="s">
        <v>897</v>
      </c>
      <c r="H74" s="358" t="s">
        <v>40</v>
      </c>
      <c r="I74" s="410">
        <v>153.41</v>
      </c>
      <c r="J74" s="375" t="s">
        <v>812</v>
      </c>
      <c r="K74" s="420">
        <v>100.48</v>
      </c>
      <c r="L74" s="410">
        <v>84.76</v>
      </c>
      <c r="M74" s="410">
        <v>123.05</v>
      </c>
      <c r="N74" s="410">
        <v>13003.03</v>
      </c>
      <c r="O74" s="476">
        <v>18877.099999999999</v>
      </c>
      <c r="P74" s="529">
        <v>5.3770231166618408E-2</v>
      </c>
      <c r="Q74" s="345"/>
      <c r="R74" s="345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  <c r="AD74" s="83"/>
    </row>
    <row r="75" spans="2:30" ht="25.5" x14ac:dyDescent="0.25">
      <c r="B75" s="475" t="s">
        <v>829</v>
      </c>
      <c r="C75" s="358" t="s">
        <v>46</v>
      </c>
      <c r="D75" s="358" t="s">
        <v>47</v>
      </c>
      <c r="E75" s="358" t="s">
        <v>829</v>
      </c>
      <c r="F75" s="359">
        <v>88650</v>
      </c>
      <c r="G75" s="221" t="s">
        <v>898</v>
      </c>
      <c r="H75" s="358" t="s">
        <v>115</v>
      </c>
      <c r="I75" s="410">
        <v>68.28</v>
      </c>
      <c r="J75" s="375" t="s">
        <v>830</v>
      </c>
      <c r="K75" s="420">
        <v>15.54</v>
      </c>
      <c r="L75" s="410">
        <v>84.78</v>
      </c>
      <c r="M75" s="410">
        <v>19.03</v>
      </c>
      <c r="N75" s="410">
        <v>5788.77</v>
      </c>
      <c r="O75" s="476">
        <v>1299.3599999999999</v>
      </c>
      <c r="P75" s="523"/>
      <c r="Q75" s="345"/>
      <c r="R75" s="345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  <c r="AD75" s="83"/>
    </row>
    <row r="76" spans="2:30" ht="38.25" x14ac:dyDescent="0.25">
      <c r="B76" s="475" t="s">
        <v>831</v>
      </c>
      <c r="C76" s="358" t="s">
        <v>46</v>
      </c>
      <c r="D76" s="358" t="s">
        <v>48</v>
      </c>
      <c r="E76" s="358" t="s">
        <v>831</v>
      </c>
      <c r="F76" s="359">
        <v>1701000124</v>
      </c>
      <c r="G76" s="221" t="s">
        <v>899</v>
      </c>
      <c r="H76" s="358" t="s">
        <v>115</v>
      </c>
      <c r="I76" s="410">
        <v>146.53000000000003</v>
      </c>
      <c r="J76" s="375" t="s">
        <v>832</v>
      </c>
      <c r="K76" s="420">
        <v>74.42</v>
      </c>
      <c r="L76" s="410">
        <v>84.79</v>
      </c>
      <c r="M76" s="410">
        <v>91.14</v>
      </c>
      <c r="N76" s="410">
        <v>12424.27</v>
      </c>
      <c r="O76" s="476">
        <v>13354.74</v>
      </c>
      <c r="P76" s="529">
        <v>3.8040136301131296E-2</v>
      </c>
      <c r="Q76" s="345"/>
      <c r="R76" s="345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  <c r="AD76" s="83"/>
    </row>
    <row r="77" spans="2:30" x14ac:dyDescent="0.25">
      <c r="B77" s="475"/>
      <c r="C77" s="500"/>
      <c r="D77" s="500"/>
      <c r="E77" s="500"/>
      <c r="F77" s="359"/>
      <c r="G77" s="221"/>
      <c r="H77" s="358"/>
      <c r="I77" s="410"/>
      <c r="J77" s="501"/>
      <c r="K77" s="502"/>
      <c r="L77" s="410"/>
      <c r="M77" s="360">
        <v>0</v>
      </c>
      <c r="N77" s="360">
        <v>0</v>
      </c>
      <c r="O77" s="476"/>
      <c r="P77" s="523"/>
      <c r="Q77" s="345"/>
      <c r="R77" s="345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  <c r="AD77" s="83"/>
    </row>
    <row r="78" spans="2:30" x14ac:dyDescent="0.25">
      <c r="B78" s="485" t="s">
        <v>51</v>
      </c>
      <c r="C78" s="57"/>
      <c r="D78" s="57"/>
      <c r="E78" s="57"/>
      <c r="F78" s="57"/>
      <c r="G78" s="58" t="s">
        <v>653</v>
      </c>
      <c r="H78" s="368"/>
      <c r="I78" s="369"/>
      <c r="J78" s="370"/>
      <c r="K78" s="370"/>
      <c r="L78" s="369"/>
      <c r="M78" s="369"/>
      <c r="N78" s="417">
        <v>142.5</v>
      </c>
      <c r="O78" s="486">
        <v>940.58999999999992</v>
      </c>
      <c r="P78" s="524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  <c r="AD78" s="83"/>
    </row>
    <row r="79" spans="2:30" x14ac:dyDescent="0.25">
      <c r="B79" s="487" t="s">
        <v>589</v>
      </c>
      <c r="C79" s="60"/>
      <c r="D79" s="60"/>
      <c r="E79" s="60"/>
      <c r="F79" s="60"/>
      <c r="G79" s="61" t="s">
        <v>626</v>
      </c>
      <c r="H79" s="371"/>
      <c r="I79" s="372"/>
      <c r="J79" s="373"/>
      <c r="K79" s="373"/>
      <c r="L79" s="372"/>
      <c r="M79" s="372"/>
      <c r="N79" s="418">
        <v>142.5</v>
      </c>
      <c r="O79" s="488">
        <v>614.4</v>
      </c>
      <c r="P79" s="524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  <c r="AD79" s="83"/>
    </row>
    <row r="80" spans="2:30" ht="38.25" x14ac:dyDescent="0.25">
      <c r="B80" s="475" t="s">
        <v>590</v>
      </c>
      <c r="C80" s="358" t="s">
        <v>46</v>
      </c>
      <c r="D80" s="358" t="s">
        <v>47</v>
      </c>
      <c r="E80" s="358" t="s">
        <v>590</v>
      </c>
      <c r="F80" s="359">
        <v>104328</v>
      </c>
      <c r="G80" s="221" t="s">
        <v>900</v>
      </c>
      <c r="H80" s="358" t="s">
        <v>104</v>
      </c>
      <c r="I80" s="410">
        <v>1</v>
      </c>
      <c r="J80" s="375" t="s">
        <v>674</v>
      </c>
      <c r="K80" s="420">
        <v>68.77</v>
      </c>
      <c r="L80" s="410">
        <v>85.92</v>
      </c>
      <c r="M80" s="410">
        <v>84.22</v>
      </c>
      <c r="N80" s="410">
        <v>85.92</v>
      </c>
      <c r="O80" s="476">
        <v>84.22</v>
      </c>
      <c r="P80" s="524"/>
      <c r="Q80" s="352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  <c r="AD80" s="83"/>
    </row>
    <row r="81" spans="2:30" ht="38.25" x14ac:dyDescent="0.25">
      <c r="B81" s="475" t="s">
        <v>736</v>
      </c>
      <c r="C81" s="358" t="s">
        <v>46</v>
      </c>
      <c r="D81" s="358" t="s">
        <v>47</v>
      </c>
      <c r="E81" s="358" t="s">
        <v>736</v>
      </c>
      <c r="F81" s="359">
        <v>89744</v>
      </c>
      <c r="G81" s="221" t="s">
        <v>901</v>
      </c>
      <c r="H81" s="358" t="s">
        <v>104</v>
      </c>
      <c r="I81" s="410">
        <v>1</v>
      </c>
      <c r="J81" s="375" t="s">
        <v>675</v>
      </c>
      <c r="K81" s="420">
        <v>26.67</v>
      </c>
      <c r="L81" s="410">
        <v>32.799999999999997</v>
      </c>
      <c r="M81" s="410">
        <v>32.659999999999997</v>
      </c>
      <c r="N81" s="410">
        <v>32.799999999999997</v>
      </c>
      <c r="O81" s="476">
        <v>32.659999999999997</v>
      </c>
      <c r="P81" s="524"/>
      <c r="Q81" s="352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  <c r="AD81" s="83"/>
    </row>
    <row r="82" spans="2:30" ht="38.25" x14ac:dyDescent="0.25">
      <c r="B82" s="475" t="s">
        <v>737</v>
      </c>
      <c r="C82" s="358" t="s">
        <v>46</v>
      </c>
      <c r="D82" s="358" t="s">
        <v>47</v>
      </c>
      <c r="E82" s="358" t="s">
        <v>737</v>
      </c>
      <c r="F82" s="359">
        <v>89724</v>
      </c>
      <c r="G82" s="221" t="s">
        <v>902</v>
      </c>
      <c r="H82" s="358" t="s">
        <v>104</v>
      </c>
      <c r="I82" s="410">
        <v>2</v>
      </c>
      <c r="J82" s="375" t="s">
        <v>676</v>
      </c>
      <c r="K82" s="420">
        <v>10</v>
      </c>
      <c r="L82" s="410">
        <v>11.89</v>
      </c>
      <c r="M82" s="410">
        <v>12.24</v>
      </c>
      <c r="N82" s="410">
        <v>23.78</v>
      </c>
      <c r="O82" s="476">
        <v>24.48</v>
      </c>
      <c r="P82" s="524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  <c r="AD82" s="83"/>
    </row>
    <row r="83" spans="2:30" ht="38.25" x14ac:dyDescent="0.25">
      <c r="B83" s="475" t="s">
        <v>738</v>
      </c>
      <c r="C83" s="358" t="s">
        <v>46</v>
      </c>
      <c r="D83" s="358" t="s">
        <v>47</v>
      </c>
      <c r="E83" s="358" t="s">
        <v>738</v>
      </c>
      <c r="F83" s="359">
        <v>89731</v>
      </c>
      <c r="G83" s="221" t="s">
        <v>903</v>
      </c>
      <c r="H83" s="358" t="s">
        <v>104</v>
      </c>
      <c r="I83" s="410">
        <v>2</v>
      </c>
      <c r="J83" s="375" t="s">
        <v>788</v>
      </c>
      <c r="K83" s="420">
        <v>14.32</v>
      </c>
      <c r="L83" s="410">
        <v>11.9</v>
      </c>
      <c r="M83" s="410">
        <v>17.53</v>
      </c>
      <c r="N83" s="410">
        <v>23.8</v>
      </c>
      <c r="O83" s="476">
        <v>35.06</v>
      </c>
      <c r="P83" s="524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  <c r="AD83" s="83"/>
    </row>
    <row r="84" spans="2:30" ht="38.25" x14ac:dyDescent="0.25">
      <c r="B84" s="475" t="s">
        <v>739</v>
      </c>
      <c r="C84" s="358" t="s">
        <v>46</v>
      </c>
      <c r="D84" s="358" t="s">
        <v>47</v>
      </c>
      <c r="E84" s="358" t="s">
        <v>739</v>
      </c>
      <c r="F84" s="359">
        <v>89784</v>
      </c>
      <c r="G84" s="221" t="s">
        <v>904</v>
      </c>
      <c r="H84" s="358" t="s">
        <v>104</v>
      </c>
      <c r="I84" s="410">
        <v>1</v>
      </c>
      <c r="J84" s="375" t="s">
        <v>789</v>
      </c>
      <c r="K84" s="420">
        <v>23.3</v>
      </c>
      <c r="L84" s="410">
        <v>11.92</v>
      </c>
      <c r="M84" s="410">
        <v>28.53</v>
      </c>
      <c r="N84" s="410">
        <v>11.92</v>
      </c>
      <c r="O84" s="476">
        <v>28.53</v>
      </c>
      <c r="P84" s="524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  <c r="AD84" s="83"/>
    </row>
    <row r="85" spans="2:30" ht="38.25" x14ac:dyDescent="0.25">
      <c r="B85" s="475" t="s">
        <v>740</v>
      </c>
      <c r="C85" s="358" t="s">
        <v>46</v>
      </c>
      <c r="D85" s="358" t="s">
        <v>47</v>
      </c>
      <c r="E85" s="358" t="s">
        <v>740</v>
      </c>
      <c r="F85" s="359">
        <v>89714</v>
      </c>
      <c r="G85" s="221" t="s">
        <v>905</v>
      </c>
      <c r="H85" s="358" t="s">
        <v>115</v>
      </c>
      <c r="I85" s="410">
        <v>3.1</v>
      </c>
      <c r="J85" s="375" t="s">
        <v>677</v>
      </c>
      <c r="K85" s="420">
        <v>36.06</v>
      </c>
      <c r="L85" s="410">
        <v>43.41</v>
      </c>
      <c r="M85" s="410">
        <v>44.16</v>
      </c>
      <c r="N85" s="410">
        <v>134.57</v>
      </c>
      <c r="O85" s="476">
        <v>136.88999999999999</v>
      </c>
      <c r="P85" s="524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  <c r="AD85" s="83"/>
    </row>
    <row r="86" spans="2:30" ht="38.25" x14ac:dyDescent="0.25">
      <c r="B86" s="475" t="s">
        <v>741</v>
      </c>
      <c r="C86" s="358" t="s">
        <v>46</v>
      </c>
      <c r="D86" s="358" t="s">
        <v>47</v>
      </c>
      <c r="E86" s="358" t="s">
        <v>741</v>
      </c>
      <c r="F86" s="359">
        <v>89712</v>
      </c>
      <c r="G86" s="221" t="s">
        <v>906</v>
      </c>
      <c r="H86" s="358" t="s">
        <v>115</v>
      </c>
      <c r="I86" s="410">
        <v>4.8</v>
      </c>
      <c r="J86" s="375" t="s">
        <v>678</v>
      </c>
      <c r="K86" s="420">
        <v>25.9</v>
      </c>
      <c r="L86" s="410">
        <v>31.19</v>
      </c>
      <c r="M86" s="410">
        <v>31.71</v>
      </c>
      <c r="N86" s="410">
        <v>149.71</v>
      </c>
      <c r="O86" s="476">
        <v>152.19999999999999</v>
      </c>
      <c r="P86" s="524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  <c r="AD86" s="83"/>
    </row>
    <row r="87" spans="2:30" ht="38.25" x14ac:dyDescent="0.25">
      <c r="B87" s="475" t="s">
        <v>742</v>
      </c>
      <c r="C87" s="358" t="s">
        <v>46</v>
      </c>
      <c r="D87" s="358" t="s">
        <v>47</v>
      </c>
      <c r="E87" s="358" t="s">
        <v>742</v>
      </c>
      <c r="F87" s="359">
        <v>89711</v>
      </c>
      <c r="G87" s="221" t="s">
        <v>907</v>
      </c>
      <c r="H87" s="358" t="s">
        <v>115</v>
      </c>
      <c r="I87" s="410">
        <v>2</v>
      </c>
      <c r="J87" s="375" t="s">
        <v>679</v>
      </c>
      <c r="K87" s="420">
        <v>20.329999999999998</v>
      </c>
      <c r="L87" s="410">
        <v>24.02</v>
      </c>
      <c r="M87" s="410">
        <v>24.89</v>
      </c>
      <c r="N87" s="410">
        <v>48.04</v>
      </c>
      <c r="O87" s="476">
        <v>49.78</v>
      </c>
      <c r="P87" s="524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  <c r="AD87" s="83"/>
    </row>
    <row r="88" spans="2:30" ht="25.5" x14ac:dyDescent="0.25">
      <c r="B88" s="475" t="s">
        <v>743</v>
      </c>
      <c r="C88" s="358" t="s">
        <v>46</v>
      </c>
      <c r="D88" s="358" t="s">
        <v>48</v>
      </c>
      <c r="E88" s="358" t="s">
        <v>743</v>
      </c>
      <c r="F88" s="359">
        <v>1401000108</v>
      </c>
      <c r="G88" s="221" t="s">
        <v>908</v>
      </c>
      <c r="H88" s="358" t="s">
        <v>115</v>
      </c>
      <c r="I88" s="410">
        <v>5.0999999999999996</v>
      </c>
      <c r="J88" s="375">
        <v>4.99</v>
      </c>
      <c r="K88" s="420">
        <v>5.72</v>
      </c>
      <c r="L88" s="410">
        <v>6.4</v>
      </c>
      <c r="M88" s="410">
        <v>7</v>
      </c>
      <c r="N88" s="410">
        <v>32.64</v>
      </c>
      <c r="O88" s="476">
        <v>35.700000000000003</v>
      </c>
      <c r="P88" s="524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  <c r="AD88" s="83"/>
    </row>
    <row r="89" spans="2:30" x14ac:dyDescent="0.25">
      <c r="B89" s="475" t="s">
        <v>796</v>
      </c>
      <c r="C89" s="358" t="s">
        <v>46</v>
      </c>
      <c r="D89" s="358" t="s">
        <v>48</v>
      </c>
      <c r="E89" s="358" t="s">
        <v>796</v>
      </c>
      <c r="F89" s="359">
        <v>1301001070</v>
      </c>
      <c r="G89" s="221" t="s">
        <v>909</v>
      </c>
      <c r="H89" s="358" t="s">
        <v>115</v>
      </c>
      <c r="I89" s="410">
        <v>5.0999999999999996</v>
      </c>
      <c r="J89" s="375">
        <v>4.88</v>
      </c>
      <c r="K89" s="420">
        <v>5.59</v>
      </c>
      <c r="L89" s="410">
        <v>6.26</v>
      </c>
      <c r="M89" s="410">
        <v>6.84</v>
      </c>
      <c r="N89" s="410">
        <v>31.92</v>
      </c>
      <c r="O89" s="476">
        <v>34.880000000000003</v>
      </c>
      <c r="P89" s="524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  <c r="AD89" s="83"/>
    </row>
    <row r="90" spans="2:30" x14ac:dyDescent="0.25">
      <c r="B90" s="487" t="s">
        <v>627</v>
      </c>
      <c r="C90" s="60"/>
      <c r="D90" s="60"/>
      <c r="E90" s="60"/>
      <c r="F90" s="60"/>
      <c r="G90" s="61" t="s">
        <v>628</v>
      </c>
      <c r="H90" s="371"/>
      <c r="I90" s="372"/>
      <c r="J90" s="373"/>
      <c r="K90" s="373"/>
      <c r="L90" s="372"/>
      <c r="M90" s="372"/>
      <c r="N90" s="418">
        <v>134.80000000000001</v>
      </c>
      <c r="O90" s="488">
        <v>326.19</v>
      </c>
      <c r="P90" s="524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  <c r="AD90" s="83"/>
    </row>
    <row r="91" spans="2:30" ht="38.25" x14ac:dyDescent="0.25">
      <c r="B91" s="475" t="s">
        <v>629</v>
      </c>
      <c r="C91" s="358" t="s">
        <v>46</v>
      </c>
      <c r="D91" s="358" t="s">
        <v>47</v>
      </c>
      <c r="E91" s="358" t="s">
        <v>629</v>
      </c>
      <c r="F91" s="359">
        <v>89987</v>
      </c>
      <c r="G91" s="221" t="s">
        <v>910</v>
      </c>
      <c r="H91" s="358" t="s">
        <v>104</v>
      </c>
      <c r="I91" s="410">
        <v>1</v>
      </c>
      <c r="J91" s="375" t="s">
        <v>680</v>
      </c>
      <c r="K91" s="420">
        <v>85.48</v>
      </c>
      <c r="L91" s="410">
        <v>119.98</v>
      </c>
      <c r="M91" s="410">
        <v>104.68</v>
      </c>
      <c r="N91" s="410">
        <v>119.98</v>
      </c>
      <c r="O91" s="476">
        <v>104.68</v>
      </c>
      <c r="P91" s="524"/>
      <c r="Q91" s="352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  <c r="AD91" s="83"/>
    </row>
    <row r="92" spans="2:30" ht="38.25" x14ac:dyDescent="0.25">
      <c r="B92" s="475" t="s">
        <v>744</v>
      </c>
      <c r="C92" s="358" t="s">
        <v>46</v>
      </c>
      <c r="D92" s="358" t="s">
        <v>47</v>
      </c>
      <c r="E92" s="358" t="s">
        <v>744</v>
      </c>
      <c r="F92" s="359">
        <v>89383</v>
      </c>
      <c r="G92" s="221" t="s">
        <v>911</v>
      </c>
      <c r="H92" s="358" t="s">
        <v>104</v>
      </c>
      <c r="I92" s="410">
        <v>2</v>
      </c>
      <c r="J92" s="375" t="s">
        <v>681</v>
      </c>
      <c r="K92" s="420">
        <v>6.35</v>
      </c>
      <c r="L92" s="410">
        <v>7.41</v>
      </c>
      <c r="M92" s="410">
        <v>7.77</v>
      </c>
      <c r="N92" s="410">
        <v>14.82</v>
      </c>
      <c r="O92" s="476">
        <v>15.54</v>
      </c>
      <c r="P92" s="524"/>
      <c r="Q92" s="352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  <c r="AD92" s="83"/>
    </row>
    <row r="93" spans="2:30" ht="38.25" x14ac:dyDescent="0.25">
      <c r="B93" s="475" t="s">
        <v>745</v>
      </c>
      <c r="C93" s="358" t="s">
        <v>46</v>
      </c>
      <c r="D93" s="358" t="s">
        <v>47</v>
      </c>
      <c r="E93" s="358" t="s">
        <v>745</v>
      </c>
      <c r="F93" s="359">
        <v>94660</v>
      </c>
      <c r="G93" s="221" t="s">
        <v>912</v>
      </c>
      <c r="H93" s="358" t="s">
        <v>104</v>
      </c>
      <c r="I93" s="410">
        <v>1</v>
      </c>
      <c r="J93" s="375" t="s">
        <v>791</v>
      </c>
      <c r="K93" s="420">
        <v>7.88</v>
      </c>
      <c r="L93" s="410">
        <v>7.43</v>
      </c>
      <c r="M93" s="410">
        <v>9.65</v>
      </c>
      <c r="N93" s="410">
        <v>7.43</v>
      </c>
      <c r="O93" s="476">
        <v>9.65</v>
      </c>
      <c r="P93" s="524"/>
      <c r="Q93" s="352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  <c r="AD93" s="83"/>
    </row>
    <row r="94" spans="2:30" ht="25.5" x14ac:dyDescent="0.25">
      <c r="B94" s="475" t="s">
        <v>746</v>
      </c>
      <c r="C94" s="358" t="s">
        <v>46</v>
      </c>
      <c r="D94" s="358" t="s">
        <v>47</v>
      </c>
      <c r="E94" s="358" t="s">
        <v>746</v>
      </c>
      <c r="F94" s="359">
        <v>89363</v>
      </c>
      <c r="G94" s="221" t="s">
        <v>913</v>
      </c>
      <c r="H94" s="358" t="s">
        <v>104</v>
      </c>
      <c r="I94" s="410">
        <v>1</v>
      </c>
      <c r="J94" s="375" t="s">
        <v>792</v>
      </c>
      <c r="K94" s="420">
        <v>9.81</v>
      </c>
      <c r="L94" s="410">
        <v>7.44</v>
      </c>
      <c r="M94" s="410">
        <v>12.01</v>
      </c>
      <c r="N94" s="410">
        <v>7.44</v>
      </c>
      <c r="O94" s="476">
        <v>12.01</v>
      </c>
      <c r="P94" s="524"/>
      <c r="Q94" s="352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  <c r="AD94" s="83"/>
    </row>
    <row r="95" spans="2:30" ht="38.25" x14ac:dyDescent="0.25">
      <c r="B95" s="475" t="s">
        <v>747</v>
      </c>
      <c r="C95" s="358" t="s">
        <v>46</v>
      </c>
      <c r="D95" s="358" t="s">
        <v>47</v>
      </c>
      <c r="E95" s="358" t="s">
        <v>747</v>
      </c>
      <c r="F95" s="359">
        <v>94678</v>
      </c>
      <c r="G95" s="221" t="s">
        <v>914</v>
      </c>
      <c r="H95" s="358" t="s">
        <v>104</v>
      </c>
      <c r="I95" s="410">
        <v>1</v>
      </c>
      <c r="J95" s="375" t="s">
        <v>793</v>
      </c>
      <c r="K95" s="420">
        <v>14.52</v>
      </c>
      <c r="L95" s="410">
        <v>7.45</v>
      </c>
      <c r="M95" s="410">
        <v>17.78</v>
      </c>
      <c r="N95" s="410">
        <v>7.45</v>
      </c>
      <c r="O95" s="476">
        <v>17.78</v>
      </c>
      <c r="P95" s="524"/>
      <c r="Q95" s="352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  <c r="AD95" s="83"/>
    </row>
    <row r="96" spans="2:30" ht="38.25" x14ac:dyDescent="0.25">
      <c r="B96" s="475" t="s">
        <v>748</v>
      </c>
      <c r="C96" s="358" t="s">
        <v>46</v>
      </c>
      <c r="D96" s="358" t="s">
        <v>47</v>
      </c>
      <c r="E96" s="358" t="s">
        <v>748</v>
      </c>
      <c r="F96" s="359">
        <v>89408</v>
      </c>
      <c r="G96" s="221" t="s">
        <v>915</v>
      </c>
      <c r="H96" s="358" t="s">
        <v>104</v>
      </c>
      <c r="I96" s="410">
        <v>2</v>
      </c>
      <c r="J96" s="375" t="s">
        <v>682</v>
      </c>
      <c r="K96" s="420">
        <v>8.2899999999999991</v>
      </c>
      <c r="L96" s="410">
        <v>9.57</v>
      </c>
      <c r="M96" s="410">
        <v>10.15</v>
      </c>
      <c r="N96" s="410">
        <v>19.14</v>
      </c>
      <c r="O96" s="476">
        <v>20.3</v>
      </c>
      <c r="P96" s="524"/>
      <c r="Q96" s="352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  <c r="AD96" s="83"/>
    </row>
    <row r="97" spans="2:30" ht="25.5" x14ac:dyDescent="0.25">
      <c r="B97" s="475" t="s">
        <v>749</v>
      </c>
      <c r="C97" s="358" t="s">
        <v>46</v>
      </c>
      <c r="D97" s="358" t="s">
        <v>47</v>
      </c>
      <c r="E97" s="358" t="s">
        <v>749</v>
      </c>
      <c r="F97" s="359">
        <v>89402</v>
      </c>
      <c r="G97" s="221" t="s">
        <v>916</v>
      </c>
      <c r="H97" s="358" t="s">
        <v>115</v>
      </c>
      <c r="I97" s="410">
        <v>3.8</v>
      </c>
      <c r="J97" s="375" t="s">
        <v>683</v>
      </c>
      <c r="K97" s="420">
        <v>11.68</v>
      </c>
      <c r="L97" s="410">
        <v>13.82</v>
      </c>
      <c r="M97" s="410">
        <v>14.3</v>
      </c>
      <c r="N97" s="410">
        <v>52.51</v>
      </c>
      <c r="O97" s="476">
        <v>54.34</v>
      </c>
      <c r="P97" s="524"/>
      <c r="Q97" s="352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  <c r="AD97" s="83"/>
    </row>
    <row r="98" spans="2:30" ht="25.5" x14ac:dyDescent="0.25">
      <c r="B98" s="475" t="s">
        <v>750</v>
      </c>
      <c r="C98" s="358" t="s">
        <v>46</v>
      </c>
      <c r="D98" s="358" t="s">
        <v>47</v>
      </c>
      <c r="E98" s="358" t="s">
        <v>750</v>
      </c>
      <c r="F98" s="359">
        <v>94650</v>
      </c>
      <c r="G98" s="221" t="s">
        <v>917</v>
      </c>
      <c r="H98" s="358" t="s">
        <v>115</v>
      </c>
      <c r="I98" s="410">
        <v>0.6</v>
      </c>
      <c r="J98" s="375" t="s">
        <v>790</v>
      </c>
      <c r="K98" s="420">
        <v>18.18</v>
      </c>
      <c r="L98" s="410">
        <v>13.83</v>
      </c>
      <c r="M98" s="410">
        <v>22.26</v>
      </c>
      <c r="N98" s="410">
        <v>8.2899999999999991</v>
      </c>
      <c r="O98" s="476">
        <v>13.35</v>
      </c>
      <c r="P98" s="524"/>
      <c r="Q98" s="352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  <c r="AD98" s="83"/>
    </row>
    <row r="99" spans="2:30" ht="25.5" x14ac:dyDescent="0.25">
      <c r="B99" s="475" t="s">
        <v>794</v>
      </c>
      <c r="C99" s="358" t="s">
        <v>46</v>
      </c>
      <c r="D99" s="358" t="s">
        <v>47</v>
      </c>
      <c r="E99" s="358" t="s">
        <v>794</v>
      </c>
      <c r="F99" s="359">
        <v>94651</v>
      </c>
      <c r="G99" s="221" t="s">
        <v>918</v>
      </c>
      <c r="H99" s="358" t="s">
        <v>115</v>
      </c>
      <c r="I99" s="410">
        <v>2.5</v>
      </c>
      <c r="J99" s="375" t="s">
        <v>684</v>
      </c>
      <c r="K99" s="420">
        <v>21.06</v>
      </c>
      <c r="L99" s="410">
        <v>30.01</v>
      </c>
      <c r="M99" s="410">
        <v>25.79</v>
      </c>
      <c r="N99" s="410">
        <v>75.02</v>
      </c>
      <c r="O99" s="476">
        <v>64.47</v>
      </c>
      <c r="P99" s="524"/>
      <c r="Q99" s="352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  <c r="AD99" s="83"/>
    </row>
    <row r="100" spans="2:30" ht="25.5" x14ac:dyDescent="0.25">
      <c r="B100" s="475" t="s">
        <v>795</v>
      </c>
      <c r="C100" s="358" t="s">
        <v>46</v>
      </c>
      <c r="D100" s="358" t="s">
        <v>47</v>
      </c>
      <c r="E100" s="358" t="s">
        <v>795</v>
      </c>
      <c r="F100" s="359">
        <v>89440</v>
      </c>
      <c r="G100" s="221" t="s">
        <v>919</v>
      </c>
      <c r="H100" s="358" t="s">
        <v>104</v>
      </c>
      <c r="I100" s="410">
        <v>1</v>
      </c>
      <c r="J100" s="375" t="s">
        <v>685</v>
      </c>
      <c r="K100" s="420">
        <v>11.49</v>
      </c>
      <c r="L100" s="410">
        <v>13.32</v>
      </c>
      <c r="M100" s="410">
        <v>14.07</v>
      </c>
      <c r="N100" s="410">
        <v>13.32</v>
      </c>
      <c r="O100" s="476">
        <v>14.07</v>
      </c>
      <c r="P100" s="524"/>
      <c r="Q100" s="352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  <c r="AD100" s="83"/>
    </row>
    <row r="101" spans="2:30" x14ac:dyDescent="0.25">
      <c r="B101" s="475"/>
      <c r="C101" s="358"/>
      <c r="D101" s="358"/>
      <c r="E101" s="358"/>
      <c r="F101" s="359"/>
      <c r="G101" s="361"/>
      <c r="H101" s="220"/>
      <c r="I101" s="362"/>
      <c r="J101" s="363"/>
      <c r="K101" s="363"/>
      <c r="L101" s="362"/>
      <c r="M101" s="362"/>
      <c r="N101" s="413"/>
      <c r="O101" s="477"/>
      <c r="P101" s="523"/>
      <c r="Q101" s="345"/>
      <c r="R101" s="345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  <c r="AD101" s="83"/>
    </row>
    <row r="102" spans="2:30" x14ac:dyDescent="0.25">
      <c r="B102" s="485" t="s">
        <v>52</v>
      </c>
      <c r="C102" s="57"/>
      <c r="D102" s="57"/>
      <c r="E102" s="57"/>
      <c r="F102" s="57"/>
      <c r="G102" s="58" t="s">
        <v>110</v>
      </c>
      <c r="H102" s="368"/>
      <c r="I102" s="369"/>
      <c r="J102" s="370"/>
      <c r="K102" s="370"/>
      <c r="L102" s="369"/>
      <c r="M102" s="369"/>
      <c r="N102" s="417">
        <v>2195.6</v>
      </c>
      <c r="O102" s="486">
        <v>17704.060000000001</v>
      </c>
      <c r="P102" s="524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  <c r="AD102" s="83"/>
    </row>
    <row r="103" spans="2:30" x14ac:dyDescent="0.25">
      <c r="B103" s="487" t="s">
        <v>591</v>
      </c>
      <c r="C103" s="60"/>
      <c r="D103" s="60"/>
      <c r="E103" s="60"/>
      <c r="F103" s="60"/>
      <c r="G103" s="61" t="s">
        <v>565</v>
      </c>
      <c r="H103" s="371"/>
      <c r="I103" s="372"/>
      <c r="J103" s="373"/>
      <c r="K103" s="373"/>
      <c r="L103" s="372"/>
      <c r="M103" s="372"/>
      <c r="N103" s="418">
        <v>967.3</v>
      </c>
      <c r="O103" s="488">
        <v>9483.99</v>
      </c>
      <c r="P103" s="524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  <c r="AD103" s="83"/>
    </row>
    <row r="104" spans="2:30" ht="25.5" x14ac:dyDescent="0.25">
      <c r="B104" s="475" t="s">
        <v>592</v>
      </c>
      <c r="C104" s="358" t="s">
        <v>46</v>
      </c>
      <c r="D104" s="358" t="s">
        <v>47</v>
      </c>
      <c r="E104" s="358" t="s">
        <v>592</v>
      </c>
      <c r="F104" s="359">
        <v>86888</v>
      </c>
      <c r="G104" s="221" t="s">
        <v>920</v>
      </c>
      <c r="H104" s="358" t="s">
        <v>104</v>
      </c>
      <c r="I104" s="410">
        <v>3</v>
      </c>
      <c r="J104" s="375" t="s">
        <v>686</v>
      </c>
      <c r="K104" s="420">
        <v>462.97</v>
      </c>
      <c r="L104" s="410">
        <v>46.47</v>
      </c>
      <c r="M104" s="410">
        <v>566.99</v>
      </c>
      <c r="N104" s="410">
        <v>139.41</v>
      </c>
      <c r="O104" s="476">
        <v>1700.97</v>
      </c>
      <c r="P104" s="524"/>
      <c r="Q104" s="352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  <c r="AD104" s="83"/>
    </row>
    <row r="105" spans="2:30" ht="38.25" x14ac:dyDescent="0.25">
      <c r="B105" s="475" t="s">
        <v>634</v>
      </c>
      <c r="C105" s="358" t="s">
        <v>46</v>
      </c>
      <c r="D105" s="358" t="s">
        <v>47</v>
      </c>
      <c r="E105" s="358" t="s">
        <v>634</v>
      </c>
      <c r="F105" s="359">
        <v>86921</v>
      </c>
      <c r="G105" s="221" t="s">
        <v>921</v>
      </c>
      <c r="H105" s="358" t="s">
        <v>104</v>
      </c>
      <c r="I105" s="410">
        <v>4</v>
      </c>
      <c r="J105" s="375" t="s">
        <v>687</v>
      </c>
      <c r="K105" s="420">
        <v>742.81</v>
      </c>
      <c r="L105" s="410">
        <v>75.25</v>
      </c>
      <c r="M105" s="410">
        <v>909.71</v>
      </c>
      <c r="N105" s="410">
        <v>301</v>
      </c>
      <c r="O105" s="476">
        <v>3638.84</v>
      </c>
      <c r="P105" s="524"/>
      <c r="Q105" s="352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  <c r="AD105" s="83"/>
    </row>
    <row r="106" spans="2:30" ht="25.5" x14ac:dyDescent="0.25">
      <c r="B106" s="475" t="s">
        <v>751</v>
      </c>
      <c r="C106" s="358" t="s">
        <v>46</v>
      </c>
      <c r="D106" s="358" t="s">
        <v>49</v>
      </c>
      <c r="E106" s="358" t="s">
        <v>751</v>
      </c>
      <c r="F106" s="359" t="s">
        <v>508</v>
      </c>
      <c r="G106" s="221" t="s">
        <v>786</v>
      </c>
      <c r="H106" s="358" t="s">
        <v>133</v>
      </c>
      <c r="I106" s="410">
        <v>1</v>
      </c>
      <c r="J106" s="375" t="s">
        <v>780</v>
      </c>
      <c r="K106" s="420">
        <v>1186.42</v>
      </c>
      <c r="L106" s="410">
        <v>75.27</v>
      </c>
      <c r="M106" s="410">
        <v>1453</v>
      </c>
      <c r="N106" s="410">
        <v>75.27</v>
      </c>
      <c r="O106" s="476">
        <v>1453</v>
      </c>
      <c r="P106" s="524"/>
      <c r="Q106" s="352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  <c r="AD106" s="83"/>
    </row>
    <row r="107" spans="2:30" ht="25.5" x14ac:dyDescent="0.25">
      <c r="B107" s="475" t="s">
        <v>787</v>
      </c>
      <c r="C107" s="358" t="s">
        <v>46</v>
      </c>
      <c r="D107" s="358" t="s">
        <v>47</v>
      </c>
      <c r="E107" s="358" t="s">
        <v>787</v>
      </c>
      <c r="F107" s="359">
        <v>86903</v>
      </c>
      <c r="G107" s="221" t="s">
        <v>922</v>
      </c>
      <c r="H107" s="358" t="s">
        <v>104</v>
      </c>
      <c r="I107" s="410">
        <v>6</v>
      </c>
      <c r="J107" s="375" t="s">
        <v>780</v>
      </c>
      <c r="K107" s="420">
        <v>366.24</v>
      </c>
      <c r="L107" s="410">
        <v>75.27</v>
      </c>
      <c r="M107" s="410">
        <v>448.53</v>
      </c>
      <c r="N107" s="410">
        <v>451.62</v>
      </c>
      <c r="O107" s="476">
        <v>2691.18</v>
      </c>
      <c r="P107" s="524"/>
      <c r="Q107" s="352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  <c r="AD107" s="83"/>
    </row>
    <row r="108" spans="2:30" x14ac:dyDescent="0.25">
      <c r="B108" s="487" t="s">
        <v>781</v>
      </c>
      <c r="C108" s="60"/>
      <c r="D108" s="60"/>
      <c r="E108" s="60"/>
      <c r="F108" s="60"/>
      <c r="G108" s="61" t="s">
        <v>564</v>
      </c>
      <c r="H108" s="371"/>
      <c r="I108" s="372"/>
      <c r="J108" s="373"/>
      <c r="K108" s="373"/>
      <c r="L108" s="372"/>
      <c r="M108" s="372"/>
      <c r="N108" s="418">
        <v>888.70999999999992</v>
      </c>
      <c r="O108" s="488">
        <v>5764.61</v>
      </c>
      <c r="P108" s="524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  <c r="AD108" s="83"/>
    </row>
    <row r="109" spans="2:30" ht="38.25" x14ac:dyDescent="0.25">
      <c r="B109" s="475" t="s">
        <v>782</v>
      </c>
      <c r="C109" s="358" t="s">
        <v>46</v>
      </c>
      <c r="D109" s="358" t="s">
        <v>48</v>
      </c>
      <c r="E109" s="358" t="s">
        <v>782</v>
      </c>
      <c r="F109" s="359">
        <v>1301003066</v>
      </c>
      <c r="G109" s="221" t="s">
        <v>923</v>
      </c>
      <c r="H109" s="358" t="s">
        <v>104</v>
      </c>
      <c r="I109" s="410">
        <v>6</v>
      </c>
      <c r="J109" s="375" t="s">
        <v>686</v>
      </c>
      <c r="K109" s="420">
        <v>217.01</v>
      </c>
      <c r="L109" s="410">
        <v>46.47</v>
      </c>
      <c r="M109" s="410">
        <v>265.77</v>
      </c>
      <c r="N109" s="410">
        <v>278.82</v>
      </c>
      <c r="O109" s="476">
        <v>1594.62</v>
      </c>
      <c r="P109" s="524"/>
      <c r="Q109" s="352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  <c r="AD109" s="83"/>
    </row>
    <row r="110" spans="2:30" ht="38.25" x14ac:dyDescent="0.25">
      <c r="B110" s="475" t="s">
        <v>783</v>
      </c>
      <c r="C110" s="358" t="s">
        <v>46</v>
      </c>
      <c r="D110" s="358" t="s">
        <v>48</v>
      </c>
      <c r="E110" s="358" t="s">
        <v>783</v>
      </c>
      <c r="F110" s="359">
        <v>1301003064</v>
      </c>
      <c r="G110" s="221" t="s">
        <v>924</v>
      </c>
      <c r="H110" s="358" t="s">
        <v>104</v>
      </c>
      <c r="I110" s="410">
        <v>5</v>
      </c>
      <c r="J110" s="375" t="s">
        <v>687</v>
      </c>
      <c r="K110" s="420">
        <v>532.94000000000005</v>
      </c>
      <c r="L110" s="410">
        <v>75.25</v>
      </c>
      <c r="M110" s="410">
        <v>652.69000000000005</v>
      </c>
      <c r="N110" s="410">
        <v>376.25</v>
      </c>
      <c r="O110" s="476">
        <v>3263.45</v>
      </c>
      <c r="P110" s="524"/>
      <c r="Q110" s="352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  <c r="AD110" s="83"/>
    </row>
    <row r="111" spans="2:30" ht="25.5" x14ac:dyDescent="0.25">
      <c r="B111" s="475" t="s">
        <v>784</v>
      </c>
      <c r="C111" s="358" t="s">
        <v>46</v>
      </c>
      <c r="D111" s="358" t="s">
        <v>47</v>
      </c>
      <c r="E111" s="358" t="s">
        <v>784</v>
      </c>
      <c r="F111" s="359">
        <v>99635</v>
      </c>
      <c r="G111" s="221" t="s">
        <v>925</v>
      </c>
      <c r="H111" s="358" t="s">
        <v>104</v>
      </c>
      <c r="I111" s="410">
        <v>3</v>
      </c>
      <c r="J111" s="375">
        <v>60.69</v>
      </c>
      <c r="K111" s="420">
        <v>246.74</v>
      </c>
      <c r="L111" s="410">
        <v>77.88</v>
      </c>
      <c r="M111" s="410">
        <v>302.18</v>
      </c>
      <c r="N111" s="410">
        <v>233.64</v>
      </c>
      <c r="O111" s="476">
        <v>906.54</v>
      </c>
      <c r="P111" s="524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  <c r="AD111" s="83"/>
    </row>
    <row r="112" spans="2:30" x14ac:dyDescent="0.25">
      <c r="B112" s="487" t="s">
        <v>797</v>
      </c>
      <c r="C112" s="60"/>
      <c r="D112" s="60"/>
      <c r="E112" s="60"/>
      <c r="F112" s="60"/>
      <c r="G112" s="61" t="s">
        <v>297</v>
      </c>
      <c r="H112" s="371"/>
      <c r="I112" s="372"/>
      <c r="J112" s="373"/>
      <c r="K112" s="373"/>
      <c r="L112" s="372"/>
      <c r="M112" s="372"/>
      <c r="N112" s="418">
        <v>2195.6</v>
      </c>
      <c r="O112" s="488">
        <v>2455.46</v>
      </c>
      <c r="P112" s="524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  <c r="AD112" s="83"/>
    </row>
    <row r="113" spans="2:30" ht="25.5" x14ac:dyDescent="0.25">
      <c r="B113" s="475" t="s">
        <v>798</v>
      </c>
      <c r="C113" s="358" t="s">
        <v>46</v>
      </c>
      <c r="D113" s="358" t="s">
        <v>47</v>
      </c>
      <c r="E113" s="358" t="s">
        <v>798</v>
      </c>
      <c r="F113" s="359">
        <v>95544</v>
      </c>
      <c r="G113" s="221" t="s">
        <v>926</v>
      </c>
      <c r="H113" s="358" t="s">
        <v>104</v>
      </c>
      <c r="I113" s="410">
        <v>11</v>
      </c>
      <c r="J113" s="375" t="s">
        <v>686</v>
      </c>
      <c r="K113" s="420">
        <v>38.33</v>
      </c>
      <c r="L113" s="410">
        <v>46.47</v>
      </c>
      <c r="M113" s="410">
        <v>46.94</v>
      </c>
      <c r="N113" s="410">
        <v>511.17</v>
      </c>
      <c r="O113" s="476">
        <v>516.34</v>
      </c>
      <c r="P113" s="524"/>
      <c r="Q113" s="352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  <c r="AD113" s="83"/>
    </row>
    <row r="114" spans="2:30" ht="25.5" x14ac:dyDescent="0.25">
      <c r="B114" s="475" t="s">
        <v>799</v>
      </c>
      <c r="C114" s="358" t="s">
        <v>46</v>
      </c>
      <c r="D114" s="358" t="s">
        <v>47</v>
      </c>
      <c r="E114" s="358" t="s">
        <v>799</v>
      </c>
      <c r="F114" s="359">
        <v>95547</v>
      </c>
      <c r="G114" s="221" t="s">
        <v>927</v>
      </c>
      <c r="H114" s="358" t="s">
        <v>104</v>
      </c>
      <c r="I114" s="410">
        <v>11</v>
      </c>
      <c r="J114" s="375" t="s">
        <v>687</v>
      </c>
      <c r="K114" s="420">
        <v>64.06</v>
      </c>
      <c r="L114" s="410">
        <v>75.25</v>
      </c>
      <c r="M114" s="410">
        <v>78.45</v>
      </c>
      <c r="N114" s="410">
        <v>827.75</v>
      </c>
      <c r="O114" s="476">
        <v>862.95</v>
      </c>
      <c r="P114" s="524"/>
      <c r="Q114" s="352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  <c r="AD114" s="83"/>
    </row>
    <row r="115" spans="2:30" ht="25.5" x14ac:dyDescent="0.25">
      <c r="B115" s="475" t="s">
        <v>800</v>
      </c>
      <c r="C115" s="358" t="s">
        <v>46</v>
      </c>
      <c r="D115" s="358" t="s">
        <v>48</v>
      </c>
      <c r="E115" s="358" t="s">
        <v>800</v>
      </c>
      <c r="F115" s="359">
        <v>1301004064</v>
      </c>
      <c r="G115" s="221" t="s">
        <v>928</v>
      </c>
      <c r="H115" s="358" t="s">
        <v>104</v>
      </c>
      <c r="I115" s="410">
        <v>11</v>
      </c>
      <c r="J115" s="375">
        <v>60.69</v>
      </c>
      <c r="K115" s="420">
        <v>66.28</v>
      </c>
      <c r="L115" s="410">
        <v>77.88</v>
      </c>
      <c r="M115" s="410">
        <v>81.17</v>
      </c>
      <c r="N115" s="410">
        <v>856.68</v>
      </c>
      <c r="O115" s="476">
        <v>892.87</v>
      </c>
      <c r="P115" s="524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  <c r="AD115" s="83"/>
    </row>
    <row r="116" spans="2:30" ht="25.5" x14ac:dyDescent="0.25">
      <c r="B116" s="475" t="s">
        <v>801</v>
      </c>
      <c r="C116" s="358" t="s">
        <v>46</v>
      </c>
      <c r="D116" s="358" t="s">
        <v>47</v>
      </c>
      <c r="E116" s="358" t="s">
        <v>801</v>
      </c>
      <c r="F116" s="359">
        <v>100849</v>
      </c>
      <c r="G116" s="221" t="s">
        <v>929</v>
      </c>
      <c r="H116" s="358" t="s">
        <v>104</v>
      </c>
      <c r="I116" s="410">
        <v>3</v>
      </c>
      <c r="J116" s="375">
        <v>61.69</v>
      </c>
      <c r="K116" s="420">
        <v>49.89</v>
      </c>
      <c r="L116" s="410">
        <v>79.17</v>
      </c>
      <c r="M116" s="410">
        <v>61.1</v>
      </c>
      <c r="N116" s="410">
        <v>237.51</v>
      </c>
      <c r="O116" s="476">
        <v>183.3</v>
      </c>
      <c r="P116" s="524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  <c r="AD116" s="83"/>
    </row>
    <row r="117" spans="2:30" x14ac:dyDescent="0.25">
      <c r="B117" s="475"/>
      <c r="C117" s="358"/>
      <c r="D117" s="358"/>
      <c r="E117" s="358"/>
      <c r="F117" s="359"/>
      <c r="G117" s="361"/>
      <c r="H117" s="220"/>
      <c r="I117" s="362"/>
      <c r="J117" s="363"/>
      <c r="K117" s="374"/>
      <c r="L117" s="374"/>
      <c r="M117" s="362"/>
      <c r="N117" s="413"/>
      <c r="O117" s="477"/>
      <c r="P117" s="524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  <c r="AD117" s="83"/>
    </row>
    <row r="118" spans="2:30" x14ac:dyDescent="0.25">
      <c r="B118" s="485" t="s">
        <v>109</v>
      </c>
      <c r="C118" s="57"/>
      <c r="D118" s="57"/>
      <c r="E118" s="57"/>
      <c r="F118" s="57"/>
      <c r="G118" s="58" t="s">
        <v>112</v>
      </c>
      <c r="H118" s="368"/>
      <c r="I118" s="369"/>
      <c r="J118" s="368"/>
      <c r="K118" s="368"/>
      <c r="L118" s="368"/>
      <c r="M118" s="369"/>
      <c r="N118" s="417">
        <v>5789.4500000000007</v>
      </c>
      <c r="O118" s="486">
        <v>5794.5099999999984</v>
      </c>
      <c r="P118" s="524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  <c r="AD118" s="83"/>
    </row>
    <row r="119" spans="2:30" x14ac:dyDescent="0.25">
      <c r="B119" s="487" t="s">
        <v>111</v>
      </c>
      <c r="C119" s="60"/>
      <c r="D119" s="60"/>
      <c r="E119" s="60"/>
      <c r="F119" s="60"/>
      <c r="G119" s="61" t="s">
        <v>565</v>
      </c>
      <c r="H119" s="371"/>
      <c r="I119" s="372"/>
      <c r="J119" s="373"/>
      <c r="K119" s="373"/>
      <c r="L119" s="372"/>
      <c r="M119" s="372"/>
      <c r="N119" s="418">
        <v>967.32</v>
      </c>
      <c r="O119" s="488">
        <v>887.17</v>
      </c>
      <c r="P119" s="524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  <c r="AD119" s="83"/>
    </row>
    <row r="120" spans="2:30" ht="51" x14ac:dyDescent="0.25">
      <c r="B120" s="475" t="s">
        <v>199</v>
      </c>
      <c r="C120" s="358" t="s">
        <v>46</v>
      </c>
      <c r="D120" s="358" t="s">
        <v>47</v>
      </c>
      <c r="E120" s="358" t="s">
        <v>199</v>
      </c>
      <c r="F120" s="359">
        <v>95472</v>
      </c>
      <c r="G120" s="221" t="s">
        <v>930</v>
      </c>
      <c r="H120" s="358" t="s">
        <v>104</v>
      </c>
      <c r="I120" s="410">
        <v>1</v>
      </c>
      <c r="J120" s="375" t="s">
        <v>688</v>
      </c>
      <c r="K120" s="420">
        <v>724.4</v>
      </c>
      <c r="L120" s="410">
        <v>967.32</v>
      </c>
      <c r="M120" s="410">
        <v>887.17</v>
      </c>
      <c r="N120" s="410">
        <v>967.32</v>
      </c>
      <c r="O120" s="476">
        <v>887.17</v>
      </c>
      <c r="P120" s="524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  <c r="AD120" s="83"/>
    </row>
    <row r="121" spans="2:30" x14ac:dyDescent="0.25">
      <c r="B121" s="487" t="s">
        <v>643</v>
      </c>
      <c r="C121" s="60"/>
      <c r="D121" s="60"/>
      <c r="E121" s="60"/>
      <c r="F121" s="60"/>
      <c r="G121" s="61" t="s">
        <v>564</v>
      </c>
      <c r="H121" s="371"/>
      <c r="I121" s="372"/>
      <c r="J121" s="373"/>
      <c r="K121" s="373"/>
      <c r="L121" s="372"/>
      <c r="M121" s="372"/>
      <c r="N121" s="418">
        <v>4548.96</v>
      </c>
      <c r="O121" s="488">
        <v>4658.8799999999992</v>
      </c>
      <c r="P121" s="524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  <c r="AD121" s="83"/>
    </row>
    <row r="122" spans="2:30" ht="25.5" x14ac:dyDescent="0.25">
      <c r="B122" s="475" t="s">
        <v>644</v>
      </c>
      <c r="C122" s="358" t="s">
        <v>46</v>
      </c>
      <c r="D122" s="358" t="s">
        <v>48</v>
      </c>
      <c r="E122" s="358" t="s">
        <v>644</v>
      </c>
      <c r="F122" s="359">
        <v>1301004009</v>
      </c>
      <c r="G122" s="221" t="s">
        <v>931</v>
      </c>
      <c r="H122" s="358" t="s">
        <v>104</v>
      </c>
      <c r="I122" s="410">
        <v>1</v>
      </c>
      <c r="J122" s="375">
        <v>186.67</v>
      </c>
      <c r="K122" s="420">
        <v>186.62</v>
      </c>
      <c r="L122" s="410">
        <v>239.57</v>
      </c>
      <c r="M122" s="410">
        <v>228.55</v>
      </c>
      <c r="N122" s="410">
        <v>239.57</v>
      </c>
      <c r="O122" s="476">
        <v>228.55</v>
      </c>
      <c r="P122" s="524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  <c r="AD122" s="83"/>
    </row>
    <row r="123" spans="2:30" ht="38.25" x14ac:dyDescent="0.25">
      <c r="B123" s="475" t="s">
        <v>645</v>
      </c>
      <c r="C123" s="358" t="s">
        <v>46</v>
      </c>
      <c r="D123" s="358" t="s">
        <v>48</v>
      </c>
      <c r="E123" s="358" t="s">
        <v>645</v>
      </c>
      <c r="F123" s="359">
        <v>2401001015</v>
      </c>
      <c r="G123" s="221" t="s">
        <v>932</v>
      </c>
      <c r="H123" s="358" t="s">
        <v>104</v>
      </c>
      <c r="I123" s="410">
        <v>1</v>
      </c>
      <c r="J123" s="375">
        <v>500.85</v>
      </c>
      <c r="K123" s="420">
        <v>623.36</v>
      </c>
      <c r="L123" s="410">
        <v>642.79</v>
      </c>
      <c r="M123" s="410">
        <v>763.42</v>
      </c>
      <c r="N123" s="410">
        <v>642.79</v>
      </c>
      <c r="O123" s="476">
        <v>763.42</v>
      </c>
      <c r="P123" s="524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  <c r="AD123" s="83"/>
    </row>
    <row r="124" spans="2:30" ht="25.5" x14ac:dyDescent="0.25">
      <c r="B124" s="475" t="s">
        <v>646</v>
      </c>
      <c r="C124" s="358" t="s">
        <v>46</v>
      </c>
      <c r="D124" s="358" t="s">
        <v>47</v>
      </c>
      <c r="E124" s="358" t="s">
        <v>646</v>
      </c>
      <c r="F124" s="359">
        <v>100867</v>
      </c>
      <c r="G124" s="221" t="s">
        <v>933</v>
      </c>
      <c r="H124" s="358" t="s">
        <v>104</v>
      </c>
      <c r="I124" s="410">
        <v>1</v>
      </c>
      <c r="J124" s="375" t="s">
        <v>689</v>
      </c>
      <c r="K124" s="420">
        <v>375.22</v>
      </c>
      <c r="L124" s="410">
        <v>460.92</v>
      </c>
      <c r="M124" s="410">
        <v>459.53</v>
      </c>
      <c r="N124" s="410">
        <v>460.92</v>
      </c>
      <c r="O124" s="476">
        <v>459.53</v>
      </c>
      <c r="P124" s="524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  <c r="AD124" s="83"/>
    </row>
    <row r="125" spans="2:30" ht="25.5" x14ac:dyDescent="0.25">
      <c r="B125" s="475" t="s">
        <v>647</v>
      </c>
      <c r="C125" s="358" t="s">
        <v>46</v>
      </c>
      <c r="D125" s="358" t="s">
        <v>47</v>
      </c>
      <c r="E125" s="358" t="s">
        <v>647</v>
      </c>
      <c r="F125" s="359">
        <v>100868</v>
      </c>
      <c r="G125" s="221" t="s">
        <v>934</v>
      </c>
      <c r="H125" s="358" t="s">
        <v>104</v>
      </c>
      <c r="I125" s="410">
        <v>2</v>
      </c>
      <c r="J125" s="375" t="s">
        <v>690</v>
      </c>
      <c r="K125" s="420">
        <v>388.89</v>
      </c>
      <c r="L125" s="410">
        <v>477.45</v>
      </c>
      <c r="M125" s="410">
        <v>476.27</v>
      </c>
      <c r="N125" s="410">
        <v>954.9</v>
      </c>
      <c r="O125" s="476">
        <v>952.54</v>
      </c>
      <c r="P125" s="524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  <c r="AD125" s="83"/>
    </row>
    <row r="126" spans="2:30" ht="25.5" x14ac:dyDescent="0.25">
      <c r="B126" s="475" t="s">
        <v>654</v>
      </c>
      <c r="C126" s="358" t="s">
        <v>46</v>
      </c>
      <c r="D126" s="358" t="s">
        <v>48</v>
      </c>
      <c r="E126" s="358" t="s">
        <v>654</v>
      </c>
      <c r="F126" s="359">
        <v>2401001017</v>
      </c>
      <c r="G126" s="221" t="s">
        <v>935</v>
      </c>
      <c r="H126" s="358" t="s">
        <v>104</v>
      </c>
      <c r="I126" s="410">
        <v>1</v>
      </c>
      <c r="J126" s="375">
        <v>1212.8800000000001</v>
      </c>
      <c r="K126" s="420">
        <v>1224.24</v>
      </c>
      <c r="L126" s="410">
        <v>1556.61</v>
      </c>
      <c r="M126" s="410">
        <v>1499.32</v>
      </c>
      <c r="N126" s="410">
        <v>1556.61</v>
      </c>
      <c r="O126" s="476">
        <v>1499.32</v>
      </c>
      <c r="P126" s="524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  <c r="AD126" s="83"/>
    </row>
    <row r="127" spans="2:30" ht="25.5" x14ac:dyDescent="0.25">
      <c r="B127" s="475" t="s">
        <v>655</v>
      </c>
      <c r="C127" s="358" t="s">
        <v>46</v>
      </c>
      <c r="D127" s="358" t="s">
        <v>47</v>
      </c>
      <c r="E127" s="358" t="s">
        <v>655</v>
      </c>
      <c r="F127" s="359">
        <v>100874</v>
      </c>
      <c r="G127" s="221" t="s">
        <v>936</v>
      </c>
      <c r="H127" s="358" t="s">
        <v>104</v>
      </c>
      <c r="I127" s="410">
        <v>1</v>
      </c>
      <c r="J127" s="375" t="s">
        <v>691</v>
      </c>
      <c r="K127" s="420">
        <v>354.67</v>
      </c>
      <c r="L127" s="410">
        <v>436.07</v>
      </c>
      <c r="M127" s="410">
        <v>434.36</v>
      </c>
      <c r="N127" s="410">
        <v>436.07</v>
      </c>
      <c r="O127" s="476">
        <v>434.36</v>
      </c>
      <c r="P127" s="524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  <c r="AD127" s="83"/>
    </row>
    <row r="128" spans="2:30" ht="25.5" x14ac:dyDescent="0.25">
      <c r="B128" s="475" t="s">
        <v>656</v>
      </c>
      <c r="C128" s="358" t="s">
        <v>46</v>
      </c>
      <c r="D128" s="358" t="s">
        <v>48</v>
      </c>
      <c r="E128" s="358" t="s">
        <v>656</v>
      </c>
      <c r="F128" s="359">
        <v>2401002050</v>
      </c>
      <c r="G128" s="221" t="s">
        <v>937</v>
      </c>
      <c r="H128" s="358" t="s">
        <v>104</v>
      </c>
      <c r="I128" s="410">
        <v>1</v>
      </c>
      <c r="J128" s="375">
        <v>201.11</v>
      </c>
      <c r="K128" s="420">
        <v>262.24</v>
      </c>
      <c r="L128" s="410">
        <v>258.10000000000002</v>
      </c>
      <c r="M128" s="410">
        <v>321.16000000000003</v>
      </c>
      <c r="N128" s="410">
        <v>258.10000000000002</v>
      </c>
      <c r="O128" s="476">
        <v>321.16000000000003</v>
      </c>
      <c r="P128" s="524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  <c r="AD128" s="83"/>
    </row>
    <row r="129" spans="2:30" x14ac:dyDescent="0.25">
      <c r="B129" s="487" t="s">
        <v>641</v>
      </c>
      <c r="C129" s="60"/>
      <c r="D129" s="60"/>
      <c r="E129" s="60"/>
      <c r="F129" s="60"/>
      <c r="G129" s="61" t="s">
        <v>297</v>
      </c>
      <c r="H129" s="371"/>
      <c r="I129" s="372"/>
      <c r="J129" s="373"/>
      <c r="K129" s="373"/>
      <c r="L129" s="372"/>
      <c r="M129" s="372"/>
      <c r="N129" s="418">
        <v>273.17</v>
      </c>
      <c r="O129" s="488">
        <v>248.46</v>
      </c>
      <c r="P129" s="524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  <c r="AD129" s="83"/>
    </row>
    <row r="130" spans="2:30" ht="25.5" x14ac:dyDescent="0.25">
      <c r="B130" s="475" t="s">
        <v>642</v>
      </c>
      <c r="C130" s="358" t="s">
        <v>46</v>
      </c>
      <c r="D130" s="358" t="s">
        <v>48</v>
      </c>
      <c r="E130" s="358" t="s">
        <v>642</v>
      </c>
      <c r="F130" s="359">
        <v>2401001000</v>
      </c>
      <c r="G130" s="221" t="s">
        <v>938</v>
      </c>
      <c r="H130" s="358" t="s">
        <v>104</v>
      </c>
      <c r="I130" s="410">
        <v>1</v>
      </c>
      <c r="J130" s="375">
        <v>212.85</v>
      </c>
      <c r="K130" s="420">
        <v>202.88</v>
      </c>
      <c r="L130" s="410">
        <v>273.17</v>
      </c>
      <c r="M130" s="410">
        <v>248.46</v>
      </c>
      <c r="N130" s="410">
        <v>273.17</v>
      </c>
      <c r="O130" s="476">
        <v>248.46</v>
      </c>
      <c r="P130" s="524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  <c r="AD130" s="83"/>
    </row>
    <row r="131" spans="2:30" x14ac:dyDescent="0.25">
      <c r="B131" s="475"/>
      <c r="C131" s="358"/>
      <c r="D131" s="358"/>
      <c r="E131" s="358"/>
      <c r="F131" s="359"/>
      <c r="G131" s="361"/>
      <c r="H131" s="220"/>
      <c r="I131" s="362"/>
      <c r="J131" s="374"/>
      <c r="K131" s="374"/>
      <c r="L131" s="374"/>
      <c r="M131" s="362"/>
      <c r="N131" s="413"/>
      <c r="O131" s="477"/>
      <c r="P131" s="524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  <c r="AD131" s="83"/>
    </row>
    <row r="132" spans="2:30" x14ac:dyDescent="0.25">
      <c r="B132" s="485" t="s">
        <v>113</v>
      </c>
      <c r="C132" s="57"/>
      <c r="D132" s="57"/>
      <c r="E132" s="57"/>
      <c r="F132" s="57"/>
      <c r="G132" s="58" t="s">
        <v>119</v>
      </c>
      <c r="H132" s="368"/>
      <c r="I132" s="369"/>
      <c r="J132" s="370"/>
      <c r="K132" s="370"/>
      <c r="L132" s="369"/>
      <c r="M132" s="369"/>
      <c r="N132" s="417">
        <v>7923.51</v>
      </c>
      <c r="O132" s="486">
        <v>7702.58</v>
      </c>
      <c r="P132" s="524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  <c r="AD132" s="83"/>
    </row>
    <row r="133" spans="2:30" x14ac:dyDescent="0.25">
      <c r="B133" s="487" t="s">
        <v>126</v>
      </c>
      <c r="C133" s="60"/>
      <c r="D133" s="60"/>
      <c r="E133" s="60"/>
      <c r="F133" s="60"/>
      <c r="G133" s="61" t="s">
        <v>105</v>
      </c>
      <c r="H133" s="371"/>
      <c r="I133" s="372"/>
      <c r="J133" s="373"/>
      <c r="K133" s="373"/>
      <c r="L133" s="372"/>
      <c r="M133" s="372"/>
      <c r="N133" s="418">
        <v>7923.51</v>
      </c>
      <c r="O133" s="488">
        <v>7702.58</v>
      </c>
      <c r="P133" s="524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  <c r="AD133" s="83"/>
    </row>
    <row r="134" spans="2:30" ht="38.25" x14ac:dyDescent="0.25">
      <c r="B134" s="475" t="s">
        <v>301</v>
      </c>
      <c r="C134" s="358" t="s">
        <v>46</v>
      </c>
      <c r="D134" s="358" t="s">
        <v>47</v>
      </c>
      <c r="E134" s="358" t="s">
        <v>301</v>
      </c>
      <c r="F134" s="359">
        <v>94990</v>
      </c>
      <c r="G134" s="221" t="s">
        <v>939</v>
      </c>
      <c r="H134" s="358" t="s">
        <v>868</v>
      </c>
      <c r="I134" s="410">
        <v>8.4905999999999988</v>
      </c>
      <c r="J134" s="375" t="s">
        <v>692</v>
      </c>
      <c r="K134" s="420">
        <v>740.75</v>
      </c>
      <c r="L134" s="410">
        <v>933.21</v>
      </c>
      <c r="M134" s="410">
        <v>907.19</v>
      </c>
      <c r="N134" s="410">
        <v>7923.51</v>
      </c>
      <c r="O134" s="476">
        <v>7702.58</v>
      </c>
      <c r="P134" s="524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  <c r="AD134" s="83"/>
    </row>
    <row r="135" spans="2:30" x14ac:dyDescent="0.25">
      <c r="B135" s="475"/>
      <c r="C135" s="358"/>
      <c r="D135" s="358"/>
      <c r="E135" s="358"/>
      <c r="F135" s="359"/>
      <c r="G135" s="361"/>
      <c r="H135" s="220"/>
      <c r="I135" s="362"/>
      <c r="J135" s="363"/>
      <c r="K135" s="363"/>
      <c r="L135" s="362"/>
      <c r="M135" s="362"/>
      <c r="N135" s="413"/>
      <c r="O135" s="477"/>
      <c r="P135" s="524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  <c r="AD135" s="83"/>
    </row>
    <row r="136" spans="2:30" x14ac:dyDescent="0.25">
      <c r="B136" s="485" t="s">
        <v>114</v>
      </c>
      <c r="C136" s="57"/>
      <c r="D136" s="57"/>
      <c r="E136" s="57"/>
      <c r="F136" s="57"/>
      <c r="G136" s="58" t="s">
        <v>121</v>
      </c>
      <c r="H136" s="368"/>
      <c r="I136" s="369"/>
      <c r="J136" s="370"/>
      <c r="K136" s="370"/>
      <c r="L136" s="369"/>
      <c r="M136" s="369"/>
      <c r="N136" s="417">
        <v>15031.95</v>
      </c>
      <c r="O136" s="486">
        <v>26972</v>
      </c>
      <c r="P136" s="524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  <c r="AC136" s="83"/>
      <c r="AD136" s="83"/>
    </row>
    <row r="137" spans="2:30" x14ac:dyDescent="0.25">
      <c r="B137" s="487" t="s">
        <v>593</v>
      </c>
      <c r="C137" s="60"/>
      <c r="D137" s="60"/>
      <c r="E137" s="60"/>
      <c r="F137" s="60"/>
      <c r="G137" s="61" t="s">
        <v>805</v>
      </c>
      <c r="H137" s="371"/>
      <c r="I137" s="372"/>
      <c r="J137" s="373"/>
      <c r="K137" s="373"/>
      <c r="L137" s="372"/>
      <c r="M137" s="372"/>
      <c r="N137" s="418">
        <v>1065.71</v>
      </c>
      <c r="O137" s="488">
        <v>2203.7199999999998</v>
      </c>
      <c r="P137" s="524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  <c r="AC137" s="83"/>
      <c r="AD137" s="83"/>
    </row>
    <row r="138" spans="2:30" ht="38.25" x14ac:dyDescent="0.25">
      <c r="B138" s="475" t="s">
        <v>594</v>
      </c>
      <c r="C138" s="358" t="s">
        <v>46</v>
      </c>
      <c r="D138" s="358" t="s">
        <v>47</v>
      </c>
      <c r="E138" s="358" t="s">
        <v>594</v>
      </c>
      <c r="F138" s="359">
        <v>100757</v>
      </c>
      <c r="G138" s="221" t="s">
        <v>940</v>
      </c>
      <c r="H138" s="358" t="s">
        <v>40</v>
      </c>
      <c r="I138" s="410">
        <v>39.080000000000005</v>
      </c>
      <c r="J138" s="375" t="s">
        <v>693</v>
      </c>
      <c r="K138" s="420">
        <v>46.05</v>
      </c>
      <c r="L138" s="410">
        <v>27.27</v>
      </c>
      <c r="M138" s="410">
        <v>56.39</v>
      </c>
      <c r="N138" s="410">
        <v>1065.71</v>
      </c>
      <c r="O138" s="476">
        <v>2203.7199999999998</v>
      </c>
      <c r="P138" s="524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  <c r="AC138" s="83"/>
      <c r="AD138" s="83"/>
    </row>
    <row r="139" spans="2:30" x14ac:dyDescent="0.25">
      <c r="B139" s="487" t="s">
        <v>648</v>
      </c>
      <c r="C139" s="60"/>
      <c r="D139" s="60"/>
      <c r="E139" s="60"/>
      <c r="F139" s="60"/>
      <c r="G139" s="61" t="s">
        <v>122</v>
      </c>
      <c r="H139" s="371"/>
      <c r="I139" s="372"/>
      <c r="J139" s="373"/>
      <c r="K139" s="373"/>
      <c r="L139" s="372"/>
      <c r="M139" s="372"/>
      <c r="N139" s="418">
        <v>13966.240000000002</v>
      </c>
      <c r="O139" s="488">
        <v>10373.379999999999</v>
      </c>
      <c r="P139" s="524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  <c r="AC139" s="83"/>
      <c r="AD139" s="83"/>
    </row>
    <row r="140" spans="2:30" ht="25.5" x14ac:dyDescent="0.25">
      <c r="B140" s="475" t="s">
        <v>649</v>
      </c>
      <c r="C140" s="358" t="s">
        <v>46</v>
      </c>
      <c r="D140" s="358" t="s">
        <v>47</v>
      </c>
      <c r="E140" s="358" t="s">
        <v>649</v>
      </c>
      <c r="F140" s="359">
        <v>88497</v>
      </c>
      <c r="G140" s="221" t="s">
        <v>941</v>
      </c>
      <c r="H140" s="358" t="s">
        <v>40</v>
      </c>
      <c r="I140" s="410">
        <v>285.375</v>
      </c>
      <c r="J140" s="375">
        <v>26.09</v>
      </c>
      <c r="K140" s="420">
        <v>17.86</v>
      </c>
      <c r="L140" s="410">
        <v>33.479999999999997</v>
      </c>
      <c r="M140" s="410">
        <v>21.87</v>
      </c>
      <c r="N140" s="410">
        <v>9554.35</v>
      </c>
      <c r="O140" s="476">
        <v>6241.15</v>
      </c>
      <c r="P140" s="525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  <c r="AC140" s="83"/>
      <c r="AD140" s="83"/>
    </row>
    <row r="141" spans="2:30" ht="25.5" x14ac:dyDescent="0.25">
      <c r="B141" s="475" t="s">
        <v>650</v>
      </c>
      <c r="C141" s="358" t="s">
        <v>46</v>
      </c>
      <c r="D141" s="358" t="s">
        <v>47</v>
      </c>
      <c r="E141" s="358" t="s">
        <v>650</v>
      </c>
      <c r="F141" s="359">
        <v>88489</v>
      </c>
      <c r="G141" s="221" t="s">
        <v>942</v>
      </c>
      <c r="H141" s="358" t="s">
        <v>40</v>
      </c>
      <c r="I141" s="410">
        <v>285.375</v>
      </c>
      <c r="J141" s="375" t="s">
        <v>694</v>
      </c>
      <c r="K141" s="420">
        <v>11.83</v>
      </c>
      <c r="L141" s="410">
        <v>15.46</v>
      </c>
      <c r="M141" s="410">
        <v>14.48</v>
      </c>
      <c r="N141" s="410">
        <v>4411.8900000000003</v>
      </c>
      <c r="O141" s="476">
        <v>4132.2299999999996</v>
      </c>
      <c r="P141" s="524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  <c r="AD141" s="83"/>
    </row>
    <row r="142" spans="2:30" x14ac:dyDescent="0.25">
      <c r="B142" s="487" t="s">
        <v>651</v>
      </c>
      <c r="C142" s="60"/>
      <c r="D142" s="60"/>
      <c r="E142" s="60"/>
      <c r="F142" s="60"/>
      <c r="G142" s="61" t="s">
        <v>804</v>
      </c>
      <c r="H142" s="371"/>
      <c r="I142" s="372"/>
      <c r="J142" s="373"/>
      <c r="K142" s="373"/>
      <c r="L142" s="372"/>
      <c r="M142" s="372"/>
      <c r="N142" s="418">
        <v>23790.660000000003</v>
      </c>
      <c r="O142" s="488">
        <v>11056.68</v>
      </c>
      <c r="P142" s="524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  <c r="AD142" s="83"/>
    </row>
    <row r="143" spans="2:30" ht="25.5" x14ac:dyDescent="0.25">
      <c r="B143" s="475" t="s">
        <v>652</v>
      </c>
      <c r="C143" s="358" t="s">
        <v>46</v>
      </c>
      <c r="D143" s="358" t="s">
        <v>47</v>
      </c>
      <c r="E143" s="358" t="s">
        <v>652</v>
      </c>
      <c r="F143" s="359">
        <v>88485</v>
      </c>
      <c r="G143" s="221" t="s">
        <v>943</v>
      </c>
      <c r="H143" s="358" t="s">
        <v>40</v>
      </c>
      <c r="I143" s="410">
        <v>336.8888</v>
      </c>
      <c r="J143" s="375">
        <v>26.09</v>
      </c>
      <c r="K143" s="420">
        <v>3.74</v>
      </c>
      <c r="L143" s="410">
        <v>33.479999999999997</v>
      </c>
      <c r="M143" s="410">
        <v>4.58</v>
      </c>
      <c r="N143" s="410">
        <v>11279.03</v>
      </c>
      <c r="O143" s="476">
        <v>1542.95</v>
      </c>
      <c r="P143" s="525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  <c r="AD143" s="83"/>
    </row>
    <row r="144" spans="2:30" ht="25.5" x14ac:dyDescent="0.25">
      <c r="B144" s="475" t="s">
        <v>752</v>
      </c>
      <c r="C144" s="358" t="s">
        <v>46</v>
      </c>
      <c r="D144" s="358" t="s">
        <v>47</v>
      </c>
      <c r="E144" s="358" t="s">
        <v>752</v>
      </c>
      <c r="F144" s="359">
        <v>88431</v>
      </c>
      <c r="G144" s="221" t="s">
        <v>944</v>
      </c>
      <c r="H144" s="358" t="s">
        <v>40</v>
      </c>
      <c r="I144" s="410">
        <v>336.8888</v>
      </c>
      <c r="J144" s="375" t="s">
        <v>694</v>
      </c>
      <c r="K144" s="420">
        <v>23.06</v>
      </c>
      <c r="L144" s="410">
        <v>15.46</v>
      </c>
      <c r="M144" s="410">
        <v>28.24</v>
      </c>
      <c r="N144" s="410">
        <v>5208.3</v>
      </c>
      <c r="O144" s="476">
        <v>9513.73</v>
      </c>
      <c r="P144" s="524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  <c r="AD144" s="83"/>
    </row>
    <row r="145" spans="2:30" x14ac:dyDescent="0.25">
      <c r="B145" s="487" t="s">
        <v>802</v>
      </c>
      <c r="C145" s="60"/>
      <c r="D145" s="60"/>
      <c r="E145" s="60"/>
      <c r="F145" s="60"/>
      <c r="G145" s="61" t="s">
        <v>601</v>
      </c>
      <c r="H145" s="371"/>
      <c r="I145" s="372"/>
      <c r="J145" s="373"/>
      <c r="K145" s="373"/>
      <c r="L145" s="372"/>
      <c r="M145" s="372"/>
      <c r="N145" s="418">
        <v>7303.33</v>
      </c>
      <c r="O145" s="488">
        <v>3338.22</v>
      </c>
      <c r="P145" s="524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  <c r="AC145" s="83"/>
      <c r="AD145" s="83"/>
    </row>
    <row r="146" spans="2:30" ht="25.5" x14ac:dyDescent="0.25">
      <c r="B146" s="475" t="s">
        <v>803</v>
      </c>
      <c r="C146" s="358" t="s">
        <v>46</v>
      </c>
      <c r="D146" s="358" t="s">
        <v>47</v>
      </c>
      <c r="E146" s="358" t="s">
        <v>803</v>
      </c>
      <c r="F146" s="359">
        <v>102491</v>
      </c>
      <c r="G146" s="221" t="s">
        <v>945</v>
      </c>
      <c r="H146" s="358" t="s">
        <v>40</v>
      </c>
      <c r="I146" s="410">
        <v>141.51</v>
      </c>
      <c r="J146" s="375">
        <v>40.22</v>
      </c>
      <c r="K146" s="420">
        <v>19.27</v>
      </c>
      <c r="L146" s="410">
        <v>51.61</v>
      </c>
      <c r="M146" s="410">
        <v>23.59</v>
      </c>
      <c r="N146" s="410">
        <v>7303.33</v>
      </c>
      <c r="O146" s="476">
        <v>3338.22</v>
      </c>
      <c r="P146" s="525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  <c r="AD146" s="83"/>
    </row>
    <row r="147" spans="2:30" x14ac:dyDescent="0.25">
      <c r="B147" s="475"/>
      <c r="C147" s="358"/>
      <c r="D147" s="358"/>
      <c r="E147" s="358"/>
      <c r="F147" s="359"/>
      <c r="G147" s="361"/>
      <c r="H147" s="220"/>
      <c r="I147" s="362"/>
      <c r="J147" s="363"/>
      <c r="K147" s="363"/>
      <c r="L147" s="362"/>
      <c r="M147" s="362"/>
      <c r="N147" s="413"/>
      <c r="O147" s="477"/>
      <c r="P147" s="524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  <c r="AD147" s="83"/>
    </row>
    <row r="148" spans="2:30" x14ac:dyDescent="0.25">
      <c r="B148" s="485" t="s">
        <v>116</v>
      </c>
      <c r="C148" s="57"/>
      <c r="D148" s="57"/>
      <c r="E148" s="57"/>
      <c r="F148" s="57"/>
      <c r="G148" s="58" t="s">
        <v>838</v>
      </c>
      <c r="H148" s="368"/>
      <c r="I148" s="369"/>
      <c r="J148" s="370"/>
      <c r="K148" s="370"/>
      <c r="L148" s="369"/>
      <c r="M148" s="369"/>
      <c r="N148" s="417">
        <v>964.53</v>
      </c>
      <c r="O148" s="486">
        <v>2011.48</v>
      </c>
      <c r="P148" s="524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  <c r="AD148" s="83"/>
    </row>
    <row r="149" spans="2:30" x14ac:dyDescent="0.25">
      <c r="B149" s="487" t="s">
        <v>595</v>
      </c>
      <c r="C149" s="60"/>
      <c r="D149" s="60"/>
      <c r="E149" s="60"/>
      <c r="F149" s="60"/>
      <c r="G149" s="61" t="s">
        <v>838</v>
      </c>
      <c r="H149" s="371"/>
      <c r="I149" s="372"/>
      <c r="J149" s="373"/>
      <c r="K149" s="373"/>
      <c r="L149" s="372"/>
      <c r="M149" s="372"/>
      <c r="N149" s="418">
        <v>964.53</v>
      </c>
      <c r="O149" s="488">
        <v>2011.48</v>
      </c>
      <c r="P149" s="524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  <c r="AD149" s="83"/>
    </row>
    <row r="150" spans="2:30" ht="25.5" x14ac:dyDescent="0.25">
      <c r="B150" s="475" t="s">
        <v>596</v>
      </c>
      <c r="C150" s="358" t="s">
        <v>46</v>
      </c>
      <c r="D150" s="358" t="s">
        <v>47</v>
      </c>
      <c r="E150" s="358" t="s">
        <v>596</v>
      </c>
      <c r="F150" s="359">
        <v>97599</v>
      </c>
      <c r="G150" s="221" t="s">
        <v>946</v>
      </c>
      <c r="H150" s="358" t="s">
        <v>104</v>
      </c>
      <c r="I150" s="410">
        <v>9</v>
      </c>
      <c r="J150" s="375">
        <v>83.51</v>
      </c>
      <c r="K150" s="420">
        <v>21.3</v>
      </c>
      <c r="L150" s="410">
        <v>107.17</v>
      </c>
      <c r="M150" s="410">
        <v>26.08</v>
      </c>
      <c r="N150" s="410">
        <v>964.53</v>
      </c>
      <c r="O150" s="476">
        <v>234.72</v>
      </c>
      <c r="P150" s="524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  <c r="AD150" s="83"/>
    </row>
    <row r="151" spans="2:30" ht="38.25" customHeight="1" x14ac:dyDescent="0.25">
      <c r="B151" s="475" t="s">
        <v>597</v>
      </c>
      <c r="C151" s="358" t="s">
        <v>46</v>
      </c>
      <c r="D151" s="358" t="s">
        <v>47</v>
      </c>
      <c r="E151" s="358" t="s">
        <v>597</v>
      </c>
      <c r="F151" s="359">
        <v>101905</v>
      </c>
      <c r="G151" s="221" t="s">
        <v>947</v>
      </c>
      <c r="H151" s="358" t="s">
        <v>104</v>
      </c>
      <c r="I151" s="410">
        <v>1</v>
      </c>
      <c r="J151" s="375">
        <v>91.82</v>
      </c>
      <c r="K151" s="420">
        <v>266.10000000000002</v>
      </c>
      <c r="L151" s="410">
        <v>117.84</v>
      </c>
      <c r="M151" s="410">
        <v>325.89</v>
      </c>
      <c r="N151" s="410">
        <v>117.84</v>
      </c>
      <c r="O151" s="476">
        <v>325.89</v>
      </c>
      <c r="P151" s="524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83"/>
      <c r="AD151" s="83"/>
    </row>
    <row r="152" spans="2:30" ht="25.5" x14ac:dyDescent="0.25">
      <c r="B152" s="475" t="s">
        <v>753</v>
      </c>
      <c r="C152" s="358" t="s">
        <v>46</v>
      </c>
      <c r="D152" s="358" t="s">
        <v>47</v>
      </c>
      <c r="E152" s="358" t="s">
        <v>753</v>
      </c>
      <c r="F152" s="359">
        <v>101906</v>
      </c>
      <c r="G152" s="221" t="s">
        <v>948</v>
      </c>
      <c r="H152" s="358" t="s">
        <v>104</v>
      </c>
      <c r="I152" s="410">
        <v>1</v>
      </c>
      <c r="J152" s="375">
        <v>91.82</v>
      </c>
      <c r="K152" s="420">
        <v>792.66</v>
      </c>
      <c r="L152" s="410">
        <v>117.84</v>
      </c>
      <c r="M152" s="410">
        <v>970.77</v>
      </c>
      <c r="N152" s="410">
        <v>117.84</v>
      </c>
      <c r="O152" s="476">
        <v>970.77</v>
      </c>
      <c r="P152" s="524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  <c r="AD152" s="83"/>
    </row>
    <row r="153" spans="2:30" ht="51" x14ac:dyDescent="0.25">
      <c r="B153" s="475" t="s">
        <v>816</v>
      </c>
      <c r="C153" s="358" t="s">
        <v>46</v>
      </c>
      <c r="D153" s="358" t="s">
        <v>48</v>
      </c>
      <c r="E153" s="358" t="s">
        <v>816</v>
      </c>
      <c r="F153" s="359">
        <v>1401000173</v>
      </c>
      <c r="G153" s="221" t="s">
        <v>949</v>
      </c>
      <c r="H153" s="358" t="s">
        <v>104</v>
      </c>
      <c r="I153" s="410">
        <v>2</v>
      </c>
      <c r="J153" s="375">
        <v>91.82</v>
      </c>
      <c r="K153" s="420">
        <v>33.590000000000003</v>
      </c>
      <c r="L153" s="410">
        <v>117.84</v>
      </c>
      <c r="M153" s="410">
        <v>41.13</v>
      </c>
      <c r="N153" s="410">
        <v>235.68</v>
      </c>
      <c r="O153" s="476">
        <v>82.26</v>
      </c>
      <c r="P153" s="524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  <c r="AD153" s="83"/>
    </row>
    <row r="154" spans="2:30" ht="25.5" x14ac:dyDescent="0.25">
      <c r="B154" s="475" t="s">
        <v>839</v>
      </c>
      <c r="C154" s="358" t="s">
        <v>46</v>
      </c>
      <c r="D154" s="358" t="s">
        <v>49</v>
      </c>
      <c r="E154" s="358" t="s">
        <v>839</v>
      </c>
      <c r="F154" s="359" t="s">
        <v>820</v>
      </c>
      <c r="G154" s="221" t="s">
        <v>821</v>
      </c>
      <c r="H154" s="358" t="s">
        <v>104</v>
      </c>
      <c r="I154" s="410">
        <v>1</v>
      </c>
      <c r="J154" s="375">
        <v>91.82</v>
      </c>
      <c r="K154" s="420">
        <v>59.05</v>
      </c>
      <c r="L154" s="410">
        <v>117.84</v>
      </c>
      <c r="M154" s="410">
        <v>72.31</v>
      </c>
      <c r="N154" s="410">
        <v>117.84</v>
      </c>
      <c r="O154" s="476">
        <v>72.31</v>
      </c>
      <c r="P154" s="524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  <c r="AD154" s="83"/>
    </row>
    <row r="155" spans="2:30" ht="38.25" x14ac:dyDescent="0.25">
      <c r="B155" s="475" t="s">
        <v>840</v>
      </c>
      <c r="C155" s="358" t="s">
        <v>46</v>
      </c>
      <c r="D155" s="358" t="s">
        <v>48</v>
      </c>
      <c r="E155" s="358" t="s">
        <v>840</v>
      </c>
      <c r="F155" s="359">
        <v>1401000170</v>
      </c>
      <c r="G155" s="221" t="s">
        <v>950</v>
      </c>
      <c r="H155" s="358" t="s">
        <v>104</v>
      </c>
      <c r="I155" s="410">
        <v>9</v>
      </c>
      <c r="J155" s="375">
        <v>91.82</v>
      </c>
      <c r="K155" s="420">
        <v>29.54</v>
      </c>
      <c r="L155" s="410">
        <v>117.84</v>
      </c>
      <c r="M155" s="410">
        <v>36.17</v>
      </c>
      <c r="N155" s="410">
        <v>1060.56</v>
      </c>
      <c r="O155" s="476">
        <v>325.52999999999997</v>
      </c>
      <c r="P155" s="524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  <c r="AD155" s="83"/>
    </row>
    <row r="156" spans="2:30" x14ac:dyDescent="0.25">
      <c r="B156" s="475"/>
      <c r="C156" s="500"/>
      <c r="D156" s="500"/>
      <c r="E156" s="500"/>
      <c r="F156" s="359"/>
      <c r="G156" s="361"/>
      <c r="H156" s="220"/>
      <c r="I156" s="362"/>
      <c r="J156" s="503"/>
      <c r="K156" s="503"/>
      <c r="L156" s="362"/>
      <c r="M156" s="362">
        <v>0</v>
      </c>
      <c r="N156" s="362">
        <v>0</v>
      </c>
      <c r="O156" s="477"/>
      <c r="P156" s="524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  <c r="AD156" s="83"/>
    </row>
    <row r="157" spans="2:30" x14ac:dyDescent="0.25">
      <c r="B157" s="485" t="s">
        <v>117</v>
      </c>
      <c r="C157" s="57"/>
      <c r="D157" s="57"/>
      <c r="E157" s="57"/>
      <c r="F157" s="57"/>
      <c r="G157" s="58" t="s">
        <v>120</v>
      </c>
      <c r="H157" s="368"/>
      <c r="I157" s="369"/>
      <c r="J157" s="370"/>
      <c r="K157" s="370"/>
      <c r="L157" s="369"/>
      <c r="M157" s="369"/>
      <c r="N157" s="417">
        <v>2357.7399999999998</v>
      </c>
      <c r="O157" s="486">
        <v>82472.99000000002</v>
      </c>
      <c r="P157" s="524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  <c r="AD157" s="83"/>
    </row>
    <row r="158" spans="2:30" x14ac:dyDescent="0.25">
      <c r="B158" s="487" t="s">
        <v>612</v>
      </c>
      <c r="C158" s="60"/>
      <c r="D158" s="60"/>
      <c r="E158" s="60"/>
      <c r="F158" s="60"/>
      <c r="G158" s="61" t="s">
        <v>120</v>
      </c>
      <c r="H158" s="371"/>
      <c r="I158" s="372"/>
      <c r="J158" s="373"/>
      <c r="K158" s="373"/>
      <c r="L158" s="372"/>
      <c r="M158" s="372"/>
      <c r="N158" s="418">
        <v>2357.7399999999998</v>
      </c>
      <c r="O158" s="488">
        <v>82472.990000000005</v>
      </c>
      <c r="P158" s="524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  <c r="AC158" s="83"/>
      <c r="AD158" s="83"/>
    </row>
    <row r="159" spans="2:30" ht="25.5" x14ac:dyDescent="0.25">
      <c r="B159" s="475" t="s">
        <v>613</v>
      </c>
      <c r="C159" s="358" t="s">
        <v>46</v>
      </c>
      <c r="D159" s="358" t="s">
        <v>48</v>
      </c>
      <c r="E159" s="358" t="s">
        <v>613</v>
      </c>
      <c r="F159" s="359">
        <v>2001003044</v>
      </c>
      <c r="G159" s="221" t="s">
        <v>951</v>
      </c>
      <c r="H159" s="358" t="s">
        <v>104</v>
      </c>
      <c r="I159" s="410">
        <v>22</v>
      </c>
      <c r="J159" s="375">
        <v>83.51</v>
      </c>
      <c r="K159" s="420">
        <v>87.36</v>
      </c>
      <c r="L159" s="410">
        <v>107.17</v>
      </c>
      <c r="M159" s="410">
        <v>106.98</v>
      </c>
      <c r="N159" s="410">
        <v>2357.7399999999998</v>
      </c>
      <c r="O159" s="476">
        <v>2353.56</v>
      </c>
      <c r="P159" s="524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  <c r="AC159" s="83"/>
      <c r="AD159" s="83"/>
    </row>
    <row r="160" spans="2:30" ht="51" x14ac:dyDescent="0.25">
      <c r="B160" s="475" t="s">
        <v>754</v>
      </c>
      <c r="C160" s="358" t="s">
        <v>46</v>
      </c>
      <c r="D160" s="358" t="s">
        <v>48</v>
      </c>
      <c r="E160" s="358" t="s">
        <v>754</v>
      </c>
      <c r="F160" s="359">
        <v>2401002053</v>
      </c>
      <c r="G160" s="221" t="s">
        <v>952</v>
      </c>
      <c r="H160" s="358" t="s">
        <v>104</v>
      </c>
      <c r="I160" s="410">
        <v>22</v>
      </c>
      <c r="J160" s="375">
        <v>91.82</v>
      </c>
      <c r="K160" s="420">
        <v>57.92</v>
      </c>
      <c r="L160" s="410">
        <v>117.84</v>
      </c>
      <c r="M160" s="410">
        <v>70.930000000000007</v>
      </c>
      <c r="N160" s="410">
        <v>2592.48</v>
      </c>
      <c r="O160" s="476">
        <v>1560.46</v>
      </c>
      <c r="P160" s="524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  <c r="AC160" s="83"/>
      <c r="AD160" s="83"/>
    </row>
    <row r="161" spans="2:30" ht="46.5" customHeight="1" x14ac:dyDescent="0.25">
      <c r="B161" s="475" t="s">
        <v>841</v>
      </c>
      <c r="C161" s="358" t="s">
        <v>46</v>
      </c>
      <c r="D161" s="358" t="s">
        <v>48</v>
      </c>
      <c r="E161" s="358" t="s">
        <v>841</v>
      </c>
      <c r="F161" s="359">
        <v>2001003988</v>
      </c>
      <c r="G161" s="221" t="s">
        <v>953</v>
      </c>
      <c r="H161" s="358" t="s">
        <v>104</v>
      </c>
      <c r="I161" s="410">
        <v>2.88</v>
      </c>
      <c r="J161" s="375">
        <v>0</v>
      </c>
      <c r="K161" s="420">
        <v>2393.6999999999998</v>
      </c>
      <c r="L161" s="410">
        <v>0</v>
      </c>
      <c r="M161" s="410">
        <v>2931.56</v>
      </c>
      <c r="N161" s="410">
        <v>0</v>
      </c>
      <c r="O161" s="476">
        <v>8442.89</v>
      </c>
      <c r="P161" s="524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  <c r="AC161" s="83"/>
      <c r="AD161" s="83"/>
    </row>
    <row r="162" spans="2:30" x14ac:dyDescent="0.25">
      <c r="B162" s="475" t="s">
        <v>842</v>
      </c>
      <c r="C162" s="358" t="s">
        <v>46</v>
      </c>
      <c r="D162" s="358" t="s">
        <v>88</v>
      </c>
      <c r="E162" s="358" t="s">
        <v>842</v>
      </c>
      <c r="F162" s="359">
        <v>12670</v>
      </c>
      <c r="G162" s="221" t="s">
        <v>817</v>
      </c>
      <c r="H162" s="358" t="s">
        <v>40</v>
      </c>
      <c r="I162" s="410">
        <v>25.52</v>
      </c>
      <c r="J162" s="375">
        <v>1</v>
      </c>
      <c r="K162" s="420">
        <v>7.11</v>
      </c>
      <c r="L162" s="410">
        <v>1.28</v>
      </c>
      <c r="M162" s="410">
        <v>8.6999999999999993</v>
      </c>
      <c r="N162" s="410">
        <v>32.659999999999997</v>
      </c>
      <c r="O162" s="476">
        <v>222.02</v>
      </c>
      <c r="P162" s="524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  <c r="AC162" s="83"/>
      <c r="AD162" s="83"/>
    </row>
    <row r="163" spans="2:30" ht="25.5" x14ac:dyDescent="0.25">
      <c r="B163" s="475" t="s">
        <v>843</v>
      </c>
      <c r="C163" s="358" t="s">
        <v>46</v>
      </c>
      <c r="D163" s="358" t="s">
        <v>49</v>
      </c>
      <c r="E163" s="358" t="s">
        <v>843</v>
      </c>
      <c r="F163" s="359" t="s">
        <v>847</v>
      </c>
      <c r="G163" s="221" t="s">
        <v>856</v>
      </c>
      <c r="H163" s="358" t="s">
        <v>115</v>
      </c>
      <c r="I163" s="410">
        <v>224.59</v>
      </c>
      <c r="J163" s="375">
        <v>0</v>
      </c>
      <c r="K163" s="420">
        <v>250.71</v>
      </c>
      <c r="L163" s="410">
        <v>0</v>
      </c>
      <c r="M163" s="410">
        <v>307.04000000000002</v>
      </c>
      <c r="N163" s="410">
        <v>0</v>
      </c>
      <c r="O163" s="476">
        <v>68958.11</v>
      </c>
      <c r="P163" s="529">
        <v>0.19642283589709758</v>
      </c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  <c r="AC163" s="83"/>
      <c r="AD163" s="83"/>
    </row>
    <row r="164" spans="2:30" ht="25.5" x14ac:dyDescent="0.25">
      <c r="B164" s="475" t="s">
        <v>857</v>
      </c>
      <c r="C164" s="358" t="s">
        <v>46</v>
      </c>
      <c r="D164" s="358" t="s">
        <v>49</v>
      </c>
      <c r="E164" s="358" t="s">
        <v>857</v>
      </c>
      <c r="F164" s="359" t="s">
        <v>818</v>
      </c>
      <c r="G164" s="221" t="s">
        <v>819</v>
      </c>
      <c r="H164" s="358" t="s">
        <v>104</v>
      </c>
      <c r="I164" s="410">
        <v>1</v>
      </c>
      <c r="J164" s="375">
        <v>1</v>
      </c>
      <c r="K164" s="420">
        <v>764.23</v>
      </c>
      <c r="L164" s="410">
        <v>1.28</v>
      </c>
      <c r="M164" s="410">
        <v>935.95</v>
      </c>
      <c r="N164" s="410">
        <v>1.28</v>
      </c>
      <c r="O164" s="476">
        <v>935.95</v>
      </c>
      <c r="P164" s="524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  <c r="AC164" s="83"/>
      <c r="AD164" s="83"/>
    </row>
    <row r="165" spans="2:30" x14ac:dyDescent="0.25">
      <c r="B165" s="475"/>
      <c r="C165" s="358"/>
      <c r="D165" s="358"/>
      <c r="E165" s="358"/>
      <c r="F165" s="359"/>
      <c r="G165" s="221"/>
      <c r="H165" s="358"/>
      <c r="I165" s="360"/>
      <c r="J165" s="375"/>
      <c r="K165" s="375"/>
      <c r="L165" s="360"/>
      <c r="M165" s="360"/>
      <c r="N165" s="419"/>
      <c r="O165" s="489"/>
      <c r="P165" s="524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  <c r="AC165" s="83"/>
      <c r="AD165" s="83"/>
    </row>
    <row r="166" spans="2:30" x14ac:dyDescent="0.25">
      <c r="B166" s="485" t="s">
        <v>118</v>
      </c>
      <c r="C166" s="57"/>
      <c r="D166" s="57"/>
      <c r="E166" s="57"/>
      <c r="F166" s="57"/>
      <c r="G166" s="58" t="s">
        <v>124</v>
      </c>
      <c r="H166" s="368"/>
      <c r="I166" s="369"/>
      <c r="J166" s="370"/>
      <c r="K166" s="370"/>
      <c r="L166" s="369"/>
      <c r="M166" s="369"/>
      <c r="N166" s="417">
        <v>14745.48</v>
      </c>
      <c r="O166" s="486">
        <v>15765.84</v>
      </c>
      <c r="P166" s="526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  <c r="AC166" s="83"/>
      <c r="AD166" s="83"/>
    </row>
    <row r="167" spans="2:30" x14ac:dyDescent="0.25">
      <c r="B167" s="487" t="s">
        <v>635</v>
      </c>
      <c r="C167" s="60"/>
      <c r="D167" s="60"/>
      <c r="E167" s="60"/>
      <c r="F167" s="60"/>
      <c r="G167" s="61" t="s">
        <v>124</v>
      </c>
      <c r="H167" s="371"/>
      <c r="I167" s="372"/>
      <c r="J167" s="373"/>
      <c r="K167" s="373"/>
      <c r="L167" s="372"/>
      <c r="M167" s="372"/>
      <c r="N167" s="418">
        <v>14745.48</v>
      </c>
      <c r="O167" s="488">
        <v>15765.84</v>
      </c>
      <c r="P167" s="526">
        <v>4.4908002888998808E-2</v>
      </c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  <c r="AC167" s="83"/>
      <c r="AD167" s="83"/>
    </row>
    <row r="168" spans="2:30" ht="25.5" x14ac:dyDescent="0.25">
      <c r="B168" s="475" t="s">
        <v>636</v>
      </c>
      <c r="C168" s="358" t="s">
        <v>46</v>
      </c>
      <c r="D168" s="358" t="s">
        <v>47</v>
      </c>
      <c r="E168" s="358" t="s">
        <v>636</v>
      </c>
      <c r="F168" s="359">
        <v>90777</v>
      </c>
      <c r="G168" s="221" t="s">
        <v>954</v>
      </c>
      <c r="H168" s="358" t="s">
        <v>955</v>
      </c>
      <c r="I168" s="410">
        <v>84</v>
      </c>
      <c r="J168" s="375" t="s">
        <v>695</v>
      </c>
      <c r="K168" s="420">
        <v>116.82</v>
      </c>
      <c r="L168" s="410">
        <v>130.41</v>
      </c>
      <c r="M168" s="410">
        <v>143.06</v>
      </c>
      <c r="N168" s="410">
        <v>10954.44</v>
      </c>
      <c r="O168" s="476">
        <v>12017.04</v>
      </c>
      <c r="P168" s="524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  <c r="AC168" s="83"/>
      <c r="AD168" s="83"/>
    </row>
    <row r="169" spans="2:30" x14ac:dyDescent="0.25">
      <c r="B169" s="475" t="s">
        <v>637</v>
      </c>
      <c r="C169" s="358" t="s">
        <v>46</v>
      </c>
      <c r="D169" s="358" t="s">
        <v>47</v>
      </c>
      <c r="E169" s="358" t="s">
        <v>637</v>
      </c>
      <c r="F169" s="359">
        <v>90780</v>
      </c>
      <c r="G169" s="221" t="s">
        <v>956</v>
      </c>
      <c r="H169" s="358" t="s">
        <v>955</v>
      </c>
      <c r="I169" s="410">
        <v>96</v>
      </c>
      <c r="J169" s="375" t="s">
        <v>696</v>
      </c>
      <c r="K169" s="420">
        <v>31.89</v>
      </c>
      <c r="L169" s="410">
        <v>39.49</v>
      </c>
      <c r="M169" s="410">
        <v>39.049999999999997</v>
      </c>
      <c r="N169" s="410">
        <v>3791.04</v>
      </c>
      <c r="O169" s="476">
        <v>3748.8</v>
      </c>
      <c r="P169" s="524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  <c r="AC169" s="83"/>
      <c r="AD169" s="83"/>
    </row>
    <row r="170" spans="2:30" x14ac:dyDescent="0.25">
      <c r="B170" s="475"/>
      <c r="C170" s="358"/>
      <c r="D170" s="358"/>
      <c r="E170" s="358"/>
      <c r="F170" s="359"/>
      <c r="G170" s="221"/>
      <c r="H170" s="358"/>
      <c r="I170" s="360"/>
      <c r="J170" s="375"/>
      <c r="K170" s="375"/>
      <c r="L170" s="360"/>
      <c r="M170" s="360"/>
      <c r="N170" s="419"/>
      <c r="O170" s="489"/>
      <c r="P170" s="524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  <c r="AC170" s="83"/>
      <c r="AD170" s="83"/>
    </row>
    <row r="171" spans="2:30" x14ac:dyDescent="0.25">
      <c r="B171" s="485" t="s">
        <v>127</v>
      </c>
      <c r="C171" s="57"/>
      <c r="D171" s="57"/>
      <c r="E171" s="57"/>
      <c r="F171" s="57"/>
      <c r="G171" s="58" t="s">
        <v>123</v>
      </c>
      <c r="H171" s="368"/>
      <c r="I171" s="369"/>
      <c r="J171" s="370"/>
      <c r="K171" s="370"/>
      <c r="L171" s="369"/>
      <c r="M171" s="369"/>
      <c r="N171" s="417">
        <v>1295.3499999999999</v>
      </c>
      <c r="O171" s="486">
        <v>1348.08</v>
      </c>
      <c r="P171" s="524"/>
      <c r="Q171" s="426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  <c r="AC171" s="83"/>
      <c r="AD171" s="83"/>
    </row>
    <row r="172" spans="2:30" x14ac:dyDescent="0.25">
      <c r="B172" s="487" t="s">
        <v>844</v>
      </c>
      <c r="C172" s="60"/>
      <c r="D172" s="60"/>
      <c r="E172" s="60"/>
      <c r="F172" s="60"/>
      <c r="G172" s="61" t="s">
        <v>123</v>
      </c>
      <c r="H172" s="371"/>
      <c r="I172" s="372"/>
      <c r="J172" s="373"/>
      <c r="K172" s="373"/>
      <c r="L172" s="372"/>
      <c r="M172" s="372"/>
      <c r="N172" s="418">
        <v>1295.3499999999999</v>
      </c>
      <c r="O172" s="488">
        <v>1348.08</v>
      </c>
      <c r="P172" s="524"/>
      <c r="Q172" s="426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  <c r="AC172" s="83"/>
      <c r="AD172" s="83"/>
    </row>
    <row r="173" spans="2:30" x14ac:dyDescent="0.25">
      <c r="B173" s="475" t="s">
        <v>845</v>
      </c>
      <c r="C173" s="358" t="s">
        <v>46</v>
      </c>
      <c r="D173" s="358" t="s">
        <v>47</v>
      </c>
      <c r="E173" s="358" t="s">
        <v>845</v>
      </c>
      <c r="F173" s="359">
        <v>99814</v>
      </c>
      <c r="G173" s="221" t="s">
        <v>957</v>
      </c>
      <c r="H173" s="358" t="s">
        <v>40</v>
      </c>
      <c r="I173" s="410">
        <v>212.47</v>
      </c>
      <c r="J173" s="375" t="s">
        <v>697</v>
      </c>
      <c r="K173" s="420">
        <v>1.89</v>
      </c>
      <c r="L173" s="410">
        <v>2.11</v>
      </c>
      <c r="M173" s="410">
        <v>2.31</v>
      </c>
      <c r="N173" s="410">
        <v>448.31</v>
      </c>
      <c r="O173" s="476">
        <v>490.8</v>
      </c>
      <c r="P173" s="524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  <c r="AC173" s="83"/>
      <c r="AD173" s="83"/>
    </row>
    <row r="174" spans="2:30" x14ac:dyDescent="0.25">
      <c r="B174" s="475" t="s">
        <v>846</v>
      </c>
      <c r="C174" s="358" t="s">
        <v>46</v>
      </c>
      <c r="D174" s="358" t="s">
        <v>48</v>
      </c>
      <c r="E174" s="358" t="s">
        <v>846</v>
      </c>
      <c r="F174" s="359">
        <v>201002161</v>
      </c>
      <c r="G174" s="221" t="s">
        <v>879</v>
      </c>
      <c r="H174" s="358" t="s">
        <v>104</v>
      </c>
      <c r="I174" s="410">
        <v>2</v>
      </c>
      <c r="J174" s="375">
        <v>330</v>
      </c>
      <c r="K174" s="420">
        <v>350</v>
      </c>
      <c r="L174" s="410">
        <v>423.52</v>
      </c>
      <c r="M174" s="410">
        <v>428.64</v>
      </c>
      <c r="N174" s="410">
        <v>847.04</v>
      </c>
      <c r="O174" s="476">
        <v>857.28</v>
      </c>
      <c r="P174" s="524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  <c r="AC174" s="83"/>
      <c r="AD174" s="83"/>
    </row>
    <row r="175" spans="2:30" x14ac:dyDescent="0.25">
      <c r="B175" s="475"/>
      <c r="C175" s="358"/>
      <c r="D175" s="358"/>
      <c r="E175" s="358"/>
      <c r="F175" s="359"/>
      <c r="G175" s="361"/>
      <c r="H175" s="220"/>
      <c r="I175" s="362"/>
      <c r="J175" s="363"/>
      <c r="K175" s="363"/>
      <c r="L175" s="362"/>
      <c r="M175" s="362"/>
      <c r="N175" s="414"/>
      <c r="O175" s="477"/>
      <c r="P175" s="524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  <c r="AC175" s="83"/>
      <c r="AD175" s="83"/>
    </row>
    <row r="176" spans="2:30" x14ac:dyDescent="0.25">
      <c r="B176" s="490"/>
      <c r="C176" s="491"/>
      <c r="D176" s="491"/>
      <c r="E176" s="491"/>
      <c r="F176" s="492"/>
      <c r="G176" s="58"/>
      <c r="H176" s="493"/>
      <c r="I176" s="494"/>
      <c r="J176" s="493"/>
      <c r="K176" s="493"/>
      <c r="L176" s="493" t="s">
        <v>15</v>
      </c>
      <c r="M176" s="493"/>
      <c r="N176" s="495" t="e">
        <v>#REF!</v>
      </c>
      <c r="O176" s="496">
        <v>351069.72</v>
      </c>
      <c r="P176" s="525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  <c r="AC176" s="83"/>
      <c r="AD176" s="83"/>
    </row>
    <row r="177" spans="2:15" x14ac:dyDescent="0.25">
      <c r="B177" s="433"/>
      <c r="C177" s="433"/>
      <c r="D177" s="433"/>
      <c r="E177" s="433"/>
      <c r="F177" s="434"/>
      <c r="G177" s="435"/>
      <c r="H177" s="433"/>
      <c r="I177" s="436"/>
      <c r="J177" s="437"/>
      <c r="K177" s="437"/>
      <c r="L177" s="436"/>
      <c r="M177" s="436"/>
      <c r="N177" s="436"/>
      <c r="O177" s="436"/>
    </row>
  </sheetData>
  <dataConsolidate/>
  <mergeCells count="6">
    <mergeCell ref="B5:O5"/>
    <mergeCell ref="J11:L11"/>
    <mergeCell ref="N12:O12"/>
    <mergeCell ref="L12:M12"/>
    <mergeCell ref="M6:O6"/>
    <mergeCell ref="M7:O10"/>
  </mergeCells>
  <phoneticPr fontId="2" type="noConversion"/>
  <dataValidations disablePrompts="1" count="2">
    <dataValidation type="list" allowBlank="1" showInputMessage="1" showErrorMessage="1" sqref="C173:C174 C138 C58 C130 C120 C39 C168:C170 C29:C37 C63 C122:C128 C134 C113:C116 C17:C20 C80:C89 C70:C77 C67:C68 C150:C155 C43 C50:C54 C60:C61 C109:C111 C146 C104:C107 C91:C100 C143:C144 C140:C141 C45:C46 C24:C27 C159:C165" xr:uid="{FACEA6F8-D5A3-49CF-9EF1-1B3DE56FAF30}">
      <formula1>"SERVIÇO,INSUMO"</formula1>
    </dataValidation>
    <dataValidation type="list" allowBlank="1" showInputMessage="1" showErrorMessage="1" sqref="D14:D176" xr:uid="{0697B64A-9278-46A5-9647-1092AF426DE1}">
      <formula1>"AGESUL,SINAPI,SBC,SINDUSCON,SEINFRA,COMPOSIÇÃO,COTAÇÃO"</formula1>
    </dataValidation>
  </dataValidations>
  <printOptions horizontalCentered="1"/>
  <pageMargins left="0.23622047244094491" right="0.23622047244094491" top="0.39370078740157483" bottom="0.39370078740157483" header="0.31496062992125984" footer="0.23622047244094491"/>
  <pageSetup paperSize="9" scale="75" fitToHeight="0" orientation="landscape" horizontalDpi="300" verticalDpi="300" r:id="rId1"/>
  <headerFooter>
    <oddFooter>Página &amp;P de &amp;N</oddFooter>
  </headerFooter>
  <rowBreaks count="5" manualBreakCount="5">
    <brk id="39" min="1" max="14" man="1"/>
    <brk id="64" min="1" max="14" man="1"/>
    <brk id="86" min="1" max="14" man="1"/>
    <brk id="110" min="1" max="14" man="1"/>
    <brk id="140" min="1" max="14" man="1"/>
  </rowBreaks>
  <drawing r:id="rId2"/>
  <legacyDrawing r:id="rId3"/>
  <tableParts count="1">
    <tablePart r:id="rId4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F3338-CD94-47D1-865E-11100E927DB8}">
  <sheetPr>
    <pageSetUpPr fitToPage="1"/>
  </sheetPr>
  <dimension ref="A1:R28"/>
  <sheetViews>
    <sheetView view="pageBreakPreview" zoomScale="85" zoomScaleNormal="100" zoomScaleSheetLayoutView="85" workbookViewId="0">
      <selection activeCell="B22" sqref="B22:H22"/>
    </sheetView>
  </sheetViews>
  <sheetFormatPr defaultRowHeight="15" x14ac:dyDescent="0.25"/>
  <cols>
    <col min="1" max="1" width="20" customWidth="1"/>
    <col min="8" max="8" width="14.42578125" customWidth="1"/>
    <col min="9" max="13" width="0" hidden="1" customWidth="1"/>
  </cols>
  <sheetData>
    <row r="1" spans="1:18" s="305" customFormat="1" ht="14.45" customHeight="1" x14ac:dyDescent="0.25">
      <c r="A1" s="322"/>
      <c r="B1" s="21"/>
      <c r="C1" s="585" t="s">
        <v>1</v>
      </c>
      <c r="D1" s="585"/>
      <c r="E1" s="585"/>
      <c r="F1" s="585"/>
      <c r="G1" s="585"/>
      <c r="H1" s="585"/>
      <c r="I1" s="585"/>
      <c r="J1" s="585"/>
      <c r="K1" s="585"/>
      <c r="L1" s="585"/>
      <c r="M1" s="585"/>
      <c r="N1" s="585"/>
      <c r="O1" s="585"/>
      <c r="P1" s="585"/>
      <c r="Q1" s="585"/>
      <c r="R1" s="585"/>
    </row>
    <row r="2" spans="1:18" s="305" customFormat="1" ht="14.45" customHeight="1" x14ac:dyDescent="0.25">
      <c r="A2" s="323"/>
      <c r="B2" s="22"/>
      <c r="C2" s="586" t="s">
        <v>272</v>
      </c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86"/>
      <c r="P2" s="586"/>
      <c r="Q2" s="586"/>
      <c r="R2" s="586"/>
    </row>
    <row r="3" spans="1:18" s="305" customFormat="1" ht="14.45" customHeight="1" x14ac:dyDescent="0.25">
      <c r="A3" s="324"/>
      <c r="B3" s="23"/>
      <c r="C3" s="585" t="s">
        <v>981</v>
      </c>
      <c r="D3" s="585"/>
      <c r="E3" s="585"/>
      <c r="F3" s="585"/>
      <c r="G3" s="585"/>
      <c r="H3" s="585"/>
      <c r="I3" s="585"/>
      <c r="J3" s="585"/>
      <c r="K3" s="585"/>
      <c r="L3" s="585"/>
      <c r="M3" s="585"/>
      <c r="N3" s="585"/>
      <c r="O3" s="585"/>
      <c r="P3" s="585"/>
      <c r="Q3" s="585"/>
      <c r="R3" s="585"/>
    </row>
    <row r="4" spans="1:18" s="305" customFormat="1" ht="20.45" customHeight="1" x14ac:dyDescent="0.25">
      <c r="A4" s="590" t="s">
        <v>568</v>
      </c>
      <c r="B4" s="591"/>
      <c r="C4" s="591"/>
      <c r="D4" s="591"/>
      <c r="E4" s="591"/>
      <c r="F4" s="591"/>
      <c r="G4" s="591"/>
      <c r="H4" s="591"/>
      <c r="I4" s="591"/>
      <c r="J4" s="591"/>
      <c r="K4" s="591"/>
      <c r="L4" s="591"/>
      <c r="M4" s="591"/>
      <c r="N4" s="591"/>
      <c r="O4" s="591"/>
      <c r="P4" s="591"/>
      <c r="Q4" s="591"/>
      <c r="R4" s="592"/>
    </row>
    <row r="5" spans="1:18" s="305" customFormat="1" ht="14.45" customHeight="1" x14ac:dyDescent="0.25">
      <c r="A5" s="428" t="s">
        <v>54</v>
      </c>
      <c r="B5" s="602" t="s">
        <v>858</v>
      </c>
      <c r="C5" s="603"/>
      <c r="D5" s="603"/>
      <c r="E5" s="603"/>
      <c r="F5" s="603"/>
      <c r="G5" s="603"/>
      <c r="H5" s="603"/>
      <c r="I5" s="603"/>
      <c r="J5" s="603"/>
      <c r="L5" s="497"/>
      <c r="M5" s="497"/>
      <c r="N5" s="593" t="s">
        <v>41</v>
      </c>
      <c r="O5" s="594"/>
      <c r="P5" s="594"/>
      <c r="Q5" s="594"/>
      <c r="R5" s="595"/>
    </row>
    <row r="6" spans="1:18" s="305" customFormat="1" ht="14.45" customHeight="1" x14ac:dyDescent="0.25">
      <c r="A6" s="325" t="s">
        <v>55</v>
      </c>
      <c r="B6" s="587" t="s">
        <v>283</v>
      </c>
      <c r="C6" s="588"/>
      <c r="D6" s="588"/>
      <c r="E6" s="588"/>
      <c r="F6" s="588"/>
      <c r="G6" s="588"/>
      <c r="H6" s="588"/>
      <c r="I6" s="588"/>
      <c r="J6" s="588"/>
      <c r="L6" s="497"/>
      <c r="M6" s="497"/>
      <c r="N6" s="596" t="s">
        <v>567</v>
      </c>
      <c r="O6" s="597"/>
      <c r="P6" s="597"/>
      <c r="Q6" s="597"/>
      <c r="R6" s="598"/>
    </row>
    <row r="7" spans="1:18" s="305" customFormat="1" ht="14.45" customHeight="1" x14ac:dyDescent="0.25">
      <c r="A7" s="325" t="s">
        <v>56</v>
      </c>
      <c r="B7" s="587" t="s">
        <v>657</v>
      </c>
      <c r="C7" s="588"/>
      <c r="D7" s="588"/>
      <c r="E7" s="588"/>
      <c r="F7" s="588"/>
      <c r="G7" s="588"/>
      <c r="H7" s="588"/>
      <c r="I7" s="588"/>
      <c r="J7" s="588"/>
      <c r="L7" s="498"/>
      <c r="M7" s="498"/>
      <c r="N7" s="596"/>
      <c r="O7" s="597"/>
      <c r="P7" s="597"/>
      <c r="Q7" s="597"/>
      <c r="R7" s="598"/>
    </row>
    <row r="8" spans="1:18" s="305" customFormat="1" ht="14.45" customHeight="1" x14ac:dyDescent="0.25">
      <c r="A8" s="325" t="s">
        <v>57</v>
      </c>
      <c r="B8" s="589" t="s">
        <v>859</v>
      </c>
      <c r="C8" s="588"/>
      <c r="D8" s="588"/>
      <c r="E8" s="588"/>
      <c r="F8" s="588"/>
      <c r="G8" s="588"/>
      <c r="H8" s="588"/>
      <c r="I8" s="588"/>
      <c r="J8" s="588"/>
      <c r="K8" s="460"/>
      <c r="L8" s="461"/>
      <c r="M8" s="461"/>
      <c r="N8" s="599"/>
      <c r="O8" s="600"/>
      <c r="P8" s="600"/>
      <c r="Q8" s="600"/>
      <c r="R8" s="601"/>
    </row>
    <row r="9" spans="1:18" ht="15" customHeight="1" x14ac:dyDescent="0.25">
      <c r="A9" s="581" t="s">
        <v>4</v>
      </c>
      <c r="B9" s="582" t="s">
        <v>548</v>
      </c>
      <c r="C9" s="582"/>
      <c r="D9" s="582"/>
      <c r="E9" s="582"/>
      <c r="F9" s="582"/>
      <c r="G9" s="582"/>
      <c r="H9" s="582"/>
      <c r="I9" s="583" t="s">
        <v>549</v>
      </c>
      <c r="J9" s="583"/>
      <c r="K9" s="584" t="s">
        <v>479</v>
      </c>
      <c r="L9" s="584"/>
      <c r="M9" s="584"/>
      <c r="N9" s="583" t="s">
        <v>569</v>
      </c>
      <c r="O9" s="583"/>
      <c r="P9" s="584" t="s">
        <v>480</v>
      </c>
      <c r="Q9" s="584"/>
      <c r="R9" s="584"/>
    </row>
    <row r="10" spans="1:18" x14ac:dyDescent="0.25">
      <c r="A10" s="581" t="s">
        <v>4</v>
      </c>
      <c r="B10" s="582"/>
      <c r="C10" s="582"/>
      <c r="D10" s="582"/>
      <c r="E10" s="582"/>
      <c r="F10" s="582"/>
      <c r="G10" s="582"/>
      <c r="H10" s="582"/>
      <c r="I10" s="583"/>
      <c r="J10" s="583"/>
      <c r="K10" s="584"/>
      <c r="L10" s="584"/>
      <c r="M10" s="584"/>
      <c r="N10" s="583"/>
      <c r="O10" s="583"/>
      <c r="P10" s="584"/>
      <c r="Q10" s="584"/>
      <c r="R10" s="584"/>
    </row>
    <row r="11" spans="1:18" x14ac:dyDescent="0.25">
      <c r="A11" s="427" t="s">
        <v>11</v>
      </c>
      <c r="B11" s="582" t="s">
        <v>575</v>
      </c>
      <c r="C11" s="582"/>
      <c r="D11" s="582"/>
      <c r="E11" s="582"/>
      <c r="F11" s="582"/>
      <c r="G11" s="582"/>
      <c r="H11" s="582"/>
      <c r="I11" s="579" t="e">
        <v>#REF!</v>
      </c>
      <c r="J11" s="579"/>
      <c r="K11" s="580">
        <v>5409.51</v>
      </c>
      <c r="L11" s="580"/>
      <c r="M11" s="580"/>
      <c r="N11" s="579">
        <v>3.2845356187369279E-2</v>
      </c>
      <c r="O11" s="579"/>
      <c r="P11" s="580">
        <v>11531.01</v>
      </c>
      <c r="Q11" s="580"/>
      <c r="R11" s="580"/>
    </row>
    <row r="12" spans="1:18" x14ac:dyDescent="0.25">
      <c r="A12" s="427" t="s">
        <v>10</v>
      </c>
      <c r="B12" s="582" t="s">
        <v>300</v>
      </c>
      <c r="C12" s="582"/>
      <c r="D12" s="582"/>
      <c r="E12" s="582"/>
      <c r="F12" s="582"/>
      <c r="G12" s="582"/>
      <c r="H12" s="582"/>
      <c r="I12" s="579" t="e">
        <v>#REF!</v>
      </c>
      <c r="J12" s="579"/>
      <c r="K12" s="580" t="e">
        <v>#REF!</v>
      </c>
      <c r="L12" s="580"/>
      <c r="M12" s="580"/>
      <c r="N12" s="579">
        <v>6.7954051975772783E-2</v>
      </c>
      <c r="O12" s="579"/>
      <c r="P12" s="580">
        <v>23856.61</v>
      </c>
      <c r="Q12" s="580"/>
      <c r="R12" s="580"/>
    </row>
    <row r="13" spans="1:18" x14ac:dyDescent="0.25">
      <c r="A13" s="427" t="s">
        <v>13</v>
      </c>
      <c r="B13" s="582" t="s">
        <v>603</v>
      </c>
      <c r="C13" s="582"/>
      <c r="D13" s="582"/>
      <c r="E13" s="582"/>
      <c r="F13" s="582"/>
      <c r="G13" s="582"/>
      <c r="H13" s="582"/>
      <c r="I13" s="579" t="e">
        <v>#REF!</v>
      </c>
      <c r="J13" s="579"/>
      <c r="K13" s="580" t="e">
        <v>#REF!</v>
      </c>
      <c r="L13" s="580"/>
      <c r="M13" s="580"/>
      <c r="N13" s="579">
        <v>9.5047274370458373E-2</v>
      </c>
      <c r="O13" s="579"/>
      <c r="P13" s="580">
        <v>33368.22</v>
      </c>
      <c r="Q13" s="580"/>
      <c r="R13" s="580"/>
    </row>
    <row r="14" spans="1:18" x14ac:dyDescent="0.25">
      <c r="A14" s="427" t="s">
        <v>29</v>
      </c>
      <c r="B14" s="582" t="s">
        <v>640</v>
      </c>
      <c r="C14" s="582"/>
      <c r="D14" s="582"/>
      <c r="E14" s="582"/>
      <c r="F14" s="582"/>
      <c r="G14" s="582"/>
      <c r="H14" s="582"/>
      <c r="I14" s="579" t="e">
        <v>#REF!</v>
      </c>
      <c r="J14" s="579"/>
      <c r="K14" s="580">
        <v>3879.31</v>
      </c>
      <c r="L14" s="580"/>
      <c r="M14" s="580"/>
      <c r="N14" s="579">
        <v>0.16414001754409352</v>
      </c>
      <c r="O14" s="579"/>
      <c r="P14" s="580">
        <v>57624.590000000004</v>
      </c>
      <c r="Q14" s="580"/>
      <c r="R14" s="580"/>
    </row>
    <row r="15" spans="1:18" x14ac:dyDescent="0.25">
      <c r="A15" s="427" t="s">
        <v>50</v>
      </c>
      <c r="B15" s="582" t="s">
        <v>107</v>
      </c>
      <c r="C15" s="582"/>
      <c r="D15" s="582"/>
      <c r="E15" s="582"/>
      <c r="F15" s="582"/>
      <c r="G15" s="582"/>
      <c r="H15" s="582"/>
      <c r="I15" s="579" t="e">
        <v>#REF!</v>
      </c>
      <c r="J15" s="579"/>
      <c r="K15" s="580">
        <v>7003.2100000000009</v>
      </c>
      <c r="L15" s="580"/>
      <c r="M15" s="580"/>
      <c r="N15" s="579">
        <v>3.2572305011095801E-2</v>
      </c>
      <c r="O15" s="579"/>
      <c r="P15" s="580">
        <v>11435.150000000001</v>
      </c>
      <c r="Q15" s="580"/>
      <c r="R15" s="580"/>
    </row>
    <row r="16" spans="1:18" x14ac:dyDescent="0.25">
      <c r="A16" s="427" t="s">
        <v>106</v>
      </c>
      <c r="B16" s="582" t="s">
        <v>105</v>
      </c>
      <c r="C16" s="582"/>
      <c r="D16" s="582"/>
      <c r="E16" s="582"/>
      <c r="F16" s="582"/>
      <c r="G16" s="582"/>
      <c r="H16" s="582"/>
      <c r="I16" s="579" t="e">
        <v>#REF!</v>
      </c>
      <c r="J16" s="579"/>
      <c r="K16" s="580" t="e">
        <v>#REF!</v>
      </c>
      <c r="L16" s="580"/>
      <c r="M16" s="580"/>
      <c r="N16" s="579">
        <v>0.14966260832748546</v>
      </c>
      <c r="O16" s="579"/>
      <c r="P16" s="580">
        <v>52542.009999999995</v>
      </c>
      <c r="Q16" s="580"/>
      <c r="R16" s="580"/>
    </row>
    <row r="17" spans="1:18" x14ac:dyDescent="0.25">
      <c r="A17" s="427" t="s">
        <v>51</v>
      </c>
      <c r="B17" s="582" t="s">
        <v>653</v>
      </c>
      <c r="C17" s="582"/>
      <c r="D17" s="582"/>
      <c r="E17" s="582"/>
      <c r="F17" s="582"/>
      <c r="G17" s="582"/>
      <c r="H17" s="582"/>
      <c r="I17" s="579" t="e">
        <v>#REF!</v>
      </c>
      <c r="J17" s="579"/>
      <c r="K17" s="580">
        <v>142.5</v>
      </c>
      <c r="L17" s="580"/>
      <c r="M17" s="580"/>
      <c r="N17" s="579">
        <v>2.6792114113401745E-3</v>
      </c>
      <c r="O17" s="579"/>
      <c r="P17" s="580">
        <v>940.58999999999992</v>
      </c>
      <c r="Q17" s="580"/>
      <c r="R17" s="580"/>
    </row>
    <row r="18" spans="1:18" x14ac:dyDescent="0.25">
      <c r="A18" s="427" t="s">
        <v>52</v>
      </c>
      <c r="B18" s="582" t="s">
        <v>110</v>
      </c>
      <c r="C18" s="582"/>
      <c r="D18" s="582"/>
      <c r="E18" s="582"/>
      <c r="F18" s="582"/>
      <c r="G18" s="582"/>
      <c r="H18" s="582"/>
      <c r="I18" s="579" t="e">
        <v>#REF!</v>
      </c>
      <c r="J18" s="579"/>
      <c r="K18" s="580">
        <v>2195.6</v>
      </c>
      <c r="L18" s="580"/>
      <c r="M18" s="580"/>
      <c r="N18" s="579">
        <v>5.0428900561404158E-2</v>
      </c>
      <c r="O18" s="579"/>
      <c r="P18" s="580">
        <v>17704.060000000001</v>
      </c>
      <c r="Q18" s="580"/>
      <c r="R18" s="580"/>
    </row>
    <row r="19" spans="1:18" x14ac:dyDescent="0.25">
      <c r="A19" s="427" t="s">
        <v>109</v>
      </c>
      <c r="B19" s="582" t="s">
        <v>112</v>
      </c>
      <c r="C19" s="582"/>
      <c r="D19" s="582"/>
      <c r="E19" s="582"/>
      <c r="F19" s="582"/>
      <c r="G19" s="582"/>
      <c r="H19" s="582"/>
      <c r="I19" s="579" t="e">
        <v>#REF!</v>
      </c>
      <c r="J19" s="579"/>
      <c r="K19" s="580">
        <v>5789.4500000000007</v>
      </c>
      <c r="L19" s="580"/>
      <c r="M19" s="580"/>
      <c r="N19" s="579">
        <v>1.6505297010519726E-2</v>
      </c>
      <c r="O19" s="579"/>
      <c r="P19" s="580">
        <v>5794.5099999999984</v>
      </c>
      <c r="Q19" s="580"/>
      <c r="R19" s="580"/>
    </row>
    <row r="20" spans="1:18" x14ac:dyDescent="0.25">
      <c r="A20" s="427" t="s">
        <v>113</v>
      </c>
      <c r="B20" s="582" t="s">
        <v>119</v>
      </c>
      <c r="C20" s="582"/>
      <c r="D20" s="582"/>
      <c r="E20" s="582"/>
      <c r="F20" s="582"/>
      <c r="G20" s="582"/>
      <c r="H20" s="582"/>
      <c r="I20" s="579" t="e">
        <v>#REF!</v>
      </c>
      <c r="J20" s="579"/>
      <c r="K20" s="580">
        <v>7923.51</v>
      </c>
      <c r="L20" s="580"/>
      <c r="M20" s="580"/>
      <c r="N20" s="579">
        <v>2.1940314305659854E-2</v>
      </c>
      <c r="O20" s="579"/>
      <c r="P20" s="580">
        <v>7702.58</v>
      </c>
      <c r="Q20" s="580"/>
      <c r="R20" s="580"/>
    </row>
    <row r="21" spans="1:18" x14ac:dyDescent="0.25">
      <c r="A21" s="427" t="s">
        <v>114</v>
      </c>
      <c r="B21" s="582" t="s">
        <v>121</v>
      </c>
      <c r="C21" s="582"/>
      <c r="D21" s="582"/>
      <c r="E21" s="582"/>
      <c r="F21" s="582"/>
      <c r="G21" s="582"/>
      <c r="H21" s="582"/>
      <c r="I21" s="579" t="e">
        <v>#REF!</v>
      </c>
      <c r="J21" s="579"/>
      <c r="K21" s="580">
        <v>15031.95</v>
      </c>
      <c r="L21" s="580"/>
      <c r="M21" s="580"/>
      <c r="N21" s="579">
        <v>7.6828044298437356E-2</v>
      </c>
      <c r="O21" s="579"/>
      <c r="P21" s="580">
        <v>26972</v>
      </c>
      <c r="Q21" s="580"/>
      <c r="R21" s="580"/>
    </row>
    <row r="22" spans="1:18" x14ac:dyDescent="0.25">
      <c r="A22" s="427" t="s">
        <v>116</v>
      </c>
      <c r="B22" s="582" t="s">
        <v>838</v>
      </c>
      <c r="C22" s="582"/>
      <c r="D22" s="582"/>
      <c r="E22" s="582"/>
      <c r="F22" s="582"/>
      <c r="G22" s="582"/>
      <c r="H22" s="582"/>
      <c r="I22" s="579" t="e">
        <v>#REF!</v>
      </c>
      <c r="J22" s="579"/>
      <c r="K22" s="580">
        <v>964.53</v>
      </c>
      <c r="L22" s="580"/>
      <c r="M22" s="580"/>
      <c r="N22" s="579">
        <v>5.7295741711931173E-3</v>
      </c>
      <c r="O22" s="579"/>
      <c r="P22" s="580">
        <v>2011.48</v>
      </c>
      <c r="Q22" s="580"/>
      <c r="R22" s="580"/>
    </row>
    <row r="23" spans="1:18" x14ac:dyDescent="0.25">
      <c r="A23" s="427" t="s">
        <v>117</v>
      </c>
      <c r="B23" s="582" t="s">
        <v>120</v>
      </c>
      <c r="C23" s="582"/>
      <c r="D23" s="582"/>
      <c r="E23" s="582"/>
      <c r="F23" s="582"/>
      <c r="G23" s="582"/>
      <c r="H23" s="582"/>
      <c r="I23" s="579" t="e">
        <v>#REF!</v>
      </c>
      <c r="J23" s="579"/>
      <c r="K23" s="580">
        <v>2357.7399999999998</v>
      </c>
      <c r="L23" s="580"/>
      <c r="M23" s="580"/>
      <c r="N23" s="579">
        <v>0.2349191209085193</v>
      </c>
      <c r="O23" s="579"/>
      <c r="P23" s="580">
        <v>82472.99000000002</v>
      </c>
      <c r="Q23" s="580"/>
      <c r="R23" s="580"/>
    </row>
    <row r="24" spans="1:18" x14ac:dyDescent="0.25">
      <c r="A24" s="427" t="s">
        <v>118</v>
      </c>
      <c r="B24" s="582" t="s">
        <v>124</v>
      </c>
      <c r="C24" s="582"/>
      <c r="D24" s="582"/>
      <c r="E24" s="582"/>
      <c r="F24" s="582"/>
      <c r="G24" s="582"/>
      <c r="H24" s="582"/>
      <c r="I24" s="579" t="e">
        <v>#REF!</v>
      </c>
      <c r="J24" s="579"/>
      <c r="K24" s="580">
        <v>14745.48</v>
      </c>
      <c r="L24" s="580"/>
      <c r="M24" s="580"/>
      <c r="N24" s="579">
        <v>4.4908002888998794E-2</v>
      </c>
      <c r="O24" s="579"/>
      <c r="P24" s="580">
        <v>15765.84</v>
      </c>
      <c r="Q24" s="580"/>
      <c r="R24" s="580"/>
    </row>
    <row r="25" spans="1:18" x14ac:dyDescent="0.25">
      <c r="A25" s="427" t="s">
        <v>127</v>
      </c>
      <c r="B25" s="582" t="s">
        <v>123</v>
      </c>
      <c r="C25" s="582"/>
      <c r="D25" s="582"/>
      <c r="E25" s="582"/>
      <c r="F25" s="582"/>
      <c r="G25" s="582"/>
      <c r="H25" s="582"/>
      <c r="I25" s="579" t="e">
        <v>#REF!</v>
      </c>
      <c r="J25" s="579"/>
      <c r="K25" s="580">
        <v>1295.3499999999999</v>
      </c>
      <c r="L25" s="580"/>
      <c r="M25" s="580"/>
      <c r="N25" s="579">
        <v>3.8399210276522846E-3</v>
      </c>
      <c r="O25" s="579"/>
      <c r="P25" s="580">
        <v>1348.08</v>
      </c>
      <c r="Q25" s="580"/>
      <c r="R25" s="580"/>
    </row>
    <row r="26" spans="1:18" x14ac:dyDescent="0.25">
      <c r="A26" s="607"/>
      <c r="B26" s="607"/>
      <c r="C26" s="607"/>
      <c r="D26" s="607"/>
      <c r="E26" s="607"/>
      <c r="F26" s="607"/>
      <c r="G26" s="607"/>
      <c r="H26" s="607"/>
      <c r="I26" s="605" t="e">
        <v>#REF!</v>
      </c>
      <c r="J26" s="605"/>
      <c r="K26" s="606" t="e">
        <v>#REF!</v>
      </c>
      <c r="L26" s="606"/>
      <c r="M26" s="606"/>
      <c r="N26" s="605">
        <v>1</v>
      </c>
      <c r="O26" s="605"/>
      <c r="P26" s="606">
        <v>351069.72000000003</v>
      </c>
      <c r="Q26" s="606"/>
      <c r="R26" s="606"/>
    </row>
    <row r="28" spans="1:18" x14ac:dyDescent="0.25">
      <c r="K28" s="604" t="e">
        <v>#REF!</v>
      </c>
      <c r="L28" s="604"/>
      <c r="M28" s="604"/>
      <c r="P28" s="604" t="b">
        <v>1</v>
      </c>
      <c r="Q28" s="604"/>
      <c r="R28" s="604"/>
    </row>
  </sheetData>
  <mergeCells count="98">
    <mergeCell ref="A26:H26"/>
    <mergeCell ref="I26:J26"/>
    <mergeCell ref="B24:H24"/>
    <mergeCell ref="I24:J24"/>
    <mergeCell ref="K24:M24"/>
    <mergeCell ref="B25:H25"/>
    <mergeCell ref="I25:J25"/>
    <mergeCell ref="K25:M25"/>
    <mergeCell ref="P23:R23"/>
    <mergeCell ref="K28:M28"/>
    <mergeCell ref="P28:R28"/>
    <mergeCell ref="N26:O26"/>
    <mergeCell ref="P26:R26"/>
    <mergeCell ref="N24:O24"/>
    <mergeCell ref="P24:R24"/>
    <mergeCell ref="N25:O25"/>
    <mergeCell ref="P25:R25"/>
    <mergeCell ref="K26:M26"/>
    <mergeCell ref="N23:O23"/>
    <mergeCell ref="N12:O12"/>
    <mergeCell ref="P12:R12"/>
    <mergeCell ref="N13:O13"/>
    <mergeCell ref="P13:R13"/>
    <mergeCell ref="N14:O14"/>
    <mergeCell ref="P14:R14"/>
    <mergeCell ref="N15:O15"/>
    <mergeCell ref="P15:R15"/>
    <mergeCell ref="N16:O16"/>
    <mergeCell ref="P16:R16"/>
    <mergeCell ref="N17:O17"/>
    <mergeCell ref="P17:R17"/>
    <mergeCell ref="N20:O20"/>
    <mergeCell ref="P20:R20"/>
    <mergeCell ref="N21:O21"/>
    <mergeCell ref="P21:R21"/>
    <mergeCell ref="N22:O22"/>
    <mergeCell ref="P22:R22"/>
    <mergeCell ref="N18:O18"/>
    <mergeCell ref="P18:R18"/>
    <mergeCell ref="N19:O19"/>
    <mergeCell ref="P19:R19"/>
    <mergeCell ref="B23:H23"/>
    <mergeCell ref="I23:J23"/>
    <mergeCell ref="K23:M23"/>
    <mergeCell ref="B21:H21"/>
    <mergeCell ref="I21:J21"/>
    <mergeCell ref="K21:M21"/>
    <mergeCell ref="B22:H22"/>
    <mergeCell ref="I22:J22"/>
    <mergeCell ref="K22:M22"/>
    <mergeCell ref="B19:H19"/>
    <mergeCell ref="I19:J19"/>
    <mergeCell ref="K19:M19"/>
    <mergeCell ref="B16:H16"/>
    <mergeCell ref="I16:J16"/>
    <mergeCell ref="K16:M16"/>
    <mergeCell ref="B20:H20"/>
    <mergeCell ref="I20:J20"/>
    <mergeCell ref="K20:M20"/>
    <mergeCell ref="B17:H17"/>
    <mergeCell ref="I17:J17"/>
    <mergeCell ref="K17:M17"/>
    <mergeCell ref="B18:H18"/>
    <mergeCell ref="I18:J18"/>
    <mergeCell ref="K18:M18"/>
    <mergeCell ref="B14:H14"/>
    <mergeCell ref="I14:J14"/>
    <mergeCell ref="K14:M14"/>
    <mergeCell ref="B15:H15"/>
    <mergeCell ref="I15:J15"/>
    <mergeCell ref="K15:M15"/>
    <mergeCell ref="B12:H12"/>
    <mergeCell ref="I12:J12"/>
    <mergeCell ref="K12:M12"/>
    <mergeCell ref="B13:H13"/>
    <mergeCell ref="I13:J13"/>
    <mergeCell ref="K13:M13"/>
    <mergeCell ref="C1:R1"/>
    <mergeCell ref="C2:R2"/>
    <mergeCell ref="C3:R3"/>
    <mergeCell ref="N9:O10"/>
    <mergeCell ref="P9:R10"/>
    <mergeCell ref="B7:J7"/>
    <mergeCell ref="B8:J8"/>
    <mergeCell ref="A4:R4"/>
    <mergeCell ref="N5:R5"/>
    <mergeCell ref="N6:R8"/>
    <mergeCell ref="B5:J5"/>
    <mergeCell ref="B6:J6"/>
    <mergeCell ref="N11:O11"/>
    <mergeCell ref="P11:R11"/>
    <mergeCell ref="A9:A10"/>
    <mergeCell ref="B9:H10"/>
    <mergeCell ref="I9:J10"/>
    <mergeCell ref="K9:M10"/>
    <mergeCell ref="B11:H11"/>
    <mergeCell ref="I11:J11"/>
    <mergeCell ref="K11:M11"/>
  </mergeCells>
  <pageMargins left="0.25" right="0.25" top="0.75" bottom="0.75" header="0.3" footer="0.3"/>
  <pageSetup paperSize="9" fitToHeight="0" orientation="landscape" horizontalDpi="1200" verticalDpi="1200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ilha9">
    <tabColor theme="4" tint="0.79998168889431442"/>
    <pageSetUpPr fitToPage="1"/>
  </sheetPr>
  <dimension ref="A1:AB62"/>
  <sheetViews>
    <sheetView view="pageBreakPreview" zoomScale="60" zoomScaleNormal="70" workbookViewId="0">
      <selection activeCell="A4" sqref="A4:X4"/>
    </sheetView>
  </sheetViews>
  <sheetFormatPr defaultRowHeight="15" x14ac:dyDescent="0.25"/>
  <cols>
    <col min="1" max="1" width="9.85546875" bestFit="1" customWidth="1"/>
    <col min="2" max="2" width="18.7109375" customWidth="1"/>
    <col min="3" max="3" width="32.5703125" customWidth="1"/>
    <col min="4" max="4" width="9.42578125" bestFit="1" customWidth="1"/>
    <col min="5" max="5" width="16.5703125" bestFit="1" customWidth="1"/>
    <col min="6" max="6" width="15" bestFit="1" customWidth="1"/>
    <col min="7" max="7" width="8.140625" bestFit="1" customWidth="1"/>
    <col min="8" max="8" width="16" bestFit="1" customWidth="1"/>
    <col min="9" max="9" width="15" bestFit="1" customWidth="1"/>
    <col min="10" max="10" width="8.140625" bestFit="1" customWidth="1"/>
    <col min="11" max="11" width="16" bestFit="1" customWidth="1"/>
    <col min="12" max="12" width="15" hidden="1" customWidth="1"/>
    <col min="13" max="13" width="8.42578125" hidden="1" customWidth="1"/>
    <col min="14" max="14" width="16" hidden="1" customWidth="1"/>
    <col min="15" max="15" width="15" hidden="1" customWidth="1"/>
    <col min="16" max="16" width="8.42578125" hidden="1" customWidth="1"/>
    <col min="17" max="17" width="16" hidden="1" customWidth="1"/>
    <col min="18" max="18" width="15" hidden="1" customWidth="1"/>
    <col min="19" max="19" width="8.42578125" hidden="1" customWidth="1"/>
    <col min="20" max="20" width="16" hidden="1" customWidth="1"/>
    <col min="21" max="21" width="15.5703125" customWidth="1"/>
    <col min="22" max="22" width="8.42578125" bestFit="1" customWidth="1"/>
    <col min="23" max="23" width="16" bestFit="1" customWidth="1"/>
    <col min="24" max="24" width="9.28515625" customWidth="1"/>
    <col min="25" max="25" width="13.85546875" customWidth="1"/>
    <col min="26" max="26" width="6" bestFit="1" customWidth="1"/>
    <col min="27" max="27" width="13.85546875" customWidth="1"/>
    <col min="28" max="28" width="6" bestFit="1" customWidth="1"/>
  </cols>
  <sheetData>
    <row r="1" spans="1:28" ht="14.45" customHeight="1" x14ac:dyDescent="0.25">
      <c r="A1" s="20"/>
      <c r="B1" s="21"/>
      <c r="C1" s="585" t="s">
        <v>1</v>
      </c>
      <c r="D1" s="585"/>
      <c r="E1" s="585"/>
      <c r="F1" s="585"/>
      <c r="G1" s="585"/>
      <c r="H1" s="585"/>
      <c r="I1" s="585"/>
      <c r="J1" s="585"/>
      <c r="K1" s="585"/>
      <c r="L1" s="585"/>
      <c r="M1" s="585"/>
      <c r="N1" s="585"/>
      <c r="O1" s="585"/>
      <c r="P1" s="585"/>
      <c r="Q1" s="585"/>
      <c r="R1" s="585"/>
      <c r="S1" s="585"/>
      <c r="T1" s="585"/>
      <c r="U1" s="585"/>
      <c r="V1" s="585"/>
      <c r="W1" s="585"/>
      <c r="X1" s="585"/>
    </row>
    <row r="2" spans="1:28" ht="14.45" customHeight="1" x14ac:dyDescent="0.25">
      <c r="A2" s="7"/>
      <c r="B2" s="22"/>
      <c r="C2" s="586" t="s">
        <v>272</v>
      </c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86"/>
      <c r="P2" s="586"/>
      <c r="Q2" s="586"/>
      <c r="R2" s="586"/>
      <c r="S2" s="586"/>
      <c r="T2" s="586"/>
      <c r="U2" s="586"/>
      <c r="V2" s="586"/>
      <c r="W2" s="586"/>
      <c r="X2" s="586"/>
    </row>
    <row r="3" spans="1:28" ht="14.45" customHeight="1" x14ac:dyDescent="0.25">
      <c r="A3" s="8"/>
      <c r="B3" s="23"/>
      <c r="C3" s="585" t="s">
        <v>981</v>
      </c>
      <c r="D3" s="585"/>
      <c r="E3" s="585"/>
      <c r="F3" s="585"/>
      <c r="G3" s="585"/>
      <c r="H3" s="585"/>
      <c r="I3" s="585"/>
      <c r="J3" s="585"/>
      <c r="K3" s="585"/>
      <c r="L3" s="585"/>
      <c r="M3" s="585"/>
      <c r="N3" s="585"/>
      <c r="O3" s="585"/>
      <c r="P3" s="585"/>
      <c r="Q3" s="585"/>
      <c r="R3" s="585"/>
      <c r="S3" s="585"/>
      <c r="T3" s="585"/>
      <c r="U3" s="585"/>
      <c r="V3" s="585"/>
      <c r="W3" s="585"/>
      <c r="X3" s="585"/>
    </row>
    <row r="4" spans="1:28" ht="20.45" customHeight="1" x14ac:dyDescent="0.25">
      <c r="A4" s="590" t="s">
        <v>505</v>
      </c>
      <c r="B4" s="591"/>
      <c r="C4" s="591"/>
      <c r="D4" s="591"/>
      <c r="E4" s="591"/>
      <c r="F4" s="591"/>
      <c r="G4" s="591"/>
      <c r="H4" s="591"/>
      <c r="I4" s="591"/>
      <c r="J4" s="591"/>
      <c r="K4" s="591"/>
      <c r="L4" s="591"/>
      <c r="M4" s="591"/>
      <c r="N4" s="591"/>
      <c r="O4" s="591"/>
      <c r="P4" s="591"/>
      <c r="Q4" s="591"/>
      <c r="R4" s="591"/>
      <c r="S4" s="591"/>
      <c r="T4" s="591"/>
      <c r="U4" s="591"/>
      <c r="V4" s="591"/>
      <c r="W4" s="591"/>
      <c r="X4" s="592"/>
    </row>
    <row r="5" spans="1:28" ht="14.45" customHeight="1" x14ac:dyDescent="0.25">
      <c r="A5" s="31" t="s">
        <v>54</v>
      </c>
      <c r="B5" s="617" t="s">
        <v>858</v>
      </c>
      <c r="C5" s="617"/>
      <c r="D5" s="617"/>
      <c r="E5" s="617"/>
      <c r="F5" s="617"/>
      <c r="G5" s="617"/>
      <c r="H5" s="617"/>
      <c r="I5" s="617"/>
      <c r="J5" s="617"/>
      <c r="K5" s="617"/>
      <c r="L5" s="617"/>
      <c r="M5" s="617"/>
      <c r="N5" s="617"/>
      <c r="O5" s="617"/>
      <c r="P5" s="617"/>
      <c r="Q5" s="617"/>
      <c r="R5" s="617"/>
      <c r="S5" s="617"/>
      <c r="T5" s="617"/>
      <c r="U5" s="593" t="s">
        <v>41</v>
      </c>
      <c r="V5" s="594"/>
      <c r="W5" s="594"/>
      <c r="X5" s="595"/>
    </row>
    <row r="6" spans="1:28" ht="14.45" customHeight="1" x14ac:dyDescent="0.25">
      <c r="A6" s="31" t="s">
        <v>55</v>
      </c>
      <c r="B6" s="617" t="s">
        <v>283</v>
      </c>
      <c r="C6" s="617"/>
      <c r="D6" s="617"/>
      <c r="E6" s="617"/>
      <c r="F6" s="617"/>
      <c r="G6" s="617"/>
      <c r="H6" s="617"/>
      <c r="I6" s="617"/>
      <c r="J6" s="617"/>
      <c r="K6" s="617"/>
      <c r="L6" s="617"/>
      <c r="M6" s="617"/>
      <c r="N6" s="617"/>
      <c r="O6" s="617"/>
      <c r="P6" s="617"/>
      <c r="Q6" s="617"/>
      <c r="R6" s="617"/>
      <c r="S6" s="617"/>
      <c r="T6" s="617"/>
      <c r="U6" s="596" t="s">
        <v>567</v>
      </c>
      <c r="V6" s="597"/>
      <c r="W6" s="597"/>
      <c r="X6" s="598"/>
    </row>
    <row r="7" spans="1:28" ht="14.45" customHeight="1" x14ac:dyDescent="0.25">
      <c r="A7" s="31" t="s">
        <v>56</v>
      </c>
      <c r="B7" s="617" t="s">
        <v>657</v>
      </c>
      <c r="C7" s="617"/>
      <c r="D7" s="617"/>
      <c r="E7" s="617"/>
      <c r="F7" s="617"/>
      <c r="G7" s="617"/>
      <c r="H7" s="617"/>
      <c r="I7" s="617"/>
      <c r="J7" s="617"/>
      <c r="K7" s="617"/>
      <c r="L7" s="617"/>
      <c r="M7" s="617"/>
      <c r="N7" s="617"/>
      <c r="O7" s="617"/>
      <c r="P7" s="617"/>
      <c r="Q7" s="617"/>
      <c r="R7" s="617"/>
      <c r="S7" s="617"/>
      <c r="T7" s="617"/>
      <c r="U7" s="596"/>
      <c r="V7" s="597"/>
      <c r="W7" s="597"/>
      <c r="X7" s="598"/>
    </row>
    <row r="8" spans="1:28" ht="14.45" customHeight="1" x14ac:dyDescent="0.25">
      <c r="A8" s="31" t="s">
        <v>57</v>
      </c>
      <c r="B8" s="617" t="s">
        <v>859</v>
      </c>
      <c r="C8" s="617"/>
      <c r="D8" s="617"/>
      <c r="E8" s="617"/>
      <c r="F8" s="617"/>
      <c r="G8" s="617"/>
      <c r="H8" s="617"/>
      <c r="I8" s="617"/>
      <c r="J8" s="617"/>
      <c r="K8" s="617"/>
      <c r="L8" s="617"/>
      <c r="M8" s="617"/>
      <c r="N8" s="617"/>
      <c r="O8" s="617"/>
      <c r="P8" s="617"/>
      <c r="Q8" s="617"/>
      <c r="R8" s="617"/>
      <c r="S8" s="617"/>
      <c r="T8" s="617"/>
      <c r="U8" s="599"/>
      <c r="V8" s="600"/>
      <c r="W8" s="600"/>
      <c r="X8" s="601"/>
    </row>
    <row r="9" spans="1:28" ht="15" customHeight="1" x14ac:dyDescent="0.25">
      <c r="A9" s="619" t="s">
        <v>4</v>
      </c>
      <c r="B9" s="613" t="s">
        <v>5</v>
      </c>
      <c r="C9" s="614"/>
      <c r="D9" s="633" t="s">
        <v>0</v>
      </c>
      <c r="E9" s="635" t="s">
        <v>17</v>
      </c>
      <c r="F9" s="610" t="s">
        <v>6</v>
      </c>
      <c r="G9" s="611"/>
      <c r="H9" s="612"/>
      <c r="I9" s="610" t="s">
        <v>42</v>
      </c>
      <c r="J9" s="611"/>
      <c r="K9" s="612"/>
      <c r="L9" s="618" t="s">
        <v>43</v>
      </c>
      <c r="M9" s="611"/>
      <c r="N9" s="612"/>
      <c r="O9" s="610" t="s">
        <v>53</v>
      </c>
      <c r="P9" s="611"/>
      <c r="Q9" s="612"/>
      <c r="R9" s="618" t="s">
        <v>201</v>
      </c>
      <c r="S9" s="611"/>
      <c r="T9" s="612"/>
      <c r="U9" s="618" t="s">
        <v>43</v>
      </c>
      <c r="V9" s="611"/>
      <c r="W9" s="612"/>
      <c r="X9" s="112" t="s">
        <v>167</v>
      </c>
    </row>
    <row r="10" spans="1:28" x14ac:dyDescent="0.25">
      <c r="A10" s="620" t="s">
        <v>4</v>
      </c>
      <c r="B10" s="615"/>
      <c r="C10" s="616"/>
      <c r="D10" s="634"/>
      <c r="E10" s="636"/>
      <c r="F10" s="149" t="s">
        <v>18</v>
      </c>
      <c r="G10" s="149" t="s">
        <v>0</v>
      </c>
      <c r="H10" s="150" t="s">
        <v>28</v>
      </c>
      <c r="I10" s="149" t="s">
        <v>18</v>
      </c>
      <c r="J10" s="149" t="s">
        <v>0</v>
      </c>
      <c r="K10" s="150" t="s">
        <v>28</v>
      </c>
      <c r="L10" s="149" t="s">
        <v>18</v>
      </c>
      <c r="M10" s="149" t="s">
        <v>0</v>
      </c>
      <c r="N10" s="150" t="s">
        <v>28</v>
      </c>
      <c r="O10" s="149" t="s">
        <v>18</v>
      </c>
      <c r="P10" s="149" t="s">
        <v>0</v>
      </c>
      <c r="Q10" s="150" t="s">
        <v>28</v>
      </c>
      <c r="R10" s="149" t="s">
        <v>18</v>
      </c>
      <c r="S10" s="149" t="s">
        <v>0</v>
      </c>
      <c r="T10" s="150" t="s">
        <v>28</v>
      </c>
      <c r="U10" s="149" t="s">
        <v>18</v>
      </c>
      <c r="V10" s="149" t="s">
        <v>0</v>
      </c>
      <c r="W10" s="150" t="s">
        <v>28</v>
      </c>
      <c r="X10" s="151"/>
    </row>
    <row r="11" spans="1:28" x14ac:dyDescent="0.25">
      <c r="A11" s="111" t="s">
        <v>11</v>
      </c>
      <c r="B11" s="114" t="s">
        <v>575</v>
      </c>
      <c r="C11" s="115"/>
      <c r="D11" s="116">
        <v>3.2845356187369279E-2</v>
      </c>
      <c r="E11" s="117">
        <v>11531.01</v>
      </c>
      <c r="F11" s="118">
        <v>11531.01</v>
      </c>
      <c r="G11" s="119">
        <v>1</v>
      </c>
      <c r="H11" s="120">
        <v>1</v>
      </c>
      <c r="I11" s="118">
        <v>0</v>
      </c>
      <c r="J11" s="119"/>
      <c r="K11" s="120">
        <v>1</v>
      </c>
      <c r="L11" s="118">
        <v>0</v>
      </c>
      <c r="M11" s="119"/>
      <c r="N11" s="120">
        <v>1</v>
      </c>
      <c r="O11" s="118">
        <v>0</v>
      </c>
      <c r="P11" s="119"/>
      <c r="Q11" s="120">
        <v>1</v>
      </c>
      <c r="R11" s="118">
        <v>0</v>
      </c>
      <c r="S11" s="119"/>
      <c r="T11" s="120">
        <v>1</v>
      </c>
      <c r="U11" s="118">
        <v>0</v>
      </c>
      <c r="V11" s="119"/>
      <c r="W11" s="120">
        <v>1</v>
      </c>
      <c r="X11" s="121">
        <v>1</v>
      </c>
      <c r="Z11" s="1"/>
      <c r="AB11" s="1"/>
    </row>
    <row r="12" spans="1:28" x14ac:dyDescent="0.25">
      <c r="A12" s="111" t="s">
        <v>10</v>
      </c>
      <c r="B12" s="114" t="s">
        <v>300</v>
      </c>
      <c r="C12" s="115"/>
      <c r="D12" s="116">
        <v>6.7954051975772783E-2</v>
      </c>
      <c r="E12" s="117">
        <v>23856.61</v>
      </c>
      <c r="F12" s="118">
        <v>23856.61</v>
      </c>
      <c r="G12" s="119">
        <v>1</v>
      </c>
      <c r="H12" s="120">
        <v>1</v>
      </c>
      <c r="I12" s="118">
        <v>0</v>
      </c>
      <c r="J12" s="119"/>
      <c r="K12" s="120">
        <v>1</v>
      </c>
      <c r="L12" s="118">
        <v>0</v>
      </c>
      <c r="M12" s="119"/>
      <c r="N12" s="120">
        <v>1</v>
      </c>
      <c r="O12" s="118">
        <v>0</v>
      </c>
      <c r="P12" s="119"/>
      <c r="Q12" s="120">
        <v>1</v>
      </c>
      <c r="R12" s="118">
        <v>0</v>
      </c>
      <c r="S12" s="119"/>
      <c r="T12" s="120">
        <v>1</v>
      </c>
      <c r="U12" s="118">
        <v>0</v>
      </c>
      <c r="V12" s="119"/>
      <c r="W12" s="120">
        <v>1</v>
      </c>
      <c r="X12" s="121">
        <v>1</v>
      </c>
      <c r="Z12" s="1"/>
      <c r="AB12" s="1"/>
    </row>
    <row r="13" spans="1:28" x14ac:dyDescent="0.25">
      <c r="A13" s="111" t="s">
        <v>13</v>
      </c>
      <c r="B13" s="114" t="s">
        <v>603</v>
      </c>
      <c r="C13" s="122"/>
      <c r="D13" s="116">
        <v>9.5047274370458373E-2</v>
      </c>
      <c r="E13" s="117">
        <v>33368.22</v>
      </c>
      <c r="F13" s="118">
        <v>33368.22</v>
      </c>
      <c r="G13" s="119">
        <v>1</v>
      </c>
      <c r="H13" s="120">
        <v>1</v>
      </c>
      <c r="I13" s="118">
        <v>0</v>
      </c>
      <c r="J13" s="119"/>
      <c r="K13" s="120">
        <v>1</v>
      </c>
      <c r="L13" s="118">
        <v>0</v>
      </c>
      <c r="M13" s="119"/>
      <c r="N13" s="120">
        <v>1</v>
      </c>
      <c r="O13" s="118">
        <v>0</v>
      </c>
      <c r="P13" s="119"/>
      <c r="Q13" s="120">
        <v>1</v>
      </c>
      <c r="R13" s="118">
        <v>0</v>
      </c>
      <c r="S13" s="119"/>
      <c r="T13" s="120">
        <v>1</v>
      </c>
      <c r="U13" s="118">
        <v>0</v>
      </c>
      <c r="V13" s="119"/>
      <c r="W13" s="120">
        <v>1</v>
      </c>
      <c r="X13" s="121">
        <v>1</v>
      </c>
      <c r="Z13" s="1"/>
      <c r="AB13" s="1"/>
    </row>
    <row r="14" spans="1:28" x14ac:dyDescent="0.25">
      <c r="A14" s="111" t="s">
        <v>29</v>
      </c>
      <c r="B14" s="114" t="s">
        <v>640</v>
      </c>
      <c r="C14" s="122"/>
      <c r="D14" s="116">
        <v>0.16414001754409352</v>
      </c>
      <c r="E14" s="117">
        <v>57624.590000000004</v>
      </c>
      <c r="F14" s="118">
        <v>57624.590000000004</v>
      </c>
      <c r="G14" s="119">
        <v>1</v>
      </c>
      <c r="H14" s="120">
        <v>1</v>
      </c>
      <c r="I14" s="118">
        <v>0</v>
      </c>
      <c r="J14" s="119"/>
      <c r="K14" s="120">
        <v>1</v>
      </c>
      <c r="L14" s="118">
        <v>0</v>
      </c>
      <c r="M14" s="119"/>
      <c r="N14" s="120">
        <v>1</v>
      </c>
      <c r="O14" s="118">
        <v>0</v>
      </c>
      <c r="P14" s="119"/>
      <c r="Q14" s="120">
        <v>1</v>
      </c>
      <c r="R14" s="118">
        <v>0</v>
      </c>
      <c r="S14" s="119"/>
      <c r="T14" s="120">
        <v>1</v>
      </c>
      <c r="U14" s="118">
        <v>0</v>
      </c>
      <c r="V14" s="119"/>
      <c r="W14" s="120">
        <v>1</v>
      </c>
      <c r="X14" s="121">
        <v>1</v>
      </c>
      <c r="Z14" s="1"/>
      <c r="AB14" s="1"/>
    </row>
    <row r="15" spans="1:28" x14ac:dyDescent="0.25">
      <c r="A15" s="111" t="s">
        <v>50</v>
      </c>
      <c r="B15" s="114" t="s">
        <v>107</v>
      </c>
      <c r="C15" s="122"/>
      <c r="D15" s="116">
        <v>3.2572305011095801E-2</v>
      </c>
      <c r="E15" s="117">
        <v>11435.150000000001</v>
      </c>
      <c r="F15" s="118">
        <v>11435.150000000001</v>
      </c>
      <c r="G15" s="119">
        <v>1</v>
      </c>
      <c r="H15" s="120">
        <v>1</v>
      </c>
      <c r="I15" s="118">
        <v>0</v>
      </c>
      <c r="J15" s="119"/>
      <c r="K15" s="120">
        <v>1</v>
      </c>
      <c r="L15" s="118">
        <v>0</v>
      </c>
      <c r="M15" s="119"/>
      <c r="N15" s="120">
        <v>1</v>
      </c>
      <c r="O15" s="118">
        <v>0</v>
      </c>
      <c r="P15" s="119"/>
      <c r="Q15" s="120">
        <v>1</v>
      </c>
      <c r="R15" s="118">
        <v>0</v>
      </c>
      <c r="S15" s="119"/>
      <c r="T15" s="120">
        <v>1</v>
      </c>
      <c r="U15" s="118">
        <v>0</v>
      </c>
      <c r="V15" s="119"/>
      <c r="W15" s="120">
        <v>1</v>
      </c>
      <c r="X15" s="121">
        <v>1</v>
      </c>
      <c r="Z15" s="1"/>
      <c r="AB15" s="1"/>
    </row>
    <row r="16" spans="1:28" x14ac:dyDescent="0.25">
      <c r="A16" s="111" t="s">
        <v>106</v>
      </c>
      <c r="B16" s="114" t="s">
        <v>105</v>
      </c>
      <c r="C16" s="122"/>
      <c r="D16" s="116">
        <v>0.14966260832748546</v>
      </c>
      <c r="E16" s="117">
        <v>52542.009999999995</v>
      </c>
      <c r="F16" s="118">
        <v>52542.009999999995</v>
      </c>
      <c r="G16" s="119">
        <v>1</v>
      </c>
      <c r="H16" s="120">
        <v>1</v>
      </c>
      <c r="I16" s="118">
        <v>0</v>
      </c>
      <c r="J16" s="119"/>
      <c r="K16" s="120">
        <v>1</v>
      </c>
      <c r="L16" s="118">
        <v>0</v>
      </c>
      <c r="M16" s="119"/>
      <c r="N16" s="120">
        <v>1</v>
      </c>
      <c r="O16" s="118">
        <v>0</v>
      </c>
      <c r="P16" s="119"/>
      <c r="Q16" s="120">
        <v>1</v>
      </c>
      <c r="R16" s="118">
        <v>0</v>
      </c>
      <c r="S16" s="119"/>
      <c r="T16" s="120">
        <v>1</v>
      </c>
      <c r="U16" s="118">
        <v>0</v>
      </c>
      <c r="V16" s="119"/>
      <c r="W16" s="120">
        <v>1</v>
      </c>
      <c r="X16" s="121">
        <v>1</v>
      </c>
      <c r="Z16" s="1"/>
      <c r="AB16" s="1"/>
    </row>
    <row r="17" spans="1:28" x14ac:dyDescent="0.25">
      <c r="A17" s="111" t="s">
        <v>51</v>
      </c>
      <c r="B17" s="114" t="s">
        <v>653</v>
      </c>
      <c r="C17" s="122"/>
      <c r="D17" s="116">
        <v>2.6792114113401745E-3</v>
      </c>
      <c r="E17" s="117">
        <v>940.58999999999992</v>
      </c>
      <c r="F17" s="118">
        <v>0</v>
      </c>
      <c r="G17" s="119"/>
      <c r="H17" s="120">
        <v>0</v>
      </c>
      <c r="I17" s="118">
        <v>940.58999999999992</v>
      </c>
      <c r="J17" s="119">
        <v>1</v>
      </c>
      <c r="K17" s="120">
        <v>1</v>
      </c>
      <c r="L17" s="118">
        <v>0</v>
      </c>
      <c r="M17" s="119"/>
      <c r="N17" s="120">
        <v>1</v>
      </c>
      <c r="O17" s="118">
        <v>0</v>
      </c>
      <c r="P17" s="119"/>
      <c r="Q17" s="120">
        <v>1</v>
      </c>
      <c r="R17" s="118">
        <v>0</v>
      </c>
      <c r="S17" s="119"/>
      <c r="T17" s="120">
        <v>1</v>
      </c>
      <c r="U17" s="118">
        <v>0</v>
      </c>
      <c r="V17" s="119"/>
      <c r="W17" s="120">
        <v>1</v>
      </c>
      <c r="X17" s="121">
        <v>1</v>
      </c>
      <c r="Z17" s="1"/>
      <c r="AB17" s="1"/>
    </row>
    <row r="18" spans="1:28" x14ac:dyDescent="0.25">
      <c r="A18" s="111" t="s">
        <v>52</v>
      </c>
      <c r="B18" s="114" t="s">
        <v>110</v>
      </c>
      <c r="C18" s="115"/>
      <c r="D18" s="116">
        <v>5.0428900561404158E-2</v>
      </c>
      <c r="E18" s="117">
        <v>17704.060000000001</v>
      </c>
      <c r="F18" s="118">
        <v>0</v>
      </c>
      <c r="G18" s="119"/>
      <c r="H18" s="120">
        <v>0</v>
      </c>
      <c r="I18" s="118">
        <v>0</v>
      </c>
      <c r="J18" s="119"/>
      <c r="K18" s="120">
        <v>0</v>
      </c>
      <c r="L18" s="118">
        <v>0</v>
      </c>
      <c r="M18" s="119"/>
      <c r="N18" s="120">
        <v>0</v>
      </c>
      <c r="O18" s="118">
        <v>0</v>
      </c>
      <c r="P18" s="119"/>
      <c r="Q18" s="120">
        <v>0</v>
      </c>
      <c r="R18" s="118">
        <v>0</v>
      </c>
      <c r="S18" s="119"/>
      <c r="T18" s="120">
        <v>0</v>
      </c>
      <c r="U18" s="118">
        <v>17704.060000000001</v>
      </c>
      <c r="V18" s="119">
        <v>1</v>
      </c>
      <c r="W18" s="120">
        <v>1</v>
      </c>
      <c r="X18" s="121">
        <v>1</v>
      </c>
      <c r="Z18" s="1"/>
      <c r="AB18" s="1"/>
    </row>
    <row r="19" spans="1:28" x14ac:dyDescent="0.25">
      <c r="A19" s="111" t="s">
        <v>109</v>
      </c>
      <c r="B19" s="114" t="s">
        <v>112</v>
      </c>
      <c r="C19" s="115"/>
      <c r="D19" s="116">
        <v>1.6505297010519726E-2</v>
      </c>
      <c r="E19" s="117">
        <v>5794.5099999999984</v>
      </c>
      <c r="F19" s="118">
        <v>0</v>
      </c>
      <c r="G19" s="119"/>
      <c r="H19" s="120">
        <v>0</v>
      </c>
      <c r="I19" s="118">
        <v>5794.5099999999984</v>
      </c>
      <c r="J19" s="119">
        <v>1</v>
      </c>
      <c r="K19" s="120">
        <v>1</v>
      </c>
      <c r="L19" s="118">
        <v>0</v>
      </c>
      <c r="M19" s="119"/>
      <c r="N19" s="120">
        <v>1</v>
      </c>
      <c r="O19" s="118">
        <v>0</v>
      </c>
      <c r="P19" s="119"/>
      <c r="Q19" s="120">
        <v>1</v>
      </c>
      <c r="R19" s="118">
        <v>0</v>
      </c>
      <c r="S19" s="119"/>
      <c r="T19" s="120">
        <v>1</v>
      </c>
      <c r="U19" s="118">
        <v>0</v>
      </c>
      <c r="V19" s="119"/>
      <c r="W19" s="120">
        <v>1</v>
      </c>
      <c r="X19" s="121">
        <v>1</v>
      </c>
      <c r="Z19" s="1"/>
      <c r="AB19" s="1"/>
    </row>
    <row r="20" spans="1:28" x14ac:dyDescent="0.25">
      <c r="A20" s="111" t="s">
        <v>113</v>
      </c>
      <c r="B20" s="114" t="s">
        <v>119</v>
      </c>
      <c r="C20" s="122"/>
      <c r="D20" s="116">
        <v>2.1940314305659854E-2</v>
      </c>
      <c r="E20" s="117">
        <v>7702.58</v>
      </c>
      <c r="F20" s="118">
        <v>0</v>
      </c>
      <c r="G20" s="119"/>
      <c r="H20" s="120">
        <v>0</v>
      </c>
      <c r="I20" s="118">
        <v>7702.58</v>
      </c>
      <c r="J20" s="119">
        <v>1</v>
      </c>
      <c r="K20" s="120">
        <v>1</v>
      </c>
      <c r="L20" s="118">
        <v>0</v>
      </c>
      <c r="M20" s="119"/>
      <c r="N20" s="120">
        <v>1</v>
      </c>
      <c r="O20" s="118">
        <v>0</v>
      </c>
      <c r="P20" s="119"/>
      <c r="Q20" s="120">
        <v>1</v>
      </c>
      <c r="R20" s="118">
        <v>0</v>
      </c>
      <c r="S20" s="119"/>
      <c r="T20" s="120">
        <v>1</v>
      </c>
      <c r="U20" s="118">
        <v>0</v>
      </c>
      <c r="V20" s="119"/>
      <c r="W20" s="120">
        <v>1</v>
      </c>
      <c r="X20" s="121">
        <v>1</v>
      </c>
      <c r="Z20" s="1"/>
      <c r="AB20" s="1"/>
    </row>
    <row r="21" spans="1:28" x14ac:dyDescent="0.25">
      <c r="A21" s="111" t="s">
        <v>114</v>
      </c>
      <c r="B21" s="114" t="s">
        <v>121</v>
      </c>
      <c r="C21" s="122"/>
      <c r="D21" s="116">
        <v>7.6828044298437356E-2</v>
      </c>
      <c r="E21" s="117">
        <v>26972</v>
      </c>
      <c r="F21" s="118">
        <v>0</v>
      </c>
      <c r="G21" s="119"/>
      <c r="H21" s="120">
        <v>0</v>
      </c>
      <c r="I21" s="118">
        <v>26972</v>
      </c>
      <c r="J21" s="119">
        <v>1</v>
      </c>
      <c r="K21" s="120">
        <v>1</v>
      </c>
      <c r="L21" s="118">
        <v>0</v>
      </c>
      <c r="M21" s="119"/>
      <c r="N21" s="120">
        <v>1</v>
      </c>
      <c r="O21" s="118">
        <v>0</v>
      </c>
      <c r="P21" s="119"/>
      <c r="Q21" s="120">
        <v>1</v>
      </c>
      <c r="R21" s="118">
        <v>0</v>
      </c>
      <c r="S21" s="119"/>
      <c r="T21" s="120">
        <v>1</v>
      </c>
      <c r="U21" s="118">
        <v>0</v>
      </c>
      <c r="V21" s="119"/>
      <c r="W21" s="120">
        <v>1</v>
      </c>
      <c r="X21" s="121">
        <v>1</v>
      </c>
      <c r="Z21" s="1"/>
      <c r="AB21" s="1"/>
    </row>
    <row r="22" spans="1:28" x14ac:dyDescent="0.25">
      <c r="A22" s="111" t="s">
        <v>116</v>
      </c>
      <c r="B22" s="114" t="s">
        <v>838</v>
      </c>
      <c r="C22" s="122"/>
      <c r="D22" s="116">
        <v>5.7295741711931173E-3</v>
      </c>
      <c r="E22" s="117">
        <v>2011.48</v>
      </c>
      <c r="F22" s="118">
        <v>0</v>
      </c>
      <c r="G22" s="119"/>
      <c r="H22" s="120">
        <v>0</v>
      </c>
      <c r="I22" s="118">
        <v>0</v>
      </c>
      <c r="J22" s="119"/>
      <c r="K22" s="120">
        <v>0</v>
      </c>
      <c r="L22" s="118">
        <v>0</v>
      </c>
      <c r="M22" s="119"/>
      <c r="N22" s="120">
        <v>0</v>
      </c>
      <c r="O22" s="118">
        <v>0</v>
      </c>
      <c r="P22" s="119"/>
      <c r="Q22" s="120">
        <v>0</v>
      </c>
      <c r="R22" s="118">
        <v>0</v>
      </c>
      <c r="S22" s="119"/>
      <c r="T22" s="120">
        <v>0</v>
      </c>
      <c r="U22" s="118">
        <v>2011.48</v>
      </c>
      <c r="V22" s="119">
        <v>1</v>
      </c>
      <c r="W22" s="120">
        <v>1</v>
      </c>
      <c r="X22" s="121">
        <v>1</v>
      </c>
      <c r="Z22" s="1"/>
      <c r="AB22" s="1"/>
    </row>
    <row r="23" spans="1:28" x14ac:dyDescent="0.25">
      <c r="A23" s="111" t="s">
        <v>117</v>
      </c>
      <c r="B23" s="114" t="s">
        <v>120</v>
      </c>
      <c r="C23" s="122"/>
      <c r="D23" s="116">
        <v>0.2349191209085193</v>
      </c>
      <c r="E23" s="117">
        <v>82472.99000000002</v>
      </c>
      <c r="F23" s="118">
        <v>0</v>
      </c>
      <c r="G23" s="119"/>
      <c r="H23" s="120">
        <v>0</v>
      </c>
      <c r="I23" s="118">
        <v>0</v>
      </c>
      <c r="J23" s="119"/>
      <c r="K23" s="120">
        <v>0</v>
      </c>
      <c r="L23" s="118">
        <v>0</v>
      </c>
      <c r="M23" s="119"/>
      <c r="N23" s="120">
        <v>0</v>
      </c>
      <c r="O23" s="118">
        <v>0</v>
      </c>
      <c r="P23" s="119"/>
      <c r="Q23" s="120">
        <v>0</v>
      </c>
      <c r="R23" s="118">
        <v>0</v>
      </c>
      <c r="S23" s="119"/>
      <c r="T23" s="120">
        <v>0</v>
      </c>
      <c r="U23" s="118">
        <v>82472.99000000002</v>
      </c>
      <c r="V23" s="119">
        <v>1</v>
      </c>
      <c r="W23" s="120">
        <v>1</v>
      </c>
      <c r="X23" s="121">
        <v>1</v>
      </c>
      <c r="Z23" s="1"/>
      <c r="AB23" s="1"/>
    </row>
    <row r="24" spans="1:28" x14ac:dyDescent="0.25">
      <c r="A24" s="111" t="s">
        <v>118</v>
      </c>
      <c r="B24" s="114" t="s">
        <v>124</v>
      </c>
      <c r="C24" s="122"/>
      <c r="D24" s="116">
        <v>4.4908002888998794E-2</v>
      </c>
      <c r="E24" s="117">
        <v>15765.84</v>
      </c>
      <c r="F24" s="118">
        <v>5254.7544719999996</v>
      </c>
      <c r="G24" s="119">
        <v>0.33329999999999999</v>
      </c>
      <c r="H24" s="120">
        <v>0.33329999999999999</v>
      </c>
      <c r="I24" s="118">
        <v>5254.7544719999996</v>
      </c>
      <c r="J24" s="119">
        <v>0.33329999999999999</v>
      </c>
      <c r="K24" s="120">
        <v>0.66659999999999997</v>
      </c>
      <c r="L24" s="118">
        <v>0</v>
      </c>
      <c r="M24" s="119"/>
      <c r="N24" s="120">
        <v>0.66659999999999997</v>
      </c>
      <c r="O24" s="118">
        <v>0</v>
      </c>
      <c r="P24" s="119"/>
      <c r="Q24" s="120">
        <v>0.66659999999999997</v>
      </c>
      <c r="R24" s="118">
        <v>0</v>
      </c>
      <c r="S24" s="119"/>
      <c r="T24" s="120">
        <v>0.66659999999999997</v>
      </c>
      <c r="U24" s="118">
        <v>5256.331056</v>
      </c>
      <c r="V24" s="119">
        <v>0.33339999999999997</v>
      </c>
      <c r="W24" s="120">
        <v>1</v>
      </c>
      <c r="X24" s="121">
        <v>1</v>
      </c>
      <c r="Z24" s="1"/>
      <c r="AB24" s="1"/>
    </row>
    <row r="25" spans="1:28" x14ac:dyDescent="0.25">
      <c r="A25" s="111" t="s">
        <v>127</v>
      </c>
      <c r="B25" s="114" t="s">
        <v>123</v>
      </c>
      <c r="C25" s="122"/>
      <c r="D25" s="116">
        <v>3.8399210276522846E-3</v>
      </c>
      <c r="E25" s="117">
        <v>1348.08</v>
      </c>
      <c r="F25" s="118">
        <v>0</v>
      </c>
      <c r="G25" s="119"/>
      <c r="H25" s="120">
        <v>0</v>
      </c>
      <c r="I25" s="118">
        <v>0</v>
      </c>
      <c r="J25" s="119"/>
      <c r="K25" s="120">
        <v>0</v>
      </c>
      <c r="L25" s="118">
        <v>0</v>
      </c>
      <c r="M25" s="119"/>
      <c r="N25" s="120">
        <v>0</v>
      </c>
      <c r="O25" s="118">
        <v>0</v>
      </c>
      <c r="P25" s="119"/>
      <c r="Q25" s="120">
        <v>0</v>
      </c>
      <c r="R25" s="118">
        <v>0</v>
      </c>
      <c r="S25" s="119"/>
      <c r="T25" s="120">
        <v>0</v>
      </c>
      <c r="U25" s="118">
        <v>1348.08</v>
      </c>
      <c r="V25" s="119">
        <v>1</v>
      </c>
      <c r="W25" s="120">
        <v>1</v>
      </c>
      <c r="X25" s="121">
        <v>1</v>
      </c>
      <c r="Z25" s="1"/>
      <c r="AB25" s="1"/>
    </row>
    <row r="26" spans="1:28" x14ac:dyDescent="0.25">
      <c r="A26" s="4"/>
      <c r="B26" s="123"/>
      <c r="C26" s="123"/>
      <c r="D26" s="124">
        <v>1</v>
      </c>
      <c r="E26" s="125">
        <v>351069.72000000003</v>
      </c>
      <c r="F26" s="126"/>
      <c r="G26" s="127"/>
      <c r="H26" s="128"/>
      <c r="I26" s="126"/>
      <c r="J26" s="127"/>
      <c r="K26" s="129"/>
      <c r="L26" s="130"/>
      <c r="M26" s="131"/>
      <c r="N26" s="132"/>
      <c r="O26" s="130"/>
      <c r="P26" s="131"/>
      <c r="Q26" s="132"/>
      <c r="R26" s="133"/>
      <c r="S26" s="134"/>
      <c r="T26" s="135"/>
      <c r="U26" s="133"/>
      <c r="V26" s="119"/>
      <c r="W26" s="134"/>
      <c r="X26" s="136"/>
      <c r="Z26" s="1"/>
      <c r="AB26" s="1"/>
    </row>
    <row r="27" spans="1:28" x14ac:dyDescent="0.25">
      <c r="A27" s="6"/>
      <c r="B27" s="621" t="s">
        <v>7</v>
      </c>
      <c r="C27" s="622"/>
      <c r="D27" s="622"/>
      <c r="E27" s="623"/>
      <c r="F27" s="137">
        <v>195612.34447199997</v>
      </c>
      <c r="G27" s="138"/>
      <c r="H27" s="139"/>
      <c r="I27" s="137">
        <v>46664.434472000001</v>
      </c>
      <c r="J27" s="138"/>
      <c r="K27" s="139"/>
      <c r="L27" s="137">
        <v>0</v>
      </c>
      <c r="M27" s="138"/>
      <c r="N27" s="139"/>
      <c r="O27" s="137">
        <v>0</v>
      </c>
      <c r="P27" s="138"/>
      <c r="Q27" s="139"/>
      <c r="R27" s="137">
        <v>0</v>
      </c>
      <c r="S27" s="138"/>
      <c r="T27" s="139"/>
      <c r="U27" s="137">
        <v>108792.94105600003</v>
      </c>
      <c r="V27" s="138"/>
      <c r="W27" s="139"/>
      <c r="X27" s="136"/>
    </row>
    <row r="28" spans="1:28" x14ac:dyDescent="0.25">
      <c r="A28" s="5"/>
      <c r="B28" s="621" t="s">
        <v>8</v>
      </c>
      <c r="C28" s="621"/>
      <c r="D28" s="621"/>
      <c r="E28" s="632"/>
      <c r="F28" s="140">
        <v>195612.34447199997</v>
      </c>
      <c r="G28" s="141">
        <v>0.55718945077917847</v>
      </c>
      <c r="H28" s="142">
        <v>0.55718945077917847</v>
      </c>
      <c r="I28" s="140">
        <v>242276.77894399996</v>
      </c>
      <c r="J28" s="141">
        <v>0.13292070438886042</v>
      </c>
      <c r="K28" s="142">
        <v>0.69011015516803886</v>
      </c>
      <c r="L28" s="140">
        <v>242276.77894399996</v>
      </c>
      <c r="M28" s="141">
        <v>0</v>
      </c>
      <c r="N28" s="142">
        <v>0.69011015516803886</v>
      </c>
      <c r="O28" s="140">
        <v>242276.77894399996</v>
      </c>
      <c r="P28" s="141">
        <v>0</v>
      </c>
      <c r="Q28" s="142">
        <v>0.69011015516803886</v>
      </c>
      <c r="R28" s="140">
        <v>242276.77894399996</v>
      </c>
      <c r="S28" s="141">
        <v>0</v>
      </c>
      <c r="T28" s="142">
        <v>0.69011015516803886</v>
      </c>
      <c r="U28" s="140">
        <v>351069.72</v>
      </c>
      <c r="V28" s="141">
        <v>0.30988984483196108</v>
      </c>
      <c r="W28" s="142">
        <v>1</v>
      </c>
      <c r="X28" s="136"/>
    </row>
    <row r="29" spans="1:28" ht="4.1500000000000004" customHeight="1" x14ac:dyDescent="0.25">
      <c r="A29" s="19"/>
      <c r="B29" s="143"/>
      <c r="C29" s="143"/>
      <c r="D29" s="144"/>
      <c r="E29" s="145"/>
      <c r="F29" s="146"/>
      <c r="G29" s="146"/>
      <c r="H29" s="147"/>
      <c r="I29" s="152"/>
      <c r="J29" s="152"/>
      <c r="K29" s="152"/>
      <c r="L29" s="152"/>
      <c r="M29" s="152"/>
      <c r="N29" s="152"/>
      <c r="O29" s="152"/>
      <c r="P29" s="152"/>
      <c r="Q29" s="152"/>
      <c r="R29" s="152"/>
      <c r="S29" s="152"/>
      <c r="T29" s="152"/>
      <c r="U29" s="152"/>
      <c r="V29" s="152"/>
      <c r="W29" s="152"/>
      <c r="X29" s="153"/>
    </row>
    <row r="30" spans="1:28" ht="15" hidden="1" customHeight="1" x14ac:dyDescent="0.25">
      <c r="A30" s="530" t="s">
        <v>4</v>
      </c>
      <c r="B30" s="624" t="s">
        <v>5</v>
      </c>
      <c r="C30" s="625"/>
      <c r="D30" s="628" t="s">
        <v>0</v>
      </c>
      <c r="E30" s="630" t="s">
        <v>17</v>
      </c>
      <c r="F30" s="610" t="s">
        <v>203</v>
      </c>
      <c r="G30" s="611"/>
      <c r="H30" s="612"/>
      <c r="I30" s="610" t="s">
        <v>204</v>
      </c>
      <c r="J30" s="611"/>
      <c r="K30" s="612"/>
      <c r="L30" s="610" t="s">
        <v>205</v>
      </c>
      <c r="M30" s="611"/>
      <c r="N30" s="612"/>
      <c r="O30" s="618" t="s">
        <v>206</v>
      </c>
      <c r="P30" s="611"/>
      <c r="Q30" s="612"/>
      <c r="R30" s="618" t="s">
        <v>207</v>
      </c>
      <c r="S30" s="611"/>
      <c r="T30" s="612"/>
      <c r="U30" s="610" t="s">
        <v>208</v>
      </c>
      <c r="V30" s="611"/>
      <c r="W30" s="612"/>
      <c r="X30" s="148" t="s">
        <v>167</v>
      </c>
    </row>
    <row r="31" spans="1:28" ht="15" hidden="1" customHeight="1" x14ac:dyDescent="0.25">
      <c r="A31" s="530" t="s">
        <v>4</v>
      </c>
      <c r="B31" s="626"/>
      <c r="C31" s="627"/>
      <c r="D31" s="629"/>
      <c r="E31" s="631"/>
      <c r="F31" s="149" t="s">
        <v>18</v>
      </c>
      <c r="G31" s="149" t="s">
        <v>0</v>
      </c>
      <c r="H31" s="150" t="s">
        <v>28</v>
      </c>
      <c r="I31" s="149" t="s">
        <v>18</v>
      </c>
      <c r="J31" s="149" t="s">
        <v>0</v>
      </c>
      <c r="K31" s="150" t="s">
        <v>28</v>
      </c>
      <c r="L31" s="149" t="s">
        <v>18</v>
      </c>
      <c r="M31" s="149" t="s">
        <v>0</v>
      </c>
      <c r="N31" s="150" t="s">
        <v>28</v>
      </c>
      <c r="O31" s="149" t="s">
        <v>18</v>
      </c>
      <c r="P31" s="149" t="s">
        <v>0</v>
      </c>
      <c r="Q31" s="150" t="s">
        <v>28</v>
      </c>
      <c r="R31" s="149" t="s">
        <v>18</v>
      </c>
      <c r="S31" s="149" t="s">
        <v>0</v>
      </c>
      <c r="T31" s="150" t="s">
        <v>28</v>
      </c>
      <c r="U31" s="149" t="s">
        <v>18</v>
      </c>
      <c r="V31" s="149" t="s">
        <v>0</v>
      </c>
      <c r="W31" s="150" t="s">
        <v>28</v>
      </c>
      <c r="X31" s="151"/>
    </row>
    <row r="32" spans="1:28" ht="15" hidden="1" customHeight="1" x14ac:dyDescent="0.25">
      <c r="A32" s="110" t="s">
        <v>11</v>
      </c>
      <c r="B32" s="114" t="s">
        <v>575</v>
      </c>
      <c r="C32" s="115"/>
      <c r="D32" s="116">
        <v>3.2845356187369279E-2</v>
      </c>
      <c r="E32" s="117">
        <v>11531.01</v>
      </c>
      <c r="F32" s="118">
        <v>0</v>
      </c>
      <c r="G32" s="119">
        <v>0</v>
      </c>
      <c r="H32" s="120">
        <v>1</v>
      </c>
      <c r="I32" s="118">
        <v>0</v>
      </c>
      <c r="J32" s="119">
        <v>0</v>
      </c>
      <c r="K32" s="120">
        <v>1</v>
      </c>
      <c r="L32" s="118">
        <v>0</v>
      </c>
      <c r="M32" s="119">
        <v>0</v>
      </c>
      <c r="N32" s="120">
        <v>1</v>
      </c>
      <c r="O32" s="118">
        <v>0</v>
      </c>
      <c r="P32" s="119">
        <v>0</v>
      </c>
      <c r="Q32" s="120">
        <v>1</v>
      </c>
      <c r="R32" s="118">
        <v>0</v>
      </c>
      <c r="S32" s="119">
        <v>0</v>
      </c>
      <c r="T32" s="120">
        <v>1</v>
      </c>
      <c r="U32" s="118">
        <v>0</v>
      </c>
      <c r="V32" s="119">
        <v>0</v>
      </c>
      <c r="W32" s="120">
        <v>1</v>
      </c>
      <c r="X32" s="121">
        <v>1</v>
      </c>
    </row>
    <row r="33" spans="1:24" ht="15" hidden="1" customHeight="1" x14ac:dyDescent="0.25">
      <c r="A33" s="110" t="s">
        <v>10</v>
      </c>
      <c r="B33" s="114" t="s">
        <v>300</v>
      </c>
      <c r="C33" s="115"/>
      <c r="D33" s="116">
        <v>6.7954051975772783E-2</v>
      </c>
      <c r="E33" s="117">
        <v>23856.61</v>
      </c>
      <c r="F33" s="118">
        <v>0</v>
      </c>
      <c r="G33" s="119">
        <v>0</v>
      </c>
      <c r="H33" s="120">
        <v>1</v>
      </c>
      <c r="I33" s="118">
        <v>0</v>
      </c>
      <c r="J33" s="119">
        <v>0</v>
      </c>
      <c r="K33" s="120">
        <v>1</v>
      </c>
      <c r="L33" s="118">
        <v>0</v>
      </c>
      <c r="M33" s="119">
        <v>0</v>
      </c>
      <c r="N33" s="120">
        <v>1</v>
      </c>
      <c r="O33" s="118">
        <v>0</v>
      </c>
      <c r="P33" s="119">
        <v>0</v>
      </c>
      <c r="Q33" s="120">
        <v>1</v>
      </c>
      <c r="R33" s="118">
        <v>0</v>
      </c>
      <c r="S33" s="119">
        <v>0</v>
      </c>
      <c r="T33" s="120">
        <v>1</v>
      </c>
      <c r="U33" s="118">
        <v>0</v>
      </c>
      <c r="V33" s="119">
        <v>0</v>
      </c>
      <c r="W33" s="120">
        <v>1</v>
      </c>
      <c r="X33" s="121">
        <v>1</v>
      </c>
    </row>
    <row r="34" spans="1:24" ht="15" hidden="1" customHeight="1" x14ac:dyDescent="0.25">
      <c r="A34" s="110" t="s">
        <v>13</v>
      </c>
      <c r="B34" s="114" t="s">
        <v>603</v>
      </c>
      <c r="C34" s="122"/>
      <c r="D34" s="116">
        <v>9.5047274370458373E-2</v>
      </c>
      <c r="E34" s="117">
        <v>33368.22</v>
      </c>
      <c r="F34" s="118">
        <v>0</v>
      </c>
      <c r="G34" s="119">
        <v>0</v>
      </c>
      <c r="H34" s="120">
        <v>1</v>
      </c>
      <c r="I34" s="118">
        <v>0</v>
      </c>
      <c r="J34" s="119">
        <v>0</v>
      </c>
      <c r="K34" s="120">
        <v>1</v>
      </c>
      <c r="L34" s="118">
        <v>0</v>
      </c>
      <c r="M34" s="119">
        <v>0</v>
      </c>
      <c r="N34" s="120">
        <v>1</v>
      </c>
      <c r="O34" s="118">
        <v>0</v>
      </c>
      <c r="P34" s="119">
        <v>0</v>
      </c>
      <c r="Q34" s="120">
        <v>1</v>
      </c>
      <c r="R34" s="118">
        <v>0</v>
      </c>
      <c r="S34" s="119">
        <v>0</v>
      </c>
      <c r="T34" s="120">
        <v>1</v>
      </c>
      <c r="U34" s="118">
        <v>0</v>
      </c>
      <c r="V34" s="119">
        <v>0</v>
      </c>
      <c r="W34" s="120">
        <v>1</v>
      </c>
      <c r="X34" s="121">
        <v>1</v>
      </c>
    </row>
    <row r="35" spans="1:24" ht="15" hidden="1" customHeight="1" x14ac:dyDescent="0.25">
      <c r="A35" s="110" t="s">
        <v>29</v>
      </c>
      <c r="B35" s="114" t="s">
        <v>640</v>
      </c>
      <c r="C35" s="122"/>
      <c r="D35" s="116">
        <v>0.16414001754409352</v>
      </c>
      <c r="E35" s="117">
        <v>57624.590000000004</v>
      </c>
      <c r="F35" s="118">
        <v>8643.6885000000002</v>
      </c>
      <c r="G35" s="119">
        <v>0.15</v>
      </c>
      <c r="H35" s="120">
        <v>1.1499999999999999</v>
      </c>
      <c r="I35" s="118">
        <v>11524.918000000001</v>
      </c>
      <c r="J35" s="119">
        <v>0.2</v>
      </c>
      <c r="K35" s="120">
        <v>1.3499999999999999</v>
      </c>
      <c r="L35" s="118">
        <v>0</v>
      </c>
      <c r="M35" s="119">
        <v>0</v>
      </c>
      <c r="N35" s="120">
        <v>1.3499999999999999</v>
      </c>
      <c r="O35" s="118">
        <v>0</v>
      </c>
      <c r="P35" s="119">
        <v>0</v>
      </c>
      <c r="Q35" s="120">
        <v>1.3499999999999999</v>
      </c>
      <c r="R35" s="118">
        <v>0</v>
      </c>
      <c r="S35" s="119">
        <v>0</v>
      </c>
      <c r="T35" s="120">
        <v>1.3499999999999999</v>
      </c>
      <c r="U35" s="118">
        <v>0</v>
      </c>
      <c r="V35" s="119">
        <v>0</v>
      </c>
      <c r="W35" s="120">
        <v>1.3499999999999999</v>
      </c>
      <c r="X35" s="121">
        <v>1.35</v>
      </c>
    </row>
    <row r="36" spans="1:24" ht="15" hidden="1" customHeight="1" x14ac:dyDescent="0.25">
      <c r="A36" s="110" t="s">
        <v>50</v>
      </c>
      <c r="B36" s="114" t="s">
        <v>107</v>
      </c>
      <c r="C36" s="122"/>
      <c r="D36" s="116">
        <v>3.2572305011095801E-2</v>
      </c>
      <c r="E36" s="117">
        <v>11435.150000000001</v>
      </c>
      <c r="F36" s="118">
        <v>0</v>
      </c>
      <c r="G36" s="119">
        <v>0</v>
      </c>
      <c r="H36" s="120">
        <v>1</v>
      </c>
      <c r="I36" s="118">
        <v>0</v>
      </c>
      <c r="J36" s="119">
        <v>0</v>
      </c>
      <c r="K36" s="120">
        <v>1</v>
      </c>
      <c r="L36" s="118">
        <v>5717.5750000000007</v>
      </c>
      <c r="M36" s="119">
        <v>0.5</v>
      </c>
      <c r="N36" s="120">
        <v>1.5</v>
      </c>
      <c r="O36" s="118">
        <v>5717.5750000000007</v>
      </c>
      <c r="P36" s="119">
        <v>0.5</v>
      </c>
      <c r="Q36" s="120">
        <v>2</v>
      </c>
      <c r="R36" s="118">
        <v>0</v>
      </c>
      <c r="S36" s="119">
        <v>0</v>
      </c>
      <c r="T36" s="120">
        <v>2</v>
      </c>
      <c r="U36" s="118">
        <v>0</v>
      </c>
      <c r="V36" s="119">
        <v>0</v>
      </c>
      <c r="W36" s="120">
        <v>2</v>
      </c>
      <c r="X36" s="121">
        <v>2</v>
      </c>
    </row>
    <row r="37" spans="1:24" ht="15" hidden="1" customHeight="1" x14ac:dyDescent="0.25">
      <c r="A37" s="110" t="s">
        <v>106</v>
      </c>
      <c r="B37" s="114" t="s">
        <v>105</v>
      </c>
      <c r="C37" s="122"/>
      <c r="D37" s="116">
        <v>0.14966260832748546</v>
      </c>
      <c r="E37" s="117">
        <v>52542.009999999995</v>
      </c>
      <c r="F37" s="118">
        <v>7881.3014999999987</v>
      </c>
      <c r="G37" s="119">
        <v>0.15</v>
      </c>
      <c r="H37" s="120">
        <v>1.1499999999999999</v>
      </c>
      <c r="I37" s="118">
        <v>7881.3014999999987</v>
      </c>
      <c r="J37" s="119">
        <v>0.15</v>
      </c>
      <c r="K37" s="120">
        <v>1.2999999999999998</v>
      </c>
      <c r="L37" s="118">
        <v>13135.502499999999</v>
      </c>
      <c r="M37" s="119">
        <v>0.25</v>
      </c>
      <c r="N37" s="120">
        <v>1.5499999999999998</v>
      </c>
      <c r="O37" s="118">
        <v>0</v>
      </c>
      <c r="P37" s="119">
        <v>0</v>
      </c>
      <c r="Q37" s="120">
        <v>1.5499999999999998</v>
      </c>
      <c r="R37" s="118">
        <v>0</v>
      </c>
      <c r="S37" s="119">
        <v>0</v>
      </c>
      <c r="T37" s="120">
        <v>1.5499999999999998</v>
      </c>
      <c r="U37" s="118">
        <v>0</v>
      </c>
      <c r="V37" s="119">
        <v>0</v>
      </c>
      <c r="W37" s="120">
        <v>1.5499999999999998</v>
      </c>
      <c r="X37" s="121">
        <v>1.55</v>
      </c>
    </row>
    <row r="38" spans="1:24" ht="15" hidden="1" customHeight="1" x14ac:dyDescent="0.25">
      <c r="A38" s="110" t="s">
        <v>51</v>
      </c>
      <c r="B38" s="114" t="s">
        <v>653</v>
      </c>
      <c r="C38" s="122"/>
      <c r="D38" s="116">
        <v>2.6792114113401745E-3</v>
      </c>
      <c r="E38" s="117">
        <v>940.58999999999992</v>
      </c>
      <c r="F38" s="118">
        <v>0</v>
      </c>
      <c r="G38" s="119">
        <v>0</v>
      </c>
      <c r="H38" s="120">
        <v>1</v>
      </c>
      <c r="I38" s="118">
        <v>0</v>
      </c>
      <c r="J38" s="119">
        <v>0</v>
      </c>
      <c r="K38" s="120">
        <v>1</v>
      </c>
      <c r="L38" s="118">
        <v>188.11799999999999</v>
      </c>
      <c r="M38" s="119">
        <v>0.2</v>
      </c>
      <c r="N38" s="120">
        <v>1.2</v>
      </c>
      <c r="O38" s="118">
        <v>188.11799999999999</v>
      </c>
      <c r="P38" s="119">
        <v>0.2</v>
      </c>
      <c r="Q38" s="120">
        <v>1.4</v>
      </c>
      <c r="R38" s="118">
        <v>376.23599999999999</v>
      </c>
      <c r="S38" s="119">
        <v>0.4</v>
      </c>
      <c r="T38" s="120">
        <v>1.7999999999999998</v>
      </c>
      <c r="U38" s="118">
        <v>188.11799999999999</v>
      </c>
      <c r="V38" s="119">
        <v>0.2</v>
      </c>
      <c r="W38" s="120">
        <v>1.9999999999999998</v>
      </c>
      <c r="X38" s="121">
        <v>2</v>
      </c>
    </row>
    <row r="39" spans="1:24" ht="15" hidden="1" customHeight="1" x14ac:dyDescent="0.25">
      <c r="A39" s="110" t="s">
        <v>52</v>
      </c>
      <c r="B39" s="114" t="s">
        <v>110</v>
      </c>
      <c r="C39" s="115"/>
      <c r="D39" s="116">
        <v>5.0428900561404158E-2</v>
      </c>
      <c r="E39" s="117">
        <v>17704.060000000001</v>
      </c>
      <c r="F39" s="118">
        <v>0</v>
      </c>
      <c r="G39" s="119">
        <v>0</v>
      </c>
      <c r="H39" s="120">
        <v>1</v>
      </c>
      <c r="I39" s="118">
        <v>0</v>
      </c>
      <c r="J39" s="119">
        <v>0</v>
      </c>
      <c r="K39" s="120">
        <v>1</v>
      </c>
      <c r="L39" s="118">
        <v>3540.8120000000004</v>
      </c>
      <c r="M39" s="119">
        <v>0.2</v>
      </c>
      <c r="N39" s="120">
        <v>1.2</v>
      </c>
      <c r="O39" s="118">
        <v>3540.8120000000004</v>
      </c>
      <c r="P39" s="119">
        <v>0.2</v>
      </c>
      <c r="Q39" s="120">
        <v>1.4</v>
      </c>
      <c r="R39" s="118">
        <v>3540.8120000000004</v>
      </c>
      <c r="S39" s="119">
        <v>0.2</v>
      </c>
      <c r="T39" s="120">
        <v>1.5999999999999999</v>
      </c>
      <c r="U39" s="118">
        <v>7081.6240000000007</v>
      </c>
      <c r="V39" s="119">
        <v>0.4</v>
      </c>
      <c r="W39" s="120">
        <v>2</v>
      </c>
      <c r="X39" s="121">
        <v>2</v>
      </c>
    </row>
    <row r="40" spans="1:24" ht="15" hidden="1" customHeight="1" x14ac:dyDescent="0.25">
      <c r="A40" s="110" t="s">
        <v>109</v>
      </c>
      <c r="B40" s="114" t="s">
        <v>112</v>
      </c>
      <c r="C40" s="115"/>
      <c r="D40" s="116">
        <v>1.6505297010519726E-2</v>
      </c>
      <c r="E40" s="117">
        <v>5794.5099999999984</v>
      </c>
      <c r="F40" s="118">
        <v>1158.9019999999998</v>
      </c>
      <c r="G40" s="119">
        <v>0.2</v>
      </c>
      <c r="H40" s="120">
        <v>1.2</v>
      </c>
      <c r="I40" s="118">
        <v>1158.9019999999998</v>
      </c>
      <c r="J40" s="119">
        <v>0.2</v>
      </c>
      <c r="K40" s="120">
        <v>1.4</v>
      </c>
      <c r="L40" s="118">
        <v>1158.9019999999998</v>
      </c>
      <c r="M40" s="119">
        <v>0.2</v>
      </c>
      <c r="N40" s="120">
        <v>1.5999999999999999</v>
      </c>
      <c r="O40" s="118">
        <v>0</v>
      </c>
      <c r="P40" s="119">
        <v>0</v>
      </c>
      <c r="Q40" s="120">
        <v>1.5999999999999999</v>
      </c>
      <c r="R40" s="118">
        <v>0</v>
      </c>
      <c r="S40" s="119">
        <v>0</v>
      </c>
      <c r="T40" s="120">
        <v>1.5999999999999999</v>
      </c>
      <c r="U40" s="118">
        <v>0</v>
      </c>
      <c r="V40" s="119">
        <v>0</v>
      </c>
      <c r="W40" s="120">
        <v>1.5999999999999999</v>
      </c>
      <c r="X40" s="121">
        <v>1.6</v>
      </c>
    </row>
    <row r="41" spans="1:24" ht="15" hidden="1" customHeight="1" x14ac:dyDescent="0.25">
      <c r="A41" s="110" t="s">
        <v>113</v>
      </c>
      <c r="B41" s="114" t="s">
        <v>119</v>
      </c>
      <c r="C41" s="122"/>
      <c r="D41" s="116">
        <v>2.1940314305659854E-2</v>
      </c>
      <c r="E41" s="117">
        <v>7702.58</v>
      </c>
      <c r="F41" s="118">
        <v>0</v>
      </c>
      <c r="G41" s="119">
        <v>0</v>
      </c>
      <c r="H41" s="120">
        <v>1</v>
      </c>
      <c r="I41" s="118">
        <v>0</v>
      </c>
      <c r="J41" s="119">
        <v>0</v>
      </c>
      <c r="K41" s="120">
        <v>1</v>
      </c>
      <c r="L41" s="118">
        <v>0</v>
      </c>
      <c r="M41" s="119">
        <v>0</v>
      </c>
      <c r="N41" s="120">
        <v>1</v>
      </c>
      <c r="O41" s="118">
        <v>2310.7739999999999</v>
      </c>
      <c r="P41" s="119">
        <v>0.3</v>
      </c>
      <c r="Q41" s="120">
        <v>1.3</v>
      </c>
      <c r="R41" s="118">
        <v>4621.5479999999998</v>
      </c>
      <c r="S41" s="119">
        <v>0.6</v>
      </c>
      <c r="T41" s="120">
        <v>1.9</v>
      </c>
      <c r="U41" s="118">
        <v>770.25800000000004</v>
      </c>
      <c r="V41" s="119">
        <v>0.1</v>
      </c>
      <c r="W41" s="120">
        <v>2</v>
      </c>
      <c r="X41" s="121">
        <v>2</v>
      </c>
    </row>
    <row r="42" spans="1:24" ht="15" hidden="1" customHeight="1" x14ac:dyDescent="0.25">
      <c r="A42" s="110" t="s">
        <v>114</v>
      </c>
      <c r="B42" s="114" t="s">
        <v>121</v>
      </c>
      <c r="C42" s="122"/>
      <c r="D42" s="116">
        <v>7.6828044298437356E-2</v>
      </c>
      <c r="E42" s="117">
        <v>26972</v>
      </c>
      <c r="F42" s="118">
        <v>0</v>
      </c>
      <c r="G42" s="119">
        <v>0</v>
      </c>
      <c r="H42" s="120">
        <v>1</v>
      </c>
      <c r="I42" s="118">
        <v>0</v>
      </c>
      <c r="J42" s="119">
        <v>0</v>
      </c>
      <c r="K42" s="120">
        <v>1</v>
      </c>
      <c r="L42" s="118">
        <v>5394.4000000000005</v>
      </c>
      <c r="M42" s="119">
        <v>0.2</v>
      </c>
      <c r="N42" s="120">
        <v>1.2</v>
      </c>
      <c r="O42" s="118">
        <v>5394.4000000000005</v>
      </c>
      <c r="P42" s="119">
        <v>0.2</v>
      </c>
      <c r="Q42" s="120">
        <v>1.4</v>
      </c>
      <c r="R42" s="118">
        <v>10788.800000000001</v>
      </c>
      <c r="S42" s="119">
        <v>0.4</v>
      </c>
      <c r="T42" s="120">
        <v>1.7999999999999998</v>
      </c>
      <c r="U42" s="118">
        <v>5394.4000000000005</v>
      </c>
      <c r="V42" s="119">
        <v>0.2</v>
      </c>
      <c r="W42" s="120">
        <v>1.9999999999999998</v>
      </c>
      <c r="X42" s="121">
        <v>2</v>
      </c>
    </row>
    <row r="43" spans="1:24" ht="15" hidden="1" customHeight="1" x14ac:dyDescent="0.25">
      <c r="A43" s="110" t="s">
        <v>116</v>
      </c>
      <c r="B43" s="114" t="s">
        <v>838</v>
      </c>
      <c r="C43" s="122"/>
      <c r="D43" s="116">
        <v>5.7295741711931173E-3</v>
      </c>
      <c r="E43" s="117">
        <v>2011.48</v>
      </c>
      <c r="F43" s="118">
        <v>402.29600000000005</v>
      </c>
      <c r="G43" s="119">
        <v>0.2</v>
      </c>
      <c r="H43" s="120">
        <v>1.2</v>
      </c>
      <c r="I43" s="118">
        <v>402.29600000000005</v>
      </c>
      <c r="J43" s="119">
        <v>0.2</v>
      </c>
      <c r="K43" s="120">
        <v>1.4</v>
      </c>
      <c r="L43" s="118">
        <v>402.29600000000005</v>
      </c>
      <c r="M43" s="119">
        <v>0.2</v>
      </c>
      <c r="N43" s="120">
        <v>1.5999999999999999</v>
      </c>
      <c r="O43" s="118">
        <v>603.44399999999996</v>
      </c>
      <c r="P43" s="119">
        <v>0.3</v>
      </c>
      <c r="Q43" s="120">
        <v>1.9</v>
      </c>
      <c r="R43" s="118">
        <v>201.14800000000002</v>
      </c>
      <c r="S43" s="119">
        <v>0.1</v>
      </c>
      <c r="T43" s="120">
        <v>2</v>
      </c>
      <c r="U43" s="118">
        <v>0</v>
      </c>
      <c r="V43" s="119">
        <v>0</v>
      </c>
      <c r="W43" s="120">
        <v>2</v>
      </c>
      <c r="X43" s="121">
        <v>2</v>
      </c>
    </row>
    <row r="44" spans="1:24" ht="15" hidden="1" customHeight="1" x14ac:dyDescent="0.25">
      <c r="A44" s="110" t="s">
        <v>117</v>
      </c>
      <c r="B44" s="114" t="s">
        <v>120</v>
      </c>
      <c r="C44" s="122"/>
      <c r="D44" s="116">
        <v>0.2349191209085193</v>
      </c>
      <c r="E44" s="117">
        <v>82472.99000000002</v>
      </c>
      <c r="F44" s="118">
        <v>16494.598000000005</v>
      </c>
      <c r="G44" s="119">
        <v>0.2</v>
      </c>
      <c r="H44" s="120">
        <v>1.2</v>
      </c>
      <c r="I44" s="118">
        <v>16494.598000000005</v>
      </c>
      <c r="J44" s="119">
        <v>0.2</v>
      </c>
      <c r="K44" s="120">
        <v>1.4</v>
      </c>
      <c r="L44" s="118">
        <v>16494.598000000005</v>
      </c>
      <c r="M44" s="119">
        <v>0.2</v>
      </c>
      <c r="N44" s="120">
        <v>1.5999999999999999</v>
      </c>
      <c r="O44" s="118">
        <v>16494.598000000005</v>
      </c>
      <c r="P44" s="119">
        <v>0.2</v>
      </c>
      <c r="Q44" s="120">
        <v>1.7999999999999998</v>
      </c>
      <c r="R44" s="118">
        <v>16494.598000000005</v>
      </c>
      <c r="S44" s="119">
        <v>0.2</v>
      </c>
      <c r="T44" s="120">
        <v>1.9999999999999998</v>
      </c>
      <c r="U44" s="118">
        <v>0</v>
      </c>
      <c r="V44" s="119">
        <v>0</v>
      </c>
      <c r="W44" s="120">
        <v>1.9999999999999998</v>
      </c>
      <c r="X44" s="121">
        <v>2</v>
      </c>
    </row>
    <row r="45" spans="1:24" ht="15" hidden="1" customHeight="1" x14ac:dyDescent="0.25">
      <c r="A45" s="110" t="e">
        <v>#REF!</v>
      </c>
      <c r="B45" s="114" t="e">
        <v>#REF!</v>
      </c>
      <c r="C45" s="122"/>
      <c r="D45" s="116" t="e">
        <v>#REF!</v>
      </c>
      <c r="E45" s="117" t="e">
        <v>#REF!</v>
      </c>
      <c r="F45" s="118" t="e">
        <v>#REF!</v>
      </c>
      <c r="G45" s="119">
        <v>0</v>
      </c>
      <c r="H45" s="120" t="e">
        <v>#REF!</v>
      </c>
      <c r="I45" s="118" t="e">
        <v>#REF!</v>
      </c>
      <c r="J45" s="119">
        <v>1</v>
      </c>
      <c r="K45" s="120" t="e">
        <v>#REF!</v>
      </c>
      <c r="L45" s="118" t="e">
        <v>#REF!</v>
      </c>
      <c r="M45" s="119">
        <v>0</v>
      </c>
      <c r="N45" s="120" t="e">
        <v>#REF!</v>
      </c>
      <c r="O45" s="118" t="e">
        <v>#REF!</v>
      </c>
      <c r="P45" s="119">
        <v>0</v>
      </c>
      <c r="Q45" s="120" t="e">
        <v>#REF!</v>
      </c>
      <c r="R45" s="118" t="e">
        <v>#REF!</v>
      </c>
      <c r="S45" s="119">
        <v>0</v>
      </c>
      <c r="T45" s="120" t="e">
        <v>#REF!</v>
      </c>
      <c r="U45" s="118" t="e">
        <v>#REF!</v>
      </c>
      <c r="V45" s="119">
        <v>0</v>
      </c>
      <c r="W45" s="120" t="e">
        <v>#REF!</v>
      </c>
      <c r="X45" s="121" t="e">
        <v>#REF!</v>
      </c>
    </row>
    <row r="46" spans="1:24" ht="15" hidden="1" customHeight="1" x14ac:dyDescent="0.25">
      <c r="A46" s="110" t="e">
        <v>#REF!</v>
      </c>
      <c r="B46" s="114" t="e">
        <v>#REF!</v>
      </c>
      <c r="C46" s="122"/>
      <c r="D46" s="116" t="e">
        <v>#REF!</v>
      </c>
      <c r="E46" s="117" t="e">
        <v>#REF!</v>
      </c>
      <c r="F46" s="118" t="e">
        <v>#REF!</v>
      </c>
      <c r="G46" s="119">
        <v>0</v>
      </c>
      <c r="H46" s="120" t="e">
        <v>#REF!</v>
      </c>
      <c r="I46" s="118" t="e">
        <v>#REF!</v>
      </c>
      <c r="J46" s="119">
        <v>0</v>
      </c>
      <c r="K46" s="120" t="e">
        <v>#REF!</v>
      </c>
      <c r="L46" s="118" t="e">
        <v>#REF!</v>
      </c>
      <c r="M46" s="119">
        <v>0</v>
      </c>
      <c r="N46" s="120" t="e">
        <v>#REF!</v>
      </c>
      <c r="O46" s="118" t="e">
        <v>#REF!</v>
      </c>
      <c r="P46" s="119">
        <v>0</v>
      </c>
      <c r="Q46" s="120" t="e">
        <v>#REF!</v>
      </c>
      <c r="R46" s="118" t="e">
        <v>#REF!</v>
      </c>
      <c r="S46" s="119">
        <v>0.5</v>
      </c>
      <c r="T46" s="120" t="e">
        <v>#REF!</v>
      </c>
      <c r="U46" s="118" t="e">
        <v>#REF!</v>
      </c>
      <c r="V46" s="119">
        <v>0.5</v>
      </c>
      <c r="W46" s="120" t="e">
        <v>#REF!</v>
      </c>
      <c r="X46" s="121" t="e">
        <v>#REF!</v>
      </c>
    </row>
    <row r="47" spans="1:24" ht="15" hidden="1" customHeight="1" x14ac:dyDescent="0.25">
      <c r="A47" s="110" t="e">
        <v>#REF!</v>
      </c>
      <c r="B47" s="114" t="e">
        <v>#REF!</v>
      </c>
      <c r="C47" s="122"/>
      <c r="D47" s="116" t="e">
        <v>#REF!</v>
      </c>
      <c r="E47" s="117" t="e">
        <v>#REF!</v>
      </c>
      <c r="F47" s="118" t="e">
        <v>#REF!</v>
      </c>
      <c r="G47" s="119">
        <v>0</v>
      </c>
      <c r="H47" s="120" t="e">
        <v>#REF!</v>
      </c>
      <c r="I47" s="118" t="e">
        <v>#REF!</v>
      </c>
      <c r="J47" s="119">
        <v>0</v>
      </c>
      <c r="K47" s="120" t="e">
        <v>#REF!</v>
      </c>
      <c r="L47" s="118" t="e">
        <v>#REF!</v>
      </c>
      <c r="M47" s="119">
        <v>0.2</v>
      </c>
      <c r="N47" s="120" t="e">
        <v>#REF!</v>
      </c>
      <c r="O47" s="118" t="e">
        <v>#REF!</v>
      </c>
      <c r="P47" s="119">
        <v>0.2</v>
      </c>
      <c r="Q47" s="120" t="e">
        <v>#REF!</v>
      </c>
      <c r="R47" s="118" t="e">
        <v>#REF!</v>
      </c>
      <c r="S47" s="119">
        <v>0.2</v>
      </c>
      <c r="T47" s="120" t="e">
        <v>#REF!</v>
      </c>
      <c r="U47" s="118" t="e">
        <v>#REF!</v>
      </c>
      <c r="V47" s="119">
        <v>0.4</v>
      </c>
      <c r="W47" s="120" t="e">
        <v>#REF!</v>
      </c>
      <c r="X47" s="121" t="e">
        <v>#REF!</v>
      </c>
    </row>
    <row r="48" spans="1:24" ht="15" hidden="1" customHeight="1" x14ac:dyDescent="0.25">
      <c r="A48" s="110" t="e">
        <v>#REF!</v>
      </c>
      <c r="B48" s="114" t="e">
        <v>#REF!</v>
      </c>
      <c r="C48" s="122"/>
      <c r="D48" s="116" t="e">
        <v>#REF!</v>
      </c>
      <c r="E48" s="117" t="e">
        <v>#REF!</v>
      </c>
      <c r="F48" s="118" t="e">
        <v>#REF!</v>
      </c>
      <c r="G48" s="119">
        <v>0</v>
      </c>
      <c r="H48" s="120" t="e">
        <v>#REF!</v>
      </c>
      <c r="I48" s="118" t="e">
        <v>#REF!</v>
      </c>
      <c r="J48" s="119">
        <v>0</v>
      </c>
      <c r="K48" s="120" t="e">
        <v>#REF!</v>
      </c>
      <c r="L48" s="118" t="e">
        <v>#REF!</v>
      </c>
      <c r="M48" s="119">
        <v>0</v>
      </c>
      <c r="N48" s="120" t="e">
        <v>#REF!</v>
      </c>
      <c r="O48" s="118" t="e">
        <v>#REF!</v>
      </c>
      <c r="P48" s="119">
        <v>0.3</v>
      </c>
      <c r="Q48" s="120" t="e">
        <v>#REF!</v>
      </c>
      <c r="R48" s="118" t="e">
        <v>#REF!</v>
      </c>
      <c r="S48" s="119">
        <v>0.3</v>
      </c>
      <c r="T48" s="120" t="e">
        <v>#REF!</v>
      </c>
      <c r="U48" s="118" t="e">
        <v>#REF!</v>
      </c>
      <c r="V48" s="119">
        <v>0.4</v>
      </c>
      <c r="W48" s="120" t="e">
        <v>#REF!</v>
      </c>
      <c r="X48" s="121" t="e">
        <v>#REF!</v>
      </c>
    </row>
    <row r="49" spans="1:24" ht="15" hidden="1" customHeight="1" x14ac:dyDescent="0.25">
      <c r="A49" s="110" t="e">
        <v>#REF!</v>
      </c>
      <c r="B49" s="114" t="e">
        <v>#REF!</v>
      </c>
      <c r="C49" s="122"/>
      <c r="D49" s="116" t="e">
        <v>#REF!</v>
      </c>
      <c r="E49" s="117" t="e">
        <v>#REF!</v>
      </c>
      <c r="F49" s="118" t="e">
        <v>#REF!</v>
      </c>
      <c r="G49" s="119">
        <v>0</v>
      </c>
      <c r="H49" s="120" t="e">
        <v>#REF!</v>
      </c>
      <c r="I49" s="118" t="e">
        <v>#REF!</v>
      </c>
      <c r="J49" s="119">
        <v>0</v>
      </c>
      <c r="K49" s="120" t="e">
        <v>#REF!</v>
      </c>
      <c r="L49" s="118" t="e">
        <v>#REF!</v>
      </c>
      <c r="M49" s="119">
        <v>0</v>
      </c>
      <c r="N49" s="120" t="e">
        <v>#REF!</v>
      </c>
      <c r="O49" s="118" t="e">
        <v>#REF!</v>
      </c>
      <c r="P49" s="119">
        <v>0.5</v>
      </c>
      <c r="Q49" s="120" t="e">
        <v>#REF!</v>
      </c>
      <c r="R49" s="118" t="e">
        <v>#REF!</v>
      </c>
      <c r="S49" s="119">
        <v>0.5</v>
      </c>
      <c r="T49" s="120" t="e">
        <v>#REF!</v>
      </c>
      <c r="U49" s="118" t="e">
        <v>#REF!</v>
      </c>
      <c r="V49" s="119">
        <v>0</v>
      </c>
      <c r="W49" s="120" t="e">
        <v>#REF!</v>
      </c>
      <c r="X49" s="121" t="e">
        <v>#REF!</v>
      </c>
    </row>
    <row r="50" spans="1:24" ht="15" hidden="1" customHeight="1" x14ac:dyDescent="0.25">
      <c r="A50" s="110" t="e">
        <v>#REF!</v>
      </c>
      <c r="B50" s="114" t="e">
        <v>#REF!</v>
      </c>
      <c r="C50" s="122"/>
      <c r="D50" s="116" t="e">
        <v>#REF!</v>
      </c>
      <c r="E50" s="117" t="e">
        <v>#REF!</v>
      </c>
      <c r="F50" s="118" t="e">
        <v>#REF!</v>
      </c>
      <c r="G50" s="119">
        <v>0</v>
      </c>
      <c r="H50" s="120" t="e">
        <v>#REF!</v>
      </c>
      <c r="I50" s="118" t="e">
        <v>#REF!</v>
      </c>
      <c r="J50" s="119">
        <v>0</v>
      </c>
      <c r="K50" s="120" t="e">
        <v>#REF!</v>
      </c>
      <c r="L50" s="118" t="e">
        <v>#REF!</v>
      </c>
      <c r="M50" s="119">
        <v>0</v>
      </c>
      <c r="N50" s="120" t="e">
        <v>#REF!</v>
      </c>
      <c r="O50" s="118" t="e">
        <v>#REF!</v>
      </c>
      <c r="P50" s="119">
        <v>0.3</v>
      </c>
      <c r="Q50" s="120" t="e">
        <v>#REF!</v>
      </c>
      <c r="R50" s="118" t="e">
        <v>#REF!</v>
      </c>
      <c r="S50" s="119">
        <v>0.3</v>
      </c>
      <c r="T50" s="120" t="e">
        <v>#REF!</v>
      </c>
      <c r="U50" s="118" t="e">
        <v>#REF!</v>
      </c>
      <c r="V50" s="119">
        <v>0.4</v>
      </c>
      <c r="W50" s="120" t="e">
        <v>#REF!</v>
      </c>
      <c r="X50" s="121" t="e">
        <v>#REF!</v>
      </c>
    </row>
    <row r="51" spans="1:24" ht="15" hidden="1" customHeight="1" x14ac:dyDescent="0.25">
      <c r="A51" s="110" t="e">
        <v>#REF!</v>
      </c>
      <c r="B51" s="114" t="e">
        <v>#REF!</v>
      </c>
      <c r="C51" s="122"/>
      <c r="D51" s="116" t="e">
        <v>#REF!</v>
      </c>
      <c r="E51" s="117" t="e">
        <v>#REF!</v>
      </c>
      <c r="F51" s="118" t="e">
        <v>#REF!</v>
      </c>
      <c r="G51" s="119">
        <v>0</v>
      </c>
      <c r="H51" s="120" t="e">
        <v>#REF!</v>
      </c>
      <c r="I51" s="118" t="e">
        <v>#REF!</v>
      </c>
      <c r="J51" s="119">
        <v>0</v>
      </c>
      <c r="K51" s="120" t="e">
        <v>#REF!</v>
      </c>
      <c r="L51" s="118" t="e">
        <v>#REF!</v>
      </c>
      <c r="M51" s="119">
        <v>0</v>
      </c>
      <c r="N51" s="120" t="e">
        <v>#REF!</v>
      </c>
      <c r="O51" s="118" t="e">
        <v>#REF!</v>
      </c>
      <c r="P51" s="119">
        <v>0</v>
      </c>
      <c r="Q51" s="120" t="e">
        <v>#REF!</v>
      </c>
      <c r="R51" s="118" t="e">
        <v>#REF!</v>
      </c>
      <c r="S51" s="119">
        <v>0.5</v>
      </c>
      <c r="T51" s="120" t="e">
        <v>#REF!</v>
      </c>
      <c r="U51" s="118" t="e">
        <v>#REF!</v>
      </c>
      <c r="V51" s="119">
        <v>0.5</v>
      </c>
      <c r="W51" s="120" t="e">
        <v>#REF!</v>
      </c>
      <c r="X51" s="121" t="e">
        <v>#REF!</v>
      </c>
    </row>
    <row r="52" spans="1:24" ht="15" hidden="1" customHeight="1" x14ac:dyDescent="0.25">
      <c r="A52" s="110" t="e">
        <v>#REF!</v>
      </c>
      <c r="B52" s="114" t="e">
        <v>#REF!</v>
      </c>
      <c r="C52" s="122"/>
      <c r="D52" s="116" t="e">
        <v>#REF!</v>
      </c>
      <c r="E52" s="117" t="e">
        <v>#REF!</v>
      </c>
      <c r="F52" s="118" t="e">
        <v>#REF!</v>
      </c>
      <c r="G52" s="119">
        <v>0.2</v>
      </c>
      <c r="H52" s="120" t="e">
        <v>#REF!</v>
      </c>
      <c r="I52" s="118" t="e">
        <v>#REF!</v>
      </c>
      <c r="J52" s="119">
        <v>0.2</v>
      </c>
      <c r="K52" s="120" t="e">
        <v>#REF!</v>
      </c>
      <c r="L52" s="118" t="e">
        <v>#REF!</v>
      </c>
      <c r="M52" s="119">
        <v>0.2</v>
      </c>
      <c r="N52" s="120" t="e">
        <v>#REF!</v>
      </c>
      <c r="O52" s="118" t="e">
        <v>#REF!</v>
      </c>
      <c r="P52" s="119">
        <v>0.4</v>
      </c>
      <c r="Q52" s="120" t="e">
        <v>#REF!</v>
      </c>
      <c r="R52" s="118" t="e">
        <v>#REF!</v>
      </c>
      <c r="S52" s="119">
        <v>0</v>
      </c>
      <c r="T52" s="120" t="e">
        <v>#REF!</v>
      </c>
      <c r="U52" s="118" t="e">
        <v>#REF!</v>
      </c>
      <c r="V52" s="119">
        <v>0</v>
      </c>
      <c r="W52" s="120" t="e">
        <v>#REF!</v>
      </c>
      <c r="X52" s="121" t="e">
        <v>#REF!</v>
      </c>
    </row>
    <row r="53" spans="1:24" ht="15" hidden="1" customHeight="1" x14ac:dyDescent="0.25">
      <c r="A53" s="110" t="e">
        <v>#REF!</v>
      </c>
      <c r="B53" s="114" t="e">
        <v>#REF!</v>
      </c>
      <c r="C53" s="122"/>
      <c r="D53" s="116" t="e">
        <v>#REF!</v>
      </c>
      <c r="E53" s="117" t="e">
        <v>#REF!</v>
      </c>
      <c r="F53" s="118" t="e">
        <v>#REF!</v>
      </c>
      <c r="G53" s="119">
        <v>0</v>
      </c>
      <c r="H53" s="120" t="e">
        <v>#REF!</v>
      </c>
      <c r="I53" s="118" t="e">
        <v>#REF!</v>
      </c>
      <c r="J53" s="119">
        <v>0</v>
      </c>
      <c r="K53" s="120" t="e">
        <v>#REF!</v>
      </c>
      <c r="L53" s="118" t="e">
        <v>#REF!</v>
      </c>
      <c r="M53" s="119">
        <v>0</v>
      </c>
      <c r="N53" s="120" t="e">
        <v>#REF!</v>
      </c>
      <c r="O53" s="118" t="e">
        <v>#REF!</v>
      </c>
      <c r="P53" s="119">
        <v>0</v>
      </c>
      <c r="Q53" s="120" t="e">
        <v>#REF!</v>
      </c>
      <c r="R53" s="118" t="e">
        <v>#REF!</v>
      </c>
      <c r="S53" s="119">
        <v>0.5</v>
      </c>
      <c r="T53" s="120" t="e">
        <v>#REF!</v>
      </c>
      <c r="U53" s="118" t="e">
        <v>#REF!</v>
      </c>
      <c r="V53" s="119">
        <v>0.5</v>
      </c>
      <c r="W53" s="120" t="e">
        <v>#REF!</v>
      </c>
      <c r="X53" s="121" t="e">
        <v>#REF!</v>
      </c>
    </row>
    <row r="54" spans="1:24" ht="15" hidden="1" customHeight="1" x14ac:dyDescent="0.25">
      <c r="A54" s="110" t="e">
        <v>#REF!</v>
      </c>
      <c r="B54" s="114" t="s">
        <v>120</v>
      </c>
      <c r="C54" s="122"/>
      <c r="D54" s="116" t="e">
        <v>#REF!</v>
      </c>
      <c r="E54" s="117" t="e">
        <v>#REF!</v>
      </c>
      <c r="F54" s="118" t="e">
        <v>#REF!</v>
      </c>
      <c r="G54" s="119">
        <v>0.15</v>
      </c>
      <c r="H54" s="120" t="e">
        <v>#REF!</v>
      </c>
      <c r="I54" s="118" t="e">
        <v>#REF!</v>
      </c>
      <c r="J54" s="119">
        <v>0.15</v>
      </c>
      <c r="K54" s="120" t="e">
        <v>#REF!</v>
      </c>
      <c r="L54" s="118" t="e">
        <v>#REF!</v>
      </c>
      <c r="M54" s="119">
        <v>0.15</v>
      </c>
      <c r="N54" s="120" t="e">
        <v>#REF!</v>
      </c>
      <c r="O54" s="118" t="e">
        <v>#REF!</v>
      </c>
      <c r="P54" s="119">
        <v>0.15</v>
      </c>
      <c r="Q54" s="120" t="e">
        <v>#REF!</v>
      </c>
      <c r="R54" s="118" t="e">
        <v>#REF!</v>
      </c>
      <c r="S54" s="119">
        <v>0.15</v>
      </c>
      <c r="T54" s="120" t="e">
        <v>#REF!</v>
      </c>
      <c r="U54" s="118" t="e">
        <v>#REF!</v>
      </c>
      <c r="V54" s="119">
        <v>0.1</v>
      </c>
      <c r="W54" s="120" t="e">
        <v>#REF!</v>
      </c>
      <c r="X54" s="121" t="e">
        <v>#REF!</v>
      </c>
    </row>
    <row r="55" spans="1:24" ht="15" hidden="1" customHeight="1" x14ac:dyDescent="0.25">
      <c r="A55" s="110" t="e">
        <v>#REF!</v>
      </c>
      <c r="B55" s="114" t="e">
        <v>#REF!</v>
      </c>
      <c r="C55" s="122"/>
      <c r="D55" s="116" t="e">
        <v>#REF!</v>
      </c>
      <c r="E55" s="117" t="e">
        <v>#REF!</v>
      </c>
      <c r="F55" s="118" t="e">
        <v>#REF!</v>
      </c>
      <c r="G55" s="119">
        <v>0.03</v>
      </c>
      <c r="H55" s="120" t="e">
        <v>#REF!</v>
      </c>
      <c r="I55" s="118" t="e">
        <v>#REF!</v>
      </c>
      <c r="J55" s="119">
        <v>6.0999999999999999E-2</v>
      </c>
      <c r="K55" s="120" t="e">
        <v>#REF!</v>
      </c>
      <c r="L55" s="118" t="e">
        <v>#REF!</v>
      </c>
      <c r="M55" s="119">
        <v>0.126</v>
      </c>
      <c r="N55" s="120" t="e">
        <v>#REF!</v>
      </c>
      <c r="O55" s="118" t="e">
        <v>#REF!</v>
      </c>
      <c r="P55" s="119">
        <v>0.14299999999999999</v>
      </c>
      <c r="Q55" s="120" t="e">
        <v>#REF!</v>
      </c>
      <c r="R55" s="118" t="e">
        <v>#REF!</v>
      </c>
      <c r="S55" s="119">
        <v>0.13</v>
      </c>
      <c r="T55" s="120" t="e">
        <v>#REF!</v>
      </c>
      <c r="U55" s="118" t="e">
        <v>#REF!</v>
      </c>
      <c r="V55" s="119">
        <v>0.13</v>
      </c>
      <c r="W55" s="120" t="e">
        <v>#REF!</v>
      </c>
      <c r="X55" s="121" t="e">
        <v>#REF!</v>
      </c>
    </row>
    <row r="56" spans="1:24" ht="15" hidden="1" customHeight="1" x14ac:dyDescent="0.25">
      <c r="A56" s="110" t="e">
        <v>#REF!</v>
      </c>
      <c r="B56" s="114" t="e">
        <v>#REF!</v>
      </c>
      <c r="C56" s="122"/>
      <c r="D56" s="116" t="e">
        <v>#REF!</v>
      </c>
      <c r="E56" s="117" t="e">
        <v>#REF!</v>
      </c>
      <c r="F56" s="118" t="e">
        <v>#REF!</v>
      </c>
      <c r="G56" s="119">
        <v>0.03</v>
      </c>
      <c r="H56" s="120" t="e">
        <v>#REF!</v>
      </c>
      <c r="I56" s="118" t="e">
        <v>#REF!</v>
      </c>
      <c r="J56" s="119">
        <v>6.0999999999999999E-2</v>
      </c>
      <c r="K56" s="120" t="e">
        <v>#REF!</v>
      </c>
      <c r="L56" s="118" t="e">
        <v>#REF!</v>
      </c>
      <c r="M56" s="119">
        <v>0.126</v>
      </c>
      <c r="N56" s="120" t="e">
        <v>#REF!</v>
      </c>
      <c r="O56" s="118" t="e">
        <v>#REF!</v>
      </c>
      <c r="P56" s="119">
        <v>0.14299999999999999</v>
      </c>
      <c r="Q56" s="120" t="e">
        <v>#REF!</v>
      </c>
      <c r="R56" s="118" t="e">
        <v>#REF!</v>
      </c>
      <c r="S56" s="119">
        <v>0.13</v>
      </c>
      <c r="T56" s="120" t="e">
        <v>#REF!</v>
      </c>
      <c r="U56" s="118" t="e">
        <v>#REF!</v>
      </c>
      <c r="V56" s="119">
        <v>0.13</v>
      </c>
      <c r="W56" s="120" t="e">
        <v>#REF!</v>
      </c>
      <c r="X56" s="121" t="e">
        <v>#REF!</v>
      </c>
    </row>
    <row r="57" spans="1:24" ht="15" hidden="1" customHeight="1" x14ac:dyDescent="0.25">
      <c r="A57" s="110" t="e">
        <v>#REF!</v>
      </c>
      <c r="B57" s="114" t="e">
        <v>#REF!</v>
      </c>
      <c r="C57" s="122"/>
      <c r="D57" s="116" t="e">
        <v>#REF!</v>
      </c>
      <c r="E57" s="117" t="e">
        <v>#REF!</v>
      </c>
      <c r="F57" s="118" t="e">
        <v>#REF!</v>
      </c>
      <c r="G57" s="119">
        <v>0</v>
      </c>
      <c r="H57" s="120" t="e">
        <v>#REF!</v>
      </c>
      <c r="I57" s="118" t="e">
        <v>#REF!</v>
      </c>
      <c r="J57" s="119">
        <v>0</v>
      </c>
      <c r="K57" s="120" t="e">
        <v>#REF!</v>
      </c>
      <c r="L57" s="118" t="e">
        <v>#REF!</v>
      </c>
      <c r="M57" s="119">
        <v>0</v>
      </c>
      <c r="N57" s="120" t="e">
        <v>#REF!</v>
      </c>
      <c r="O57" s="118" t="e">
        <v>#REF!</v>
      </c>
      <c r="P57" s="119">
        <v>0</v>
      </c>
      <c r="Q57" s="120" t="e">
        <v>#REF!</v>
      </c>
      <c r="R57" s="118" t="e">
        <v>#REF!</v>
      </c>
      <c r="S57" s="119">
        <v>0</v>
      </c>
      <c r="T57" s="120" t="e">
        <v>#REF!</v>
      </c>
      <c r="U57" s="118" t="e">
        <v>#REF!</v>
      </c>
      <c r="V57" s="119">
        <v>1</v>
      </c>
      <c r="W57" s="120" t="e">
        <v>#REF!</v>
      </c>
      <c r="X57" s="121" t="e">
        <v>#REF!</v>
      </c>
    </row>
    <row r="58" spans="1:24" ht="15" hidden="1" customHeight="1" x14ac:dyDescent="0.25">
      <c r="A58" s="4"/>
      <c r="B58" s="123"/>
      <c r="C58" s="123"/>
      <c r="D58" s="124" t="e">
        <v>#REF!</v>
      </c>
      <c r="E58" s="125" t="e">
        <v>#REF!</v>
      </c>
      <c r="F58" s="126"/>
      <c r="G58" s="127"/>
      <c r="H58" s="128"/>
      <c r="I58" s="126"/>
      <c r="J58" s="127"/>
      <c r="K58" s="129"/>
      <c r="L58" s="130"/>
      <c r="M58" s="119"/>
      <c r="N58" s="132"/>
      <c r="O58" s="130"/>
      <c r="P58" s="119"/>
      <c r="Q58" s="132"/>
      <c r="R58" s="133"/>
      <c r="S58" s="119"/>
      <c r="T58" s="135"/>
      <c r="U58" s="133"/>
      <c r="V58" s="119"/>
      <c r="W58" s="135"/>
      <c r="X58" s="136"/>
    </row>
    <row r="59" spans="1:24" ht="15" hidden="1" customHeight="1" x14ac:dyDescent="0.25">
      <c r="A59" s="6"/>
      <c r="B59" s="621" t="s">
        <v>7</v>
      </c>
      <c r="C59" s="622"/>
      <c r="D59" s="622"/>
      <c r="E59" s="623"/>
      <c r="F59" s="137" t="e">
        <v>#REF!</v>
      </c>
      <c r="G59" s="138"/>
      <c r="H59" s="139"/>
      <c r="I59" s="137" t="e">
        <v>#REF!</v>
      </c>
      <c r="J59" s="138"/>
      <c r="K59" s="139"/>
      <c r="L59" s="137" t="e">
        <v>#REF!</v>
      </c>
      <c r="M59" s="138"/>
      <c r="N59" s="139"/>
      <c r="O59" s="137" t="e">
        <v>#REF!</v>
      </c>
      <c r="P59" s="138"/>
      <c r="Q59" s="139"/>
      <c r="R59" s="137" t="e">
        <v>#REF!</v>
      </c>
      <c r="S59" s="138"/>
      <c r="T59" s="139"/>
      <c r="U59" s="137" t="e">
        <v>#REF!</v>
      </c>
      <c r="V59" s="138"/>
      <c r="W59" s="139"/>
      <c r="X59" s="136"/>
    </row>
    <row r="60" spans="1:24" ht="15" hidden="1" customHeight="1" x14ac:dyDescent="0.25">
      <c r="A60" s="5"/>
      <c r="B60" s="608" t="s">
        <v>8</v>
      </c>
      <c r="C60" s="608"/>
      <c r="D60" s="608"/>
      <c r="E60" s="609"/>
      <c r="F60" s="154" t="e">
        <v>#REF!</v>
      </c>
      <c r="G60" s="155" t="e">
        <v>#REF!</v>
      </c>
      <c r="H60" s="156" t="e">
        <v>#REF!</v>
      </c>
      <c r="I60" s="154" t="e">
        <v>#REF!</v>
      </c>
      <c r="J60" s="155" t="e">
        <v>#REF!</v>
      </c>
      <c r="K60" s="156" t="e">
        <v>#REF!</v>
      </c>
      <c r="L60" s="154" t="e">
        <v>#REF!</v>
      </c>
      <c r="M60" s="155" t="e">
        <v>#REF!</v>
      </c>
      <c r="N60" s="156" t="e">
        <v>#REF!</v>
      </c>
      <c r="O60" s="154" t="e">
        <v>#REF!</v>
      </c>
      <c r="P60" s="155" t="e">
        <v>#REF!</v>
      </c>
      <c r="Q60" s="156" t="e">
        <v>#REF!</v>
      </c>
      <c r="R60" s="154" t="e">
        <v>#REF!</v>
      </c>
      <c r="S60" s="155" t="e">
        <v>#REF!</v>
      </c>
      <c r="T60" s="156" t="e">
        <v>#REF!</v>
      </c>
      <c r="U60" s="154" t="e">
        <v>#REF!</v>
      </c>
      <c r="V60" s="155" t="e">
        <v>#REF!</v>
      </c>
      <c r="W60" s="156" t="e">
        <v>#REF!</v>
      </c>
      <c r="X60" s="113"/>
    </row>
    <row r="62" spans="1:24" x14ac:dyDescent="0.25">
      <c r="E62" s="451" t="b">
        <v>1</v>
      </c>
    </row>
  </sheetData>
  <mergeCells count="33">
    <mergeCell ref="U5:X5"/>
    <mergeCell ref="U6:X8"/>
    <mergeCell ref="U30:W30"/>
    <mergeCell ref="B27:E27"/>
    <mergeCell ref="L30:N30"/>
    <mergeCell ref="O30:Q30"/>
    <mergeCell ref="R30:T30"/>
    <mergeCell ref="O9:Q9"/>
    <mergeCell ref="B28:E28"/>
    <mergeCell ref="D9:D10"/>
    <mergeCell ref="E9:E10"/>
    <mergeCell ref="R9:T9"/>
    <mergeCell ref="B59:E59"/>
    <mergeCell ref="I30:K30"/>
    <mergeCell ref="B30:C31"/>
    <mergeCell ref="D30:D31"/>
    <mergeCell ref="E30:E31"/>
    <mergeCell ref="B60:E60"/>
    <mergeCell ref="F30:H30"/>
    <mergeCell ref="C1:X1"/>
    <mergeCell ref="C2:X2"/>
    <mergeCell ref="C3:X3"/>
    <mergeCell ref="A4:X4"/>
    <mergeCell ref="B9:C10"/>
    <mergeCell ref="B5:T5"/>
    <mergeCell ref="B6:T6"/>
    <mergeCell ref="B7:T7"/>
    <mergeCell ref="B8:T8"/>
    <mergeCell ref="I9:K9"/>
    <mergeCell ref="L9:N9"/>
    <mergeCell ref="U9:W9"/>
    <mergeCell ref="A9:A10"/>
    <mergeCell ref="F9:H9"/>
  </mergeCells>
  <phoneticPr fontId="2" type="noConversion"/>
  <conditionalFormatting sqref="G11:G25 V11:V26 G32:G57 J32:J57 M32:M58 P32:P58 S32:S58 V32:V58">
    <cfRule type="cellIs" dxfId="12" priority="13" operator="greaterThan">
      <formula>0</formula>
    </cfRule>
  </conditionalFormatting>
  <conditionalFormatting sqref="J11:J25">
    <cfRule type="cellIs" dxfId="11" priority="1" operator="greaterThan">
      <formula>0</formula>
    </cfRule>
  </conditionalFormatting>
  <conditionalFormatting sqref="M11:M25">
    <cfRule type="cellIs" dxfId="10" priority="11" operator="greaterThan">
      <formula>0</formula>
    </cfRule>
  </conditionalFormatting>
  <conditionalFormatting sqref="P11:P25">
    <cfRule type="cellIs" dxfId="9" priority="10" operator="greaterThan">
      <formula>0</formula>
    </cfRule>
  </conditionalFormatting>
  <conditionalFormatting sqref="S11:S25">
    <cfRule type="cellIs" dxfId="8" priority="9" operator="greaterThan">
      <formula>0</formula>
    </cfRule>
  </conditionalFormatting>
  <pageMargins left="0.23622047244094491" right="0.23622047244094491" top="0.35433070866141736" bottom="0.55118110236220474" header="0.31496062992125984" footer="0.31496062992125984"/>
  <pageSetup paperSize="9" scale="66" fitToHeight="0" orientation="landscape" horizontalDpi="4294967292" verticalDpi="300" r:id="rId1"/>
  <headerFooter>
    <oddFooter>Página &amp;P de &amp;N</oddFooter>
  </headerFooter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22"/>
  <sheetViews>
    <sheetView workbookViewId="0"/>
  </sheetViews>
  <sheetFormatPr defaultRowHeight="15" x14ac:dyDescent="0.25"/>
  <cols>
    <col min="1" max="1" width="23.28515625" customWidth="1"/>
    <col min="2" max="2" width="76.42578125" customWidth="1"/>
    <col min="4" max="4" width="9.85546875" customWidth="1"/>
    <col min="7" max="7" width="11.28515625" customWidth="1"/>
  </cols>
  <sheetData>
    <row r="1" spans="1:7" x14ac:dyDescent="0.25">
      <c r="A1" s="215" t="s">
        <v>481</v>
      </c>
      <c r="B1" s="216"/>
      <c r="C1" s="216"/>
      <c r="D1" s="216"/>
      <c r="E1" s="216"/>
      <c r="F1" s="216"/>
      <c r="G1" s="216"/>
    </row>
    <row r="2" spans="1:7" x14ac:dyDescent="0.25">
      <c r="A2" s="82">
        <v>52090</v>
      </c>
      <c r="B2" s="212" t="s">
        <v>482</v>
      </c>
      <c r="C2" s="213" t="s">
        <v>115</v>
      </c>
      <c r="D2" s="113">
        <v>233.58</v>
      </c>
      <c r="E2" s="113">
        <v>53.07</v>
      </c>
      <c r="F2" s="113"/>
      <c r="G2" s="113">
        <f>D2*E2</f>
        <v>12396.090600000001</v>
      </c>
    </row>
    <row r="3" spans="1:7" x14ac:dyDescent="0.25">
      <c r="A3" s="82">
        <v>52092</v>
      </c>
      <c r="B3" s="212" t="s">
        <v>483</v>
      </c>
      <c r="C3" s="213" t="s">
        <v>115</v>
      </c>
      <c r="D3" s="113">
        <v>167.64</v>
      </c>
      <c r="E3" s="113">
        <v>95.62</v>
      </c>
      <c r="F3" s="113"/>
      <c r="G3" s="113">
        <f t="shared" ref="G3:G21" si="0">D3*E3</f>
        <v>16029.736799999999</v>
      </c>
    </row>
    <row r="4" spans="1:7" x14ac:dyDescent="0.25">
      <c r="A4" s="82">
        <v>52656</v>
      </c>
      <c r="B4" s="212" t="s">
        <v>484</v>
      </c>
      <c r="C4" s="213" t="s">
        <v>104</v>
      </c>
      <c r="D4" s="113">
        <v>21</v>
      </c>
      <c r="E4" s="113">
        <v>355.38</v>
      </c>
      <c r="F4" s="113"/>
      <c r="G4" s="113">
        <f t="shared" si="0"/>
        <v>7462.98</v>
      </c>
    </row>
    <row r="5" spans="1:7" x14ac:dyDescent="0.25">
      <c r="A5" s="82">
        <v>52654</v>
      </c>
      <c r="B5" s="212" t="s">
        <v>485</v>
      </c>
      <c r="C5" s="213" t="s">
        <v>104</v>
      </c>
      <c r="D5" s="113">
        <v>120</v>
      </c>
      <c r="E5" s="113">
        <v>171.67</v>
      </c>
      <c r="F5" s="113"/>
      <c r="G5" s="113">
        <f t="shared" si="0"/>
        <v>20600.399999999998</v>
      </c>
    </row>
    <row r="6" spans="1:7" x14ac:dyDescent="0.25">
      <c r="A6" s="82">
        <v>52746</v>
      </c>
      <c r="B6" s="212" t="s">
        <v>486</v>
      </c>
      <c r="C6" s="213" t="s">
        <v>104</v>
      </c>
      <c r="D6" s="113">
        <v>40</v>
      </c>
      <c r="E6" s="113">
        <v>325</v>
      </c>
      <c r="F6" s="113"/>
      <c r="G6" s="113">
        <f t="shared" si="0"/>
        <v>13000</v>
      </c>
    </row>
    <row r="7" spans="1:7" x14ac:dyDescent="0.25">
      <c r="A7" s="82">
        <v>56229</v>
      </c>
      <c r="B7" s="212" t="s">
        <v>493</v>
      </c>
      <c r="C7" s="213" t="s">
        <v>104</v>
      </c>
      <c r="D7" s="113">
        <v>20</v>
      </c>
      <c r="E7" s="113">
        <v>29.42</v>
      </c>
      <c r="F7" s="113"/>
      <c r="G7" s="113">
        <f t="shared" si="0"/>
        <v>588.40000000000009</v>
      </c>
    </row>
    <row r="8" spans="1:7" x14ac:dyDescent="0.25">
      <c r="A8" s="82">
        <v>92319</v>
      </c>
      <c r="B8" s="212" t="s">
        <v>492</v>
      </c>
      <c r="C8" s="213" t="s">
        <v>104</v>
      </c>
      <c r="D8" s="113">
        <v>20</v>
      </c>
      <c r="E8" s="113">
        <v>43.05</v>
      </c>
      <c r="F8" s="113"/>
      <c r="G8" s="113">
        <f t="shared" si="0"/>
        <v>861</v>
      </c>
    </row>
    <row r="9" spans="1:7" x14ac:dyDescent="0.25">
      <c r="A9" s="82">
        <v>52862</v>
      </c>
      <c r="B9" s="212" t="s">
        <v>487</v>
      </c>
      <c r="C9" s="213" t="s">
        <v>104</v>
      </c>
      <c r="D9" s="113">
        <v>4</v>
      </c>
      <c r="E9" s="113">
        <v>1592.32</v>
      </c>
      <c r="F9" s="113"/>
      <c r="G9" s="113">
        <f t="shared" si="0"/>
        <v>6369.28</v>
      </c>
    </row>
    <row r="10" spans="1:7" x14ac:dyDescent="0.25">
      <c r="A10" s="82">
        <v>22</v>
      </c>
      <c r="B10" s="212" t="s">
        <v>488</v>
      </c>
      <c r="C10" s="213" t="s">
        <v>104</v>
      </c>
      <c r="D10" s="113">
        <v>1</v>
      </c>
      <c r="E10" s="113">
        <v>705.26</v>
      </c>
      <c r="F10" s="113"/>
      <c r="G10" s="113">
        <f t="shared" si="0"/>
        <v>705.26</v>
      </c>
    </row>
    <row r="11" spans="1:7" x14ac:dyDescent="0.25">
      <c r="A11" s="82">
        <v>23</v>
      </c>
      <c r="B11" s="212" t="s">
        <v>489</v>
      </c>
      <c r="C11" s="213" t="s">
        <v>104</v>
      </c>
      <c r="D11" s="113">
        <v>1</v>
      </c>
      <c r="E11" s="113">
        <v>705</v>
      </c>
      <c r="F11" s="113"/>
      <c r="G11" s="113">
        <f t="shared" si="0"/>
        <v>705</v>
      </c>
    </row>
    <row r="12" spans="1:7" x14ac:dyDescent="0.25">
      <c r="A12" s="82">
        <v>24</v>
      </c>
      <c r="B12" s="212" t="s">
        <v>490</v>
      </c>
      <c r="C12" s="213" t="s">
        <v>104</v>
      </c>
      <c r="D12" s="113">
        <v>1</v>
      </c>
      <c r="E12" s="113">
        <v>705</v>
      </c>
      <c r="F12" s="113"/>
      <c r="G12" s="113">
        <f t="shared" si="0"/>
        <v>705</v>
      </c>
    </row>
    <row r="13" spans="1:7" x14ac:dyDescent="0.25">
      <c r="A13" s="82">
        <v>25</v>
      </c>
      <c r="B13" s="212" t="s">
        <v>491</v>
      </c>
      <c r="C13" s="213" t="s">
        <v>104</v>
      </c>
      <c r="D13" s="113">
        <v>1</v>
      </c>
      <c r="E13" s="113">
        <v>705</v>
      </c>
      <c r="F13" s="113"/>
      <c r="G13" s="113">
        <f t="shared" si="0"/>
        <v>705</v>
      </c>
    </row>
    <row r="14" spans="1:7" ht="24" x14ac:dyDescent="0.25">
      <c r="A14" s="82">
        <v>1301006095</v>
      </c>
      <c r="B14" s="212" t="s">
        <v>494</v>
      </c>
      <c r="C14" s="213" t="s">
        <v>115</v>
      </c>
      <c r="D14" s="113">
        <v>9</v>
      </c>
      <c r="E14" s="113">
        <v>188.17</v>
      </c>
      <c r="F14" s="113"/>
      <c r="G14" s="113">
        <f t="shared" si="0"/>
        <v>1693.53</v>
      </c>
    </row>
    <row r="15" spans="1:7" x14ac:dyDescent="0.25">
      <c r="A15" s="82">
        <v>54308</v>
      </c>
      <c r="B15" s="212" t="s">
        <v>495</v>
      </c>
      <c r="C15" s="213" t="s">
        <v>40</v>
      </c>
      <c r="D15" s="113">
        <f>9*0.5</f>
        <v>4.5</v>
      </c>
      <c r="E15" s="113">
        <v>121.85</v>
      </c>
      <c r="F15" s="113"/>
      <c r="G15" s="113">
        <f t="shared" si="0"/>
        <v>548.32499999999993</v>
      </c>
    </row>
    <row r="16" spans="1:7" x14ac:dyDescent="0.25">
      <c r="A16" s="213" t="s">
        <v>89</v>
      </c>
      <c r="B16" s="212" t="s">
        <v>496</v>
      </c>
      <c r="C16" s="213" t="s">
        <v>133</v>
      </c>
      <c r="D16" s="113">
        <v>1</v>
      </c>
      <c r="E16" s="113">
        <v>93610</v>
      </c>
      <c r="F16" s="113"/>
      <c r="G16" s="113">
        <f t="shared" si="0"/>
        <v>93610</v>
      </c>
    </row>
    <row r="17" spans="1:11" ht="24" x14ac:dyDescent="0.25">
      <c r="A17" s="213">
        <v>1</v>
      </c>
      <c r="B17" s="212" t="s">
        <v>497</v>
      </c>
      <c r="C17" s="213" t="s">
        <v>104</v>
      </c>
      <c r="D17" s="113">
        <v>1</v>
      </c>
      <c r="E17" s="113">
        <v>6000</v>
      </c>
      <c r="F17" s="113"/>
      <c r="G17" s="113">
        <f t="shared" si="0"/>
        <v>6000</v>
      </c>
    </row>
    <row r="18" spans="1:11" x14ac:dyDescent="0.25">
      <c r="A18" s="213" t="s">
        <v>89</v>
      </c>
      <c r="B18" s="212" t="s">
        <v>498</v>
      </c>
      <c r="C18" s="213" t="s">
        <v>104</v>
      </c>
      <c r="D18" s="113">
        <v>60</v>
      </c>
      <c r="E18" s="113">
        <v>313</v>
      </c>
      <c r="F18" s="113"/>
      <c r="G18" s="113">
        <f t="shared" si="0"/>
        <v>18780</v>
      </c>
      <c r="K18">
        <f>1740+250+760+710</f>
        <v>3460</v>
      </c>
    </row>
    <row r="19" spans="1:11" x14ac:dyDescent="0.25">
      <c r="A19" s="213" t="s">
        <v>89</v>
      </c>
      <c r="B19" s="212" t="s">
        <v>499</v>
      </c>
      <c r="C19" s="213" t="s">
        <v>104</v>
      </c>
      <c r="D19" s="113">
        <v>1</v>
      </c>
      <c r="E19" s="113">
        <v>500</v>
      </c>
      <c r="F19" s="113"/>
      <c r="G19" s="113">
        <f t="shared" si="0"/>
        <v>500</v>
      </c>
    </row>
    <row r="20" spans="1:11" x14ac:dyDescent="0.25">
      <c r="A20" s="213" t="s">
        <v>89</v>
      </c>
      <c r="B20" s="212" t="s">
        <v>500</v>
      </c>
      <c r="C20" s="213" t="s">
        <v>104</v>
      </c>
      <c r="D20" s="113">
        <v>20</v>
      </c>
      <c r="E20" s="113">
        <v>2210</v>
      </c>
      <c r="F20" s="113"/>
      <c r="G20" s="113">
        <f t="shared" si="0"/>
        <v>44200</v>
      </c>
    </row>
    <row r="21" spans="1:11" x14ac:dyDescent="0.25">
      <c r="A21" s="213" t="s">
        <v>89</v>
      </c>
      <c r="B21" s="212" t="s">
        <v>501</v>
      </c>
      <c r="C21" s="213" t="s">
        <v>104</v>
      </c>
      <c r="D21" s="113">
        <f>D2+D3</f>
        <v>401.22</v>
      </c>
      <c r="E21" s="113">
        <v>11.93</v>
      </c>
      <c r="F21" s="113"/>
      <c r="G21" s="113">
        <f t="shared" si="0"/>
        <v>4786.5546000000004</v>
      </c>
    </row>
    <row r="22" spans="1:11" x14ac:dyDescent="0.25">
      <c r="G22" s="214">
        <f>SUM(G2:G21)</f>
        <v>250246.557</v>
      </c>
    </row>
  </sheetData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3:L403"/>
  <sheetViews>
    <sheetView view="pageBreakPreview" zoomScale="60" zoomScaleNormal="85" workbookViewId="0">
      <selection activeCell="B6" sqref="B6:J6"/>
    </sheetView>
  </sheetViews>
  <sheetFormatPr defaultColWidth="14.42578125" defaultRowHeight="12.75" x14ac:dyDescent="0.2"/>
  <cols>
    <col min="1" max="1" width="14.42578125" style="377"/>
    <col min="2" max="2" width="15.28515625" style="348" customWidth="1"/>
    <col min="3" max="3" width="18.7109375" style="348" customWidth="1"/>
    <col min="4" max="4" width="19.28515625" style="348" customWidth="1"/>
    <col min="5" max="5" width="31.42578125" style="348" customWidth="1"/>
    <col min="6" max="6" width="16" style="348" customWidth="1"/>
    <col min="7" max="7" width="20.140625" style="348" customWidth="1"/>
    <col min="8" max="8" width="14.140625" style="348" customWidth="1"/>
    <col min="9" max="9" width="16.5703125" style="348" customWidth="1"/>
    <col min="10" max="10" width="49.28515625" style="409" bestFit="1" customWidth="1"/>
    <col min="11" max="16384" width="14.42578125" style="377"/>
  </cols>
  <sheetData>
    <row r="3" spans="2:10" ht="14.25" customHeight="1" x14ac:dyDescent="0.2">
      <c r="B3" s="376"/>
      <c r="C3" s="85"/>
      <c r="D3" s="689" t="s">
        <v>1</v>
      </c>
      <c r="E3" s="689"/>
      <c r="F3" s="689"/>
      <c r="G3" s="689"/>
      <c r="H3" s="689"/>
      <c r="I3" s="689"/>
      <c r="J3" s="690"/>
    </row>
    <row r="4" spans="2:10" ht="15.75" customHeight="1" x14ac:dyDescent="0.2">
      <c r="B4" s="378"/>
      <c r="C4" s="86"/>
      <c r="D4" s="691" t="s">
        <v>272</v>
      </c>
      <c r="E4" s="692"/>
      <c r="F4" s="692"/>
      <c r="G4" s="692"/>
      <c r="H4" s="692"/>
      <c r="I4" s="692"/>
      <c r="J4" s="693"/>
    </row>
    <row r="5" spans="2:10" ht="14.25" customHeight="1" x14ac:dyDescent="0.2">
      <c r="B5" s="379"/>
      <c r="C5" s="87"/>
      <c r="D5" s="694" t="s">
        <v>981</v>
      </c>
      <c r="E5" s="689"/>
      <c r="F5" s="689"/>
      <c r="G5" s="689"/>
      <c r="H5" s="689"/>
      <c r="I5" s="689"/>
      <c r="J5" s="690"/>
    </row>
    <row r="6" spans="2:10" ht="20.25" customHeight="1" x14ac:dyDescent="0.2">
      <c r="B6" s="695" t="s">
        <v>160</v>
      </c>
      <c r="C6" s="696"/>
      <c r="D6" s="697"/>
      <c r="E6" s="697"/>
      <c r="F6" s="697"/>
      <c r="G6" s="697"/>
      <c r="H6" s="697"/>
      <c r="I6" s="697"/>
      <c r="J6" s="697"/>
    </row>
    <row r="7" spans="2:10" x14ac:dyDescent="0.2">
      <c r="B7" s="88" t="s">
        <v>161</v>
      </c>
      <c r="C7" s="698" t="s">
        <v>858</v>
      </c>
      <c r="D7" s="699"/>
      <c r="E7" s="699"/>
      <c r="F7" s="699"/>
      <c r="G7" s="699"/>
      <c r="H7" s="699"/>
      <c r="I7" s="706" t="s">
        <v>41</v>
      </c>
      <c r="J7" s="707"/>
    </row>
    <row r="8" spans="2:10" ht="15" customHeight="1" x14ac:dyDescent="0.2">
      <c r="B8" s="88" t="s">
        <v>2</v>
      </c>
      <c r="C8" s="698" t="s">
        <v>283</v>
      </c>
      <c r="D8" s="699"/>
      <c r="E8" s="699"/>
      <c r="F8" s="699"/>
      <c r="G8" s="699"/>
      <c r="H8" s="699"/>
      <c r="I8" s="708" t="s">
        <v>567</v>
      </c>
      <c r="J8" s="709"/>
    </row>
    <row r="9" spans="2:10" ht="12.75" customHeight="1" x14ac:dyDescent="0.2">
      <c r="B9" s="88" t="s">
        <v>3</v>
      </c>
      <c r="C9" s="698" t="s">
        <v>657</v>
      </c>
      <c r="D9" s="699"/>
      <c r="E9" s="699"/>
      <c r="F9" s="699"/>
      <c r="G9" s="699"/>
      <c r="H9" s="699"/>
      <c r="I9" s="708"/>
      <c r="J9" s="709"/>
    </row>
    <row r="10" spans="2:10" x14ac:dyDescent="0.2">
      <c r="B10" s="89" t="s">
        <v>57</v>
      </c>
      <c r="C10" s="700" t="s">
        <v>859</v>
      </c>
      <c r="D10" s="701"/>
      <c r="E10" s="701"/>
      <c r="F10" s="701"/>
      <c r="G10" s="701"/>
      <c r="H10" s="702"/>
      <c r="I10" s="710"/>
      <c r="J10" s="711"/>
    </row>
    <row r="11" spans="2:10" ht="12.75" customHeight="1" x14ac:dyDescent="0.2">
      <c r="B11" s="703" t="s">
        <v>179</v>
      </c>
      <c r="C11" s="704"/>
      <c r="D11" s="704"/>
      <c r="E11" s="704"/>
      <c r="F11" s="704"/>
      <c r="G11" s="704"/>
      <c r="H11" s="704"/>
      <c r="I11" s="704"/>
      <c r="J11" s="705"/>
    </row>
    <row r="12" spans="2:10" x14ac:dyDescent="0.2">
      <c r="B12" s="351"/>
      <c r="C12" s="350"/>
      <c r="D12" s="350"/>
      <c r="E12" s="350"/>
      <c r="F12" s="350"/>
      <c r="G12" s="350"/>
      <c r="H12" s="350"/>
      <c r="I12" s="350"/>
      <c r="J12" s="326"/>
    </row>
    <row r="13" spans="2:10" ht="12.75" customHeight="1" x14ac:dyDescent="0.2">
      <c r="B13" s="676" t="s">
        <v>178</v>
      </c>
      <c r="C13" s="677"/>
      <c r="D13" s="677"/>
      <c r="E13" s="677"/>
      <c r="F13" s="677"/>
      <c r="G13" s="677"/>
      <c r="H13" s="677"/>
      <c r="I13" s="677"/>
      <c r="J13" s="678"/>
    </row>
    <row r="14" spans="2:10" x14ac:dyDescent="0.2">
      <c r="B14" s="662" t="s">
        <v>138</v>
      </c>
      <c r="C14" s="656"/>
      <c r="D14" s="656"/>
      <c r="E14" s="656"/>
      <c r="F14" s="656"/>
      <c r="G14" s="656"/>
      <c r="H14" s="680" t="s">
        <v>165</v>
      </c>
      <c r="I14" s="679"/>
      <c r="J14" s="346" t="s">
        <v>171</v>
      </c>
    </row>
    <row r="15" spans="2:10" x14ac:dyDescent="0.2">
      <c r="B15" s="656" t="s">
        <v>708</v>
      </c>
      <c r="C15" s="656"/>
      <c r="D15" s="656"/>
      <c r="E15" s="656"/>
      <c r="F15" s="656"/>
      <c r="G15" s="656"/>
      <c r="H15" s="679">
        <v>20.99</v>
      </c>
      <c r="I15" s="679"/>
      <c r="J15" s="510">
        <v>25.900000000000002</v>
      </c>
    </row>
    <row r="16" spans="2:10" x14ac:dyDescent="0.2">
      <c r="B16" s="656" t="s">
        <v>709</v>
      </c>
      <c r="C16" s="656"/>
      <c r="D16" s="656"/>
      <c r="E16" s="656"/>
      <c r="F16" s="656"/>
      <c r="G16" s="656"/>
      <c r="H16" s="679">
        <v>11.22</v>
      </c>
      <c r="I16" s="679"/>
      <c r="J16" s="510">
        <v>13.4</v>
      </c>
    </row>
    <row r="17" spans="2:10" x14ac:dyDescent="0.2">
      <c r="B17" s="656" t="s">
        <v>710</v>
      </c>
      <c r="C17" s="656"/>
      <c r="D17" s="656"/>
      <c r="E17" s="656"/>
      <c r="F17" s="656"/>
      <c r="G17" s="656"/>
      <c r="H17" s="679">
        <v>10.33</v>
      </c>
      <c r="I17" s="679"/>
      <c r="J17" s="510">
        <v>13.2</v>
      </c>
    </row>
    <row r="18" spans="2:10" x14ac:dyDescent="0.2">
      <c r="B18" s="656" t="s">
        <v>711</v>
      </c>
      <c r="C18" s="656"/>
      <c r="D18" s="656"/>
      <c r="E18" s="656"/>
      <c r="F18" s="656"/>
      <c r="G18" s="656"/>
      <c r="H18" s="679">
        <v>10.18</v>
      </c>
      <c r="I18" s="679"/>
      <c r="J18" s="510">
        <v>12.8</v>
      </c>
    </row>
    <row r="19" spans="2:10" x14ac:dyDescent="0.2">
      <c r="B19" s="656" t="s">
        <v>712</v>
      </c>
      <c r="C19" s="656"/>
      <c r="D19" s="656"/>
      <c r="E19" s="656"/>
      <c r="F19" s="656"/>
      <c r="G19" s="656"/>
      <c r="H19" s="679">
        <v>22.71</v>
      </c>
      <c r="I19" s="679"/>
      <c r="J19" s="510">
        <v>20.48</v>
      </c>
    </row>
    <row r="20" spans="2:10" x14ac:dyDescent="0.2">
      <c r="B20" s="656" t="s">
        <v>713</v>
      </c>
      <c r="C20" s="656"/>
      <c r="D20" s="656"/>
      <c r="E20" s="656"/>
      <c r="F20" s="656"/>
      <c r="G20" s="656"/>
      <c r="H20" s="679">
        <v>9.7899999999999991</v>
      </c>
      <c r="I20" s="679"/>
      <c r="J20" s="510">
        <v>14.5</v>
      </c>
    </row>
    <row r="21" spans="2:10" x14ac:dyDescent="0.2">
      <c r="B21" s="656" t="s">
        <v>714</v>
      </c>
      <c r="C21" s="656"/>
      <c r="D21" s="656"/>
      <c r="E21" s="656"/>
      <c r="F21" s="656"/>
      <c r="G21" s="656"/>
      <c r="H21" s="679">
        <v>38.630000000000003</v>
      </c>
      <c r="I21" s="679"/>
      <c r="J21" s="510">
        <v>25.63</v>
      </c>
    </row>
    <row r="22" spans="2:10" x14ac:dyDescent="0.2">
      <c r="B22" s="656" t="s">
        <v>715</v>
      </c>
      <c r="C22" s="656"/>
      <c r="D22" s="656"/>
      <c r="E22" s="656"/>
      <c r="F22" s="656"/>
      <c r="G22" s="656"/>
      <c r="H22" s="679">
        <v>15.93</v>
      </c>
      <c r="I22" s="679"/>
      <c r="J22" s="510">
        <v>16.3</v>
      </c>
    </row>
    <row r="23" spans="2:10" x14ac:dyDescent="0.2">
      <c r="B23" s="656" t="s">
        <v>716</v>
      </c>
      <c r="C23" s="656"/>
      <c r="D23" s="656"/>
      <c r="E23" s="656"/>
      <c r="F23" s="656"/>
      <c r="G23" s="656"/>
      <c r="H23" s="679">
        <v>36.340000000000003</v>
      </c>
      <c r="I23" s="679"/>
      <c r="J23" s="510">
        <v>24.8</v>
      </c>
    </row>
    <row r="24" spans="2:10" x14ac:dyDescent="0.2">
      <c r="B24" s="656" t="s">
        <v>717</v>
      </c>
      <c r="C24" s="656"/>
      <c r="D24" s="656"/>
      <c r="E24" s="656"/>
      <c r="F24" s="656"/>
      <c r="G24" s="656"/>
      <c r="H24" s="679">
        <v>18.05</v>
      </c>
      <c r="I24" s="679"/>
      <c r="J24" s="510">
        <v>9.6</v>
      </c>
    </row>
    <row r="25" spans="2:10" x14ac:dyDescent="0.2">
      <c r="B25" s="656" t="s">
        <v>718</v>
      </c>
      <c r="C25" s="656"/>
      <c r="D25" s="656"/>
      <c r="E25" s="656"/>
      <c r="F25" s="656"/>
      <c r="G25" s="656"/>
      <c r="H25" s="679">
        <v>5.52</v>
      </c>
      <c r="I25" s="679"/>
      <c r="J25" s="510">
        <v>9.8000000000000007</v>
      </c>
    </row>
    <row r="26" spans="2:10" x14ac:dyDescent="0.2">
      <c r="B26" s="656" t="s">
        <v>614</v>
      </c>
      <c r="C26" s="656"/>
      <c r="D26" s="656"/>
      <c r="E26" s="656"/>
      <c r="F26" s="656"/>
      <c r="G26" s="656"/>
      <c r="H26" s="679">
        <v>2.0099999999999998</v>
      </c>
      <c r="I26" s="679"/>
      <c r="J26" s="510">
        <v>5.8</v>
      </c>
    </row>
    <row r="27" spans="2:10" x14ac:dyDescent="0.2">
      <c r="B27" s="656" t="s">
        <v>719</v>
      </c>
      <c r="C27" s="656"/>
      <c r="D27" s="656"/>
      <c r="E27" s="656"/>
      <c r="F27" s="656"/>
      <c r="G27" s="656"/>
      <c r="H27" s="679">
        <v>2.31</v>
      </c>
      <c r="I27" s="679"/>
      <c r="J27" s="510">
        <v>6.1</v>
      </c>
    </row>
    <row r="28" spans="2:10" x14ac:dyDescent="0.2">
      <c r="B28" s="656" t="s">
        <v>720</v>
      </c>
      <c r="C28" s="656"/>
      <c r="D28" s="656"/>
      <c r="E28" s="656"/>
      <c r="F28" s="656"/>
      <c r="G28" s="656"/>
      <c r="H28" s="679">
        <v>2.4500000000000002</v>
      </c>
      <c r="I28" s="679"/>
      <c r="J28" s="510">
        <v>6.3</v>
      </c>
    </row>
    <row r="29" spans="2:10" x14ac:dyDescent="0.2">
      <c r="B29" s="656" t="s">
        <v>721</v>
      </c>
      <c r="C29" s="656"/>
      <c r="D29" s="656"/>
      <c r="E29" s="656"/>
      <c r="F29" s="656"/>
      <c r="G29" s="656"/>
      <c r="H29" s="679">
        <v>6.01</v>
      </c>
      <c r="I29" s="679"/>
      <c r="J29" s="510">
        <v>10.199999999999999</v>
      </c>
    </row>
    <row r="30" spans="2:10" x14ac:dyDescent="0.2">
      <c r="B30" s="662" t="s">
        <v>167</v>
      </c>
      <c r="C30" s="656"/>
      <c r="D30" s="656"/>
      <c r="E30" s="656"/>
      <c r="F30" s="656"/>
      <c r="G30" s="656"/>
      <c r="H30" s="674">
        <v>212.47</v>
      </c>
      <c r="I30" s="675"/>
      <c r="J30" s="95">
        <v>214.81000000000003</v>
      </c>
    </row>
    <row r="31" spans="2:10" x14ac:dyDescent="0.2">
      <c r="B31" s="511" t="s">
        <v>755</v>
      </c>
      <c r="C31" s="512"/>
      <c r="D31" s="512"/>
      <c r="E31" s="512"/>
      <c r="F31" s="512"/>
      <c r="G31" s="512"/>
      <c r="H31" s="512"/>
      <c r="I31" s="512"/>
      <c r="J31" s="513"/>
    </row>
    <row r="32" spans="2:10" x14ac:dyDescent="0.2">
      <c r="B32" s="514" t="s">
        <v>170</v>
      </c>
      <c r="C32" s="514" t="s">
        <v>163</v>
      </c>
      <c r="D32" s="514" t="s">
        <v>164</v>
      </c>
      <c r="E32" s="514" t="s">
        <v>165</v>
      </c>
      <c r="F32" s="514" t="s">
        <v>173</v>
      </c>
      <c r="G32" s="670" t="s">
        <v>45</v>
      </c>
      <c r="H32" s="670"/>
      <c r="I32" s="670"/>
      <c r="J32" s="670"/>
    </row>
    <row r="33" spans="2:12" ht="12.75" customHeight="1" x14ac:dyDescent="0.2">
      <c r="B33" s="520" t="s">
        <v>183</v>
      </c>
      <c r="C33" s="520">
        <v>0.6</v>
      </c>
      <c r="D33" s="520">
        <v>2.1</v>
      </c>
      <c r="E33" s="520">
        <v>1.26</v>
      </c>
      <c r="F33" s="520">
        <v>1</v>
      </c>
      <c r="G33" s="671" t="s">
        <v>762</v>
      </c>
      <c r="H33" s="671"/>
      <c r="I33" s="671"/>
      <c r="J33" s="671"/>
      <c r="L33" s="515"/>
    </row>
    <row r="34" spans="2:12" ht="12.75" customHeight="1" x14ac:dyDescent="0.2">
      <c r="B34" s="519" t="s">
        <v>184</v>
      </c>
      <c r="C34" s="519">
        <v>0.7</v>
      </c>
      <c r="D34" s="519">
        <v>2.1</v>
      </c>
      <c r="E34" s="519">
        <v>1.47</v>
      </c>
      <c r="F34" s="519">
        <v>6</v>
      </c>
      <c r="G34" s="669" t="s">
        <v>763</v>
      </c>
      <c r="H34" s="669"/>
      <c r="I34" s="669"/>
      <c r="J34" s="669"/>
      <c r="L34" s="515"/>
    </row>
    <row r="35" spans="2:12" ht="12.75" customHeight="1" x14ac:dyDescent="0.2">
      <c r="B35" s="520" t="s">
        <v>184</v>
      </c>
      <c r="C35" s="520">
        <v>0.7</v>
      </c>
      <c r="D35" s="520">
        <v>2.1</v>
      </c>
      <c r="E35" s="520">
        <v>1.47</v>
      </c>
      <c r="F35" s="520">
        <v>1</v>
      </c>
      <c r="G35" s="722" t="s">
        <v>763</v>
      </c>
      <c r="H35" s="723"/>
      <c r="I35" s="723"/>
      <c r="J35" s="724"/>
      <c r="L35" s="515"/>
    </row>
    <row r="36" spans="2:12" ht="12.75" customHeight="1" x14ac:dyDescent="0.2">
      <c r="B36" s="347" t="s">
        <v>185</v>
      </c>
      <c r="C36" s="347">
        <v>0.8</v>
      </c>
      <c r="D36" s="347">
        <v>2.1</v>
      </c>
      <c r="E36" s="347">
        <v>1.6800000000000002</v>
      </c>
      <c r="F36" s="347">
        <v>5</v>
      </c>
      <c r="G36" s="681" t="s">
        <v>764</v>
      </c>
      <c r="H36" s="681"/>
      <c r="I36" s="681"/>
      <c r="J36" s="681"/>
      <c r="L36" s="515"/>
    </row>
    <row r="37" spans="2:12" ht="12.75" customHeight="1" x14ac:dyDescent="0.2">
      <c r="B37" s="520" t="s">
        <v>185</v>
      </c>
      <c r="C37" s="520">
        <v>0.8</v>
      </c>
      <c r="D37" s="520">
        <v>2.1</v>
      </c>
      <c r="E37" s="520">
        <v>1.6800000000000002</v>
      </c>
      <c r="F37" s="520">
        <v>4</v>
      </c>
      <c r="G37" s="722" t="s">
        <v>764</v>
      </c>
      <c r="H37" s="723"/>
      <c r="I37" s="723"/>
      <c r="J37" s="724"/>
      <c r="L37" s="515"/>
    </row>
    <row r="38" spans="2:12" ht="13.5" customHeight="1" x14ac:dyDescent="0.2">
      <c r="B38" s="520" t="s">
        <v>186</v>
      </c>
      <c r="C38" s="520">
        <v>0.9</v>
      </c>
      <c r="D38" s="520">
        <v>2.1</v>
      </c>
      <c r="E38" s="520">
        <v>1.8900000000000001</v>
      </c>
      <c r="F38" s="520">
        <v>1</v>
      </c>
      <c r="G38" s="671" t="s">
        <v>765</v>
      </c>
      <c r="H38" s="671"/>
      <c r="I38" s="671"/>
      <c r="J38" s="671"/>
      <c r="L38" s="515"/>
    </row>
    <row r="39" spans="2:12" ht="13.5" customHeight="1" x14ac:dyDescent="0.2">
      <c r="B39" s="347" t="s">
        <v>766</v>
      </c>
      <c r="C39" s="347">
        <v>0.9</v>
      </c>
      <c r="D39" s="347">
        <v>2.1</v>
      </c>
      <c r="E39" s="347">
        <v>1.8900000000000001</v>
      </c>
      <c r="F39" s="347">
        <v>1</v>
      </c>
      <c r="G39" s="682" t="s">
        <v>769</v>
      </c>
      <c r="H39" s="681"/>
      <c r="I39" s="681"/>
      <c r="J39" s="681"/>
      <c r="L39" s="515"/>
    </row>
    <row r="40" spans="2:12" ht="13.5" customHeight="1" x14ac:dyDescent="0.2">
      <c r="B40" s="347" t="s">
        <v>767</v>
      </c>
      <c r="C40" s="347">
        <v>0.7</v>
      </c>
      <c r="D40" s="347">
        <v>0.7</v>
      </c>
      <c r="E40" s="347">
        <v>0.48999999999999994</v>
      </c>
      <c r="F40" s="347">
        <v>1</v>
      </c>
      <c r="G40" s="682" t="s">
        <v>770</v>
      </c>
      <c r="H40" s="681"/>
      <c r="I40" s="681"/>
      <c r="J40" s="681"/>
      <c r="L40" s="515"/>
    </row>
    <row r="41" spans="2:12" ht="13.5" customHeight="1" x14ac:dyDescent="0.2">
      <c r="B41" s="347" t="s">
        <v>768</v>
      </c>
      <c r="C41" s="347">
        <v>3</v>
      </c>
      <c r="D41" s="347">
        <v>2.2000000000000002</v>
      </c>
      <c r="E41" s="347">
        <v>6.6000000000000005</v>
      </c>
      <c r="F41" s="347">
        <v>1</v>
      </c>
      <c r="G41" s="682" t="s">
        <v>771</v>
      </c>
      <c r="H41" s="681"/>
      <c r="I41" s="681"/>
      <c r="J41" s="681"/>
      <c r="L41" s="515"/>
    </row>
    <row r="42" spans="2:12" x14ac:dyDescent="0.2">
      <c r="B42" s="511" t="s">
        <v>108</v>
      </c>
      <c r="C42" s="512"/>
      <c r="D42" s="512"/>
      <c r="E42" s="512"/>
      <c r="F42" s="512"/>
      <c r="G42" s="512"/>
      <c r="H42" s="512"/>
      <c r="I42" s="512"/>
      <c r="J42" s="513"/>
    </row>
    <row r="43" spans="2:12" x14ac:dyDescent="0.2">
      <c r="B43" s="514" t="s">
        <v>170</v>
      </c>
      <c r="C43" s="514" t="s">
        <v>163</v>
      </c>
      <c r="D43" s="514" t="s">
        <v>164</v>
      </c>
      <c r="E43" s="514" t="s">
        <v>165</v>
      </c>
      <c r="F43" s="514" t="s">
        <v>173</v>
      </c>
      <c r="G43" s="670" t="s">
        <v>45</v>
      </c>
      <c r="H43" s="670"/>
      <c r="I43" s="670"/>
      <c r="J43" s="670"/>
    </row>
    <row r="44" spans="2:12" ht="12.75" customHeight="1" x14ac:dyDescent="0.2">
      <c r="B44" s="518" t="s">
        <v>188</v>
      </c>
      <c r="C44" s="518">
        <v>0.6</v>
      </c>
      <c r="D44" s="518">
        <v>0.6</v>
      </c>
      <c r="E44" s="518">
        <v>0.36</v>
      </c>
      <c r="F44" s="518">
        <v>4</v>
      </c>
      <c r="G44" s="671" t="s">
        <v>757</v>
      </c>
      <c r="H44" s="671"/>
      <c r="I44" s="671"/>
      <c r="J44" s="671"/>
    </row>
    <row r="45" spans="2:12" ht="12.75" customHeight="1" x14ac:dyDescent="0.2">
      <c r="B45" s="518" t="s">
        <v>187</v>
      </c>
      <c r="C45" s="518">
        <v>1.6</v>
      </c>
      <c r="D45" s="518">
        <v>1</v>
      </c>
      <c r="E45" s="518">
        <v>1.6</v>
      </c>
      <c r="F45" s="518">
        <v>1</v>
      </c>
      <c r="G45" s="671" t="s">
        <v>758</v>
      </c>
      <c r="H45" s="671"/>
      <c r="I45" s="671"/>
      <c r="J45" s="671"/>
    </row>
    <row r="46" spans="2:12" ht="12.75" customHeight="1" x14ac:dyDescent="0.2">
      <c r="B46" s="516" t="s">
        <v>262</v>
      </c>
      <c r="C46" s="516">
        <v>1.8</v>
      </c>
      <c r="D46" s="516">
        <v>1.2</v>
      </c>
      <c r="E46" s="516">
        <v>2.16</v>
      </c>
      <c r="F46" s="516">
        <v>1</v>
      </c>
      <c r="G46" s="681" t="s">
        <v>758</v>
      </c>
      <c r="H46" s="681"/>
      <c r="I46" s="681"/>
      <c r="J46" s="681"/>
    </row>
    <row r="47" spans="2:12" ht="12.75" customHeight="1" x14ac:dyDescent="0.2">
      <c r="B47" s="518" t="s">
        <v>262</v>
      </c>
      <c r="C47" s="518">
        <v>1.8</v>
      </c>
      <c r="D47" s="518">
        <v>1.2</v>
      </c>
      <c r="E47" s="518">
        <v>2.16</v>
      </c>
      <c r="F47" s="518">
        <v>2</v>
      </c>
      <c r="G47" s="671" t="s">
        <v>759</v>
      </c>
      <c r="H47" s="671"/>
      <c r="I47" s="671"/>
      <c r="J47" s="671"/>
    </row>
    <row r="48" spans="2:12" ht="12.75" customHeight="1" x14ac:dyDescent="0.2">
      <c r="B48" s="517" t="s">
        <v>296</v>
      </c>
      <c r="C48" s="517">
        <v>2</v>
      </c>
      <c r="D48" s="517">
        <v>1</v>
      </c>
      <c r="E48" s="517">
        <v>2</v>
      </c>
      <c r="F48" s="517">
        <v>1</v>
      </c>
      <c r="G48" s="669" t="s">
        <v>759</v>
      </c>
      <c r="H48" s="669"/>
      <c r="I48" s="669"/>
      <c r="J48" s="669"/>
    </row>
    <row r="49" spans="1:10" ht="12.75" customHeight="1" x14ac:dyDescent="0.2">
      <c r="B49" s="518" t="s">
        <v>296</v>
      </c>
      <c r="C49" s="518">
        <v>2</v>
      </c>
      <c r="D49" s="518">
        <v>1</v>
      </c>
      <c r="E49" s="518">
        <v>2</v>
      </c>
      <c r="F49" s="518">
        <v>8</v>
      </c>
      <c r="G49" s="722" t="s">
        <v>759</v>
      </c>
      <c r="H49" s="671"/>
      <c r="I49" s="671"/>
      <c r="J49" s="671"/>
    </row>
    <row r="50" spans="1:10" x14ac:dyDescent="0.2">
      <c r="B50" s="206"/>
      <c r="C50" s="93"/>
      <c r="D50" s="93"/>
      <c r="E50" s="93"/>
      <c r="F50" s="93"/>
      <c r="G50" s="93"/>
      <c r="H50" s="94"/>
      <c r="I50" s="96"/>
      <c r="J50" s="207"/>
    </row>
    <row r="51" spans="1:10" x14ac:dyDescent="0.2">
      <c r="B51" s="346" t="s">
        <v>38</v>
      </c>
      <c r="C51" s="346" t="s">
        <v>33</v>
      </c>
      <c r="D51" s="653" t="s">
        <v>45</v>
      </c>
      <c r="E51" s="657"/>
      <c r="F51" s="657"/>
      <c r="G51" s="657"/>
      <c r="H51" s="657"/>
      <c r="I51" s="657"/>
      <c r="J51" s="346" t="s">
        <v>34</v>
      </c>
    </row>
    <row r="52" spans="1:10" x14ac:dyDescent="0.2">
      <c r="B52" s="342" t="s">
        <v>11</v>
      </c>
      <c r="C52" s="382"/>
      <c r="D52" s="343" t="s">
        <v>575</v>
      </c>
      <c r="E52" s="343"/>
      <c r="F52" s="343"/>
      <c r="G52" s="343"/>
      <c r="H52" s="343"/>
      <c r="I52" s="343"/>
      <c r="J52" s="344"/>
    </row>
    <row r="53" spans="1:10" x14ac:dyDescent="0.2">
      <c r="A53" s="383"/>
      <c r="B53" s="205" t="s">
        <v>12</v>
      </c>
      <c r="C53" s="384"/>
      <c r="D53" s="91" t="s">
        <v>575</v>
      </c>
      <c r="E53" s="91"/>
      <c r="F53" s="91"/>
      <c r="G53" s="91"/>
      <c r="H53" s="91"/>
      <c r="I53" s="91"/>
      <c r="J53" s="92"/>
    </row>
    <row r="54" spans="1:10" ht="12.75" customHeight="1" x14ac:dyDescent="0.2">
      <c r="B54" s="389" t="s">
        <v>576</v>
      </c>
      <c r="C54" s="385">
        <v>101001176</v>
      </c>
      <c r="D54" s="642" t="s">
        <v>861</v>
      </c>
      <c r="E54" s="642"/>
      <c r="F54" s="642"/>
      <c r="G54" s="642"/>
      <c r="H54" s="642"/>
      <c r="I54" s="642"/>
      <c r="J54" s="385" t="s">
        <v>862</v>
      </c>
    </row>
    <row r="55" spans="1:10" x14ac:dyDescent="0.2">
      <c r="B55" s="659" t="s">
        <v>162</v>
      </c>
      <c r="C55" s="660"/>
      <c r="D55" s="660"/>
      <c r="E55" s="660"/>
      <c r="F55" s="660"/>
      <c r="G55" s="660"/>
      <c r="H55" s="661"/>
      <c r="I55" s="387" t="s">
        <v>862</v>
      </c>
      <c r="J55" s="386" t="s">
        <v>166</v>
      </c>
    </row>
    <row r="56" spans="1:10" x14ac:dyDescent="0.2">
      <c r="A56" s="383"/>
      <c r="B56" s="662" t="s">
        <v>616</v>
      </c>
      <c r="C56" s="663"/>
      <c r="D56" s="663"/>
      <c r="E56" s="663"/>
      <c r="F56" s="663"/>
      <c r="G56" s="663"/>
      <c r="H56" s="664"/>
      <c r="I56" s="388">
        <v>3</v>
      </c>
      <c r="J56" s="204" t="s">
        <v>862</v>
      </c>
    </row>
    <row r="57" spans="1:10" x14ac:dyDescent="0.2">
      <c r="A57" s="383" t="s">
        <v>576</v>
      </c>
      <c r="B57" s="639" t="s">
        <v>167</v>
      </c>
      <c r="C57" s="640"/>
      <c r="D57" s="640"/>
      <c r="E57" s="640"/>
      <c r="F57" s="640"/>
      <c r="G57" s="640"/>
      <c r="H57" s="641"/>
      <c r="I57" s="397">
        <v>3</v>
      </c>
      <c r="J57" s="204"/>
    </row>
    <row r="58" spans="1:10" ht="12.75" customHeight="1" x14ac:dyDescent="0.2">
      <c r="B58" s="389" t="s">
        <v>658</v>
      </c>
      <c r="C58" s="385">
        <v>103689</v>
      </c>
      <c r="D58" s="642" t="s">
        <v>863</v>
      </c>
      <c r="E58" s="642"/>
      <c r="F58" s="642"/>
      <c r="G58" s="642"/>
      <c r="H58" s="642"/>
      <c r="I58" s="642"/>
      <c r="J58" s="385" t="s">
        <v>40</v>
      </c>
    </row>
    <row r="59" spans="1:10" x14ac:dyDescent="0.2">
      <c r="B59" s="659" t="s">
        <v>162</v>
      </c>
      <c r="C59" s="660"/>
      <c r="D59" s="660"/>
      <c r="E59" s="660"/>
      <c r="F59" s="660"/>
      <c r="G59" s="660"/>
      <c r="H59" s="661"/>
      <c r="I59" s="387" t="s">
        <v>165</v>
      </c>
      <c r="J59" s="386" t="s">
        <v>166</v>
      </c>
    </row>
    <row r="60" spans="1:10" x14ac:dyDescent="0.2">
      <c r="A60" s="383"/>
      <c r="B60" s="662"/>
      <c r="C60" s="663"/>
      <c r="D60" s="663"/>
      <c r="E60" s="663"/>
      <c r="F60" s="663"/>
      <c r="G60" s="663"/>
      <c r="H60" s="664"/>
      <c r="I60" s="388">
        <v>8</v>
      </c>
      <c r="J60" s="204" t="s">
        <v>165</v>
      </c>
    </row>
    <row r="61" spans="1:10" x14ac:dyDescent="0.2">
      <c r="A61" s="383" t="s">
        <v>658</v>
      </c>
      <c r="B61" s="639" t="s">
        <v>167</v>
      </c>
      <c r="C61" s="640"/>
      <c r="D61" s="640"/>
      <c r="E61" s="640"/>
      <c r="F61" s="640"/>
      <c r="G61" s="640"/>
      <c r="H61" s="641"/>
      <c r="I61" s="397">
        <v>8</v>
      </c>
      <c r="J61" s="204"/>
    </row>
    <row r="62" spans="1:10" ht="12.75" customHeight="1" x14ac:dyDescent="0.2">
      <c r="B62" s="389" t="s">
        <v>823</v>
      </c>
      <c r="C62" s="385">
        <v>101001181</v>
      </c>
      <c r="D62" s="642" t="s">
        <v>864</v>
      </c>
      <c r="E62" s="642"/>
      <c r="F62" s="642"/>
      <c r="G62" s="642"/>
      <c r="H62" s="642"/>
      <c r="I62" s="642"/>
      <c r="J62" s="385" t="s">
        <v>862</v>
      </c>
    </row>
    <row r="63" spans="1:10" x14ac:dyDescent="0.2">
      <c r="B63" s="659" t="s">
        <v>162</v>
      </c>
      <c r="C63" s="660"/>
      <c r="D63" s="660"/>
      <c r="E63" s="660"/>
      <c r="F63" s="660"/>
      <c r="G63" s="660"/>
      <c r="H63" s="661"/>
      <c r="I63" s="387" t="s">
        <v>862</v>
      </c>
      <c r="J63" s="386" t="s">
        <v>166</v>
      </c>
    </row>
    <row r="64" spans="1:10" x14ac:dyDescent="0.2">
      <c r="A64" s="383"/>
      <c r="B64" s="662"/>
      <c r="C64" s="663"/>
      <c r="D64" s="663"/>
      <c r="E64" s="663"/>
      <c r="F64" s="663"/>
      <c r="G64" s="663"/>
      <c r="H64" s="664"/>
      <c r="I64" s="388">
        <v>3</v>
      </c>
      <c r="J64" s="204" t="s">
        <v>862</v>
      </c>
    </row>
    <row r="65" spans="1:10" x14ac:dyDescent="0.2">
      <c r="A65" s="383" t="s">
        <v>823</v>
      </c>
      <c r="B65" s="639" t="s">
        <v>167</v>
      </c>
      <c r="C65" s="640"/>
      <c r="D65" s="640"/>
      <c r="E65" s="640"/>
      <c r="F65" s="640"/>
      <c r="G65" s="640"/>
      <c r="H65" s="641"/>
      <c r="I65" s="397">
        <v>3</v>
      </c>
      <c r="J65" s="204"/>
    </row>
    <row r="66" spans="1:10" ht="12.75" customHeight="1" x14ac:dyDescent="0.2">
      <c r="B66" s="389" t="s">
        <v>825</v>
      </c>
      <c r="C66" s="385">
        <v>101001196</v>
      </c>
      <c r="D66" s="642" t="s">
        <v>865</v>
      </c>
      <c r="E66" s="642"/>
      <c r="F66" s="642"/>
      <c r="G66" s="642"/>
      <c r="H66" s="642"/>
      <c r="I66" s="642"/>
      <c r="J66" s="385" t="s">
        <v>104</v>
      </c>
    </row>
    <row r="67" spans="1:10" x14ac:dyDescent="0.2">
      <c r="B67" s="659" t="s">
        <v>162</v>
      </c>
      <c r="C67" s="660"/>
      <c r="D67" s="660"/>
      <c r="E67" s="660"/>
      <c r="F67" s="660"/>
      <c r="G67" s="660"/>
      <c r="H67" s="661"/>
      <c r="I67" s="387" t="s">
        <v>35</v>
      </c>
      <c r="J67" s="386" t="s">
        <v>166</v>
      </c>
    </row>
    <row r="68" spans="1:10" x14ac:dyDescent="0.2">
      <c r="A68" s="383"/>
      <c r="B68" s="662"/>
      <c r="C68" s="663"/>
      <c r="D68" s="663"/>
      <c r="E68" s="663"/>
      <c r="F68" s="663"/>
      <c r="G68" s="663"/>
      <c r="H68" s="664"/>
      <c r="I68" s="388">
        <v>1</v>
      </c>
      <c r="J68" s="204" t="s">
        <v>35</v>
      </c>
    </row>
    <row r="69" spans="1:10" x14ac:dyDescent="0.2">
      <c r="A69" s="383" t="s">
        <v>825</v>
      </c>
      <c r="B69" s="639" t="s">
        <v>167</v>
      </c>
      <c r="C69" s="640"/>
      <c r="D69" s="640"/>
      <c r="E69" s="640"/>
      <c r="F69" s="640"/>
      <c r="G69" s="640"/>
      <c r="H69" s="641"/>
      <c r="I69" s="397">
        <v>1</v>
      </c>
      <c r="J69" s="204"/>
    </row>
    <row r="70" spans="1:10" x14ac:dyDescent="0.2">
      <c r="B70" s="342" t="s">
        <v>10</v>
      </c>
      <c r="C70" s="382"/>
      <c r="D70" s="343" t="s">
        <v>300</v>
      </c>
      <c r="E70" s="343"/>
      <c r="F70" s="343"/>
      <c r="G70" s="343"/>
      <c r="H70" s="343"/>
      <c r="I70" s="343"/>
      <c r="J70" s="344"/>
    </row>
    <row r="71" spans="1:10" x14ac:dyDescent="0.2">
      <c r="A71" s="383"/>
      <c r="B71" s="90" t="s">
        <v>577</v>
      </c>
      <c r="C71" s="384"/>
      <c r="D71" s="91" t="s">
        <v>560</v>
      </c>
      <c r="E71" s="91"/>
      <c r="F71" s="91"/>
      <c r="G71" s="91"/>
      <c r="H71" s="91"/>
      <c r="I71" s="91"/>
      <c r="J71" s="92"/>
    </row>
    <row r="72" spans="1:10" ht="12.75" customHeight="1" x14ac:dyDescent="0.2">
      <c r="A72" s="383"/>
      <c r="B72" s="385" t="s">
        <v>723</v>
      </c>
      <c r="C72" s="385">
        <v>97634</v>
      </c>
      <c r="D72" s="642" t="s">
        <v>866</v>
      </c>
      <c r="E72" s="642"/>
      <c r="F72" s="642"/>
      <c r="G72" s="642"/>
      <c r="H72" s="642"/>
      <c r="I72" s="642"/>
      <c r="J72" s="385" t="s">
        <v>40</v>
      </c>
    </row>
    <row r="73" spans="1:10" x14ac:dyDescent="0.2">
      <c r="A73" s="383"/>
      <c r="B73" s="643" t="s">
        <v>162</v>
      </c>
      <c r="C73" s="644"/>
      <c r="D73" s="644"/>
      <c r="E73" s="644"/>
      <c r="F73" s="644"/>
      <c r="G73" s="644"/>
      <c r="H73" s="645"/>
      <c r="I73" s="387" t="s">
        <v>165</v>
      </c>
      <c r="J73" s="346" t="s">
        <v>166</v>
      </c>
    </row>
    <row r="74" spans="1:10" x14ac:dyDescent="0.2">
      <c r="A74" s="383"/>
      <c r="B74" s="646"/>
      <c r="C74" s="647"/>
      <c r="D74" s="647"/>
      <c r="E74" s="647"/>
      <c r="F74" s="647"/>
      <c r="G74" s="647"/>
      <c r="H74" s="648"/>
      <c r="I74" s="388">
        <v>212.47</v>
      </c>
      <c r="J74" s="637" t="s">
        <v>165</v>
      </c>
    </row>
    <row r="75" spans="1:10" x14ac:dyDescent="0.2">
      <c r="A75" s="383" t="s">
        <v>723</v>
      </c>
      <c r="B75" s="639" t="s">
        <v>167</v>
      </c>
      <c r="C75" s="640"/>
      <c r="D75" s="640"/>
      <c r="E75" s="640"/>
      <c r="F75" s="640"/>
      <c r="G75" s="640"/>
      <c r="H75" s="641"/>
      <c r="I75" s="349">
        <v>212.47</v>
      </c>
      <c r="J75" s="638"/>
    </row>
    <row r="76" spans="1:10" ht="12.75" customHeight="1" x14ac:dyDescent="0.2">
      <c r="A76" s="383"/>
      <c r="B76" s="385" t="s">
        <v>827</v>
      </c>
      <c r="C76" s="385">
        <v>104790</v>
      </c>
      <c r="D76" s="642" t="s">
        <v>867</v>
      </c>
      <c r="E76" s="642"/>
      <c r="F76" s="642"/>
      <c r="G76" s="642"/>
      <c r="H76" s="642"/>
      <c r="I76" s="642"/>
      <c r="J76" s="385" t="s">
        <v>868</v>
      </c>
    </row>
    <row r="77" spans="1:10" x14ac:dyDescent="0.2">
      <c r="A77" s="383"/>
      <c r="B77" s="643" t="s">
        <v>162</v>
      </c>
      <c r="C77" s="644"/>
      <c r="D77" s="644"/>
      <c r="E77" s="644"/>
      <c r="F77" s="644"/>
      <c r="G77" s="644"/>
      <c r="H77" s="645"/>
      <c r="I77" s="387" t="s">
        <v>958</v>
      </c>
      <c r="J77" s="346" t="s">
        <v>166</v>
      </c>
    </row>
    <row r="78" spans="1:10" x14ac:dyDescent="0.2">
      <c r="A78" s="383"/>
      <c r="B78" s="646"/>
      <c r="C78" s="647"/>
      <c r="D78" s="647"/>
      <c r="E78" s="647"/>
      <c r="F78" s="647"/>
      <c r="G78" s="647"/>
      <c r="H78" s="648"/>
      <c r="I78" s="388">
        <v>8.4905999999999988</v>
      </c>
      <c r="J78" s="637" t="s">
        <v>958</v>
      </c>
    </row>
    <row r="79" spans="1:10" x14ac:dyDescent="0.2">
      <c r="A79" s="383" t="s">
        <v>827</v>
      </c>
      <c r="B79" s="639" t="s">
        <v>167</v>
      </c>
      <c r="C79" s="640"/>
      <c r="D79" s="640"/>
      <c r="E79" s="640"/>
      <c r="F79" s="640"/>
      <c r="G79" s="640"/>
      <c r="H79" s="641"/>
      <c r="I79" s="349">
        <v>8.4905999999999988</v>
      </c>
      <c r="J79" s="638"/>
    </row>
    <row r="80" spans="1:10" ht="12.75" customHeight="1" x14ac:dyDescent="0.2">
      <c r="A80" s="383"/>
      <c r="B80" s="385" t="s">
        <v>835</v>
      </c>
      <c r="C80" s="385">
        <v>201001020</v>
      </c>
      <c r="D80" s="642" t="s">
        <v>869</v>
      </c>
      <c r="E80" s="642"/>
      <c r="F80" s="642"/>
      <c r="G80" s="642"/>
      <c r="H80" s="642"/>
      <c r="I80" s="642"/>
      <c r="J80" s="385" t="s">
        <v>40</v>
      </c>
    </row>
    <row r="81" spans="1:10" x14ac:dyDescent="0.2">
      <c r="A81" s="383"/>
      <c r="B81" s="643" t="s">
        <v>162</v>
      </c>
      <c r="C81" s="644"/>
      <c r="D81" s="644"/>
      <c r="E81" s="644"/>
      <c r="F81" s="644"/>
      <c r="G81" s="644"/>
      <c r="H81" s="645"/>
      <c r="I81" s="387" t="s">
        <v>165</v>
      </c>
      <c r="J81" s="346" t="s">
        <v>166</v>
      </c>
    </row>
    <row r="82" spans="1:10" x14ac:dyDescent="0.2">
      <c r="A82" s="383"/>
      <c r="B82" s="646"/>
      <c r="C82" s="647"/>
      <c r="D82" s="647"/>
      <c r="E82" s="647"/>
      <c r="F82" s="647"/>
      <c r="G82" s="647"/>
      <c r="H82" s="648"/>
      <c r="I82" s="388">
        <v>153.41</v>
      </c>
      <c r="J82" s="637" t="s">
        <v>165</v>
      </c>
    </row>
    <row r="83" spans="1:10" x14ac:dyDescent="0.2">
      <c r="A83" s="383" t="s">
        <v>835</v>
      </c>
      <c r="B83" s="639" t="s">
        <v>167</v>
      </c>
      <c r="C83" s="640"/>
      <c r="D83" s="640"/>
      <c r="E83" s="640"/>
      <c r="F83" s="640"/>
      <c r="G83" s="640"/>
      <c r="H83" s="641"/>
      <c r="I83" s="349">
        <v>153.41</v>
      </c>
      <c r="J83" s="638"/>
    </row>
    <row r="84" spans="1:10" x14ac:dyDescent="0.2">
      <c r="A84" s="383"/>
      <c r="B84" s="205" t="s">
        <v>578</v>
      </c>
      <c r="C84" s="384"/>
      <c r="D84" s="91" t="s">
        <v>562</v>
      </c>
      <c r="E84" s="91"/>
      <c r="F84" s="91"/>
      <c r="G84" s="91"/>
      <c r="H84" s="91"/>
      <c r="I84" s="91"/>
      <c r="J84" s="92"/>
    </row>
    <row r="85" spans="1:10" ht="12.75" customHeight="1" x14ac:dyDescent="0.2">
      <c r="A85" s="383"/>
      <c r="B85" s="385" t="s">
        <v>579</v>
      </c>
      <c r="C85" s="385">
        <v>97663</v>
      </c>
      <c r="D85" s="642" t="s">
        <v>870</v>
      </c>
      <c r="E85" s="642"/>
      <c r="F85" s="642"/>
      <c r="G85" s="642"/>
      <c r="H85" s="642"/>
      <c r="I85" s="642"/>
      <c r="J85" s="385" t="s">
        <v>104</v>
      </c>
    </row>
    <row r="86" spans="1:10" x14ac:dyDescent="0.2">
      <c r="A86" s="383"/>
      <c r="B86" s="665" t="s">
        <v>162</v>
      </c>
      <c r="C86" s="666"/>
      <c r="D86" s="666"/>
      <c r="E86" s="666"/>
      <c r="F86" s="666"/>
      <c r="G86" s="666"/>
      <c r="H86" s="667"/>
      <c r="I86" s="387" t="s">
        <v>35</v>
      </c>
      <c r="J86" s="346" t="s">
        <v>166</v>
      </c>
    </row>
    <row r="87" spans="1:10" x14ac:dyDescent="0.2">
      <c r="A87" s="383"/>
      <c r="B87" s="646"/>
      <c r="C87" s="647"/>
      <c r="D87" s="647"/>
      <c r="E87" s="647"/>
      <c r="F87" s="647"/>
      <c r="G87" s="647"/>
      <c r="H87" s="648"/>
      <c r="I87" s="347">
        <v>11</v>
      </c>
      <c r="J87" s="637" t="s">
        <v>35</v>
      </c>
    </row>
    <row r="88" spans="1:10" x14ac:dyDescent="0.2">
      <c r="A88" s="383" t="s">
        <v>579</v>
      </c>
      <c r="B88" s="639" t="s">
        <v>167</v>
      </c>
      <c r="C88" s="640"/>
      <c r="D88" s="640"/>
      <c r="E88" s="640"/>
      <c r="F88" s="640"/>
      <c r="G88" s="640"/>
      <c r="H88" s="641"/>
      <c r="I88" s="349">
        <v>11</v>
      </c>
      <c r="J88" s="638"/>
    </row>
    <row r="89" spans="1:10" ht="12.75" customHeight="1" x14ac:dyDescent="0.2">
      <c r="A89" s="383"/>
      <c r="B89" s="385" t="s">
        <v>580</v>
      </c>
      <c r="C89" s="385">
        <v>97666</v>
      </c>
      <c r="D89" s="642" t="s">
        <v>871</v>
      </c>
      <c r="E89" s="642"/>
      <c r="F89" s="642"/>
      <c r="G89" s="642"/>
      <c r="H89" s="642"/>
      <c r="I89" s="642"/>
      <c r="J89" s="385" t="s">
        <v>104</v>
      </c>
    </row>
    <row r="90" spans="1:10" x14ac:dyDescent="0.2">
      <c r="A90" s="383"/>
      <c r="B90" s="665" t="s">
        <v>162</v>
      </c>
      <c r="C90" s="666"/>
      <c r="D90" s="666"/>
      <c r="E90" s="666"/>
      <c r="F90" s="666"/>
      <c r="G90" s="666"/>
      <c r="H90" s="667"/>
      <c r="I90" s="387" t="s">
        <v>35</v>
      </c>
      <c r="J90" s="346" t="s">
        <v>166</v>
      </c>
    </row>
    <row r="91" spans="1:10" x14ac:dyDescent="0.2">
      <c r="A91" s="383"/>
      <c r="B91" s="646"/>
      <c r="C91" s="647"/>
      <c r="D91" s="647"/>
      <c r="E91" s="647"/>
      <c r="F91" s="647"/>
      <c r="G91" s="647"/>
      <c r="H91" s="648"/>
      <c r="I91" s="347">
        <v>7</v>
      </c>
      <c r="J91" s="637" t="s">
        <v>35</v>
      </c>
    </row>
    <row r="92" spans="1:10" x14ac:dyDescent="0.2">
      <c r="A92" s="383" t="s">
        <v>580</v>
      </c>
      <c r="B92" s="639" t="s">
        <v>167</v>
      </c>
      <c r="C92" s="640"/>
      <c r="D92" s="640"/>
      <c r="E92" s="640"/>
      <c r="F92" s="640"/>
      <c r="G92" s="640"/>
      <c r="H92" s="641"/>
      <c r="I92" s="349">
        <v>7</v>
      </c>
      <c r="J92" s="638"/>
    </row>
    <row r="93" spans="1:10" ht="12.75" customHeight="1" x14ac:dyDescent="0.2">
      <c r="A93" s="383"/>
      <c r="B93" s="385" t="s">
        <v>581</v>
      </c>
      <c r="C93" s="385">
        <v>97644</v>
      </c>
      <c r="D93" s="642" t="s">
        <v>872</v>
      </c>
      <c r="E93" s="642"/>
      <c r="F93" s="642"/>
      <c r="G93" s="642"/>
      <c r="H93" s="642"/>
      <c r="I93" s="642"/>
      <c r="J93" s="385" t="s">
        <v>40</v>
      </c>
    </row>
    <row r="94" spans="1:10" x14ac:dyDescent="0.2">
      <c r="A94" s="383"/>
      <c r="B94" s="665" t="s">
        <v>162</v>
      </c>
      <c r="C94" s="666"/>
      <c r="D94" s="666"/>
      <c r="E94" s="666"/>
      <c r="F94" s="666"/>
      <c r="G94" s="666"/>
      <c r="H94" s="667"/>
      <c r="I94" s="387" t="s">
        <v>165</v>
      </c>
      <c r="J94" s="346" t="s">
        <v>166</v>
      </c>
    </row>
    <row r="95" spans="1:10" x14ac:dyDescent="0.2">
      <c r="A95" s="383"/>
      <c r="B95" s="646"/>
      <c r="C95" s="647"/>
      <c r="D95" s="647"/>
      <c r="E95" s="647"/>
      <c r="F95" s="647"/>
      <c r="G95" s="647"/>
      <c r="H95" s="648"/>
      <c r="I95" s="347">
        <v>8.82</v>
      </c>
      <c r="J95" s="637" t="s">
        <v>165</v>
      </c>
    </row>
    <row r="96" spans="1:10" x14ac:dyDescent="0.2">
      <c r="A96" s="383" t="s">
        <v>581</v>
      </c>
      <c r="B96" s="639" t="s">
        <v>167</v>
      </c>
      <c r="C96" s="640"/>
      <c r="D96" s="640"/>
      <c r="E96" s="640"/>
      <c r="F96" s="640"/>
      <c r="G96" s="640"/>
      <c r="H96" s="641"/>
      <c r="I96" s="349">
        <v>8.82</v>
      </c>
      <c r="J96" s="638"/>
    </row>
    <row r="97" spans="1:10" ht="12.75" customHeight="1" x14ac:dyDescent="0.2">
      <c r="A97" s="383"/>
      <c r="B97" s="385" t="s">
        <v>582</v>
      </c>
      <c r="C97" s="385">
        <v>97645</v>
      </c>
      <c r="D97" s="642" t="s">
        <v>873</v>
      </c>
      <c r="E97" s="642"/>
      <c r="F97" s="642"/>
      <c r="G97" s="642"/>
      <c r="H97" s="642"/>
      <c r="I97" s="642"/>
      <c r="J97" s="385" t="s">
        <v>40</v>
      </c>
    </row>
    <row r="98" spans="1:10" x14ac:dyDescent="0.2">
      <c r="A98" s="383"/>
      <c r="B98" s="665" t="s">
        <v>162</v>
      </c>
      <c r="C98" s="666"/>
      <c r="D98" s="666"/>
      <c r="E98" s="666"/>
      <c r="F98" s="666"/>
      <c r="G98" s="666"/>
      <c r="H98" s="667"/>
      <c r="I98" s="387" t="s">
        <v>165</v>
      </c>
      <c r="J98" s="346" t="s">
        <v>166</v>
      </c>
    </row>
    <row r="99" spans="1:10" x14ac:dyDescent="0.2">
      <c r="A99" s="383"/>
      <c r="B99" s="646"/>
      <c r="C99" s="647"/>
      <c r="D99" s="647"/>
      <c r="E99" s="647"/>
      <c r="F99" s="647"/>
      <c r="G99" s="647"/>
      <c r="H99" s="648"/>
      <c r="I99" s="347">
        <v>2</v>
      </c>
      <c r="J99" s="637" t="s">
        <v>165</v>
      </c>
    </row>
    <row r="100" spans="1:10" x14ac:dyDescent="0.2">
      <c r="A100" s="383" t="s">
        <v>582</v>
      </c>
      <c r="B100" s="639" t="s">
        <v>167</v>
      </c>
      <c r="C100" s="640"/>
      <c r="D100" s="640"/>
      <c r="E100" s="640"/>
      <c r="F100" s="640"/>
      <c r="G100" s="640"/>
      <c r="H100" s="641"/>
      <c r="I100" s="349">
        <v>2</v>
      </c>
      <c r="J100" s="638"/>
    </row>
    <row r="101" spans="1:10" ht="12.75" customHeight="1" x14ac:dyDescent="0.2">
      <c r="A101" s="383"/>
      <c r="B101" s="385" t="s">
        <v>583</v>
      </c>
      <c r="C101" s="385">
        <v>201003024</v>
      </c>
      <c r="D101" s="642" t="s">
        <v>874</v>
      </c>
      <c r="E101" s="642"/>
      <c r="F101" s="642"/>
      <c r="G101" s="642"/>
      <c r="H101" s="642"/>
      <c r="I101" s="642"/>
      <c r="J101" s="385" t="s">
        <v>40</v>
      </c>
    </row>
    <row r="102" spans="1:10" x14ac:dyDescent="0.2">
      <c r="A102" s="383"/>
      <c r="B102" s="665" t="s">
        <v>162</v>
      </c>
      <c r="C102" s="666"/>
      <c r="D102" s="666"/>
      <c r="E102" s="666"/>
      <c r="F102" s="666"/>
      <c r="G102" s="666"/>
      <c r="H102" s="667"/>
      <c r="I102" s="387" t="s">
        <v>165</v>
      </c>
      <c r="J102" s="346" t="s">
        <v>166</v>
      </c>
    </row>
    <row r="103" spans="1:10" x14ac:dyDescent="0.2">
      <c r="A103" s="383"/>
      <c r="B103" s="646"/>
      <c r="C103" s="647"/>
      <c r="D103" s="647"/>
      <c r="E103" s="647"/>
      <c r="F103" s="647"/>
      <c r="G103" s="647"/>
      <c r="H103" s="648"/>
      <c r="I103" s="347">
        <v>166.18</v>
      </c>
      <c r="J103" s="637" t="s">
        <v>165</v>
      </c>
    </row>
    <row r="104" spans="1:10" x14ac:dyDescent="0.2">
      <c r="A104" s="383" t="s">
        <v>583</v>
      </c>
      <c r="B104" s="639" t="s">
        <v>167</v>
      </c>
      <c r="C104" s="640"/>
      <c r="D104" s="640"/>
      <c r="E104" s="640"/>
      <c r="F104" s="640"/>
      <c r="G104" s="640"/>
      <c r="H104" s="641"/>
      <c r="I104" s="349">
        <v>166.18</v>
      </c>
      <c r="J104" s="638"/>
    </row>
    <row r="105" spans="1:10" ht="12.75" customHeight="1" x14ac:dyDescent="0.2">
      <c r="A105" s="383"/>
      <c r="B105" s="385" t="s">
        <v>724</v>
      </c>
      <c r="C105" s="385">
        <v>97647</v>
      </c>
      <c r="D105" s="642" t="s">
        <v>875</v>
      </c>
      <c r="E105" s="642"/>
      <c r="F105" s="642"/>
      <c r="G105" s="642"/>
      <c r="H105" s="642"/>
      <c r="I105" s="642"/>
      <c r="J105" s="385" t="s">
        <v>40</v>
      </c>
    </row>
    <row r="106" spans="1:10" x14ac:dyDescent="0.2">
      <c r="A106" s="383"/>
      <c r="B106" s="665" t="s">
        <v>162</v>
      </c>
      <c r="C106" s="666"/>
      <c r="D106" s="666"/>
      <c r="E106" s="666"/>
      <c r="F106" s="666"/>
      <c r="G106" s="666"/>
      <c r="H106" s="667"/>
      <c r="I106" s="387" t="s">
        <v>165</v>
      </c>
      <c r="J106" s="346" t="s">
        <v>166</v>
      </c>
    </row>
    <row r="107" spans="1:10" x14ac:dyDescent="0.2">
      <c r="A107" s="383"/>
      <c r="B107" s="646"/>
      <c r="C107" s="647"/>
      <c r="D107" s="647"/>
      <c r="E107" s="647"/>
      <c r="F107" s="647"/>
      <c r="G107" s="647"/>
      <c r="H107" s="648"/>
      <c r="I107" s="347">
        <v>171.65</v>
      </c>
      <c r="J107" s="637" t="s">
        <v>165</v>
      </c>
    </row>
    <row r="108" spans="1:10" x14ac:dyDescent="0.2">
      <c r="A108" s="383" t="s">
        <v>724</v>
      </c>
      <c r="B108" s="639" t="s">
        <v>167</v>
      </c>
      <c r="C108" s="640"/>
      <c r="D108" s="640"/>
      <c r="E108" s="640"/>
      <c r="F108" s="640"/>
      <c r="G108" s="640"/>
      <c r="H108" s="641"/>
      <c r="I108" s="349">
        <v>171.65</v>
      </c>
      <c r="J108" s="638"/>
    </row>
    <row r="109" spans="1:10" ht="12.75" customHeight="1" x14ac:dyDescent="0.2">
      <c r="A109" s="383"/>
      <c r="B109" s="385" t="s">
        <v>725</v>
      </c>
      <c r="C109" s="385">
        <v>97650</v>
      </c>
      <c r="D109" s="642" t="s">
        <v>876</v>
      </c>
      <c r="E109" s="642"/>
      <c r="F109" s="642"/>
      <c r="G109" s="642"/>
      <c r="H109" s="642"/>
      <c r="I109" s="642"/>
      <c r="J109" s="385" t="s">
        <v>40</v>
      </c>
    </row>
    <row r="110" spans="1:10" x14ac:dyDescent="0.2">
      <c r="A110" s="383"/>
      <c r="B110" s="665" t="s">
        <v>162</v>
      </c>
      <c r="C110" s="666"/>
      <c r="D110" s="666"/>
      <c r="E110" s="666"/>
      <c r="F110" s="666"/>
      <c r="G110" s="666"/>
      <c r="H110" s="667"/>
      <c r="I110" s="387" t="s">
        <v>165</v>
      </c>
      <c r="J110" s="346" t="s">
        <v>166</v>
      </c>
    </row>
    <row r="111" spans="1:10" x14ac:dyDescent="0.2">
      <c r="A111" s="383"/>
      <c r="B111" s="646"/>
      <c r="C111" s="647"/>
      <c r="D111" s="647"/>
      <c r="E111" s="647"/>
      <c r="F111" s="647"/>
      <c r="G111" s="647"/>
      <c r="H111" s="648"/>
      <c r="I111" s="347">
        <v>442.77</v>
      </c>
      <c r="J111" s="637" t="s">
        <v>165</v>
      </c>
    </row>
    <row r="112" spans="1:10" x14ac:dyDescent="0.2">
      <c r="A112" s="383" t="s">
        <v>725</v>
      </c>
      <c r="B112" s="639" t="s">
        <v>167</v>
      </c>
      <c r="C112" s="640"/>
      <c r="D112" s="640"/>
      <c r="E112" s="640"/>
      <c r="F112" s="640"/>
      <c r="G112" s="640"/>
      <c r="H112" s="641"/>
      <c r="I112" s="349">
        <v>442.77</v>
      </c>
      <c r="J112" s="638"/>
    </row>
    <row r="113" spans="1:10" ht="12.75" customHeight="1" x14ac:dyDescent="0.2">
      <c r="A113" s="383"/>
      <c r="B113" s="385" t="s">
        <v>772</v>
      </c>
      <c r="C113" s="385">
        <v>201004064</v>
      </c>
      <c r="D113" s="642" t="s">
        <v>877</v>
      </c>
      <c r="E113" s="642"/>
      <c r="F113" s="642"/>
      <c r="G113" s="642"/>
      <c r="H113" s="642"/>
      <c r="I113" s="642"/>
      <c r="J113" s="385" t="s">
        <v>104</v>
      </c>
    </row>
    <row r="114" spans="1:10" x14ac:dyDescent="0.2">
      <c r="A114" s="383"/>
      <c r="B114" s="665" t="s">
        <v>162</v>
      </c>
      <c r="C114" s="666"/>
      <c r="D114" s="666"/>
      <c r="E114" s="666"/>
      <c r="F114" s="666"/>
      <c r="G114" s="666"/>
      <c r="H114" s="667"/>
      <c r="I114" s="387" t="s">
        <v>35</v>
      </c>
      <c r="J114" s="346" t="s">
        <v>166</v>
      </c>
    </row>
    <row r="115" spans="1:10" x14ac:dyDescent="0.2">
      <c r="A115" s="383"/>
      <c r="B115" s="646"/>
      <c r="C115" s="647"/>
      <c r="D115" s="647"/>
      <c r="E115" s="647"/>
      <c r="F115" s="647"/>
      <c r="G115" s="647"/>
      <c r="H115" s="648"/>
      <c r="I115" s="347">
        <v>3</v>
      </c>
      <c r="J115" s="637" t="s">
        <v>35</v>
      </c>
    </row>
    <row r="116" spans="1:10" x14ac:dyDescent="0.2">
      <c r="A116" s="383" t="s">
        <v>772</v>
      </c>
      <c r="B116" s="639" t="s">
        <v>167</v>
      </c>
      <c r="C116" s="640"/>
      <c r="D116" s="640"/>
      <c r="E116" s="640"/>
      <c r="F116" s="640"/>
      <c r="G116" s="640"/>
      <c r="H116" s="641"/>
      <c r="I116" s="349">
        <v>3</v>
      </c>
      <c r="J116" s="638"/>
    </row>
    <row r="117" spans="1:10" ht="12.75" customHeight="1" x14ac:dyDescent="0.2">
      <c r="A117" s="383"/>
      <c r="B117" s="385" t="s">
        <v>774</v>
      </c>
      <c r="C117" s="385">
        <v>201004080</v>
      </c>
      <c r="D117" s="642" t="s">
        <v>878</v>
      </c>
      <c r="E117" s="642"/>
      <c r="F117" s="642"/>
      <c r="G117" s="642"/>
      <c r="H117" s="642"/>
      <c r="I117" s="642"/>
      <c r="J117" s="385" t="s">
        <v>40</v>
      </c>
    </row>
    <row r="118" spans="1:10" x14ac:dyDescent="0.2">
      <c r="A118" s="383"/>
      <c r="B118" s="665" t="s">
        <v>162</v>
      </c>
      <c r="C118" s="666"/>
      <c r="D118" s="666"/>
      <c r="E118" s="666"/>
      <c r="F118" s="666"/>
      <c r="G118" s="666"/>
      <c r="H118" s="667"/>
      <c r="I118" s="387" t="s">
        <v>165</v>
      </c>
      <c r="J118" s="346" t="s">
        <v>166</v>
      </c>
    </row>
    <row r="119" spans="1:10" x14ac:dyDescent="0.2">
      <c r="A119" s="383"/>
      <c r="B119" s="646"/>
      <c r="C119" s="647"/>
      <c r="D119" s="647"/>
      <c r="E119" s="647"/>
      <c r="F119" s="647"/>
      <c r="G119" s="647"/>
      <c r="H119" s="648"/>
      <c r="I119" s="347">
        <v>269.63</v>
      </c>
      <c r="J119" s="637" t="s">
        <v>165</v>
      </c>
    </row>
    <row r="120" spans="1:10" x14ac:dyDescent="0.2">
      <c r="A120" s="383" t="s">
        <v>774</v>
      </c>
      <c r="B120" s="639" t="s">
        <v>167</v>
      </c>
      <c r="C120" s="640"/>
      <c r="D120" s="640"/>
      <c r="E120" s="640"/>
      <c r="F120" s="640"/>
      <c r="G120" s="640"/>
      <c r="H120" s="641"/>
      <c r="I120" s="349">
        <v>269.63</v>
      </c>
      <c r="J120" s="638"/>
    </row>
    <row r="121" spans="1:10" x14ac:dyDescent="0.2">
      <c r="A121" s="383"/>
      <c r="B121" s="90" t="s">
        <v>604</v>
      </c>
      <c r="C121" s="384"/>
      <c r="D121" s="91" t="s">
        <v>606</v>
      </c>
      <c r="E121" s="91"/>
      <c r="F121" s="91"/>
      <c r="G121" s="91"/>
      <c r="H121" s="91"/>
      <c r="I121" s="91"/>
      <c r="J121" s="92"/>
    </row>
    <row r="122" spans="1:10" ht="12.75" customHeight="1" x14ac:dyDescent="0.2">
      <c r="A122" s="383"/>
      <c r="B122" s="385" t="s">
        <v>605</v>
      </c>
      <c r="C122" s="385">
        <v>201002161</v>
      </c>
      <c r="D122" s="642" t="s">
        <v>879</v>
      </c>
      <c r="E122" s="642"/>
      <c r="F122" s="642"/>
      <c r="G122" s="642"/>
      <c r="H122" s="642"/>
      <c r="I122" s="642"/>
      <c r="J122" s="385" t="s">
        <v>104</v>
      </c>
    </row>
    <row r="123" spans="1:10" x14ac:dyDescent="0.2">
      <c r="A123" s="383"/>
      <c r="B123" s="665" t="s">
        <v>162</v>
      </c>
      <c r="C123" s="666"/>
      <c r="D123" s="666"/>
      <c r="E123" s="666"/>
      <c r="F123" s="666"/>
      <c r="G123" s="666"/>
      <c r="H123" s="667"/>
      <c r="I123" s="387" t="s">
        <v>35</v>
      </c>
      <c r="J123" s="346" t="s">
        <v>166</v>
      </c>
    </row>
    <row r="124" spans="1:10" x14ac:dyDescent="0.2">
      <c r="A124" s="383"/>
      <c r="B124" s="646"/>
      <c r="C124" s="647"/>
      <c r="D124" s="647"/>
      <c r="E124" s="647"/>
      <c r="F124" s="647"/>
      <c r="G124" s="647"/>
      <c r="H124" s="648"/>
      <c r="I124" s="347">
        <v>26</v>
      </c>
      <c r="J124" s="637" t="s">
        <v>35</v>
      </c>
    </row>
    <row r="125" spans="1:10" x14ac:dyDescent="0.2">
      <c r="A125" s="383" t="s">
        <v>605</v>
      </c>
      <c r="B125" s="639" t="s">
        <v>167</v>
      </c>
      <c r="C125" s="640"/>
      <c r="D125" s="640"/>
      <c r="E125" s="640"/>
      <c r="F125" s="640"/>
      <c r="G125" s="640"/>
      <c r="H125" s="641"/>
      <c r="I125" s="349">
        <v>26</v>
      </c>
      <c r="J125" s="638"/>
    </row>
    <row r="126" spans="1:10" x14ac:dyDescent="0.2">
      <c r="B126" s="455" t="s">
        <v>13</v>
      </c>
      <c r="C126" s="382"/>
      <c r="D126" s="343" t="s">
        <v>603</v>
      </c>
      <c r="E126" s="343"/>
      <c r="F126" s="343"/>
      <c r="G126" s="343"/>
      <c r="H126" s="343"/>
      <c r="I126" s="343"/>
      <c r="J126" s="344"/>
    </row>
    <row r="127" spans="1:10" x14ac:dyDescent="0.2">
      <c r="B127" s="205" t="s">
        <v>14</v>
      </c>
      <c r="C127" s="384"/>
      <c r="D127" s="91" t="s">
        <v>813</v>
      </c>
      <c r="E127" s="91"/>
      <c r="F127" s="91"/>
      <c r="G127" s="91"/>
      <c r="H127" s="91"/>
      <c r="I127" s="91"/>
      <c r="J127" s="92"/>
    </row>
    <row r="128" spans="1:10" ht="12.75" customHeight="1" x14ac:dyDescent="0.2">
      <c r="B128" s="389" t="s">
        <v>561</v>
      </c>
      <c r="C128" s="385">
        <v>87269</v>
      </c>
      <c r="D128" s="642" t="s">
        <v>880</v>
      </c>
      <c r="E128" s="642"/>
      <c r="F128" s="642"/>
      <c r="G128" s="642"/>
      <c r="H128" s="642"/>
      <c r="I128" s="642"/>
      <c r="J128" s="385" t="s">
        <v>40</v>
      </c>
    </row>
    <row r="129" spans="1:10" x14ac:dyDescent="0.2">
      <c r="A129" s="383"/>
      <c r="B129" s="653" t="s">
        <v>162</v>
      </c>
      <c r="C129" s="654"/>
      <c r="D129" s="654"/>
      <c r="E129" s="654"/>
      <c r="F129" s="654"/>
      <c r="G129" s="654"/>
      <c r="H129" s="655"/>
      <c r="I129" s="387" t="s">
        <v>165</v>
      </c>
      <c r="J129" s="346" t="s">
        <v>166</v>
      </c>
    </row>
    <row r="130" spans="1:10" x14ac:dyDescent="0.2">
      <c r="A130" s="383"/>
      <c r="B130" s="656"/>
      <c r="C130" s="656"/>
      <c r="D130" s="656"/>
      <c r="E130" s="656"/>
      <c r="F130" s="656"/>
      <c r="G130" s="656"/>
      <c r="H130" s="656"/>
      <c r="I130" s="347">
        <v>7.9499999999999984</v>
      </c>
      <c r="J130" s="637" t="s">
        <v>165</v>
      </c>
    </row>
    <row r="131" spans="1:10" x14ac:dyDescent="0.2">
      <c r="A131" s="383" t="s">
        <v>561</v>
      </c>
      <c r="B131" s="639" t="s">
        <v>167</v>
      </c>
      <c r="C131" s="640"/>
      <c r="D131" s="640"/>
      <c r="E131" s="640"/>
      <c r="F131" s="640"/>
      <c r="G131" s="640"/>
      <c r="H131" s="641"/>
      <c r="I131" s="349">
        <v>7.9499999999999984</v>
      </c>
      <c r="J131" s="638"/>
    </row>
    <row r="132" spans="1:10" x14ac:dyDescent="0.2">
      <c r="B132" s="205" t="s">
        <v>814</v>
      </c>
      <c r="C132" s="384"/>
      <c r="D132" s="91" t="s">
        <v>638</v>
      </c>
      <c r="E132" s="91"/>
      <c r="F132" s="91"/>
      <c r="G132" s="91"/>
      <c r="H132" s="91"/>
      <c r="I132" s="91"/>
      <c r="J132" s="92"/>
    </row>
    <row r="133" spans="1:10" ht="12.75" customHeight="1" x14ac:dyDescent="0.2">
      <c r="B133" s="389" t="s">
        <v>815</v>
      </c>
      <c r="C133" s="385">
        <v>96486</v>
      </c>
      <c r="D133" s="642" t="s">
        <v>881</v>
      </c>
      <c r="E133" s="642"/>
      <c r="F133" s="642"/>
      <c r="G133" s="642"/>
      <c r="H133" s="642"/>
      <c r="I133" s="642"/>
      <c r="J133" s="385" t="s">
        <v>40</v>
      </c>
    </row>
    <row r="134" spans="1:10" x14ac:dyDescent="0.2">
      <c r="A134" s="383"/>
      <c r="B134" s="653" t="s">
        <v>162</v>
      </c>
      <c r="C134" s="654"/>
      <c r="D134" s="654"/>
      <c r="E134" s="654"/>
      <c r="F134" s="654"/>
      <c r="G134" s="654"/>
      <c r="H134" s="655"/>
      <c r="I134" s="387" t="s">
        <v>165</v>
      </c>
      <c r="J134" s="346" t="s">
        <v>166</v>
      </c>
    </row>
    <row r="135" spans="1:10" x14ac:dyDescent="0.2">
      <c r="A135" s="383"/>
      <c r="B135" s="656"/>
      <c r="C135" s="656"/>
      <c r="D135" s="656"/>
      <c r="E135" s="656"/>
      <c r="F135" s="656"/>
      <c r="G135" s="656"/>
      <c r="H135" s="656"/>
      <c r="I135" s="347">
        <v>305.56</v>
      </c>
      <c r="J135" s="637" t="s">
        <v>165</v>
      </c>
    </row>
    <row r="136" spans="1:10" x14ac:dyDescent="0.2">
      <c r="A136" s="383" t="s">
        <v>815</v>
      </c>
      <c r="B136" s="639" t="s">
        <v>167</v>
      </c>
      <c r="C136" s="640"/>
      <c r="D136" s="640"/>
      <c r="E136" s="640"/>
      <c r="F136" s="640"/>
      <c r="G136" s="640"/>
      <c r="H136" s="641"/>
      <c r="I136" s="349">
        <v>305.56</v>
      </c>
      <c r="J136" s="638"/>
    </row>
    <row r="137" spans="1:10" ht="12.75" customHeight="1" x14ac:dyDescent="0.2">
      <c r="B137" s="389" t="s">
        <v>833</v>
      </c>
      <c r="C137" s="385">
        <v>96121</v>
      </c>
      <c r="D137" s="642" t="s">
        <v>882</v>
      </c>
      <c r="E137" s="642"/>
      <c r="F137" s="642"/>
      <c r="G137" s="642"/>
      <c r="H137" s="642"/>
      <c r="I137" s="642"/>
      <c r="J137" s="385" t="s">
        <v>115</v>
      </c>
    </row>
    <row r="138" spans="1:10" x14ac:dyDescent="0.2">
      <c r="A138" s="383"/>
      <c r="B138" s="653" t="s">
        <v>162</v>
      </c>
      <c r="C138" s="654"/>
      <c r="D138" s="654"/>
      <c r="E138" s="654"/>
      <c r="F138" s="654"/>
      <c r="G138" s="654"/>
      <c r="H138" s="655"/>
      <c r="I138" s="387" t="s">
        <v>168</v>
      </c>
      <c r="J138" s="346" t="s">
        <v>166</v>
      </c>
    </row>
    <row r="139" spans="1:10" x14ac:dyDescent="0.2">
      <c r="A139" s="383"/>
      <c r="B139" s="656"/>
      <c r="C139" s="656"/>
      <c r="D139" s="656"/>
      <c r="E139" s="656"/>
      <c r="F139" s="656"/>
      <c r="G139" s="656"/>
      <c r="H139" s="656"/>
      <c r="I139" s="347">
        <v>214.81000000000003</v>
      </c>
      <c r="J139" s="637" t="s">
        <v>168</v>
      </c>
    </row>
    <row r="140" spans="1:10" x14ac:dyDescent="0.2">
      <c r="A140" s="383" t="s">
        <v>833</v>
      </c>
      <c r="B140" s="639" t="s">
        <v>167</v>
      </c>
      <c r="C140" s="640"/>
      <c r="D140" s="640"/>
      <c r="E140" s="640"/>
      <c r="F140" s="640"/>
      <c r="G140" s="640"/>
      <c r="H140" s="641"/>
      <c r="I140" s="349">
        <v>214.81000000000003</v>
      </c>
      <c r="J140" s="638"/>
    </row>
    <row r="141" spans="1:10" x14ac:dyDescent="0.2">
      <c r="B141" s="455" t="s">
        <v>29</v>
      </c>
      <c r="C141" s="382"/>
      <c r="D141" s="343" t="s">
        <v>640</v>
      </c>
      <c r="E141" s="343"/>
      <c r="F141" s="343"/>
      <c r="G141" s="343"/>
      <c r="H141" s="343"/>
      <c r="I141" s="343"/>
      <c r="J141" s="344"/>
    </row>
    <row r="142" spans="1:10" x14ac:dyDescent="0.2">
      <c r="B142" s="205" t="s">
        <v>30</v>
      </c>
      <c r="C142" s="384"/>
      <c r="D142" s="91" t="s">
        <v>640</v>
      </c>
      <c r="E142" s="91"/>
      <c r="F142" s="91"/>
      <c r="G142" s="91"/>
      <c r="H142" s="91"/>
      <c r="I142" s="91"/>
      <c r="J142" s="92"/>
    </row>
    <row r="143" spans="1:10" ht="12.75" customHeight="1" x14ac:dyDescent="0.2">
      <c r="B143" s="389" t="s">
        <v>563</v>
      </c>
      <c r="C143" s="385">
        <v>94210</v>
      </c>
      <c r="D143" s="642" t="s">
        <v>883</v>
      </c>
      <c r="E143" s="642"/>
      <c r="F143" s="642"/>
      <c r="G143" s="642"/>
      <c r="H143" s="642"/>
      <c r="I143" s="642"/>
      <c r="J143" s="385" t="s">
        <v>40</v>
      </c>
    </row>
    <row r="144" spans="1:10" x14ac:dyDescent="0.2">
      <c r="B144" s="653" t="s">
        <v>162</v>
      </c>
      <c r="C144" s="657"/>
      <c r="D144" s="657"/>
      <c r="E144" s="657"/>
      <c r="F144" s="657"/>
      <c r="G144" s="657"/>
      <c r="H144" s="657"/>
      <c r="I144" s="387" t="s">
        <v>165</v>
      </c>
      <c r="J144" s="346" t="s">
        <v>166</v>
      </c>
    </row>
    <row r="145" spans="1:10" x14ac:dyDescent="0.2">
      <c r="B145" s="656"/>
      <c r="C145" s="656"/>
      <c r="D145" s="656"/>
      <c r="E145" s="656"/>
      <c r="F145" s="656"/>
      <c r="G145" s="656"/>
      <c r="H145" s="656"/>
      <c r="I145" s="347">
        <v>62.61</v>
      </c>
      <c r="J145" s="390" t="s">
        <v>165</v>
      </c>
    </row>
    <row r="146" spans="1:10" x14ac:dyDescent="0.2">
      <c r="A146" s="383" t="s">
        <v>563</v>
      </c>
      <c r="B146" s="639" t="s">
        <v>167</v>
      </c>
      <c r="C146" s="658"/>
      <c r="D146" s="658"/>
      <c r="E146" s="658"/>
      <c r="F146" s="658"/>
      <c r="G146" s="658"/>
      <c r="H146" s="658"/>
      <c r="I146" s="397">
        <v>62.61</v>
      </c>
      <c r="J146" s="394"/>
    </row>
    <row r="147" spans="1:10" ht="12.75" customHeight="1" x14ac:dyDescent="0.2">
      <c r="B147" s="389" t="s">
        <v>631</v>
      </c>
      <c r="C147" s="385">
        <v>92580</v>
      </c>
      <c r="D147" s="642" t="s">
        <v>884</v>
      </c>
      <c r="E147" s="642"/>
      <c r="F147" s="642"/>
      <c r="G147" s="642"/>
      <c r="H147" s="642"/>
      <c r="I147" s="642"/>
      <c r="J147" s="385" t="s">
        <v>40</v>
      </c>
    </row>
    <row r="148" spans="1:10" x14ac:dyDescent="0.2">
      <c r="B148" s="653" t="s">
        <v>162</v>
      </c>
      <c r="C148" s="657"/>
      <c r="D148" s="657"/>
      <c r="E148" s="657"/>
      <c r="F148" s="657"/>
      <c r="G148" s="657"/>
      <c r="H148" s="657"/>
      <c r="I148" s="387" t="s">
        <v>165</v>
      </c>
      <c r="J148" s="346" t="s">
        <v>166</v>
      </c>
    </row>
    <row r="149" spans="1:10" x14ac:dyDescent="0.2">
      <c r="B149" s="656"/>
      <c r="C149" s="656"/>
      <c r="D149" s="656"/>
      <c r="E149" s="656"/>
      <c r="F149" s="656"/>
      <c r="G149" s="656"/>
      <c r="H149" s="656"/>
      <c r="I149" s="347">
        <v>166.3</v>
      </c>
      <c r="J149" s="390" t="s">
        <v>165</v>
      </c>
    </row>
    <row r="150" spans="1:10" x14ac:dyDescent="0.2">
      <c r="A150" s="383" t="s">
        <v>631</v>
      </c>
      <c r="B150" s="639" t="s">
        <v>167</v>
      </c>
      <c r="C150" s="658"/>
      <c r="D150" s="658"/>
      <c r="E150" s="658"/>
      <c r="F150" s="658"/>
      <c r="G150" s="658"/>
      <c r="H150" s="658"/>
      <c r="I150" s="397">
        <v>166.3</v>
      </c>
      <c r="J150" s="394"/>
    </row>
    <row r="151" spans="1:10" ht="12.75" customHeight="1" x14ac:dyDescent="0.2">
      <c r="A151" s="383"/>
      <c r="B151" s="389" t="s">
        <v>632</v>
      </c>
      <c r="C151" s="385">
        <v>94441</v>
      </c>
      <c r="D151" s="642" t="s">
        <v>885</v>
      </c>
      <c r="E151" s="642"/>
      <c r="F151" s="642"/>
      <c r="G151" s="642"/>
      <c r="H151" s="642"/>
      <c r="I151" s="642"/>
      <c r="J151" s="385" t="s">
        <v>40</v>
      </c>
    </row>
    <row r="152" spans="1:10" x14ac:dyDescent="0.2">
      <c r="A152" s="383"/>
      <c r="B152" s="653" t="s">
        <v>162</v>
      </c>
      <c r="C152" s="657"/>
      <c r="D152" s="657"/>
      <c r="E152" s="657"/>
      <c r="F152" s="657"/>
      <c r="G152" s="657"/>
      <c r="H152" s="657"/>
      <c r="I152" s="387" t="s">
        <v>165</v>
      </c>
      <c r="J152" s="346" t="s">
        <v>166</v>
      </c>
    </row>
    <row r="153" spans="1:10" x14ac:dyDescent="0.2">
      <c r="A153" s="383"/>
      <c r="B153" s="656"/>
      <c r="C153" s="656"/>
      <c r="D153" s="656"/>
      <c r="E153" s="656"/>
      <c r="F153" s="656"/>
      <c r="G153" s="656"/>
      <c r="H153" s="656"/>
      <c r="I153" s="347">
        <v>101.898</v>
      </c>
      <c r="J153" s="390" t="s">
        <v>165</v>
      </c>
    </row>
    <row r="154" spans="1:10" x14ac:dyDescent="0.2">
      <c r="A154" s="383" t="s">
        <v>632</v>
      </c>
      <c r="B154" s="639" t="s">
        <v>167</v>
      </c>
      <c r="C154" s="658"/>
      <c r="D154" s="658"/>
      <c r="E154" s="658"/>
      <c r="F154" s="658"/>
      <c r="G154" s="658"/>
      <c r="H154" s="658"/>
      <c r="I154" s="397">
        <v>101.898</v>
      </c>
      <c r="J154" s="398"/>
    </row>
    <row r="155" spans="1:10" ht="12.75" customHeight="1" x14ac:dyDescent="0.2">
      <c r="A155" s="383"/>
      <c r="B155" s="389" t="s">
        <v>633</v>
      </c>
      <c r="C155" s="385">
        <v>92542</v>
      </c>
      <c r="D155" s="642" t="s">
        <v>886</v>
      </c>
      <c r="E155" s="642"/>
      <c r="F155" s="642"/>
      <c r="G155" s="642"/>
      <c r="H155" s="642"/>
      <c r="I155" s="642"/>
      <c r="J155" s="385" t="s">
        <v>40</v>
      </c>
    </row>
    <row r="156" spans="1:10" x14ac:dyDescent="0.2">
      <c r="A156" s="383"/>
      <c r="B156" s="653" t="s">
        <v>162</v>
      </c>
      <c r="C156" s="657"/>
      <c r="D156" s="657"/>
      <c r="E156" s="657"/>
      <c r="F156" s="657"/>
      <c r="G156" s="657"/>
      <c r="H156" s="657"/>
      <c r="I156" s="387" t="s">
        <v>165</v>
      </c>
      <c r="J156" s="346" t="s">
        <v>166</v>
      </c>
    </row>
    <row r="157" spans="1:10" x14ac:dyDescent="0.2">
      <c r="A157" s="383"/>
      <c r="B157" s="656"/>
      <c r="C157" s="656"/>
      <c r="D157" s="656"/>
      <c r="E157" s="656"/>
      <c r="F157" s="656"/>
      <c r="G157" s="656"/>
      <c r="H157" s="656"/>
      <c r="I157" s="347">
        <v>276.45999999999998</v>
      </c>
      <c r="J157" s="390" t="s">
        <v>165</v>
      </c>
    </row>
    <row r="158" spans="1:10" x14ac:dyDescent="0.2">
      <c r="A158" s="383" t="s">
        <v>633</v>
      </c>
      <c r="B158" s="639" t="s">
        <v>167</v>
      </c>
      <c r="C158" s="658"/>
      <c r="D158" s="658"/>
      <c r="E158" s="658"/>
      <c r="F158" s="658"/>
      <c r="G158" s="658"/>
      <c r="H158" s="658"/>
      <c r="I158" s="397">
        <v>276.45999999999998</v>
      </c>
      <c r="J158" s="398"/>
    </row>
    <row r="159" spans="1:10" ht="12.75" customHeight="1" x14ac:dyDescent="0.2">
      <c r="A159" s="383"/>
      <c r="B159" s="389" t="s">
        <v>730</v>
      </c>
      <c r="C159" s="385">
        <v>94231</v>
      </c>
      <c r="D159" s="642" t="s">
        <v>887</v>
      </c>
      <c r="E159" s="642"/>
      <c r="F159" s="642"/>
      <c r="G159" s="642"/>
      <c r="H159" s="642"/>
      <c r="I159" s="642"/>
      <c r="J159" s="385" t="s">
        <v>115</v>
      </c>
    </row>
    <row r="160" spans="1:10" x14ac:dyDescent="0.2">
      <c r="A160" s="383"/>
      <c r="B160" s="653" t="s">
        <v>162</v>
      </c>
      <c r="C160" s="657"/>
      <c r="D160" s="657"/>
      <c r="E160" s="657"/>
      <c r="F160" s="657"/>
      <c r="G160" s="657"/>
      <c r="H160" s="657"/>
      <c r="I160" s="387" t="s">
        <v>168</v>
      </c>
      <c r="J160" s="346" t="s">
        <v>166</v>
      </c>
    </row>
    <row r="161" spans="1:10" x14ac:dyDescent="0.2">
      <c r="A161" s="383"/>
      <c r="B161" s="656"/>
      <c r="C161" s="656"/>
      <c r="D161" s="656"/>
      <c r="E161" s="656"/>
      <c r="F161" s="656"/>
      <c r="G161" s="656"/>
      <c r="H161" s="656"/>
      <c r="I161" s="347">
        <v>26.799999999999997</v>
      </c>
      <c r="J161" s="390" t="s">
        <v>168</v>
      </c>
    </row>
    <row r="162" spans="1:10" x14ac:dyDescent="0.2">
      <c r="A162" s="383" t="s">
        <v>730</v>
      </c>
      <c r="B162" s="639" t="s">
        <v>167</v>
      </c>
      <c r="C162" s="658"/>
      <c r="D162" s="658"/>
      <c r="E162" s="658"/>
      <c r="F162" s="658"/>
      <c r="G162" s="658"/>
      <c r="H162" s="658"/>
      <c r="I162" s="397">
        <v>26.799999999999997</v>
      </c>
      <c r="J162" s="398"/>
    </row>
    <row r="163" spans="1:10" x14ac:dyDescent="0.2">
      <c r="B163" s="342" t="s">
        <v>50</v>
      </c>
      <c r="C163" s="382"/>
      <c r="D163" s="343" t="s">
        <v>107</v>
      </c>
      <c r="E163" s="343"/>
      <c r="F163" s="343"/>
      <c r="G163" s="343"/>
      <c r="H163" s="343"/>
      <c r="I163" s="343"/>
      <c r="J163" s="344"/>
    </row>
    <row r="164" spans="1:10" x14ac:dyDescent="0.2">
      <c r="B164" s="205" t="s">
        <v>584</v>
      </c>
      <c r="C164" s="384"/>
      <c r="D164" s="91" t="s">
        <v>108</v>
      </c>
      <c r="E164" s="91"/>
      <c r="F164" s="91"/>
      <c r="G164" s="91"/>
      <c r="H164" s="91"/>
      <c r="I164" s="91"/>
      <c r="J164" s="92"/>
    </row>
    <row r="165" spans="1:10" ht="12.75" customHeight="1" x14ac:dyDescent="0.2">
      <c r="B165" s="389" t="s">
        <v>585</v>
      </c>
      <c r="C165" s="385">
        <v>94570</v>
      </c>
      <c r="D165" s="642" t="s">
        <v>888</v>
      </c>
      <c r="E165" s="642"/>
      <c r="F165" s="642"/>
      <c r="G165" s="642"/>
      <c r="H165" s="642"/>
      <c r="I165" s="642"/>
      <c r="J165" s="385" t="s">
        <v>40</v>
      </c>
    </row>
    <row r="166" spans="1:10" x14ac:dyDescent="0.2">
      <c r="B166" s="653" t="s">
        <v>162</v>
      </c>
      <c r="C166" s="657"/>
      <c r="D166" s="657"/>
      <c r="E166" s="657"/>
      <c r="F166" s="657"/>
      <c r="G166" s="657"/>
      <c r="H166" s="657"/>
      <c r="I166" s="387" t="s">
        <v>165</v>
      </c>
      <c r="J166" s="346" t="s">
        <v>166</v>
      </c>
    </row>
    <row r="167" spans="1:10" x14ac:dyDescent="0.2">
      <c r="B167" s="656"/>
      <c r="C167" s="656"/>
      <c r="D167" s="656"/>
      <c r="E167" s="656"/>
      <c r="F167" s="656"/>
      <c r="G167" s="656"/>
      <c r="H167" s="656"/>
      <c r="I167" s="347">
        <v>2.16</v>
      </c>
      <c r="J167" s="390" t="s">
        <v>165</v>
      </c>
    </row>
    <row r="168" spans="1:10" x14ac:dyDescent="0.2">
      <c r="A168" s="383" t="s">
        <v>585</v>
      </c>
      <c r="B168" s="639" t="s">
        <v>167</v>
      </c>
      <c r="C168" s="658"/>
      <c r="D168" s="658"/>
      <c r="E168" s="658"/>
      <c r="F168" s="658"/>
      <c r="G168" s="658"/>
      <c r="H168" s="658"/>
      <c r="I168" s="397">
        <v>2.16</v>
      </c>
      <c r="J168" s="394"/>
    </row>
    <row r="169" spans="1:10" x14ac:dyDescent="0.2">
      <c r="A169" s="383"/>
      <c r="B169" s="205" t="s">
        <v>608</v>
      </c>
      <c r="C169" s="384"/>
      <c r="D169" s="91" t="s">
        <v>775</v>
      </c>
      <c r="E169" s="91"/>
      <c r="F169" s="91"/>
      <c r="G169" s="91"/>
      <c r="H169" s="91"/>
      <c r="I169" s="91"/>
      <c r="J169" s="92"/>
    </row>
    <row r="170" spans="1:10" ht="12.75" customHeight="1" x14ac:dyDescent="0.2">
      <c r="A170" s="383"/>
      <c r="B170" s="389" t="s">
        <v>609</v>
      </c>
      <c r="C170" s="385">
        <v>1101004030</v>
      </c>
      <c r="D170" s="642" t="s">
        <v>889</v>
      </c>
      <c r="E170" s="642"/>
      <c r="F170" s="642"/>
      <c r="G170" s="642"/>
      <c r="H170" s="642"/>
      <c r="I170" s="642"/>
      <c r="J170" s="385" t="s">
        <v>40</v>
      </c>
    </row>
    <row r="171" spans="1:10" x14ac:dyDescent="0.2">
      <c r="A171" s="383"/>
      <c r="B171" s="653" t="s">
        <v>162</v>
      </c>
      <c r="C171" s="657"/>
      <c r="D171" s="657"/>
      <c r="E171" s="657"/>
      <c r="F171" s="657"/>
      <c r="G171" s="657"/>
      <c r="H171" s="657"/>
      <c r="I171" s="387" t="s">
        <v>165</v>
      </c>
      <c r="J171" s="346" t="s">
        <v>166</v>
      </c>
    </row>
    <row r="172" spans="1:10" x14ac:dyDescent="0.2">
      <c r="A172" s="383"/>
      <c r="B172" s="656"/>
      <c r="C172" s="656"/>
      <c r="D172" s="656"/>
      <c r="E172" s="656"/>
      <c r="F172" s="656"/>
      <c r="G172" s="656"/>
      <c r="H172" s="656"/>
      <c r="I172" s="347">
        <v>8.4</v>
      </c>
      <c r="J172" s="390" t="s">
        <v>165</v>
      </c>
    </row>
    <row r="173" spans="1:10" x14ac:dyDescent="0.2">
      <c r="A173" s="383" t="s">
        <v>609</v>
      </c>
      <c r="B173" s="639" t="s">
        <v>167</v>
      </c>
      <c r="C173" s="658"/>
      <c r="D173" s="658"/>
      <c r="E173" s="658"/>
      <c r="F173" s="658"/>
      <c r="G173" s="658"/>
      <c r="H173" s="658"/>
      <c r="I173" s="397">
        <v>8.4</v>
      </c>
      <c r="J173" s="398"/>
    </row>
    <row r="174" spans="1:10" x14ac:dyDescent="0.2">
      <c r="A174" s="383"/>
      <c r="B174" s="205" t="s">
        <v>610</v>
      </c>
      <c r="C174" s="384"/>
      <c r="D174" s="91" t="s">
        <v>776</v>
      </c>
      <c r="E174" s="91"/>
      <c r="F174" s="91"/>
      <c r="G174" s="91"/>
      <c r="H174" s="91"/>
      <c r="I174" s="91"/>
      <c r="J174" s="92"/>
    </row>
    <row r="175" spans="1:10" ht="12.75" customHeight="1" x14ac:dyDescent="0.2">
      <c r="A175" s="383"/>
      <c r="B175" s="389" t="s">
        <v>611</v>
      </c>
      <c r="C175" s="385">
        <v>2001004046</v>
      </c>
      <c r="D175" s="642" t="s">
        <v>890</v>
      </c>
      <c r="E175" s="642"/>
      <c r="F175" s="642"/>
      <c r="G175" s="642"/>
      <c r="H175" s="642"/>
      <c r="I175" s="642"/>
      <c r="J175" s="385" t="s">
        <v>40</v>
      </c>
    </row>
    <row r="176" spans="1:10" x14ac:dyDescent="0.2">
      <c r="A176" s="383"/>
      <c r="B176" s="653" t="s">
        <v>162</v>
      </c>
      <c r="C176" s="657"/>
      <c r="D176" s="657"/>
      <c r="E176" s="657"/>
      <c r="F176" s="657"/>
      <c r="G176" s="657"/>
      <c r="H176" s="657"/>
      <c r="I176" s="387" t="s">
        <v>165</v>
      </c>
      <c r="J176" s="346" t="s">
        <v>166</v>
      </c>
    </row>
    <row r="177" spans="1:10" x14ac:dyDescent="0.2">
      <c r="A177" s="383"/>
      <c r="B177" s="656"/>
      <c r="C177" s="656"/>
      <c r="D177" s="656"/>
      <c r="E177" s="656"/>
      <c r="F177" s="656"/>
      <c r="G177" s="656"/>
      <c r="H177" s="656"/>
      <c r="I177" s="347">
        <v>6.6</v>
      </c>
      <c r="J177" s="390" t="s">
        <v>165</v>
      </c>
    </row>
    <row r="178" spans="1:10" x14ac:dyDescent="0.2">
      <c r="A178" s="383" t="s">
        <v>611</v>
      </c>
      <c r="B178" s="639" t="s">
        <v>167</v>
      </c>
      <c r="C178" s="658"/>
      <c r="D178" s="658"/>
      <c r="E178" s="658"/>
      <c r="F178" s="658"/>
      <c r="G178" s="658"/>
      <c r="H178" s="658"/>
      <c r="I178" s="397">
        <v>6.6</v>
      </c>
      <c r="J178" s="398"/>
    </row>
    <row r="179" spans="1:10" x14ac:dyDescent="0.2">
      <c r="B179" s="342" t="s">
        <v>106</v>
      </c>
      <c r="C179" s="382"/>
      <c r="D179" s="343" t="s">
        <v>105</v>
      </c>
      <c r="E179" s="343"/>
      <c r="F179" s="343"/>
      <c r="G179" s="343"/>
      <c r="H179" s="343"/>
      <c r="I179" s="343"/>
      <c r="J179" s="344"/>
    </row>
    <row r="180" spans="1:10" x14ac:dyDescent="0.2">
      <c r="B180" s="205" t="s">
        <v>586</v>
      </c>
      <c r="C180" s="384"/>
      <c r="D180" s="91" t="s">
        <v>639</v>
      </c>
      <c r="E180" s="91"/>
      <c r="F180" s="91"/>
      <c r="G180" s="91"/>
      <c r="H180" s="91"/>
      <c r="I180" s="91"/>
      <c r="J180" s="92"/>
    </row>
    <row r="181" spans="1:10" ht="26.25" customHeight="1" x14ac:dyDescent="0.2">
      <c r="B181" s="389" t="s">
        <v>587</v>
      </c>
      <c r="C181" s="385">
        <v>95241</v>
      </c>
      <c r="D181" s="642" t="s">
        <v>891</v>
      </c>
      <c r="E181" s="642"/>
      <c r="F181" s="642"/>
      <c r="G181" s="642"/>
      <c r="H181" s="642"/>
      <c r="I181" s="642"/>
      <c r="J181" s="385" t="s">
        <v>40</v>
      </c>
    </row>
    <row r="182" spans="1:10" x14ac:dyDescent="0.2">
      <c r="B182" s="653" t="s">
        <v>162</v>
      </c>
      <c r="C182" s="657"/>
      <c r="D182" s="657"/>
      <c r="E182" s="657"/>
      <c r="F182" s="657"/>
      <c r="G182" s="657"/>
      <c r="H182" s="657"/>
      <c r="I182" s="387" t="s">
        <v>165</v>
      </c>
      <c r="J182" s="346" t="s">
        <v>166</v>
      </c>
    </row>
    <row r="183" spans="1:10" x14ac:dyDescent="0.2">
      <c r="B183" s="656"/>
      <c r="C183" s="656"/>
      <c r="D183" s="656"/>
      <c r="E183" s="656"/>
      <c r="F183" s="656"/>
      <c r="G183" s="656"/>
      <c r="H183" s="656"/>
      <c r="I183" s="347">
        <v>159.41999999999999</v>
      </c>
      <c r="J183" s="390" t="s">
        <v>165</v>
      </c>
    </row>
    <row r="184" spans="1:10" x14ac:dyDescent="0.2">
      <c r="A184" s="383" t="s">
        <v>587</v>
      </c>
      <c r="B184" s="639" t="s">
        <v>167</v>
      </c>
      <c r="C184" s="658"/>
      <c r="D184" s="658"/>
      <c r="E184" s="658"/>
      <c r="F184" s="658"/>
      <c r="G184" s="658"/>
      <c r="H184" s="658"/>
      <c r="I184" s="397">
        <v>159.41999999999999</v>
      </c>
      <c r="J184" s="394"/>
    </row>
    <row r="185" spans="1:10" ht="30" customHeight="1" x14ac:dyDescent="0.2">
      <c r="B185" s="389" t="s">
        <v>588</v>
      </c>
      <c r="C185" s="385">
        <v>701000102</v>
      </c>
      <c r="D185" s="642" t="s">
        <v>892</v>
      </c>
      <c r="E185" s="642"/>
      <c r="F185" s="642"/>
      <c r="G185" s="642"/>
      <c r="H185" s="642"/>
      <c r="I185" s="642"/>
      <c r="J185" s="385" t="s">
        <v>40</v>
      </c>
    </row>
    <row r="186" spans="1:10" x14ac:dyDescent="0.2">
      <c r="B186" s="653" t="s">
        <v>162</v>
      </c>
      <c r="C186" s="657"/>
      <c r="D186" s="657"/>
      <c r="E186" s="657"/>
      <c r="F186" s="657"/>
      <c r="G186" s="657"/>
      <c r="H186" s="657"/>
      <c r="I186" s="387" t="s">
        <v>165</v>
      </c>
      <c r="J186" s="346" t="s">
        <v>166</v>
      </c>
    </row>
    <row r="187" spans="1:10" x14ac:dyDescent="0.2">
      <c r="B187" s="656"/>
      <c r="C187" s="656"/>
      <c r="D187" s="656"/>
      <c r="E187" s="656"/>
      <c r="F187" s="656"/>
      <c r="G187" s="656"/>
      <c r="H187" s="656"/>
      <c r="I187" s="347">
        <v>159.41999999999999</v>
      </c>
      <c r="J187" s="390" t="s">
        <v>165</v>
      </c>
    </row>
    <row r="188" spans="1:10" x14ac:dyDescent="0.2">
      <c r="A188" s="383" t="s">
        <v>588</v>
      </c>
      <c r="B188" s="639" t="s">
        <v>167</v>
      </c>
      <c r="C188" s="658"/>
      <c r="D188" s="658"/>
      <c r="E188" s="658"/>
      <c r="F188" s="658"/>
      <c r="G188" s="658"/>
      <c r="H188" s="658"/>
      <c r="I188" s="397">
        <v>159.41999999999999</v>
      </c>
      <c r="J188" s="394"/>
    </row>
    <row r="189" spans="1:10" x14ac:dyDescent="0.2">
      <c r="B189" s="205" t="s">
        <v>731</v>
      </c>
      <c r="C189" s="384"/>
      <c r="D189" s="91" t="s">
        <v>600</v>
      </c>
      <c r="E189" s="91"/>
      <c r="F189" s="91"/>
      <c r="G189" s="91"/>
      <c r="H189" s="91"/>
      <c r="I189" s="91"/>
      <c r="J189" s="92"/>
    </row>
    <row r="190" spans="1:10" ht="12.75" customHeight="1" x14ac:dyDescent="0.2">
      <c r="B190" s="389" t="s">
        <v>732</v>
      </c>
      <c r="C190" s="385">
        <v>2401003010</v>
      </c>
      <c r="D190" s="642" t="s">
        <v>893</v>
      </c>
      <c r="E190" s="642"/>
      <c r="F190" s="642"/>
      <c r="G190" s="642"/>
      <c r="H190" s="642"/>
      <c r="I190" s="642"/>
      <c r="J190" s="385" t="s">
        <v>104</v>
      </c>
    </row>
    <row r="191" spans="1:10" x14ac:dyDescent="0.2">
      <c r="B191" s="653" t="s">
        <v>162</v>
      </c>
      <c r="C191" s="657"/>
      <c r="D191" s="657"/>
      <c r="E191" s="657"/>
      <c r="F191" s="657"/>
      <c r="G191" s="657"/>
      <c r="H191" s="657"/>
      <c r="I191" s="387" t="s">
        <v>35</v>
      </c>
      <c r="J191" s="346" t="s">
        <v>166</v>
      </c>
    </row>
    <row r="192" spans="1:10" x14ac:dyDescent="0.2">
      <c r="B192" s="656"/>
      <c r="C192" s="656"/>
      <c r="D192" s="656"/>
      <c r="E192" s="656"/>
      <c r="F192" s="656"/>
      <c r="G192" s="656"/>
      <c r="H192" s="656"/>
      <c r="I192" s="347">
        <v>3</v>
      </c>
      <c r="J192" s="390" t="s">
        <v>35</v>
      </c>
    </row>
    <row r="193" spans="1:10" x14ac:dyDescent="0.2">
      <c r="A193" s="383" t="s">
        <v>732</v>
      </c>
      <c r="B193" s="639" t="s">
        <v>167</v>
      </c>
      <c r="C193" s="658"/>
      <c r="D193" s="658"/>
      <c r="E193" s="658"/>
      <c r="F193" s="658"/>
      <c r="G193" s="658"/>
      <c r="H193" s="658"/>
      <c r="I193" s="397">
        <v>3</v>
      </c>
      <c r="J193" s="394"/>
    </row>
    <row r="194" spans="1:10" ht="29.45" customHeight="1" x14ac:dyDescent="0.2">
      <c r="B194" s="389" t="s">
        <v>733</v>
      </c>
      <c r="C194" s="385">
        <v>87257</v>
      </c>
      <c r="D194" s="642" t="s">
        <v>894</v>
      </c>
      <c r="E194" s="642"/>
      <c r="F194" s="642"/>
      <c r="G194" s="642"/>
      <c r="H194" s="642"/>
      <c r="I194" s="642"/>
      <c r="J194" s="385" t="s">
        <v>40</v>
      </c>
    </row>
    <row r="195" spans="1:10" x14ac:dyDescent="0.2">
      <c r="B195" s="653" t="s">
        <v>162</v>
      </c>
      <c r="C195" s="657"/>
      <c r="D195" s="657"/>
      <c r="E195" s="657"/>
      <c r="F195" s="657"/>
      <c r="G195" s="657"/>
      <c r="H195" s="657"/>
      <c r="I195" s="387" t="s">
        <v>165</v>
      </c>
      <c r="J195" s="346" t="s">
        <v>166</v>
      </c>
    </row>
    <row r="196" spans="1:10" x14ac:dyDescent="0.2">
      <c r="B196" s="656"/>
      <c r="C196" s="656"/>
      <c r="D196" s="656"/>
      <c r="E196" s="656"/>
      <c r="F196" s="656"/>
      <c r="G196" s="656"/>
      <c r="H196" s="656"/>
      <c r="I196" s="347">
        <v>22.71</v>
      </c>
      <c r="J196" s="390" t="s">
        <v>165</v>
      </c>
    </row>
    <row r="197" spans="1:10" x14ac:dyDescent="0.2">
      <c r="A197" s="383" t="s">
        <v>733</v>
      </c>
      <c r="B197" s="639" t="s">
        <v>167</v>
      </c>
      <c r="C197" s="658"/>
      <c r="D197" s="658"/>
      <c r="E197" s="658"/>
      <c r="F197" s="658"/>
      <c r="G197" s="658"/>
      <c r="H197" s="658"/>
      <c r="I197" s="397">
        <v>22.71</v>
      </c>
      <c r="J197" s="394"/>
    </row>
    <row r="198" spans="1:10" ht="27" customHeight="1" x14ac:dyDescent="0.2">
      <c r="B198" s="389" t="s">
        <v>734</v>
      </c>
      <c r="C198" s="385">
        <v>87256</v>
      </c>
      <c r="D198" s="642" t="s">
        <v>895</v>
      </c>
      <c r="E198" s="642"/>
      <c r="F198" s="642"/>
      <c r="G198" s="642"/>
      <c r="H198" s="642"/>
      <c r="I198" s="642"/>
      <c r="J198" s="385" t="s">
        <v>40</v>
      </c>
    </row>
    <row r="199" spans="1:10" x14ac:dyDescent="0.2">
      <c r="B199" s="653" t="s">
        <v>162</v>
      </c>
      <c r="C199" s="657"/>
      <c r="D199" s="657"/>
      <c r="E199" s="657"/>
      <c r="F199" s="657"/>
      <c r="G199" s="657"/>
      <c r="H199" s="657"/>
      <c r="I199" s="387" t="s">
        <v>165</v>
      </c>
      <c r="J199" s="346" t="s">
        <v>166</v>
      </c>
    </row>
    <row r="200" spans="1:10" x14ac:dyDescent="0.2">
      <c r="B200" s="656"/>
      <c r="C200" s="656"/>
      <c r="D200" s="656"/>
      <c r="E200" s="656"/>
      <c r="F200" s="656"/>
      <c r="G200" s="656"/>
      <c r="H200" s="656"/>
      <c r="I200" s="347">
        <v>29.58</v>
      </c>
      <c r="J200" s="390" t="s">
        <v>165</v>
      </c>
    </row>
    <row r="201" spans="1:10" x14ac:dyDescent="0.2">
      <c r="A201" s="383" t="s">
        <v>734</v>
      </c>
      <c r="B201" s="639" t="s">
        <v>167</v>
      </c>
      <c r="C201" s="658"/>
      <c r="D201" s="658"/>
      <c r="E201" s="658"/>
      <c r="F201" s="658"/>
      <c r="G201" s="658"/>
      <c r="H201" s="658"/>
      <c r="I201" s="397">
        <v>29.58</v>
      </c>
      <c r="J201" s="394"/>
    </row>
    <row r="202" spans="1:10" ht="27.6" customHeight="1" x14ac:dyDescent="0.2">
      <c r="B202" s="389" t="s">
        <v>735</v>
      </c>
      <c r="C202" s="385">
        <v>87255</v>
      </c>
      <c r="D202" s="642" t="s">
        <v>896</v>
      </c>
      <c r="E202" s="642"/>
      <c r="F202" s="642"/>
      <c r="G202" s="642"/>
      <c r="H202" s="642"/>
      <c r="I202" s="642"/>
      <c r="J202" s="385" t="s">
        <v>40</v>
      </c>
    </row>
    <row r="203" spans="1:10" x14ac:dyDescent="0.2">
      <c r="B203" s="653" t="s">
        <v>162</v>
      </c>
      <c r="C203" s="657"/>
      <c r="D203" s="657"/>
      <c r="E203" s="657"/>
      <c r="F203" s="657"/>
      <c r="G203" s="657"/>
      <c r="H203" s="657"/>
      <c r="I203" s="387" t="s">
        <v>165</v>
      </c>
      <c r="J203" s="346" t="s">
        <v>166</v>
      </c>
    </row>
    <row r="204" spans="1:10" x14ac:dyDescent="0.2">
      <c r="B204" s="656"/>
      <c r="C204" s="656"/>
      <c r="D204" s="656"/>
      <c r="E204" s="656"/>
      <c r="F204" s="656"/>
      <c r="G204" s="656"/>
      <c r="H204" s="656"/>
      <c r="I204" s="347">
        <v>6.77</v>
      </c>
      <c r="J204" s="390" t="s">
        <v>165</v>
      </c>
    </row>
    <row r="205" spans="1:10" x14ac:dyDescent="0.2">
      <c r="A205" s="383" t="s">
        <v>735</v>
      </c>
      <c r="B205" s="639" t="s">
        <v>167</v>
      </c>
      <c r="C205" s="658"/>
      <c r="D205" s="658"/>
      <c r="E205" s="658"/>
      <c r="F205" s="658"/>
      <c r="G205" s="658"/>
      <c r="H205" s="658"/>
      <c r="I205" s="397">
        <v>6.77</v>
      </c>
      <c r="J205" s="394"/>
    </row>
    <row r="206" spans="1:10" ht="27.6" customHeight="1" x14ac:dyDescent="0.2">
      <c r="B206" s="389" t="s">
        <v>811</v>
      </c>
      <c r="C206" s="385">
        <v>104162</v>
      </c>
      <c r="D206" s="642" t="s">
        <v>897</v>
      </c>
      <c r="E206" s="642"/>
      <c r="F206" s="642"/>
      <c r="G206" s="642"/>
      <c r="H206" s="642"/>
      <c r="I206" s="642"/>
      <c r="J206" s="385" t="s">
        <v>40</v>
      </c>
    </row>
    <row r="207" spans="1:10" x14ac:dyDescent="0.2">
      <c r="B207" s="653" t="s">
        <v>162</v>
      </c>
      <c r="C207" s="657"/>
      <c r="D207" s="657"/>
      <c r="E207" s="657"/>
      <c r="F207" s="657"/>
      <c r="G207" s="657"/>
      <c r="H207" s="657"/>
      <c r="I207" s="387" t="s">
        <v>165</v>
      </c>
      <c r="J207" s="346" t="s">
        <v>166</v>
      </c>
    </row>
    <row r="208" spans="1:10" x14ac:dyDescent="0.2">
      <c r="B208" s="656"/>
      <c r="C208" s="656"/>
      <c r="D208" s="656"/>
      <c r="E208" s="656"/>
      <c r="F208" s="656"/>
      <c r="G208" s="656"/>
      <c r="H208" s="656"/>
      <c r="I208" s="347">
        <v>153.41</v>
      </c>
      <c r="J208" s="390" t="s">
        <v>165</v>
      </c>
    </row>
    <row r="209" spans="1:10" x14ac:dyDescent="0.2">
      <c r="A209" s="383" t="s">
        <v>811</v>
      </c>
      <c r="B209" s="639" t="s">
        <v>167</v>
      </c>
      <c r="C209" s="658"/>
      <c r="D209" s="658"/>
      <c r="E209" s="658"/>
      <c r="F209" s="658"/>
      <c r="G209" s="658"/>
      <c r="H209" s="658"/>
      <c r="I209" s="397">
        <v>153.41</v>
      </c>
      <c r="J209" s="394"/>
    </row>
    <row r="210" spans="1:10" ht="27.6" customHeight="1" x14ac:dyDescent="0.2">
      <c r="B210" s="389" t="s">
        <v>829</v>
      </c>
      <c r="C210" s="385">
        <v>88650</v>
      </c>
      <c r="D210" s="642" t="s">
        <v>898</v>
      </c>
      <c r="E210" s="642"/>
      <c r="F210" s="642"/>
      <c r="G210" s="642"/>
      <c r="H210" s="642"/>
      <c r="I210" s="642"/>
      <c r="J210" s="385" t="s">
        <v>115</v>
      </c>
    </row>
    <row r="211" spans="1:10" x14ac:dyDescent="0.2">
      <c r="B211" s="653" t="s">
        <v>162</v>
      </c>
      <c r="C211" s="657"/>
      <c r="D211" s="657"/>
      <c r="E211" s="657"/>
      <c r="F211" s="657"/>
      <c r="G211" s="657"/>
      <c r="H211" s="657"/>
      <c r="I211" s="387" t="s">
        <v>168</v>
      </c>
      <c r="J211" s="346" t="s">
        <v>166</v>
      </c>
    </row>
    <row r="212" spans="1:10" x14ac:dyDescent="0.2">
      <c r="B212" s="656"/>
      <c r="C212" s="656"/>
      <c r="D212" s="656"/>
      <c r="E212" s="656"/>
      <c r="F212" s="656"/>
      <c r="G212" s="656"/>
      <c r="H212" s="656"/>
      <c r="I212" s="347">
        <v>68.28</v>
      </c>
      <c r="J212" s="390" t="s">
        <v>168</v>
      </c>
    </row>
    <row r="213" spans="1:10" x14ac:dyDescent="0.2">
      <c r="A213" s="383" t="s">
        <v>829</v>
      </c>
      <c r="B213" s="639" t="s">
        <v>167</v>
      </c>
      <c r="C213" s="658"/>
      <c r="D213" s="658"/>
      <c r="E213" s="658"/>
      <c r="F213" s="658"/>
      <c r="G213" s="658"/>
      <c r="H213" s="658"/>
      <c r="I213" s="397">
        <v>68.28</v>
      </c>
      <c r="J213" s="394"/>
    </row>
    <row r="214" spans="1:10" ht="27.6" customHeight="1" x14ac:dyDescent="0.2">
      <c r="B214" s="389" t="s">
        <v>831</v>
      </c>
      <c r="C214" s="385">
        <v>1701000124</v>
      </c>
      <c r="D214" s="642" t="s">
        <v>899</v>
      </c>
      <c r="E214" s="642"/>
      <c r="F214" s="642"/>
      <c r="G214" s="642"/>
      <c r="H214" s="642"/>
      <c r="I214" s="642"/>
      <c r="J214" s="385" t="s">
        <v>115</v>
      </c>
    </row>
    <row r="215" spans="1:10" x14ac:dyDescent="0.2">
      <c r="B215" s="653" t="s">
        <v>162</v>
      </c>
      <c r="C215" s="657"/>
      <c r="D215" s="657"/>
      <c r="E215" s="657"/>
      <c r="F215" s="657"/>
      <c r="G215" s="657"/>
      <c r="H215" s="657"/>
      <c r="I215" s="387" t="s">
        <v>168</v>
      </c>
      <c r="J215" s="346" t="s">
        <v>166</v>
      </c>
    </row>
    <row r="216" spans="1:10" x14ac:dyDescent="0.2">
      <c r="B216" s="656"/>
      <c r="C216" s="656"/>
      <c r="D216" s="656"/>
      <c r="E216" s="656"/>
      <c r="F216" s="656"/>
      <c r="G216" s="656"/>
      <c r="H216" s="656"/>
      <c r="I216" s="347">
        <v>146.53000000000003</v>
      </c>
      <c r="J216" s="390" t="s">
        <v>168</v>
      </c>
    </row>
    <row r="217" spans="1:10" x14ac:dyDescent="0.2">
      <c r="A217" s="383" t="s">
        <v>831</v>
      </c>
      <c r="B217" s="639" t="s">
        <v>167</v>
      </c>
      <c r="C217" s="658"/>
      <c r="D217" s="658"/>
      <c r="E217" s="658"/>
      <c r="F217" s="658"/>
      <c r="G217" s="658"/>
      <c r="H217" s="658"/>
      <c r="I217" s="397">
        <v>146.53000000000003</v>
      </c>
      <c r="J217" s="394"/>
    </row>
    <row r="218" spans="1:10" x14ac:dyDescent="0.2">
      <c r="B218" s="342" t="s">
        <v>51</v>
      </c>
      <c r="C218" s="382"/>
      <c r="D218" s="343" t="s">
        <v>653</v>
      </c>
      <c r="E218" s="343"/>
      <c r="F218" s="343"/>
      <c r="G218" s="343"/>
      <c r="H218" s="343"/>
      <c r="I218" s="343"/>
      <c r="J218" s="344"/>
    </row>
    <row r="219" spans="1:10" x14ac:dyDescent="0.2">
      <c r="B219" s="662" t="s">
        <v>598</v>
      </c>
      <c r="C219" s="663"/>
      <c r="D219" s="663"/>
      <c r="E219" s="663"/>
      <c r="F219" s="663"/>
      <c r="G219" s="663"/>
      <c r="H219" s="663"/>
      <c r="I219" s="663"/>
      <c r="J219" s="664"/>
    </row>
    <row r="220" spans="1:10" x14ac:dyDescent="0.2">
      <c r="B220" s="342" t="s">
        <v>52</v>
      </c>
      <c r="C220" s="382"/>
      <c r="D220" s="343" t="s">
        <v>110</v>
      </c>
      <c r="E220" s="343"/>
      <c r="F220" s="343"/>
      <c r="G220" s="343"/>
      <c r="H220" s="343"/>
      <c r="I220" s="343"/>
      <c r="J220" s="344"/>
    </row>
    <row r="221" spans="1:10" x14ac:dyDescent="0.2">
      <c r="B221" s="205" t="s">
        <v>591</v>
      </c>
      <c r="C221" s="384"/>
      <c r="D221" s="91" t="s">
        <v>565</v>
      </c>
      <c r="E221" s="91"/>
      <c r="F221" s="91"/>
      <c r="G221" s="91"/>
      <c r="H221" s="91"/>
      <c r="I221" s="91"/>
      <c r="J221" s="92"/>
    </row>
    <row r="222" spans="1:10" ht="12.75" customHeight="1" x14ac:dyDescent="0.2">
      <c r="B222" s="389" t="s">
        <v>592</v>
      </c>
      <c r="C222" s="385">
        <v>86888</v>
      </c>
      <c r="D222" s="642" t="s">
        <v>920</v>
      </c>
      <c r="E222" s="642"/>
      <c r="F222" s="642"/>
      <c r="G222" s="642"/>
      <c r="H222" s="642"/>
      <c r="I222" s="642"/>
      <c r="J222" s="385" t="s">
        <v>104</v>
      </c>
    </row>
    <row r="223" spans="1:10" x14ac:dyDescent="0.2">
      <c r="B223" s="653" t="s">
        <v>162</v>
      </c>
      <c r="C223" s="657"/>
      <c r="D223" s="657"/>
      <c r="E223" s="657"/>
      <c r="F223" s="657"/>
      <c r="G223" s="657"/>
      <c r="H223" s="657"/>
      <c r="I223" s="387" t="s">
        <v>35</v>
      </c>
      <c r="J223" s="346" t="s">
        <v>166</v>
      </c>
    </row>
    <row r="224" spans="1:10" x14ac:dyDescent="0.2">
      <c r="B224" s="656"/>
      <c r="C224" s="656"/>
      <c r="D224" s="656"/>
      <c r="E224" s="656"/>
      <c r="F224" s="656"/>
      <c r="G224" s="656"/>
      <c r="H224" s="656"/>
      <c r="I224" s="347">
        <v>3</v>
      </c>
      <c r="J224" s="390" t="s">
        <v>35</v>
      </c>
    </row>
    <row r="225" spans="1:10" x14ac:dyDescent="0.2">
      <c r="A225" s="383" t="s">
        <v>592</v>
      </c>
      <c r="B225" s="639" t="s">
        <v>167</v>
      </c>
      <c r="C225" s="658"/>
      <c r="D225" s="658"/>
      <c r="E225" s="658"/>
      <c r="F225" s="658"/>
      <c r="G225" s="658"/>
      <c r="H225" s="658"/>
      <c r="I225" s="397">
        <v>3</v>
      </c>
      <c r="J225" s="394"/>
    </row>
    <row r="226" spans="1:10" ht="12.75" customHeight="1" x14ac:dyDescent="0.2">
      <c r="B226" s="389" t="s">
        <v>634</v>
      </c>
      <c r="C226" s="385">
        <v>86921</v>
      </c>
      <c r="D226" s="642" t="s">
        <v>921</v>
      </c>
      <c r="E226" s="642"/>
      <c r="F226" s="642"/>
      <c r="G226" s="642"/>
      <c r="H226" s="642"/>
      <c r="I226" s="642"/>
      <c r="J226" s="385" t="s">
        <v>104</v>
      </c>
    </row>
    <row r="227" spans="1:10" x14ac:dyDescent="0.2">
      <c r="B227" s="653" t="s">
        <v>162</v>
      </c>
      <c r="C227" s="657"/>
      <c r="D227" s="657"/>
      <c r="E227" s="657"/>
      <c r="F227" s="657"/>
      <c r="G227" s="657"/>
      <c r="H227" s="657"/>
      <c r="I227" s="387" t="s">
        <v>35</v>
      </c>
      <c r="J227" s="346" t="s">
        <v>166</v>
      </c>
    </row>
    <row r="228" spans="1:10" x14ac:dyDescent="0.2">
      <c r="B228" s="656"/>
      <c r="C228" s="656"/>
      <c r="D228" s="656"/>
      <c r="E228" s="656"/>
      <c r="F228" s="656"/>
      <c r="G228" s="656"/>
      <c r="H228" s="656"/>
      <c r="I228" s="347">
        <v>4</v>
      </c>
      <c r="J228" s="390" t="s">
        <v>35</v>
      </c>
    </row>
    <row r="229" spans="1:10" x14ac:dyDescent="0.2">
      <c r="A229" s="383" t="s">
        <v>634</v>
      </c>
      <c r="B229" s="639" t="s">
        <v>167</v>
      </c>
      <c r="C229" s="658"/>
      <c r="D229" s="658"/>
      <c r="E229" s="658"/>
      <c r="F229" s="658"/>
      <c r="G229" s="658"/>
      <c r="H229" s="658"/>
      <c r="I229" s="397">
        <v>4</v>
      </c>
      <c r="J229" s="394"/>
    </row>
    <row r="230" spans="1:10" ht="12.75" customHeight="1" x14ac:dyDescent="0.2">
      <c r="B230" s="389" t="s">
        <v>751</v>
      </c>
      <c r="C230" s="385" t="s">
        <v>508</v>
      </c>
      <c r="D230" s="642" t="s">
        <v>786</v>
      </c>
      <c r="E230" s="642"/>
      <c r="F230" s="642"/>
      <c r="G230" s="642"/>
      <c r="H230" s="642"/>
      <c r="I230" s="642"/>
      <c r="J230" s="385" t="s">
        <v>133</v>
      </c>
    </row>
    <row r="231" spans="1:10" x14ac:dyDescent="0.2">
      <c r="B231" s="653" t="s">
        <v>162</v>
      </c>
      <c r="C231" s="657"/>
      <c r="D231" s="657"/>
      <c r="E231" s="657"/>
      <c r="F231" s="657"/>
      <c r="G231" s="657"/>
      <c r="H231" s="657"/>
      <c r="I231" s="387" t="s">
        <v>35</v>
      </c>
      <c r="J231" s="346" t="s">
        <v>166</v>
      </c>
    </row>
    <row r="232" spans="1:10" x14ac:dyDescent="0.2">
      <c r="B232" s="656"/>
      <c r="C232" s="656"/>
      <c r="D232" s="656"/>
      <c r="E232" s="656"/>
      <c r="F232" s="656"/>
      <c r="G232" s="656"/>
      <c r="H232" s="656"/>
      <c r="I232" s="347">
        <v>1</v>
      </c>
      <c r="J232" s="390" t="s">
        <v>35</v>
      </c>
    </row>
    <row r="233" spans="1:10" x14ac:dyDescent="0.2">
      <c r="A233" s="383" t="s">
        <v>751</v>
      </c>
      <c r="B233" s="639" t="s">
        <v>167</v>
      </c>
      <c r="C233" s="658"/>
      <c r="D233" s="658"/>
      <c r="E233" s="658"/>
      <c r="F233" s="658"/>
      <c r="G233" s="658"/>
      <c r="H233" s="658"/>
      <c r="I233" s="397">
        <v>1</v>
      </c>
      <c r="J233" s="394"/>
    </row>
    <row r="234" spans="1:10" ht="12.75" customHeight="1" x14ac:dyDescent="0.2">
      <c r="B234" s="389" t="s">
        <v>787</v>
      </c>
      <c r="C234" s="385">
        <v>86903</v>
      </c>
      <c r="D234" s="642" t="s">
        <v>922</v>
      </c>
      <c r="E234" s="642"/>
      <c r="F234" s="642"/>
      <c r="G234" s="642"/>
      <c r="H234" s="642"/>
      <c r="I234" s="642"/>
      <c r="J234" s="385" t="s">
        <v>104</v>
      </c>
    </row>
    <row r="235" spans="1:10" x14ac:dyDescent="0.2">
      <c r="B235" s="653" t="s">
        <v>162</v>
      </c>
      <c r="C235" s="657"/>
      <c r="D235" s="657"/>
      <c r="E235" s="657"/>
      <c r="F235" s="657"/>
      <c r="G235" s="657"/>
      <c r="H235" s="657"/>
      <c r="I235" s="387" t="s">
        <v>35</v>
      </c>
      <c r="J235" s="346" t="s">
        <v>166</v>
      </c>
    </row>
    <row r="236" spans="1:10" x14ac:dyDescent="0.2">
      <c r="B236" s="656"/>
      <c r="C236" s="656"/>
      <c r="D236" s="656"/>
      <c r="E236" s="656"/>
      <c r="F236" s="656"/>
      <c r="G236" s="656"/>
      <c r="H236" s="656"/>
      <c r="I236" s="347">
        <v>6</v>
      </c>
      <c r="J236" s="390" t="s">
        <v>35</v>
      </c>
    </row>
    <row r="237" spans="1:10" x14ac:dyDescent="0.2">
      <c r="A237" s="383" t="s">
        <v>787</v>
      </c>
      <c r="B237" s="639" t="s">
        <v>167</v>
      </c>
      <c r="C237" s="658"/>
      <c r="D237" s="658"/>
      <c r="E237" s="658"/>
      <c r="F237" s="658"/>
      <c r="G237" s="658"/>
      <c r="H237" s="658"/>
      <c r="I237" s="397">
        <v>6</v>
      </c>
      <c r="J237" s="394"/>
    </row>
    <row r="238" spans="1:10" x14ac:dyDescent="0.2">
      <c r="B238" s="205" t="s">
        <v>781</v>
      </c>
      <c r="C238" s="384"/>
      <c r="D238" s="91" t="s">
        <v>564</v>
      </c>
      <c r="E238" s="91"/>
      <c r="F238" s="91"/>
      <c r="G238" s="91"/>
      <c r="H238" s="91"/>
      <c r="I238" s="91"/>
      <c r="J238" s="92"/>
    </row>
    <row r="239" spans="1:10" ht="12.75" customHeight="1" x14ac:dyDescent="0.2">
      <c r="B239" s="389" t="s">
        <v>782</v>
      </c>
      <c r="C239" s="385">
        <v>1301003066</v>
      </c>
      <c r="D239" s="642" t="s">
        <v>923</v>
      </c>
      <c r="E239" s="642"/>
      <c r="F239" s="642"/>
      <c r="G239" s="642"/>
      <c r="H239" s="642"/>
      <c r="I239" s="642"/>
      <c r="J239" s="385" t="s">
        <v>104</v>
      </c>
    </row>
    <row r="240" spans="1:10" x14ac:dyDescent="0.2">
      <c r="B240" s="653" t="s">
        <v>162</v>
      </c>
      <c r="C240" s="657"/>
      <c r="D240" s="657"/>
      <c r="E240" s="657"/>
      <c r="F240" s="657"/>
      <c r="G240" s="657"/>
      <c r="H240" s="657"/>
      <c r="I240" s="387" t="s">
        <v>35</v>
      </c>
      <c r="J240" s="346" t="s">
        <v>166</v>
      </c>
    </row>
    <row r="241" spans="1:10" x14ac:dyDescent="0.2">
      <c r="B241" s="656"/>
      <c r="C241" s="656"/>
      <c r="D241" s="656"/>
      <c r="E241" s="656"/>
      <c r="F241" s="656"/>
      <c r="G241" s="656"/>
      <c r="H241" s="656"/>
      <c r="I241" s="347">
        <v>6</v>
      </c>
      <c r="J241" s="390" t="s">
        <v>35</v>
      </c>
    </row>
    <row r="242" spans="1:10" x14ac:dyDescent="0.2">
      <c r="A242" s="383" t="s">
        <v>782</v>
      </c>
      <c r="B242" s="639" t="s">
        <v>167</v>
      </c>
      <c r="C242" s="658"/>
      <c r="D242" s="658"/>
      <c r="E242" s="658"/>
      <c r="F242" s="658"/>
      <c r="G242" s="658"/>
      <c r="H242" s="658"/>
      <c r="I242" s="397">
        <v>6</v>
      </c>
      <c r="J242" s="394"/>
    </row>
    <row r="243" spans="1:10" ht="12.75" customHeight="1" x14ac:dyDescent="0.2">
      <c r="B243" s="389" t="s">
        <v>783</v>
      </c>
      <c r="C243" s="385">
        <v>1301003064</v>
      </c>
      <c r="D243" s="642" t="s">
        <v>924</v>
      </c>
      <c r="E243" s="642"/>
      <c r="F243" s="642"/>
      <c r="G243" s="642"/>
      <c r="H243" s="642"/>
      <c r="I243" s="642"/>
      <c r="J243" s="385" t="s">
        <v>104</v>
      </c>
    </row>
    <row r="244" spans="1:10" x14ac:dyDescent="0.2">
      <c r="B244" s="653" t="s">
        <v>162</v>
      </c>
      <c r="C244" s="657"/>
      <c r="D244" s="657"/>
      <c r="E244" s="657"/>
      <c r="F244" s="657"/>
      <c r="G244" s="657"/>
      <c r="H244" s="657"/>
      <c r="I244" s="387" t="s">
        <v>35</v>
      </c>
      <c r="J244" s="346" t="s">
        <v>166</v>
      </c>
    </row>
    <row r="245" spans="1:10" x14ac:dyDescent="0.2">
      <c r="B245" s="656"/>
      <c r="C245" s="656"/>
      <c r="D245" s="656"/>
      <c r="E245" s="656"/>
      <c r="F245" s="656"/>
      <c r="G245" s="656"/>
      <c r="H245" s="656"/>
      <c r="I245" s="347">
        <v>5</v>
      </c>
      <c r="J245" s="390" t="s">
        <v>35</v>
      </c>
    </row>
    <row r="246" spans="1:10" x14ac:dyDescent="0.2">
      <c r="A246" s="383" t="s">
        <v>783</v>
      </c>
      <c r="B246" s="639" t="s">
        <v>167</v>
      </c>
      <c r="C246" s="658"/>
      <c r="D246" s="658"/>
      <c r="E246" s="658"/>
      <c r="F246" s="658"/>
      <c r="G246" s="658"/>
      <c r="H246" s="658"/>
      <c r="I246" s="397">
        <v>5</v>
      </c>
      <c r="J246" s="394"/>
    </row>
    <row r="247" spans="1:10" ht="12.75" customHeight="1" x14ac:dyDescent="0.2">
      <c r="B247" s="389" t="s">
        <v>784</v>
      </c>
      <c r="C247" s="385">
        <v>99635</v>
      </c>
      <c r="D247" s="642" t="s">
        <v>925</v>
      </c>
      <c r="E247" s="642"/>
      <c r="F247" s="642"/>
      <c r="G247" s="642"/>
      <c r="H247" s="642"/>
      <c r="I247" s="642"/>
      <c r="J247" s="385" t="s">
        <v>104</v>
      </c>
    </row>
    <row r="248" spans="1:10" x14ac:dyDescent="0.2">
      <c r="B248" s="653" t="s">
        <v>162</v>
      </c>
      <c r="C248" s="657"/>
      <c r="D248" s="657"/>
      <c r="E248" s="657"/>
      <c r="F248" s="657"/>
      <c r="G248" s="657"/>
      <c r="H248" s="657"/>
      <c r="I248" s="387" t="s">
        <v>35</v>
      </c>
      <c r="J248" s="346" t="s">
        <v>166</v>
      </c>
    </row>
    <row r="249" spans="1:10" x14ac:dyDescent="0.2">
      <c r="B249" s="656"/>
      <c r="C249" s="656"/>
      <c r="D249" s="656"/>
      <c r="E249" s="656"/>
      <c r="F249" s="656"/>
      <c r="G249" s="656"/>
      <c r="H249" s="656"/>
      <c r="I249" s="347">
        <v>3</v>
      </c>
      <c r="J249" s="390" t="s">
        <v>35</v>
      </c>
    </row>
    <row r="250" spans="1:10" x14ac:dyDescent="0.2">
      <c r="A250" s="383" t="s">
        <v>784</v>
      </c>
      <c r="B250" s="639" t="s">
        <v>167</v>
      </c>
      <c r="C250" s="658"/>
      <c r="D250" s="658"/>
      <c r="E250" s="658"/>
      <c r="F250" s="658"/>
      <c r="G250" s="658"/>
      <c r="H250" s="658"/>
      <c r="I250" s="397">
        <v>3</v>
      </c>
      <c r="J250" s="394"/>
    </row>
    <row r="251" spans="1:10" x14ac:dyDescent="0.2">
      <c r="B251" s="205" t="s">
        <v>797</v>
      </c>
      <c r="C251" s="384"/>
      <c r="D251" s="91" t="s">
        <v>297</v>
      </c>
      <c r="E251" s="91"/>
      <c r="F251" s="91"/>
      <c r="G251" s="91"/>
      <c r="H251" s="91"/>
      <c r="I251" s="91"/>
      <c r="J251" s="92"/>
    </row>
    <row r="252" spans="1:10" ht="12.75" customHeight="1" x14ac:dyDescent="0.2">
      <c r="B252" s="389" t="s">
        <v>798</v>
      </c>
      <c r="C252" s="385">
        <v>95544</v>
      </c>
      <c r="D252" s="642" t="s">
        <v>926</v>
      </c>
      <c r="E252" s="642"/>
      <c r="F252" s="642"/>
      <c r="G252" s="642"/>
      <c r="H252" s="642"/>
      <c r="I252" s="642"/>
      <c r="J252" s="385" t="s">
        <v>104</v>
      </c>
    </row>
    <row r="253" spans="1:10" x14ac:dyDescent="0.2">
      <c r="B253" s="653" t="s">
        <v>162</v>
      </c>
      <c r="C253" s="657"/>
      <c r="D253" s="657"/>
      <c r="E253" s="657"/>
      <c r="F253" s="657"/>
      <c r="G253" s="657"/>
      <c r="H253" s="657"/>
      <c r="I253" s="387" t="s">
        <v>35</v>
      </c>
      <c r="J253" s="346" t="s">
        <v>166</v>
      </c>
    </row>
    <row r="254" spans="1:10" x14ac:dyDescent="0.2">
      <c r="B254" s="656"/>
      <c r="C254" s="656"/>
      <c r="D254" s="656"/>
      <c r="E254" s="656"/>
      <c r="F254" s="656"/>
      <c r="G254" s="656"/>
      <c r="H254" s="656"/>
      <c r="I254" s="347">
        <v>11</v>
      </c>
      <c r="J254" s="390" t="s">
        <v>35</v>
      </c>
    </row>
    <row r="255" spans="1:10" x14ac:dyDescent="0.2">
      <c r="A255" s="383" t="s">
        <v>798</v>
      </c>
      <c r="B255" s="639" t="s">
        <v>167</v>
      </c>
      <c r="C255" s="658"/>
      <c r="D255" s="658"/>
      <c r="E255" s="658"/>
      <c r="F255" s="658"/>
      <c r="G255" s="658"/>
      <c r="H255" s="658"/>
      <c r="I255" s="397">
        <v>11</v>
      </c>
      <c r="J255" s="394"/>
    </row>
    <row r="256" spans="1:10" ht="12.75" customHeight="1" x14ac:dyDescent="0.2">
      <c r="B256" s="389" t="s">
        <v>799</v>
      </c>
      <c r="C256" s="385">
        <v>95547</v>
      </c>
      <c r="D256" s="642" t="s">
        <v>927</v>
      </c>
      <c r="E256" s="642"/>
      <c r="F256" s="642"/>
      <c r="G256" s="642"/>
      <c r="H256" s="642"/>
      <c r="I256" s="642"/>
      <c r="J256" s="385" t="s">
        <v>104</v>
      </c>
    </row>
    <row r="257" spans="1:10" x14ac:dyDescent="0.2">
      <c r="B257" s="653" t="s">
        <v>162</v>
      </c>
      <c r="C257" s="657"/>
      <c r="D257" s="657"/>
      <c r="E257" s="657"/>
      <c r="F257" s="657"/>
      <c r="G257" s="657"/>
      <c r="H257" s="657"/>
      <c r="I257" s="387" t="s">
        <v>35</v>
      </c>
      <c r="J257" s="346" t="s">
        <v>166</v>
      </c>
    </row>
    <row r="258" spans="1:10" x14ac:dyDescent="0.2">
      <c r="B258" s="656"/>
      <c r="C258" s="656"/>
      <c r="D258" s="656"/>
      <c r="E258" s="656"/>
      <c r="F258" s="656"/>
      <c r="G258" s="656"/>
      <c r="H258" s="656"/>
      <c r="I258" s="347">
        <v>11</v>
      </c>
      <c r="J258" s="390" t="s">
        <v>35</v>
      </c>
    </row>
    <row r="259" spans="1:10" x14ac:dyDescent="0.2">
      <c r="A259" s="383" t="s">
        <v>799</v>
      </c>
      <c r="B259" s="639" t="s">
        <v>167</v>
      </c>
      <c r="C259" s="658"/>
      <c r="D259" s="658"/>
      <c r="E259" s="658"/>
      <c r="F259" s="658"/>
      <c r="G259" s="658"/>
      <c r="H259" s="658"/>
      <c r="I259" s="397">
        <v>11</v>
      </c>
      <c r="J259" s="394"/>
    </row>
    <row r="260" spans="1:10" ht="12.75" customHeight="1" x14ac:dyDescent="0.2">
      <c r="B260" s="389" t="s">
        <v>800</v>
      </c>
      <c r="C260" s="385">
        <v>1301004064</v>
      </c>
      <c r="D260" s="642" t="s">
        <v>928</v>
      </c>
      <c r="E260" s="642"/>
      <c r="F260" s="642"/>
      <c r="G260" s="642"/>
      <c r="H260" s="642"/>
      <c r="I260" s="642"/>
      <c r="J260" s="385" t="s">
        <v>104</v>
      </c>
    </row>
    <row r="261" spans="1:10" x14ac:dyDescent="0.2">
      <c r="B261" s="653" t="s">
        <v>162</v>
      </c>
      <c r="C261" s="657"/>
      <c r="D261" s="657"/>
      <c r="E261" s="657"/>
      <c r="F261" s="657"/>
      <c r="G261" s="657"/>
      <c r="H261" s="657"/>
      <c r="I261" s="387" t="s">
        <v>35</v>
      </c>
      <c r="J261" s="346" t="s">
        <v>166</v>
      </c>
    </row>
    <row r="262" spans="1:10" x14ac:dyDescent="0.2">
      <c r="B262" s="656"/>
      <c r="C262" s="656"/>
      <c r="D262" s="656"/>
      <c r="E262" s="656"/>
      <c r="F262" s="656"/>
      <c r="G262" s="656"/>
      <c r="H262" s="656"/>
      <c r="I262" s="347">
        <v>11</v>
      </c>
      <c r="J262" s="390" t="s">
        <v>35</v>
      </c>
    </row>
    <row r="263" spans="1:10" x14ac:dyDescent="0.2">
      <c r="A263" s="383" t="s">
        <v>800</v>
      </c>
      <c r="B263" s="639" t="s">
        <v>167</v>
      </c>
      <c r="C263" s="658"/>
      <c r="D263" s="658"/>
      <c r="E263" s="658"/>
      <c r="F263" s="658"/>
      <c r="G263" s="658"/>
      <c r="H263" s="658"/>
      <c r="I263" s="397">
        <v>11</v>
      </c>
      <c r="J263" s="394"/>
    </row>
    <row r="264" spans="1:10" ht="12.75" customHeight="1" x14ac:dyDescent="0.2">
      <c r="B264" s="389" t="s">
        <v>801</v>
      </c>
      <c r="C264" s="385">
        <v>100849</v>
      </c>
      <c r="D264" s="642" t="s">
        <v>929</v>
      </c>
      <c r="E264" s="642"/>
      <c r="F264" s="642"/>
      <c r="G264" s="642"/>
      <c r="H264" s="642"/>
      <c r="I264" s="642"/>
      <c r="J264" s="385" t="s">
        <v>104</v>
      </c>
    </row>
    <row r="265" spans="1:10" x14ac:dyDescent="0.2">
      <c r="B265" s="653" t="s">
        <v>162</v>
      </c>
      <c r="C265" s="657"/>
      <c r="D265" s="657"/>
      <c r="E265" s="657"/>
      <c r="F265" s="657"/>
      <c r="G265" s="657"/>
      <c r="H265" s="657"/>
      <c r="I265" s="387" t="s">
        <v>35</v>
      </c>
      <c r="J265" s="346" t="s">
        <v>166</v>
      </c>
    </row>
    <row r="266" spans="1:10" x14ac:dyDescent="0.2">
      <c r="B266" s="656"/>
      <c r="C266" s="656"/>
      <c r="D266" s="656"/>
      <c r="E266" s="656"/>
      <c r="F266" s="656"/>
      <c r="G266" s="656"/>
      <c r="H266" s="656"/>
      <c r="I266" s="347">
        <v>3</v>
      </c>
      <c r="J266" s="390" t="s">
        <v>35</v>
      </c>
    </row>
    <row r="267" spans="1:10" x14ac:dyDescent="0.2">
      <c r="A267" s="383" t="s">
        <v>801</v>
      </c>
      <c r="B267" s="639" t="s">
        <v>167</v>
      </c>
      <c r="C267" s="658"/>
      <c r="D267" s="658"/>
      <c r="E267" s="658"/>
      <c r="F267" s="658"/>
      <c r="G267" s="658"/>
      <c r="H267" s="658"/>
      <c r="I267" s="397">
        <v>3</v>
      </c>
      <c r="J267" s="394"/>
    </row>
    <row r="268" spans="1:10" x14ac:dyDescent="0.2">
      <c r="B268" s="342" t="s">
        <v>109</v>
      </c>
      <c r="C268" s="382"/>
      <c r="D268" s="343" t="s">
        <v>112</v>
      </c>
      <c r="E268" s="343"/>
      <c r="F268" s="343"/>
      <c r="G268" s="343"/>
      <c r="H268" s="343"/>
      <c r="I268" s="343"/>
      <c r="J268" s="344"/>
    </row>
    <row r="269" spans="1:10" x14ac:dyDescent="0.2">
      <c r="B269" s="205" t="s">
        <v>111</v>
      </c>
      <c r="C269" s="384"/>
      <c r="D269" s="91" t="s">
        <v>565</v>
      </c>
      <c r="E269" s="91"/>
      <c r="F269" s="91"/>
      <c r="G269" s="91"/>
      <c r="H269" s="91"/>
      <c r="I269" s="91"/>
      <c r="J269" s="92"/>
    </row>
    <row r="270" spans="1:10" ht="12.75" customHeight="1" x14ac:dyDescent="0.2">
      <c r="B270" s="389" t="s">
        <v>199</v>
      </c>
      <c r="C270" s="385">
        <v>95472</v>
      </c>
      <c r="D270" s="642" t="s">
        <v>930</v>
      </c>
      <c r="E270" s="642"/>
      <c r="F270" s="642"/>
      <c r="G270" s="642"/>
      <c r="H270" s="642"/>
      <c r="I270" s="642"/>
      <c r="J270" s="385" t="s">
        <v>104</v>
      </c>
    </row>
    <row r="271" spans="1:10" x14ac:dyDescent="0.2">
      <c r="B271" s="653" t="s">
        <v>162</v>
      </c>
      <c r="C271" s="657"/>
      <c r="D271" s="657"/>
      <c r="E271" s="657"/>
      <c r="F271" s="657"/>
      <c r="G271" s="657"/>
      <c r="H271" s="657"/>
      <c r="I271" s="387" t="s">
        <v>35</v>
      </c>
      <c r="J271" s="346" t="s">
        <v>166</v>
      </c>
    </row>
    <row r="272" spans="1:10" x14ac:dyDescent="0.2">
      <c r="B272" s="662" t="s">
        <v>599</v>
      </c>
      <c r="C272" s="656"/>
      <c r="D272" s="656"/>
      <c r="E272" s="656"/>
      <c r="F272" s="656"/>
      <c r="G272" s="656"/>
      <c r="H272" s="656"/>
      <c r="I272" s="347">
        <v>1</v>
      </c>
      <c r="J272" s="390" t="s">
        <v>35</v>
      </c>
    </row>
    <row r="273" spans="1:10" x14ac:dyDescent="0.2">
      <c r="A273" s="383" t="s">
        <v>199</v>
      </c>
      <c r="B273" s="639" t="s">
        <v>167</v>
      </c>
      <c r="C273" s="658"/>
      <c r="D273" s="658"/>
      <c r="E273" s="658"/>
      <c r="F273" s="658"/>
      <c r="G273" s="658"/>
      <c r="H273" s="658"/>
      <c r="I273" s="397">
        <v>1</v>
      </c>
      <c r="J273" s="394"/>
    </row>
    <row r="274" spans="1:10" x14ac:dyDescent="0.2">
      <c r="B274" s="205" t="s">
        <v>643</v>
      </c>
      <c r="C274" s="384"/>
      <c r="D274" s="91" t="s">
        <v>564</v>
      </c>
      <c r="E274" s="91"/>
      <c r="F274" s="91"/>
      <c r="G274" s="91"/>
      <c r="H274" s="91"/>
      <c r="I274" s="91"/>
      <c r="J274" s="92"/>
    </row>
    <row r="275" spans="1:10" ht="12.75" customHeight="1" x14ac:dyDescent="0.2">
      <c r="A275" s="383"/>
      <c r="B275" s="389" t="s">
        <v>644</v>
      </c>
      <c r="C275" s="385">
        <v>1301004009</v>
      </c>
      <c r="D275" s="642" t="s">
        <v>931</v>
      </c>
      <c r="E275" s="642"/>
      <c r="F275" s="642"/>
      <c r="G275" s="642"/>
      <c r="H275" s="642"/>
      <c r="I275" s="642"/>
      <c r="J275" s="385" t="s">
        <v>104</v>
      </c>
    </row>
    <row r="276" spans="1:10" x14ac:dyDescent="0.2">
      <c r="A276" s="383"/>
      <c r="B276" s="657" t="s">
        <v>162</v>
      </c>
      <c r="C276" s="657"/>
      <c r="D276" s="657"/>
      <c r="E276" s="657"/>
      <c r="F276" s="657"/>
      <c r="G276" s="657"/>
      <c r="H276" s="657"/>
      <c r="I276" s="387" t="s">
        <v>35</v>
      </c>
      <c r="J276" s="346" t="s">
        <v>166</v>
      </c>
    </row>
    <row r="277" spans="1:10" x14ac:dyDescent="0.2">
      <c r="A277" s="383"/>
      <c r="B277" s="656" t="s">
        <v>599</v>
      </c>
      <c r="C277" s="656"/>
      <c r="D277" s="656"/>
      <c r="E277" s="656"/>
      <c r="F277" s="656"/>
      <c r="G277" s="656"/>
      <c r="H277" s="656"/>
      <c r="I277" s="347">
        <v>1</v>
      </c>
      <c r="J277" s="390" t="s">
        <v>35</v>
      </c>
    </row>
    <row r="278" spans="1:10" x14ac:dyDescent="0.2">
      <c r="A278" s="383" t="s">
        <v>644</v>
      </c>
      <c r="B278" s="639" t="s">
        <v>167</v>
      </c>
      <c r="C278" s="658"/>
      <c r="D278" s="658"/>
      <c r="E278" s="658"/>
      <c r="F278" s="658"/>
      <c r="G278" s="658"/>
      <c r="H278" s="658"/>
      <c r="I278" s="397">
        <v>1</v>
      </c>
      <c r="J278" s="394"/>
    </row>
    <row r="279" spans="1:10" ht="12.75" customHeight="1" x14ac:dyDescent="0.2">
      <c r="A279" s="383"/>
      <c r="B279" s="389" t="s">
        <v>645</v>
      </c>
      <c r="C279" s="385">
        <v>2401001015</v>
      </c>
      <c r="D279" s="642" t="s">
        <v>932</v>
      </c>
      <c r="E279" s="642"/>
      <c r="F279" s="642"/>
      <c r="G279" s="642"/>
      <c r="H279" s="642"/>
      <c r="I279" s="642"/>
      <c r="J279" s="385" t="s">
        <v>104</v>
      </c>
    </row>
    <row r="280" spans="1:10" x14ac:dyDescent="0.2">
      <c r="A280" s="383"/>
      <c r="B280" s="653" t="s">
        <v>162</v>
      </c>
      <c r="C280" s="657"/>
      <c r="D280" s="657"/>
      <c r="E280" s="657"/>
      <c r="F280" s="657"/>
      <c r="G280" s="657"/>
      <c r="H280" s="657"/>
      <c r="I280" s="387" t="s">
        <v>35</v>
      </c>
      <c r="J280" s="346" t="s">
        <v>166</v>
      </c>
    </row>
    <row r="281" spans="1:10" x14ac:dyDescent="0.2">
      <c r="A281" s="383"/>
      <c r="B281" s="656" t="s">
        <v>599</v>
      </c>
      <c r="C281" s="656"/>
      <c r="D281" s="656"/>
      <c r="E281" s="656"/>
      <c r="F281" s="656"/>
      <c r="G281" s="656"/>
      <c r="H281" s="656"/>
      <c r="I281" s="347">
        <v>1</v>
      </c>
      <c r="J281" s="390" t="s">
        <v>35</v>
      </c>
    </row>
    <row r="282" spans="1:10" x14ac:dyDescent="0.2">
      <c r="A282" s="383" t="s">
        <v>645</v>
      </c>
      <c r="B282" s="639" t="s">
        <v>167</v>
      </c>
      <c r="C282" s="658"/>
      <c r="D282" s="658"/>
      <c r="E282" s="658"/>
      <c r="F282" s="658"/>
      <c r="G282" s="658"/>
      <c r="H282" s="658"/>
      <c r="I282" s="397">
        <v>1</v>
      </c>
      <c r="J282" s="394"/>
    </row>
    <row r="283" spans="1:10" ht="12.75" customHeight="1" x14ac:dyDescent="0.2">
      <c r="B283" s="389" t="s">
        <v>646</v>
      </c>
      <c r="C283" s="385">
        <v>100867</v>
      </c>
      <c r="D283" s="642" t="s">
        <v>933</v>
      </c>
      <c r="E283" s="642"/>
      <c r="F283" s="642"/>
      <c r="G283" s="642"/>
      <c r="H283" s="642"/>
      <c r="I283" s="642"/>
      <c r="J283" s="385" t="s">
        <v>104</v>
      </c>
    </row>
    <row r="284" spans="1:10" x14ac:dyDescent="0.2">
      <c r="B284" s="653" t="s">
        <v>162</v>
      </c>
      <c r="C284" s="657"/>
      <c r="D284" s="657"/>
      <c r="E284" s="657"/>
      <c r="F284" s="657"/>
      <c r="G284" s="657"/>
      <c r="H284" s="657"/>
      <c r="I284" s="387" t="s">
        <v>35</v>
      </c>
      <c r="J284" s="346" t="s">
        <v>166</v>
      </c>
    </row>
    <row r="285" spans="1:10" x14ac:dyDescent="0.2">
      <c r="B285" s="656" t="s">
        <v>599</v>
      </c>
      <c r="C285" s="656"/>
      <c r="D285" s="656"/>
      <c r="E285" s="656"/>
      <c r="F285" s="656"/>
      <c r="G285" s="656"/>
      <c r="H285" s="656"/>
      <c r="I285" s="347">
        <v>1</v>
      </c>
      <c r="J285" s="390" t="s">
        <v>35</v>
      </c>
    </row>
    <row r="286" spans="1:10" x14ac:dyDescent="0.2">
      <c r="A286" s="383" t="s">
        <v>646</v>
      </c>
      <c r="B286" s="639" t="s">
        <v>167</v>
      </c>
      <c r="C286" s="658"/>
      <c r="D286" s="658"/>
      <c r="E286" s="658"/>
      <c r="F286" s="658"/>
      <c r="G286" s="658"/>
      <c r="H286" s="658"/>
      <c r="I286" s="397">
        <v>1</v>
      </c>
      <c r="J286" s="394"/>
    </row>
    <row r="287" spans="1:10" ht="12.75" customHeight="1" x14ac:dyDescent="0.2">
      <c r="B287" s="389" t="s">
        <v>647</v>
      </c>
      <c r="C287" s="385">
        <v>100868</v>
      </c>
      <c r="D287" s="642" t="s">
        <v>934</v>
      </c>
      <c r="E287" s="642"/>
      <c r="F287" s="642"/>
      <c r="G287" s="642"/>
      <c r="H287" s="642"/>
      <c r="I287" s="642"/>
      <c r="J287" s="385" t="s">
        <v>104</v>
      </c>
    </row>
    <row r="288" spans="1:10" x14ac:dyDescent="0.2">
      <c r="B288" s="653" t="s">
        <v>162</v>
      </c>
      <c r="C288" s="657"/>
      <c r="D288" s="657"/>
      <c r="E288" s="657"/>
      <c r="F288" s="657"/>
      <c r="G288" s="657"/>
      <c r="H288" s="657"/>
      <c r="I288" s="387" t="s">
        <v>35</v>
      </c>
      <c r="J288" s="346" t="s">
        <v>166</v>
      </c>
    </row>
    <row r="289" spans="1:10" x14ac:dyDescent="0.2">
      <c r="B289" s="656" t="s">
        <v>599</v>
      </c>
      <c r="C289" s="656"/>
      <c r="D289" s="656"/>
      <c r="E289" s="656"/>
      <c r="F289" s="656"/>
      <c r="G289" s="656"/>
      <c r="H289" s="656"/>
      <c r="I289" s="347">
        <v>2</v>
      </c>
      <c r="J289" s="390" t="s">
        <v>35</v>
      </c>
    </row>
    <row r="290" spans="1:10" x14ac:dyDescent="0.2">
      <c r="A290" s="383" t="s">
        <v>647</v>
      </c>
      <c r="B290" s="639" t="s">
        <v>167</v>
      </c>
      <c r="C290" s="658"/>
      <c r="D290" s="658"/>
      <c r="E290" s="658"/>
      <c r="F290" s="658"/>
      <c r="G290" s="658"/>
      <c r="H290" s="658"/>
      <c r="I290" s="397">
        <v>2</v>
      </c>
      <c r="J290" s="394"/>
    </row>
    <row r="291" spans="1:10" ht="12.75" customHeight="1" x14ac:dyDescent="0.2">
      <c r="A291" s="383"/>
      <c r="B291" s="389" t="s">
        <v>654</v>
      </c>
      <c r="C291" s="385">
        <v>2401001017</v>
      </c>
      <c r="D291" s="642" t="s">
        <v>935</v>
      </c>
      <c r="E291" s="642"/>
      <c r="F291" s="642"/>
      <c r="G291" s="642"/>
      <c r="H291" s="642"/>
      <c r="I291" s="642"/>
      <c r="J291" s="385" t="s">
        <v>104</v>
      </c>
    </row>
    <row r="292" spans="1:10" x14ac:dyDescent="0.2">
      <c r="A292" s="383"/>
      <c r="B292" s="653" t="s">
        <v>162</v>
      </c>
      <c r="C292" s="657"/>
      <c r="D292" s="657"/>
      <c r="E292" s="657"/>
      <c r="F292" s="657"/>
      <c r="G292" s="657"/>
      <c r="H292" s="657"/>
      <c r="I292" s="387" t="s">
        <v>35</v>
      </c>
      <c r="J292" s="346" t="s">
        <v>166</v>
      </c>
    </row>
    <row r="293" spans="1:10" x14ac:dyDescent="0.2">
      <c r="A293" s="383"/>
      <c r="B293" s="656" t="s">
        <v>599</v>
      </c>
      <c r="C293" s="656"/>
      <c r="D293" s="656"/>
      <c r="E293" s="656"/>
      <c r="F293" s="656"/>
      <c r="G293" s="656"/>
      <c r="H293" s="656"/>
      <c r="I293" s="347">
        <v>1</v>
      </c>
      <c r="J293" s="390" t="s">
        <v>35</v>
      </c>
    </row>
    <row r="294" spans="1:10" x14ac:dyDescent="0.2">
      <c r="A294" s="383" t="s">
        <v>654</v>
      </c>
      <c r="B294" s="639" t="s">
        <v>167</v>
      </c>
      <c r="C294" s="658"/>
      <c r="D294" s="658"/>
      <c r="E294" s="658"/>
      <c r="F294" s="658"/>
      <c r="G294" s="658"/>
      <c r="H294" s="658"/>
      <c r="I294" s="397">
        <v>1</v>
      </c>
      <c r="J294" s="394"/>
    </row>
    <row r="295" spans="1:10" ht="12.75" customHeight="1" x14ac:dyDescent="0.2">
      <c r="A295" s="383"/>
      <c r="B295" s="389" t="s">
        <v>655</v>
      </c>
      <c r="C295" s="385">
        <v>100874</v>
      </c>
      <c r="D295" s="642" t="s">
        <v>936</v>
      </c>
      <c r="E295" s="642"/>
      <c r="F295" s="642"/>
      <c r="G295" s="642"/>
      <c r="H295" s="642"/>
      <c r="I295" s="642"/>
      <c r="J295" s="385" t="s">
        <v>104</v>
      </c>
    </row>
    <row r="296" spans="1:10" x14ac:dyDescent="0.2">
      <c r="A296" s="383"/>
      <c r="B296" s="653" t="s">
        <v>162</v>
      </c>
      <c r="C296" s="657"/>
      <c r="D296" s="657"/>
      <c r="E296" s="657"/>
      <c r="F296" s="657"/>
      <c r="G296" s="657"/>
      <c r="H296" s="657"/>
      <c r="I296" s="387" t="s">
        <v>35</v>
      </c>
      <c r="J296" s="346" t="s">
        <v>166</v>
      </c>
    </row>
    <row r="297" spans="1:10" x14ac:dyDescent="0.2">
      <c r="A297" s="383"/>
      <c r="B297" s="656" t="s">
        <v>599</v>
      </c>
      <c r="C297" s="656"/>
      <c r="D297" s="656"/>
      <c r="E297" s="656"/>
      <c r="F297" s="656"/>
      <c r="G297" s="656"/>
      <c r="H297" s="656"/>
      <c r="I297" s="347">
        <v>1</v>
      </c>
      <c r="J297" s="390" t="s">
        <v>35</v>
      </c>
    </row>
    <row r="298" spans="1:10" x14ac:dyDescent="0.2">
      <c r="A298" s="383" t="s">
        <v>655</v>
      </c>
      <c r="B298" s="639" t="s">
        <v>167</v>
      </c>
      <c r="C298" s="658"/>
      <c r="D298" s="658"/>
      <c r="E298" s="658"/>
      <c r="F298" s="658"/>
      <c r="G298" s="658"/>
      <c r="H298" s="658"/>
      <c r="I298" s="397">
        <v>1</v>
      </c>
      <c r="J298" s="394"/>
    </row>
    <row r="299" spans="1:10" ht="12.75" customHeight="1" x14ac:dyDescent="0.2">
      <c r="A299" s="383"/>
      <c r="B299" s="389" t="s">
        <v>656</v>
      </c>
      <c r="C299" s="385">
        <v>2401002050</v>
      </c>
      <c r="D299" s="642" t="s">
        <v>937</v>
      </c>
      <c r="E299" s="642"/>
      <c r="F299" s="642"/>
      <c r="G299" s="642"/>
      <c r="H299" s="642"/>
      <c r="I299" s="642"/>
      <c r="J299" s="385" t="s">
        <v>104</v>
      </c>
    </row>
    <row r="300" spans="1:10" x14ac:dyDescent="0.2">
      <c r="A300" s="383"/>
      <c r="B300" s="653" t="s">
        <v>162</v>
      </c>
      <c r="C300" s="657"/>
      <c r="D300" s="657"/>
      <c r="E300" s="657"/>
      <c r="F300" s="657"/>
      <c r="G300" s="657"/>
      <c r="H300" s="657"/>
      <c r="I300" s="387" t="s">
        <v>35</v>
      </c>
      <c r="J300" s="346" t="s">
        <v>166</v>
      </c>
    </row>
    <row r="301" spans="1:10" x14ac:dyDescent="0.2">
      <c r="A301" s="383"/>
      <c r="B301" s="656" t="s">
        <v>599</v>
      </c>
      <c r="C301" s="656"/>
      <c r="D301" s="656"/>
      <c r="E301" s="656"/>
      <c r="F301" s="656"/>
      <c r="G301" s="656"/>
      <c r="H301" s="656"/>
      <c r="I301" s="347">
        <v>1</v>
      </c>
      <c r="J301" s="390" t="s">
        <v>35</v>
      </c>
    </row>
    <row r="302" spans="1:10" x14ac:dyDescent="0.2">
      <c r="A302" s="383" t="s">
        <v>656</v>
      </c>
      <c r="B302" s="639" t="s">
        <v>167</v>
      </c>
      <c r="C302" s="658"/>
      <c r="D302" s="658"/>
      <c r="E302" s="658"/>
      <c r="F302" s="658"/>
      <c r="G302" s="658"/>
      <c r="H302" s="658"/>
      <c r="I302" s="397">
        <v>1</v>
      </c>
      <c r="J302" s="394"/>
    </row>
    <row r="303" spans="1:10" x14ac:dyDescent="0.2">
      <c r="B303" s="205" t="s">
        <v>641</v>
      </c>
      <c r="C303" s="384"/>
      <c r="D303" s="91" t="s">
        <v>297</v>
      </c>
      <c r="E303" s="91"/>
      <c r="F303" s="91"/>
      <c r="G303" s="91"/>
      <c r="H303" s="91"/>
      <c r="I303" s="91"/>
      <c r="J303" s="92"/>
    </row>
    <row r="304" spans="1:10" ht="12.75" customHeight="1" x14ac:dyDescent="0.2">
      <c r="A304" s="383"/>
      <c r="B304" s="389" t="s">
        <v>642</v>
      </c>
      <c r="C304" s="385">
        <v>2401001000</v>
      </c>
      <c r="D304" s="642" t="s">
        <v>938</v>
      </c>
      <c r="E304" s="642"/>
      <c r="F304" s="642"/>
      <c r="G304" s="642"/>
      <c r="H304" s="642"/>
      <c r="I304" s="642"/>
      <c r="J304" s="385" t="s">
        <v>104</v>
      </c>
    </row>
    <row r="305" spans="1:10" x14ac:dyDescent="0.2">
      <c r="A305" s="383"/>
      <c r="B305" s="653" t="s">
        <v>162</v>
      </c>
      <c r="C305" s="657"/>
      <c r="D305" s="657"/>
      <c r="E305" s="657"/>
      <c r="F305" s="657"/>
      <c r="G305" s="657"/>
      <c r="H305" s="657"/>
      <c r="I305" s="387" t="s">
        <v>35</v>
      </c>
      <c r="J305" s="346" t="s">
        <v>166</v>
      </c>
    </row>
    <row r="306" spans="1:10" x14ac:dyDescent="0.2">
      <c r="A306" s="383"/>
      <c r="B306" s="656" t="s">
        <v>599</v>
      </c>
      <c r="C306" s="656"/>
      <c r="D306" s="656"/>
      <c r="E306" s="656"/>
      <c r="F306" s="656"/>
      <c r="G306" s="656"/>
      <c r="H306" s="656"/>
      <c r="I306" s="347">
        <v>1</v>
      </c>
      <c r="J306" s="390" t="s">
        <v>35</v>
      </c>
    </row>
    <row r="307" spans="1:10" x14ac:dyDescent="0.2">
      <c r="A307" s="383" t="s">
        <v>642</v>
      </c>
      <c r="B307" s="639" t="s">
        <v>167</v>
      </c>
      <c r="C307" s="658"/>
      <c r="D307" s="658"/>
      <c r="E307" s="658"/>
      <c r="F307" s="658"/>
      <c r="G307" s="658"/>
      <c r="H307" s="658"/>
      <c r="I307" s="397">
        <v>1</v>
      </c>
      <c r="J307" s="394"/>
    </row>
    <row r="308" spans="1:10" x14ac:dyDescent="0.2">
      <c r="B308" s="342" t="s">
        <v>113</v>
      </c>
      <c r="C308" s="382"/>
      <c r="D308" s="343" t="s">
        <v>119</v>
      </c>
      <c r="E308" s="343"/>
      <c r="F308" s="343"/>
      <c r="G308" s="343"/>
      <c r="H308" s="343"/>
      <c r="I308" s="343"/>
      <c r="J308" s="344"/>
    </row>
    <row r="309" spans="1:10" x14ac:dyDescent="0.2">
      <c r="B309" s="205" t="s">
        <v>126</v>
      </c>
      <c r="C309" s="384"/>
      <c r="D309" s="91" t="s">
        <v>105</v>
      </c>
      <c r="E309" s="91"/>
      <c r="F309" s="91"/>
      <c r="G309" s="91"/>
      <c r="H309" s="91"/>
      <c r="I309" s="91"/>
      <c r="J309" s="92"/>
    </row>
    <row r="310" spans="1:10" ht="12.75" customHeight="1" x14ac:dyDescent="0.2">
      <c r="B310" s="389" t="s">
        <v>301</v>
      </c>
      <c r="C310" s="385">
        <v>94990</v>
      </c>
      <c r="D310" s="642" t="s">
        <v>939</v>
      </c>
      <c r="E310" s="642"/>
      <c r="F310" s="642"/>
      <c r="G310" s="642"/>
      <c r="H310" s="642"/>
      <c r="I310" s="642"/>
      <c r="J310" s="385" t="s">
        <v>868</v>
      </c>
    </row>
    <row r="311" spans="1:10" x14ac:dyDescent="0.2">
      <c r="B311" s="346" t="s">
        <v>162</v>
      </c>
      <c r="C311" s="712"/>
      <c r="D311" s="713"/>
      <c r="E311" s="714"/>
      <c r="F311" s="346" t="s">
        <v>165</v>
      </c>
      <c r="G311" s="653" t="s">
        <v>169</v>
      </c>
      <c r="H311" s="657"/>
      <c r="I311" s="387" t="s">
        <v>958</v>
      </c>
      <c r="J311" s="346" t="s">
        <v>166</v>
      </c>
    </row>
    <row r="312" spans="1:10" x14ac:dyDescent="0.2">
      <c r="B312" s="685" t="s">
        <v>602</v>
      </c>
      <c r="C312" s="686"/>
      <c r="D312" s="686"/>
      <c r="E312" s="686"/>
      <c r="F312" s="202">
        <v>141.51</v>
      </c>
      <c r="G312" s="725">
        <v>0.06</v>
      </c>
      <c r="H312" s="668"/>
      <c r="I312" s="388">
        <v>8.4905999999999988</v>
      </c>
      <c r="J312" s="390" t="s">
        <v>958</v>
      </c>
    </row>
    <row r="313" spans="1:10" x14ac:dyDescent="0.2">
      <c r="A313" s="383" t="s">
        <v>301</v>
      </c>
      <c r="B313" s="639" t="s">
        <v>167</v>
      </c>
      <c r="C313" s="683"/>
      <c r="D313" s="683"/>
      <c r="E313" s="683"/>
      <c r="F313" s="683"/>
      <c r="G313" s="683"/>
      <c r="H313" s="684"/>
      <c r="I313" s="349">
        <v>8.4905999999999988</v>
      </c>
      <c r="J313" s="394"/>
    </row>
    <row r="314" spans="1:10" x14ac:dyDescent="0.2">
      <c r="B314" s="342" t="s">
        <v>114</v>
      </c>
      <c r="C314" s="382"/>
      <c r="D314" s="343" t="s">
        <v>121</v>
      </c>
      <c r="E314" s="343"/>
      <c r="F314" s="343"/>
      <c r="G314" s="343"/>
      <c r="H314" s="343"/>
      <c r="I314" s="343"/>
      <c r="J314" s="344"/>
    </row>
    <row r="315" spans="1:10" ht="12.75" customHeight="1" x14ac:dyDescent="0.2">
      <c r="B315" s="205" t="s">
        <v>593</v>
      </c>
      <c r="C315" s="384"/>
      <c r="D315" s="91" t="s">
        <v>805</v>
      </c>
      <c r="E315" s="91"/>
      <c r="F315" s="91"/>
      <c r="G315" s="91"/>
      <c r="H315" s="91"/>
      <c r="I315" s="91"/>
      <c r="J315" s="92"/>
    </row>
    <row r="316" spans="1:10" ht="12.75" customHeight="1" x14ac:dyDescent="0.2">
      <c r="B316" s="389" t="s">
        <v>594</v>
      </c>
      <c r="C316" s="385">
        <v>100757</v>
      </c>
      <c r="D316" s="642" t="s">
        <v>940</v>
      </c>
      <c r="E316" s="642"/>
      <c r="F316" s="642"/>
      <c r="G316" s="642"/>
      <c r="H316" s="642"/>
      <c r="I316" s="642"/>
      <c r="J316" s="385" t="s">
        <v>40</v>
      </c>
    </row>
    <row r="317" spans="1:10" x14ac:dyDescent="0.2">
      <c r="B317" s="402" t="s">
        <v>806</v>
      </c>
      <c r="C317" s="399"/>
      <c r="D317" s="400"/>
      <c r="E317" s="400"/>
      <c r="F317" s="400"/>
      <c r="G317" s="400"/>
      <c r="H317" s="400"/>
      <c r="I317" s="400"/>
      <c r="J317" s="380"/>
    </row>
    <row r="318" spans="1:10" x14ac:dyDescent="0.2">
      <c r="B318" s="401" t="s">
        <v>170</v>
      </c>
      <c r="C318" s="401" t="s">
        <v>163</v>
      </c>
      <c r="D318" s="401" t="s">
        <v>164</v>
      </c>
      <c r="E318" s="401" t="s">
        <v>165</v>
      </c>
      <c r="F318" s="653" t="s">
        <v>176</v>
      </c>
      <c r="G318" s="657"/>
      <c r="H318" s="657"/>
      <c r="I318" s="387" t="s">
        <v>165</v>
      </c>
      <c r="J318" s="381" t="s">
        <v>166</v>
      </c>
    </row>
    <row r="319" spans="1:10" x14ac:dyDescent="0.2">
      <c r="B319" s="202" t="s">
        <v>185</v>
      </c>
      <c r="C319" s="202">
        <v>0.8</v>
      </c>
      <c r="D319" s="202">
        <v>2.1</v>
      </c>
      <c r="E319" s="202">
        <v>1.6800000000000002</v>
      </c>
      <c r="F319" s="668">
        <v>5</v>
      </c>
      <c r="G319" s="668"/>
      <c r="H319" s="668"/>
      <c r="I319" s="347">
        <v>16.8</v>
      </c>
      <c r="J319" s="672" t="s">
        <v>807</v>
      </c>
    </row>
    <row r="320" spans="1:10" x14ac:dyDescent="0.2">
      <c r="B320" s="202" t="s">
        <v>766</v>
      </c>
      <c r="C320" s="202">
        <v>0.9</v>
      </c>
      <c r="D320" s="202">
        <v>2.1</v>
      </c>
      <c r="E320" s="202">
        <v>1.8900000000000001</v>
      </c>
      <c r="F320" s="668">
        <v>1</v>
      </c>
      <c r="G320" s="668"/>
      <c r="H320" s="668"/>
      <c r="I320" s="347">
        <v>3.7800000000000002</v>
      </c>
      <c r="J320" s="673"/>
    </row>
    <row r="321" spans="1:10" x14ac:dyDescent="0.2">
      <c r="B321" s="202" t="s">
        <v>767</v>
      </c>
      <c r="C321" s="202">
        <v>0.7</v>
      </c>
      <c r="D321" s="202">
        <v>0.7</v>
      </c>
      <c r="E321" s="202">
        <v>0.48999999999999994</v>
      </c>
      <c r="F321" s="668">
        <v>1</v>
      </c>
      <c r="G321" s="668"/>
      <c r="H321" s="668"/>
      <c r="I321" s="347">
        <v>0.97999999999999987</v>
      </c>
      <c r="J321" s="673"/>
    </row>
    <row r="322" spans="1:10" x14ac:dyDescent="0.2">
      <c r="B322" s="202" t="s">
        <v>768</v>
      </c>
      <c r="C322" s="202">
        <v>3</v>
      </c>
      <c r="D322" s="202">
        <v>2.2000000000000002</v>
      </c>
      <c r="E322" s="202">
        <v>6.6000000000000005</v>
      </c>
      <c r="F322" s="668">
        <v>1</v>
      </c>
      <c r="G322" s="668"/>
      <c r="H322" s="668"/>
      <c r="I322" s="347">
        <v>13.200000000000001</v>
      </c>
      <c r="J322" s="673"/>
    </row>
    <row r="323" spans="1:10" x14ac:dyDescent="0.2">
      <c r="B323" s="202" t="s">
        <v>262</v>
      </c>
      <c r="C323" s="202">
        <v>1.8</v>
      </c>
      <c r="D323" s="202">
        <v>1.2</v>
      </c>
      <c r="E323" s="202">
        <v>2.16</v>
      </c>
      <c r="F323" s="668">
        <v>1</v>
      </c>
      <c r="G323" s="668"/>
      <c r="H323" s="668"/>
      <c r="I323" s="347">
        <v>4.32</v>
      </c>
      <c r="J323" s="673"/>
    </row>
    <row r="324" spans="1:10" x14ac:dyDescent="0.2">
      <c r="A324" s="383" t="s">
        <v>594</v>
      </c>
      <c r="B324" s="639" t="s">
        <v>167</v>
      </c>
      <c r="C324" s="683"/>
      <c r="D324" s="683"/>
      <c r="E324" s="683"/>
      <c r="F324" s="683"/>
      <c r="G324" s="683"/>
      <c r="H324" s="684"/>
      <c r="I324" s="349">
        <v>39.080000000000005</v>
      </c>
      <c r="J324" s="394"/>
    </row>
    <row r="325" spans="1:10" x14ac:dyDescent="0.2">
      <c r="B325" s="205" t="s">
        <v>648</v>
      </c>
      <c r="C325" s="384"/>
      <c r="D325" s="91" t="s">
        <v>122</v>
      </c>
      <c r="E325" s="91"/>
      <c r="F325" s="91"/>
      <c r="G325" s="91"/>
      <c r="H325" s="91"/>
      <c r="I325" s="91"/>
      <c r="J325" s="92"/>
    </row>
    <row r="326" spans="1:10" ht="12.75" customHeight="1" x14ac:dyDescent="0.2">
      <c r="B326" s="389" t="s">
        <v>649</v>
      </c>
      <c r="C326" s="385">
        <v>88497</v>
      </c>
      <c r="D326" s="642" t="s">
        <v>941</v>
      </c>
      <c r="E326" s="642"/>
      <c r="F326" s="642"/>
      <c r="G326" s="642"/>
      <c r="H326" s="642"/>
      <c r="I326" s="642"/>
      <c r="J326" s="385" t="s">
        <v>40</v>
      </c>
    </row>
    <row r="327" spans="1:10" x14ac:dyDescent="0.2">
      <c r="B327" s="653" t="s">
        <v>162</v>
      </c>
      <c r="C327" s="657"/>
      <c r="D327" s="657"/>
      <c r="E327" s="657"/>
      <c r="F327" s="657"/>
      <c r="G327" s="657"/>
      <c r="H327" s="657"/>
      <c r="I327" s="387" t="s">
        <v>165</v>
      </c>
      <c r="J327" s="346" t="s">
        <v>166</v>
      </c>
    </row>
    <row r="328" spans="1:10" x14ac:dyDescent="0.2">
      <c r="B328" s="656"/>
      <c r="C328" s="656"/>
      <c r="D328" s="656"/>
      <c r="E328" s="656"/>
      <c r="F328" s="656"/>
      <c r="G328" s="656"/>
      <c r="H328" s="656"/>
      <c r="I328" s="388">
        <v>285.375</v>
      </c>
      <c r="J328" s="393" t="s">
        <v>165</v>
      </c>
    </row>
    <row r="329" spans="1:10" x14ac:dyDescent="0.2">
      <c r="A329" s="383" t="s">
        <v>649</v>
      </c>
      <c r="B329" s="639" t="s">
        <v>167</v>
      </c>
      <c r="C329" s="658"/>
      <c r="D329" s="658"/>
      <c r="E329" s="658"/>
      <c r="F329" s="658"/>
      <c r="G329" s="658"/>
      <c r="H329" s="658"/>
      <c r="I329" s="349">
        <v>285.375</v>
      </c>
      <c r="J329" s="394"/>
    </row>
    <row r="330" spans="1:10" ht="12.75" customHeight="1" x14ac:dyDescent="0.2">
      <c r="B330" s="389" t="s">
        <v>650</v>
      </c>
      <c r="C330" s="385">
        <v>88489</v>
      </c>
      <c r="D330" s="642" t="s">
        <v>942</v>
      </c>
      <c r="E330" s="642"/>
      <c r="F330" s="642"/>
      <c r="G330" s="642"/>
      <c r="H330" s="642"/>
      <c r="I330" s="642"/>
      <c r="J330" s="385" t="s">
        <v>40</v>
      </c>
    </row>
    <row r="331" spans="1:10" x14ac:dyDescent="0.2">
      <c r="B331" s="653" t="s">
        <v>138</v>
      </c>
      <c r="C331" s="657"/>
      <c r="D331" s="657"/>
      <c r="E331" s="346" t="s">
        <v>168</v>
      </c>
      <c r="F331" s="346" t="s">
        <v>164</v>
      </c>
      <c r="G331" s="346" t="s">
        <v>165</v>
      </c>
      <c r="H331" s="203" t="s">
        <v>808</v>
      </c>
      <c r="I331" s="387" t="s">
        <v>165</v>
      </c>
      <c r="J331" s="346" t="s">
        <v>166</v>
      </c>
    </row>
    <row r="332" spans="1:10" x14ac:dyDescent="0.2">
      <c r="B332" s="649" t="s">
        <v>810</v>
      </c>
      <c r="C332" s="650"/>
      <c r="D332" s="650"/>
      <c r="E332" s="347">
        <v>22.47</v>
      </c>
      <c r="F332" s="202">
        <v>2.5</v>
      </c>
      <c r="G332" s="347">
        <v>56.174999999999997</v>
      </c>
      <c r="H332" s="391">
        <v>5.8800000000000008</v>
      </c>
      <c r="I332" s="392">
        <v>100.58999999999999</v>
      </c>
      <c r="J332" s="651" t="s">
        <v>165</v>
      </c>
    </row>
    <row r="333" spans="1:10" x14ac:dyDescent="0.2">
      <c r="B333" s="649" t="s">
        <v>122</v>
      </c>
      <c r="C333" s="650"/>
      <c r="D333" s="650"/>
      <c r="E333" s="347">
        <v>81.97</v>
      </c>
      <c r="F333" s="202">
        <v>2.5</v>
      </c>
      <c r="G333" s="347">
        <v>204.92500000000001</v>
      </c>
      <c r="H333" s="391">
        <v>20.14</v>
      </c>
      <c r="I333" s="392">
        <v>184.78500000000003</v>
      </c>
      <c r="J333" s="652"/>
    </row>
    <row r="334" spans="1:10" x14ac:dyDescent="0.2">
      <c r="A334" s="383" t="s">
        <v>650</v>
      </c>
      <c r="B334" s="639" t="s">
        <v>167</v>
      </c>
      <c r="C334" s="640"/>
      <c r="D334" s="640"/>
      <c r="E334" s="640"/>
      <c r="F334" s="640"/>
      <c r="G334" s="640"/>
      <c r="H334" s="641"/>
      <c r="I334" s="349">
        <v>285.375</v>
      </c>
      <c r="J334" s="394"/>
    </row>
    <row r="335" spans="1:10" x14ac:dyDescent="0.2">
      <c r="B335" s="205" t="s">
        <v>651</v>
      </c>
      <c r="C335" s="384"/>
      <c r="D335" s="91" t="s">
        <v>804</v>
      </c>
      <c r="E335" s="91"/>
      <c r="F335" s="91"/>
      <c r="G335" s="91"/>
      <c r="H335" s="91"/>
      <c r="I335" s="91"/>
      <c r="J335" s="92"/>
    </row>
    <row r="336" spans="1:10" ht="12.75" customHeight="1" x14ac:dyDescent="0.2">
      <c r="B336" s="389" t="s">
        <v>652</v>
      </c>
      <c r="C336" s="385">
        <v>88485</v>
      </c>
      <c r="D336" s="642" t="s">
        <v>943</v>
      </c>
      <c r="E336" s="642"/>
      <c r="F336" s="642"/>
      <c r="G336" s="642"/>
      <c r="H336" s="642"/>
      <c r="I336" s="642"/>
      <c r="J336" s="385" t="s">
        <v>40</v>
      </c>
    </row>
    <row r="337" spans="1:10" x14ac:dyDescent="0.2">
      <c r="B337" s="653" t="s">
        <v>162</v>
      </c>
      <c r="C337" s="657"/>
      <c r="D337" s="657"/>
      <c r="E337" s="657"/>
      <c r="F337" s="657"/>
      <c r="G337" s="657"/>
      <c r="H337" s="657"/>
      <c r="I337" s="387" t="s">
        <v>165</v>
      </c>
      <c r="J337" s="346" t="s">
        <v>166</v>
      </c>
    </row>
    <row r="338" spans="1:10" x14ac:dyDescent="0.2">
      <c r="B338" s="656"/>
      <c r="C338" s="656"/>
      <c r="D338" s="656"/>
      <c r="E338" s="656"/>
      <c r="F338" s="656"/>
      <c r="G338" s="656"/>
      <c r="H338" s="656"/>
      <c r="I338" s="388">
        <v>336.8888</v>
      </c>
      <c r="J338" s="393" t="s">
        <v>165</v>
      </c>
    </row>
    <row r="339" spans="1:10" x14ac:dyDescent="0.2">
      <c r="A339" s="383" t="s">
        <v>652</v>
      </c>
      <c r="B339" s="639" t="s">
        <v>167</v>
      </c>
      <c r="C339" s="658"/>
      <c r="D339" s="658"/>
      <c r="E339" s="658"/>
      <c r="F339" s="658"/>
      <c r="G339" s="658"/>
      <c r="H339" s="658"/>
      <c r="I339" s="349">
        <v>336.8888</v>
      </c>
      <c r="J339" s="394"/>
    </row>
    <row r="340" spans="1:10" ht="12.75" customHeight="1" x14ac:dyDescent="0.2">
      <c r="B340" s="389" t="s">
        <v>752</v>
      </c>
      <c r="C340" s="385">
        <v>88431</v>
      </c>
      <c r="D340" s="642" t="s">
        <v>944</v>
      </c>
      <c r="E340" s="642"/>
      <c r="F340" s="642"/>
      <c r="G340" s="642"/>
      <c r="H340" s="642"/>
      <c r="I340" s="642"/>
      <c r="J340" s="385" t="s">
        <v>40</v>
      </c>
    </row>
    <row r="341" spans="1:10" x14ac:dyDescent="0.2">
      <c r="B341" s="653" t="s">
        <v>138</v>
      </c>
      <c r="C341" s="657"/>
      <c r="D341" s="657"/>
      <c r="E341" s="346" t="s">
        <v>168</v>
      </c>
      <c r="F341" s="346" t="s">
        <v>164</v>
      </c>
      <c r="G341" s="346" t="s">
        <v>165</v>
      </c>
      <c r="H341" s="203" t="s">
        <v>808</v>
      </c>
      <c r="I341" s="387" t="s">
        <v>165</v>
      </c>
      <c r="J341" s="346" t="s">
        <v>166</v>
      </c>
    </row>
    <row r="342" spans="1:10" x14ac:dyDescent="0.2">
      <c r="B342" s="649" t="s">
        <v>822</v>
      </c>
      <c r="C342" s="650"/>
      <c r="D342" s="650"/>
      <c r="E342" s="347">
        <v>104.81</v>
      </c>
      <c r="F342" s="202">
        <v>3.28</v>
      </c>
      <c r="G342" s="347">
        <v>343.77679999999998</v>
      </c>
      <c r="H342" s="391">
        <v>30.31</v>
      </c>
      <c r="I342" s="392">
        <v>313.46679999999998</v>
      </c>
      <c r="J342" s="452"/>
    </row>
    <row r="343" spans="1:10" x14ac:dyDescent="0.2">
      <c r="B343" s="649" t="s">
        <v>809</v>
      </c>
      <c r="C343" s="650"/>
      <c r="D343" s="650"/>
      <c r="E343" s="347">
        <v>16.730000000000004</v>
      </c>
      <c r="F343" s="202">
        <v>0.7</v>
      </c>
      <c r="G343" s="347">
        <v>11.711000000000002</v>
      </c>
      <c r="H343" s="391"/>
      <c r="I343" s="392">
        <v>23.422000000000004</v>
      </c>
      <c r="J343" s="452"/>
    </row>
    <row r="344" spans="1:10" x14ac:dyDescent="0.2">
      <c r="A344" s="383" t="s">
        <v>752</v>
      </c>
      <c r="B344" s="639" t="s">
        <v>167</v>
      </c>
      <c r="C344" s="640"/>
      <c r="D344" s="640"/>
      <c r="E344" s="640"/>
      <c r="F344" s="640"/>
      <c r="G344" s="640"/>
      <c r="H344" s="641"/>
      <c r="I344" s="349">
        <v>336.8888</v>
      </c>
      <c r="J344" s="394"/>
    </row>
    <row r="345" spans="1:10" x14ac:dyDescent="0.2">
      <c r="B345" s="205" t="s">
        <v>802</v>
      </c>
      <c r="C345" s="384"/>
      <c r="D345" s="91" t="s">
        <v>601</v>
      </c>
      <c r="E345" s="91"/>
      <c r="F345" s="91"/>
      <c r="G345" s="91"/>
      <c r="H345" s="91"/>
      <c r="I345" s="91"/>
      <c r="J345" s="92"/>
    </row>
    <row r="346" spans="1:10" ht="12.75" customHeight="1" x14ac:dyDescent="0.2">
      <c r="B346" s="389" t="s">
        <v>803</v>
      </c>
      <c r="C346" s="385">
        <v>102491</v>
      </c>
      <c r="D346" s="642" t="s">
        <v>945</v>
      </c>
      <c r="E346" s="642"/>
      <c r="F346" s="642"/>
      <c r="G346" s="642"/>
      <c r="H346" s="642"/>
      <c r="I346" s="642"/>
      <c r="J346" s="385" t="s">
        <v>40</v>
      </c>
    </row>
    <row r="347" spans="1:10" x14ac:dyDescent="0.2">
      <c r="B347" s="653" t="s">
        <v>162</v>
      </c>
      <c r="C347" s="657"/>
      <c r="D347" s="657"/>
      <c r="E347" s="657"/>
      <c r="F347" s="657"/>
      <c r="G347" s="657"/>
      <c r="H347" s="657"/>
      <c r="I347" s="387" t="s">
        <v>165</v>
      </c>
      <c r="J347" s="346" t="s">
        <v>166</v>
      </c>
    </row>
    <row r="348" spans="1:10" x14ac:dyDescent="0.2">
      <c r="B348" s="656"/>
      <c r="C348" s="656"/>
      <c r="D348" s="656"/>
      <c r="E348" s="656"/>
      <c r="F348" s="656"/>
      <c r="G348" s="656"/>
      <c r="H348" s="656"/>
      <c r="I348" s="388">
        <v>141.51</v>
      </c>
      <c r="J348" s="393" t="s">
        <v>165</v>
      </c>
    </row>
    <row r="349" spans="1:10" x14ac:dyDescent="0.2">
      <c r="A349" s="383" t="s">
        <v>803</v>
      </c>
      <c r="B349" s="639" t="s">
        <v>167</v>
      </c>
      <c r="C349" s="658"/>
      <c r="D349" s="658"/>
      <c r="E349" s="658"/>
      <c r="F349" s="658"/>
      <c r="G349" s="658"/>
      <c r="H349" s="658"/>
      <c r="I349" s="349">
        <v>141.51</v>
      </c>
      <c r="J349" s="394"/>
    </row>
    <row r="350" spans="1:10" x14ac:dyDescent="0.2">
      <c r="B350" s="342" t="s">
        <v>117</v>
      </c>
      <c r="C350" s="382"/>
      <c r="D350" s="343" t="s">
        <v>120</v>
      </c>
      <c r="E350" s="343"/>
      <c r="F350" s="343"/>
      <c r="G350" s="343"/>
      <c r="H350" s="343"/>
      <c r="I350" s="343"/>
      <c r="J350" s="344"/>
    </row>
    <row r="351" spans="1:10" x14ac:dyDescent="0.2">
      <c r="B351" s="205" t="s">
        <v>612</v>
      </c>
      <c r="C351" s="384"/>
      <c r="D351" s="91" t="s">
        <v>120</v>
      </c>
      <c r="E351" s="91"/>
      <c r="F351" s="91"/>
      <c r="G351" s="91"/>
      <c r="H351" s="91"/>
      <c r="I351" s="91"/>
      <c r="J351" s="92"/>
    </row>
    <row r="352" spans="1:10" ht="12.75" customHeight="1" x14ac:dyDescent="0.2">
      <c r="B352" s="389" t="s">
        <v>613</v>
      </c>
      <c r="C352" s="385">
        <v>2001003044</v>
      </c>
      <c r="D352" s="642" t="s">
        <v>951</v>
      </c>
      <c r="E352" s="642"/>
      <c r="F352" s="642"/>
      <c r="G352" s="642"/>
      <c r="H352" s="642"/>
      <c r="I352" s="642"/>
      <c r="J352" s="385" t="s">
        <v>104</v>
      </c>
    </row>
    <row r="353" spans="1:10" x14ac:dyDescent="0.2">
      <c r="B353" s="653" t="s">
        <v>162</v>
      </c>
      <c r="C353" s="657"/>
      <c r="D353" s="657"/>
      <c r="E353" s="657"/>
      <c r="F353" s="657"/>
      <c r="G353" s="657"/>
      <c r="H353" s="657"/>
      <c r="I353" s="387" t="s">
        <v>35</v>
      </c>
      <c r="J353" s="346" t="s">
        <v>166</v>
      </c>
    </row>
    <row r="354" spans="1:10" x14ac:dyDescent="0.2">
      <c r="B354" s="656"/>
      <c r="C354" s="656"/>
      <c r="D354" s="656"/>
      <c r="E354" s="656"/>
      <c r="F354" s="656"/>
      <c r="G354" s="656"/>
      <c r="H354" s="656"/>
      <c r="I354" s="388">
        <v>13</v>
      </c>
      <c r="J354" s="393" t="s">
        <v>35</v>
      </c>
    </row>
    <row r="355" spans="1:10" x14ac:dyDescent="0.2">
      <c r="A355" s="383" t="s">
        <v>613</v>
      </c>
      <c r="B355" s="639" t="s">
        <v>167</v>
      </c>
      <c r="C355" s="658"/>
      <c r="D355" s="658"/>
      <c r="E355" s="658"/>
      <c r="F355" s="658"/>
      <c r="G355" s="658"/>
      <c r="H355" s="658"/>
      <c r="I355" s="349">
        <v>13</v>
      </c>
      <c r="J355" s="394"/>
    </row>
    <row r="356" spans="1:10" ht="12.75" customHeight="1" x14ac:dyDescent="0.2">
      <c r="B356" s="389" t="s">
        <v>754</v>
      </c>
      <c r="C356" s="385">
        <v>2401002053</v>
      </c>
      <c r="D356" s="642" t="s">
        <v>952</v>
      </c>
      <c r="E356" s="642"/>
      <c r="F356" s="642"/>
      <c r="G356" s="642"/>
      <c r="H356" s="642"/>
      <c r="I356" s="642"/>
      <c r="J356" s="385" t="s">
        <v>104</v>
      </c>
    </row>
    <row r="357" spans="1:10" x14ac:dyDescent="0.2">
      <c r="B357" s="653" t="s">
        <v>162</v>
      </c>
      <c r="C357" s="657"/>
      <c r="D357" s="657"/>
      <c r="E357" s="657"/>
      <c r="F357" s="657"/>
      <c r="G357" s="657"/>
      <c r="H357" s="657"/>
      <c r="I357" s="387" t="s">
        <v>35</v>
      </c>
      <c r="J357" s="346" t="s">
        <v>166</v>
      </c>
    </row>
    <row r="358" spans="1:10" x14ac:dyDescent="0.2">
      <c r="B358" s="656"/>
      <c r="C358" s="656"/>
      <c r="D358" s="656"/>
      <c r="E358" s="656"/>
      <c r="F358" s="656"/>
      <c r="G358" s="656"/>
      <c r="H358" s="656"/>
      <c r="I358" s="388">
        <v>37</v>
      </c>
      <c r="J358" s="393" t="s">
        <v>35</v>
      </c>
    </row>
    <row r="359" spans="1:10" x14ac:dyDescent="0.2">
      <c r="A359" s="383" t="s">
        <v>754</v>
      </c>
      <c r="B359" s="639" t="s">
        <v>167</v>
      </c>
      <c r="C359" s="658"/>
      <c r="D359" s="658"/>
      <c r="E359" s="658"/>
      <c r="F359" s="658"/>
      <c r="G359" s="658"/>
      <c r="H359" s="658"/>
      <c r="I359" s="349">
        <v>37</v>
      </c>
      <c r="J359" s="394"/>
    </row>
    <row r="360" spans="1:10" ht="12.75" customHeight="1" x14ac:dyDescent="0.2">
      <c r="B360" s="389" t="s">
        <v>841</v>
      </c>
      <c r="C360" s="385">
        <v>2001003988</v>
      </c>
      <c r="D360" s="642" t="s">
        <v>953</v>
      </c>
      <c r="E360" s="642"/>
      <c r="F360" s="642"/>
      <c r="G360" s="642"/>
      <c r="H360" s="642"/>
      <c r="I360" s="642"/>
      <c r="J360" s="385" t="s">
        <v>104</v>
      </c>
    </row>
    <row r="361" spans="1:10" x14ac:dyDescent="0.2">
      <c r="B361" s="653" t="s">
        <v>162</v>
      </c>
      <c r="C361" s="657"/>
      <c r="D361" s="657"/>
      <c r="E361" s="657"/>
      <c r="F361" s="657"/>
      <c r="G361" s="657"/>
      <c r="H361" s="657"/>
      <c r="I361" s="387" t="s">
        <v>35</v>
      </c>
      <c r="J361" s="346" t="s">
        <v>166</v>
      </c>
    </row>
    <row r="362" spans="1:10" x14ac:dyDescent="0.2">
      <c r="B362" s="656"/>
      <c r="C362" s="656"/>
      <c r="D362" s="656"/>
      <c r="E362" s="656"/>
      <c r="F362" s="656"/>
      <c r="G362" s="656"/>
      <c r="H362" s="656"/>
      <c r="I362" s="388">
        <v>2.88</v>
      </c>
      <c r="J362" s="393" t="s">
        <v>35</v>
      </c>
    </row>
    <row r="363" spans="1:10" x14ac:dyDescent="0.2">
      <c r="A363" s="383" t="s">
        <v>841</v>
      </c>
      <c r="B363" s="639" t="s">
        <v>167</v>
      </c>
      <c r="C363" s="658"/>
      <c r="D363" s="658"/>
      <c r="E363" s="658"/>
      <c r="F363" s="658"/>
      <c r="G363" s="658"/>
      <c r="H363" s="658"/>
      <c r="I363" s="349">
        <v>2.88</v>
      </c>
      <c r="J363" s="394"/>
    </row>
    <row r="364" spans="1:10" ht="12.75" customHeight="1" x14ac:dyDescent="0.2">
      <c r="B364" s="389" t="s">
        <v>842</v>
      </c>
      <c r="C364" s="385">
        <v>12670</v>
      </c>
      <c r="D364" s="642" t="s">
        <v>817</v>
      </c>
      <c r="E364" s="642"/>
      <c r="F364" s="642"/>
      <c r="G364" s="642"/>
      <c r="H364" s="642"/>
      <c r="I364" s="642"/>
      <c r="J364" s="385" t="s">
        <v>40</v>
      </c>
    </row>
    <row r="365" spans="1:10" x14ac:dyDescent="0.2">
      <c r="B365" s="653" t="s">
        <v>162</v>
      </c>
      <c r="C365" s="657"/>
      <c r="D365" s="657"/>
      <c r="E365" s="657"/>
      <c r="F365" s="657"/>
      <c r="G365" s="657"/>
      <c r="H365" s="657"/>
      <c r="I365" s="387" t="s">
        <v>165</v>
      </c>
      <c r="J365" s="346" t="s">
        <v>166</v>
      </c>
    </row>
    <row r="366" spans="1:10" x14ac:dyDescent="0.2">
      <c r="B366" s="656"/>
      <c r="C366" s="656"/>
      <c r="D366" s="656"/>
      <c r="E366" s="656"/>
      <c r="F366" s="656"/>
      <c r="G366" s="656"/>
      <c r="H366" s="656"/>
      <c r="I366" s="388">
        <v>25.52</v>
      </c>
      <c r="J366" s="393" t="s">
        <v>165</v>
      </c>
    </row>
    <row r="367" spans="1:10" x14ac:dyDescent="0.2">
      <c r="A367" s="383" t="s">
        <v>842</v>
      </c>
      <c r="B367" s="639" t="s">
        <v>167</v>
      </c>
      <c r="C367" s="658"/>
      <c r="D367" s="658"/>
      <c r="E367" s="658"/>
      <c r="F367" s="658"/>
      <c r="G367" s="658"/>
      <c r="H367" s="658"/>
      <c r="I367" s="349">
        <v>25.52</v>
      </c>
      <c r="J367" s="394"/>
    </row>
    <row r="368" spans="1:10" ht="12.75" customHeight="1" x14ac:dyDescent="0.2">
      <c r="B368" s="389" t="s">
        <v>843</v>
      </c>
      <c r="C368" s="385" t="s">
        <v>847</v>
      </c>
      <c r="D368" s="642" t="s">
        <v>856</v>
      </c>
      <c r="E368" s="642"/>
      <c r="F368" s="642"/>
      <c r="G368" s="642"/>
      <c r="H368" s="642"/>
      <c r="I368" s="642"/>
      <c r="J368" s="385" t="s">
        <v>115</v>
      </c>
    </row>
    <row r="369" spans="1:10" x14ac:dyDescent="0.2">
      <c r="B369" s="653" t="s">
        <v>162</v>
      </c>
      <c r="C369" s="657"/>
      <c r="D369" s="657"/>
      <c r="E369" s="657"/>
      <c r="F369" s="657"/>
      <c r="G369" s="657"/>
      <c r="H369" s="657"/>
      <c r="I369" s="387" t="s">
        <v>168</v>
      </c>
      <c r="J369" s="346" t="s">
        <v>166</v>
      </c>
    </row>
    <row r="370" spans="1:10" x14ac:dyDescent="0.2">
      <c r="B370" s="656"/>
      <c r="C370" s="656"/>
      <c r="D370" s="656"/>
      <c r="E370" s="656"/>
      <c r="F370" s="656"/>
      <c r="G370" s="656"/>
      <c r="H370" s="656"/>
      <c r="I370" s="388">
        <v>224.59</v>
      </c>
      <c r="J370" s="393" t="s">
        <v>168</v>
      </c>
    </row>
    <row r="371" spans="1:10" x14ac:dyDescent="0.2">
      <c r="A371" s="383" t="s">
        <v>843</v>
      </c>
      <c r="B371" s="639" t="s">
        <v>167</v>
      </c>
      <c r="C371" s="658"/>
      <c r="D371" s="658"/>
      <c r="E371" s="658"/>
      <c r="F371" s="658"/>
      <c r="G371" s="658"/>
      <c r="H371" s="658"/>
      <c r="I371" s="349">
        <v>224.59</v>
      </c>
      <c r="J371" s="394"/>
    </row>
    <row r="372" spans="1:10" ht="12.75" customHeight="1" x14ac:dyDescent="0.2">
      <c r="B372" s="389" t="s">
        <v>857</v>
      </c>
      <c r="C372" s="385" t="s">
        <v>818</v>
      </c>
      <c r="D372" s="642" t="s">
        <v>819</v>
      </c>
      <c r="E372" s="642"/>
      <c r="F372" s="642"/>
      <c r="G372" s="642"/>
      <c r="H372" s="642"/>
      <c r="I372" s="642"/>
      <c r="J372" s="385" t="s">
        <v>104</v>
      </c>
    </row>
    <row r="373" spans="1:10" x14ac:dyDescent="0.2">
      <c r="B373" s="653" t="s">
        <v>162</v>
      </c>
      <c r="C373" s="657"/>
      <c r="D373" s="657"/>
      <c r="E373" s="657"/>
      <c r="F373" s="657"/>
      <c r="G373" s="657"/>
      <c r="H373" s="657"/>
      <c r="I373" s="387" t="s">
        <v>35</v>
      </c>
      <c r="J373" s="346" t="s">
        <v>166</v>
      </c>
    </row>
    <row r="374" spans="1:10" x14ac:dyDescent="0.2">
      <c r="B374" s="656"/>
      <c r="C374" s="656"/>
      <c r="D374" s="656"/>
      <c r="E374" s="656"/>
      <c r="F374" s="656"/>
      <c r="G374" s="656"/>
      <c r="H374" s="656"/>
      <c r="I374" s="388">
        <v>1</v>
      </c>
      <c r="J374" s="393" t="s">
        <v>35</v>
      </c>
    </row>
    <row r="375" spans="1:10" x14ac:dyDescent="0.2">
      <c r="A375" s="383" t="s">
        <v>857</v>
      </c>
      <c r="B375" s="639" t="s">
        <v>167</v>
      </c>
      <c r="C375" s="658"/>
      <c r="D375" s="658"/>
      <c r="E375" s="658"/>
      <c r="F375" s="658"/>
      <c r="G375" s="658"/>
      <c r="H375" s="658"/>
      <c r="I375" s="349">
        <v>1</v>
      </c>
      <c r="J375" s="394"/>
    </row>
    <row r="376" spans="1:10" x14ac:dyDescent="0.2">
      <c r="B376" s="342" t="s">
        <v>118</v>
      </c>
      <c r="C376" s="382"/>
      <c r="D376" s="343" t="s">
        <v>124</v>
      </c>
      <c r="E376" s="343"/>
      <c r="F376" s="343"/>
      <c r="G376" s="343"/>
      <c r="H376" s="343"/>
      <c r="I376" s="343"/>
      <c r="J376" s="344"/>
    </row>
    <row r="377" spans="1:10" x14ac:dyDescent="0.2">
      <c r="B377" s="205" t="s">
        <v>635</v>
      </c>
      <c r="C377" s="384"/>
      <c r="D377" s="91" t="s">
        <v>124</v>
      </c>
      <c r="E377" s="91"/>
      <c r="F377" s="91"/>
      <c r="G377" s="91"/>
      <c r="H377" s="91"/>
      <c r="I377" s="91"/>
      <c r="J377" s="92"/>
    </row>
    <row r="378" spans="1:10" ht="12.75" customHeight="1" x14ac:dyDescent="0.2">
      <c r="B378" s="389" t="s">
        <v>636</v>
      </c>
      <c r="C378" s="385">
        <v>90777</v>
      </c>
      <c r="D378" s="642" t="s">
        <v>954</v>
      </c>
      <c r="E378" s="642"/>
      <c r="F378" s="642"/>
      <c r="G378" s="642"/>
      <c r="H378" s="642"/>
      <c r="I378" s="642"/>
      <c r="J378" s="385" t="s">
        <v>955</v>
      </c>
    </row>
    <row r="379" spans="1:10" x14ac:dyDescent="0.2">
      <c r="B379" s="395" t="s">
        <v>162</v>
      </c>
      <c r="C379" s="404"/>
      <c r="D379" s="405" t="s">
        <v>174</v>
      </c>
      <c r="E379" s="406" t="s">
        <v>175</v>
      </c>
      <c r="F379" s="396" t="s">
        <v>176</v>
      </c>
      <c r="G379" s="715" t="s">
        <v>177</v>
      </c>
      <c r="H379" s="716"/>
      <c r="I379" s="387" t="s">
        <v>959</v>
      </c>
      <c r="J379" s="395" t="s">
        <v>166</v>
      </c>
    </row>
    <row r="380" spans="1:10" x14ac:dyDescent="0.2">
      <c r="B380" s="687" t="s">
        <v>167</v>
      </c>
      <c r="C380" s="688"/>
      <c r="D380" s="97">
        <v>3</v>
      </c>
      <c r="E380" s="97">
        <v>7</v>
      </c>
      <c r="F380" s="97">
        <v>1</v>
      </c>
      <c r="G380" s="717">
        <v>4</v>
      </c>
      <c r="H380" s="718"/>
      <c r="I380" s="407">
        <v>84</v>
      </c>
      <c r="J380" s="393" t="s">
        <v>959</v>
      </c>
    </row>
    <row r="381" spans="1:10" x14ac:dyDescent="0.2">
      <c r="A381" s="383" t="s">
        <v>636</v>
      </c>
      <c r="B381" s="719" t="s">
        <v>167</v>
      </c>
      <c r="C381" s="720"/>
      <c r="D381" s="720"/>
      <c r="E381" s="720"/>
      <c r="F381" s="720"/>
      <c r="G381" s="720"/>
      <c r="H381" s="721"/>
      <c r="I381" s="408">
        <v>84</v>
      </c>
      <c r="J381" s="403"/>
    </row>
    <row r="382" spans="1:10" ht="12.75" customHeight="1" x14ac:dyDescent="0.2">
      <c r="B382" s="389" t="s">
        <v>637</v>
      </c>
      <c r="C382" s="385">
        <v>90780</v>
      </c>
      <c r="D382" s="642" t="s">
        <v>956</v>
      </c>
      <c r="E382" s="642"/>
      <c r="F382" s="642"/>
      <c r="G382" s="642"/>
      <c r="H382" s="642"/>
      <c r="I382" s="642"/>
      <c r="J382" s="385" t="s">
        <v>955</v>
      </c>
    </row>
    <row r="383" spans="1:10" x14ac:dyDescent="0.2">
      <c r="B383" s="395" t="s">
        <v>162</v>
      </c>
      <c r="C383" s="404"/>
      <c r="D383" s="405" t="s">
        <v>174</v>
      </c>
      <c r="E383" s="406" t="s">
        <v>175</v>
      </c>
      <c r="F383" s="396" t="s">
        <v>176</v>
      </c>
      <c r="G383" s="715" t="s">
        <v>177</v>
      </c>
      <c r="H383" s="716"/>
      <c r="I383" s="387" t="s">
        <v>959</v>
      </c>
      <c r="J383" s="395" t="s">
        <v>166</v>
      </c>
    </row>
    <row r="384" spans="1:10" x14ac:dyDescent="0.2">
      <c r="B384" s="687" t="s">
        <v>167</v>
      </c>
      <c r="C384" s="688"/>
      <c r="D384" s="97">
        <v>3</v>
      </c>
      <c r="E384" s="97">
        <v>8</v>
      </c>
      <c r="F384" s="97">
        <v>1</v>
      </c>
      <c r="G384" s="717">
        <v>4</v>
      </c>
      <c r="H384" s="718"/>
      <c r="I384" s="407">
        <v>96</v>
      </c>
      <c r="J384" s="393" t="s">
        <v>959</v>
      </c>
    </row>
    <row r="385" spans="1:10" x14ac:dyDescent="0.2">
      <c r="A385" s="383" t="s">
        <v>637</v>
      </c>
      <c r="B385" s="719" t="s">
        <v>167</v>
      </c>
      <c r="C385" s="720"/>
      <c r="D385" s="720"/>
      <c r="E385" s="720"/>
      <c r="F385" s="720"/>
      <c r="G385" s="720"/>
      <c r="H385" s="721"/>
      <c r="I385" s="408">
        <v>96</v>
      </c>
      <c r="J385" s="403"/>
    </row>
    <row r="386" spans="1:10" x14ac:dyDescent="0.2">
      <c r="B386" s="342" t="s">
        <v>127</v>
      </c>
      <c r="C386" s="382"/>
      <c r="D386" s="343" t="s">
        <v>123</v>
      </c>
      <c r="E386" s="343"/>
      <c r="F386" s="343"/>
      <c r="G386" s="343"/>
      <c r="H386" s="343"/>
      <c r="I386" s="343"/>
      <c r="J386" s="344"/>
    </row>
    <row r="387" spans="1:10" x14ac:dyDescent="0.2">
      <c r="B387" s="205" t="s">
        <v>844</v>
      </c>
      <c r="C387" s="384"/>
      <c r="D387" s="91" t="s">
        <v>123</v>
      </c>
      <c r="E387" s="91"/>
      <c r="F387" s="91"/>
      <c r="G387" s="91"/>
      <c r="H387" s="91"/>
      <c r="I387" s="91"/>
      <c r="J387" s="92"/>
    </row>
    <row r="388" spans="1:10" ht="12.75" customHeight="1" x14ac:dyDescent="0.2">
      <c r="B388" s="385" t="s">
        <v>845</v>
      </c>
      <c r="C388" s="385">
        <v>99814</v>
      </c>
      <c r="D388" s="642" t="s">
        <v>957</v>
      </c>
      <c r="E388" s="642"/>
      <c r="F388" s="642"/>
      <c r="G388" s="642"/>
      <c r="H388" s="642"/>
      <c r="I388" s="642"/>
      <c r="J388" s="385" t="s">
        <v>40</v>
      </c>
    </row>
    <row r="389" spans="1:10" x14ac:dyDescent="0.2">
      <c r="B389" s="653" t="s">
        <v>162</v>
      </c>
      <c r="C389" s="657"/>
      <c r="D389" s="657"/>
      <c r="E389" s="657"/>
      <c r="F389" s="657"/>
      <c r="G389" s="657"/>
      <c r="H389" s="657"/>
      <c r="I389" s="387" t="s">
        <v>165</v>
      </c>
      <c r="J389" s="346" t="s">
        <v>166</v>
      </c>
    </row>
    <row r="390" spans="1:10" x14ac:dyDescent="0.2">
      <c r="B390" s="662" t="s">
        <v>615</v>
      </c>
      <c r="C390" s="656"/>
      <c r="D390" s="656"/>
      <c r="E390" s="656"/>
      <c r="F390" s="656"/>
      <c r="G390" s="656"/>
      <c r="H390" s="656"/>
      <c r="I390" s="388">
        <v>212.47</v>
      </c>
      <c r="J390" s="393" t="s">
        <v>165</v>
      </c>
    </row>
    <row r="391" spans="1:10" x14ac:dyDescent="0.2">
      <c r="A391" s="383" t="s">
        <v>845</v>
      </c>
      <c r="B391" s="639" t="s">
        <v>167</v>
      </c>
      <c r="C391" s="658"/>
      <c r="D391" s="658"/>
      <c r="E391" s="658"/>
      <c r="F391" s="658"/>
      <c r="G391" s="658"/>
      <c r="H391" s="658"/>
      <c r="I391" s="349">
        <v>212.47</v>
      </c>
      <c r="J391" s="394"/>
    </row>
    <row r="392" spans="1:10" ht="12.75" customHeight="1" x14ac:dyDescent="0.2">
      <c r="B392" s="385" t="s">
        <v>846</v>
      </c>
      <c r="C392" s="385">
        <v>201002161</v>
      </c>
      <c r="D392" s="642" t="s">
        <v>879</v>
      </c>
      <c r="E392" s="642"/>
      <c r="F392" s="642"/>
      <c r="G392" s="642"/>
      <c r="H392" s="642"/>
      <c r="I392" s="642"/>
      <c r="J392" s="385" t="s">
        <v>104</v>
      </c>
    </row>
    <row r="393" spans="1:10" x14ac:dyDescent="0.2">
      <c r="B393" s="653" t="s">
        <v>162</v>
      </c>
      <c r="C393" s="657"/>
      <c r="D393" s="657"/>
      <c r="E393" s="657"/>
      <c r="F393" s="657"/>
      <c r="G393" s="657"/>
      <c r="H393" s="657"/>
      <c r="I393" s="387" t="s">
        <v>35</v>
      </c>
      <c r="J393" s="346" t="s">
        <v>166</v>
      </c>
    </row>
    <row r="394" spans="1:10" x14ac:dyDescent="0.2">
      <c r="B394" s="662" t="s">
        <v>607</v>
      </c>
      <c r="C394" s="656"/>
      <c r="D394" s="656"/>
      <c r="E394" s="656"/>
      <c r="F394" s="656"/>
      <c r="G394" s="656"/>
      <c r="H394" s="656"/>
      <c r="I394" s="388">
        <v>2</v>
      </c>
      <c r="J394" s="393" t="s">
        <v>35</v>
      </c>
    </row>
    <row r="395" spans="1:10" x14ac:dyDescent="0.2">
      <c r="A395" s="383" t="s">
        <v>846</v>
      </c>
      <c r="B395" s="639" t="s">
        <v>167</v>
      </c>
      <c r="C395" s="658"/>
      <c r="D395" s="658"/>
      <c r="E395" s="658"/>
      <c r="F395" s="658"/>
      <c r="G395" s="658"/>
      <c r="H395" s="658"/>
      <c r="I395" s="349">
        <v>2</v>
      </c>
      <c r="J395" s="394"/>
    </row>
    <row r="396" spans="1:10" x14ac:dyDescent="0.2">
      <c r="B396" s="377"/>
      <c r="C396" s="377"/>
      <c r="D396" s="377"/>
      <c r="E396" s="377"/>
      <c r="F396" s="377"/>
      <c r="G396" s="377"/>
      <c r="H396" s="377"/>
      <c r="I396" s="377"/>
      <c r="J396" s="377"/>
    </row>
    <row r="397" spans="1:10" x14ac:dyDescent="0.2">
      <c r="B397" s="377"/>
      <c r="C397" s="377"/>
      <c r="D397" s="377"/>
      <c r="E397" s="377"/>
      <c r="F397" s="377"/>
      <c r="G397" s="377"/>
      <c r="H397" s="377"/>
      <c r="I397" s="377"/>
      <c r="J397" s="377"/>
    </row>
    <row r="398" spans="1:10" x14ac:dyDescent="0.2">
      <c r="B398" s="377"/>
      <c r="C398" s="377"/>
      <c r="D398" s="377"/>
      <c r="E398" s="377"/>
      <c r="F398" s="377"/>
      <c r="G398" s="377"/>
      <c r="H398" s="377"/>
      <c r="I398" s="377"/>
      <c r="J398" s="377"/>
    </row>
    <row r="399" spans="1:10" x14ac:dyDescent="0.2">
      <c r="B399" s="377"/>
      <c r="C399" s="377"/>
      <c r="D399" s="377"/>
      <c r="E399" s="377"/>
      <c r="F399" s="377"/>
      <c r="G399" s="377"/>
      <c r="H399" s="377"/>
      <c r="I399" s="377"/>
      <c r="J399" s="377"/>
    </row>
    <row r="400" spans="1:10" x14ac:dyDescent="0.2">
      <c r="B400" s="377"/>
      <c r="C400" s="377"/>
      <c r="D400" s="377"/>
      <c r="E400" s="377"/>
      <c r="F400" s="377"/>
      <c r="G400" s="377"/>
      <c r="H400" s="377"/>
      <c r="I400" s="377"/>
      <c r="J400" s="377"/>
    </row>
    <row r="401" s="377" customFormat="1" x14ac:dyDescent="0.2"/>
    <row r="402" s="377" customFormat="1" x14ac:dyDescent="0.2"/>
    <row r="403" s="377" customFormat="1" x14ac:dyDescent="0.2"/>
  </sheetData>
  <mergeCells count="389">
    <mergeCell ref="B371:H371"/>
    <mergeCell ref="D372:I372"/>
    <mergeCell ref="B373:H373"/>
    <mergeCell ref="B374:H374"/>
    <mergeCell ref="B375:H375"/>
    <mergeCell ref="B233:H233"/>
    <mergeCell ref="B225:H225"/>
    <mergeCell ref="D226:I226"/>
    <mergeCell ref="B227:H227"/>
    <mergeCell ref="B228:H228"/>
    <mergeCell ref="B229:H229"/>
    <mergeCell ref="D368:I368"/>
    <mergeCell ref="B369:H369"/>
    <mergeCell ref="B370:H370"/>
    <mergeCell ref="D346:I346"/>
    <mergeCell ref="D352:I352"/>
    <mergeCell ref="B358:H358"/>
    <mergeCell ref="B307:H307"/>
    <mergeCell ref="G311:H311"/>
    <mergeCell ref="G312:H312"/>
    <mergeCell ref="B327:H327"/>
    <mergeCell ref="D326:I326"/>
    <mergeCell ref="B328:H328"/>
    <mergeCell ref="B329:H329"/>
    <mergeCell ref="G49:J49"/>
    <mergeCell ref="G35:J35"/>
    <mergeCell ref="G37:J37"/>
    <mergeCell ref="D97:I97"/>
    <mergeCell ref="B98:H98"/>
    <mergeCell ref="B99:H99"/>
    <mergeCell ref="J99:J100"/>
    <mergeCell ref="B100:H100"/>
    <mergeCell ref="D117:I117"/>
    <mergeCell ref="D58:I58"/>
    <mergeCell ref="B59:H59"/>
    <mergeCell ref="B60:H60"/>
    <mergeCell ref="B61:H61"/>
    <mergeCell ref="B102:H102"/>
    <mergeCell ref="B103:H103"/>
    <mergeCell ref="J103:J104"/>
    <mergeCell ref="B104:H104"/>
    <mergeCell ref="B75:H75"/>
    <mergeCell ref="J74:J75"/>
    <mergeCell ref="B74:H74"/>
    <mergeCell ref="B73:H73"/>
    <mergeCell ref="D85:I85"/>
    <mergeCell ref="D93:I93"/>
    <mergeCell ref="G47:J47"/>
    <mergeCell ref="J119:J120"/>
    <mergeCell ref="B120:H120"/>
    <mergeCell ref="B145:H145"/>
    <mergeCell ref="B146:H146"/>
    <mergeCell ref="D147:I147"/>
    <mergeCell ref="B148:H148"/>
    <mergeCell ref="B149:H149"/>
    <mergeCell ref="D256:I256"/>
    <mergeCell ref="B257:H257"/>
    <mergeCell ref="B183:H183"/>
    <mergeCell ref="B184:H184"/>
    <mergeCell ref="D185:I185"/>
    <mergeCell ref="B186:H186"/>
    <mergeCell ref="B187:H187"/>
    <mergeCell ref="D234:I234"/>
    <mergeCell ref="B235:H235"/>
    <mergeCell ref="B236:H236"/>
    <mergeCell ref="B237:H237"/>
    <mergeCell ref="B134:H134"/>
    <mergeCell ref="B135:H135"/>
    <mergeCell ref="J135:J136"/>
    <mergeCell ref="B136:H136"/>
    <mergeCell ref="D143:I143"/>
    <mergeCell ref="B144:H144"/>
    <mergeCell ref="B19:G19"/>
    <mergeCell ref="B20:G20"/>
    <mergeCell ref="B21:G21"/>
    <mergeCell ref="B22:G22"/>
    <mergeCell ref="D170:I170"/>
    <mergeCell ref="B366:H366"/>
    <mergeCell ref="B367:H367"/>
    <mergeCell ref="B55:H55"/>
    <mergeCell ref="D364:I364"/>
    <mergeCell ref="B365:H365"/>
    <mergeCell ref="B57:H57"/>
    <mergeCell ref="B273:H273"/>
    <mergeCell ref="D252:I252"/>
    <mergeCell ref="B253:H253"/>
    <mergeCell ref="B254:H254"/>
    <mergeCell ref="B255:H255"/>
    <mergeCell ref="B219:J219"/>
    <mergeCell ref="B150:H150"/>
    <mergeCell ref="D151:I151"/>
    <mergeCell ref="B152:H152"/>
    <mergeCell ref="B153:H153"/>
    <mergeCell ref="B154:H154"/>
    <mergeCell ref="D155:I155"/>
    <mergeCell ref="B156:H156"/>
    <mergeCell ref="B14:G14"/>
    <mergeCell ref="B15:G15"/>
    <mergeCell ref="B16:G16"/>
    <mergeCell ref="B17:G17"/>
    <mergeCell ref="B18:G18"/>
    <mergeCell ref="B394:H394"/>
    <mergeCell ref="B395:H395"/>
    <mergeCell ref="G379:H379"/>
    <mergeCell ref="G380:H380"/>
    <mergeCell ref="B381:H381"/>
    <mergeCell ref="G383:H383"/>
    <mergeCell ref="G384:H384"/>
    <mergeCell ref="B385:H385"/>
    <mergeCell ref="B166:H166"/>
    <mergeCell ref="B167:H167"/>
    <mergeCell ref="B168:H168"/>
    <mergeCell ref="D360:I360"/>
    <mergeCell ref="B361:H361"/>
    <mergeCell ref="B362:H362"/>
    <mergeCell ref="B363:H363"/>
    <mergeCell ref="B288:H288"/>
    <mergeCell ref="B289:H289"/>
    <mergeCell ref="F318:H318"/>
    <mergeCell ref="F319:H319"/>
    <mergeCell ref="B391:H391"/>
    <mergeCell ref="B393:H393"/>
    <mergeCell ref="D122:I122"/>
    <mergeCell ref="B123:H123"/>
    <mergeCell ref="C311:E311"/>
    <mergeCell ref="D304:I304"/>
    <mergeCell ref="B324:H324"/>
    <mergeCell ref="B359:H359"/>
    <mergeCell ref="B271:H271"/>
    <mergeCell ref="B272:H272"/>
    <mergeCell ref="B278:H278"/>
    <mergeCell ref="B280:H280"/>
    <mergeCell ref="B344:H344"/>
    <mergeCell ref="B276:H276"/>
    <mergeCell ref="B389:H389"/>
    <mergeCell ref="B390:H390"/>
    <mergeCell ref="D388:I388"/>
    <mergeCell ref="D316:I316"/>
    <mergeCell ref="B258:H258"/>
    <mergeCell ref="B259:H259"/>
    <mergeCell ref="D260:I260"/>
    <mergeCell ref="B261:H261"/>
    <mergeCell ref="B188:H188"/>
    <mergeCell ref="D222:I222"/>
    <mergeCell ref="B23:G23"/>
    <mergeCell ref="B24:G24"/>
    <mergeCell ref="B25:G25"/>
    <mergeCell ref="B26:G26"/>
    <mergeCell ref="B27:G27"/>
    <mergeCell ref="B28:G28"/>
    <mergeCell ref="B29:G29"/>
    <mergeCell ref="B349:H349"/>
    <mergeCell ref="D194:I194"/>
    <mergeCell ref="B195:H195"/>
    <mergeCell ref="B196:H196"/>
    <mergeCell ref="B197:H197"/>
    <mergeCell ref="B192:H192"/>
    <mergeCell ref="B347:H347"/>
    <mergeCell ref="B331:D331"/>
    <mergeCell ref="B262:H262"/>
    <mergeCell ref="B263:H263"/>
    <mergeCell ref="B290:H290"/>
    <mergeCell ref="B200:H200"/>
    <mergeCell ref="B282:H282"/>
    <mergeCell ref="D165:I165"/>
    <mergeCell ref="B176:H176"/>
    <mergeCell ref="B178:H178"/>
    <mergeCell ref="B191:H191"/>
    <mergeCell ref="H21:I21"/>
    <mergeCell ref="H22:I22"/>
    <mergeCell ref="H23:I23"/>
    <mergeCell ref="H24:I24"/>
    <mergeCell ref="H25:I25"/>
    <mergeCell ref="H26:I26"/>
    <mergeCell ref="H28:I28"/>
    <mergeCell ref="H29:I29"/>
    <mergeCell ref="H15:I15"/>
    <mergeCell ref="H16:I16"/>
    <mergeCell ref="H17:I17"/>
    <mergeCell ref="H27:I27"/>
    <mergeCell ref="D3:J3"/>
    <mergeCell ref="D4:J4"/>
    <mergeCell ref="D5:J5"/>
    <mergeCell ref="B6:J6"/>
    <mergeCell ref="C7:H7"/>
    <mergeCell ref="C8:H8"/>
    <mergeCell ref="C9:H9"/>
    <mergeCell ref="C10:H10"/>
    <mergeCell ref="B11:J11"/>
    <mergeCell ref="I7:J7"/>
    <mergeCell ref="I8:J10"/>
    <mergeCell ref="D382:I382"/>
    <mergeCell ref="D51:I51"/>
    <mergeCell ref="D54:I54"/>
    <mergeCell ref="D72:I72"/>
    <mergeCell ref="B56:H56"/>
    <mergeCell ref="B300:H300"/>
    <mergeCell ref="B301:H301"/>
    <mergeCell ref="B302:H302"/>
    <mergeCell ref="B305:H305"/>
    <mergeCell ref="B306:H306"/>
    <mergeCell ref="B199:H199"/>
    <mergeCell ref="B171:H171"/>
    <mergeCell ref="B172:H172"/>
    <mergeCell ref="B277:H277"/>
    <mergeCell ref="D198:I198"/>
    <mergeCell ref="B177:H177"/>
    <mergeCell ref="B357:H357"/>
    <mergeCell ref="B94:H94"/>
    <mergeCell ref="B95:H95"/>
    <mergeCell ref="D175:I175"/>
    <mergeCell ref="B355:H355"/>
    <mergeCell ref="B353:H353"/>
    <mergeCell ref="B354:H354"/>
    <mergeCell ref="B348:H348"/>
    <mergeCell ref="D392:I392"/>
    <mergeCell ref="D295:I295"/>
    <mergeCell ref="D279:I279"/>
    <mergeCell ref="D283:I283"/>
    <mergeCell ref="D270:I270"/>
    <mergeCell ref="D330:I330"/>
    <mergeCell ref="D378:I378"/>
    <mergeCell ref="B201:H201"/>
    <mergeCell ref="B313:H313"/>
    <mergeCell ref="D291:I291"/>
    <mergeCell ref="B312:E312"/>
    <mergeCell ref="D310:I310"/>
    <mergeCell ref="B334:H334"/>
    <mergeCell ref="D287:I287"/>
    <mergeCell ref="D336:I336"/>
    <mergeCell ref="D299:I299"/>
    <mergeCell ref="B294:H294"/>
    <mergeCell ref="B296:H296"/>
    <mergeCell ref="B297:H297"/>
    <mergeCell ref="B298:H298"/>
    <mergeCell ref="B380:C380"/>
    <mergeCell ref="B384:C384"/>
    <mergeCell ref="B332:D332"/>
    <mergeCell ref="B292:H292"/>
    <mergeCell ref="J124:J125"/>
    <mergeCell ref="B125:H125"/>
    <mergeCell ref="J95:J96"/>
    <mergeCell ref="B96:H96"/>
    <mergeCell ref="B86:H86"/>
    <mergeCell ref="B87:H87"/>
    <mergeCell ref="J87:J88"/>
    <mergeCell ref="B88:H88"/>
    <mergeCell ref="B90:H90"/>
    <mergeCell ref="B91:H91"/>
    <mergeCell ref="J91:J92"/>
    <mergeCell ref="B92:H92"/>
    <mergeCell ref="D105:I105"/>
    <mergeCell ref="B106:H106"/>
    <mergeCell ref="B107:H107"/>
    <mergeCell ref="J107:J108"/>
    <mergeCell ref="B108:H108"/>
    <mergeCell ref="D109:I109"/>
    <mergeCell ref="B110:H110"/>
    <mergeCell ref="B111:H111"/>
    <mergeCell ref="J111:J112"/>
    <mergeCell ref="B112:H112"/>
    <mergeCell ref="D89:I89"/>
    <mergeCell ref="D101:I101"/>
    <mergeCell ref="D356:I356"/>
    <mergeCell ref="B337:H337"/>
    <mergeCell ref="B339:H339"/>
    <mergeCell ref="H30:I30"/>
    <mergeCell ref="B30:G30"/>
    <mergeCell ref="B13:J13"/>
    <mergeCell ref="H19:I19"/>
    <mergeCell ref="H14:I14"/>
    <mergeCell ref="H18:I18"/>
    <mergeCell ref="H20:I20"/>
    <mergeCell ref="B114:H114"/>
    <mergeCell ref="B115:H115"/>
    <mergeCell ref="J115:J116"/>
    <mergeCell ref="B116:H116"/>
    <mergeCell ref="G32:J32"/>
    <mergeCell ref="G33:J33"/>
    <mergeCell ref="G34:J34"/>
    <mergeCell ref="G36:J36"/>
    <mergeCell ref="G38:J38"/>
    <mergeCell ref="G39:J39"/>
    <mergeCell ref="G40:J40"/>
    <mergeCell ref="G41:J41"/>
    <mergeCell ref="G45:J45"/>
    <mergeCell ref="G46:J46"/>
    <mergeCell ref="G48:J48"/>
    <mergeCell ref="G43:J43"/>
    <mergeCell ref="G44:J44"/>
    <mergeCell ref="J319:J323"/>
    <mergeCell ref="B338:H338"/>
    <mergeCell ref="D340:I340"/>
    <mergeCell ref="B246:H246"/>
    <mergeCell ref="D247:I247"/>
    <mergeCell ref="B248:H248"/>
    <mergeCell ref="B249:H249"/>
    <mergeCell ref="B250:H250"/>
    <mergeCell ref="D264:I264"/>
    <mergeCell ref="B265:H265"/>
    <mergeCell ref="B266:H266"/>
    <mergeCell ref="B267:H267"/>
    <mergeCell ref="B284:H284"/>
    <mergeCell ref="B285:H285"/>
    <mergeCell ref="B286:H286"/>
    <mergeCell ref="D275:I275"/>
    <mergeCell ref="B293:H293"/>
    <mergeCell ref="B281:H281"/>
    <mergeCell ref="J130:J131"/>
    <mergeCell ref="B131:H131"/>
    <mergeCell ref="B78:H78"/>
    <mergeCell ref="F322:H322"/>
    <mergeCell ref="F323:H323"/>
    <mergeCell ref="B173:H173"/>
    <mergeCell ref="B193:H193"/>
    <mergeCell ref="D239:I239"/>
    <mergeCell ref="B240:H240"/>
    <mergeCell ref="B241:H241"/>
    <mergeCell ref="B242:H242"/>
    <mergeCell ref="D243:I243"/>
    <mergeCell ref="B244:H244"/>
    <mergeCell ref="B245:H245"/>
    <mergeCell ref="D190:I190"/>
    <mergeCell ref="D181:I181"/>
    <mergeCell ref="B182:H182"/>
    <mergeCell ref="B223:H223"/>
    <mergeCell ref="B224:H224"/>
    <mergeCell ref="D202:I202"/>
    <mergeCell ref="B203:H203"/>
    <mergeCell ref="B204:H204"/>
    <mergeCell ref="B205:H205"/>
    <mergeCell ref="D230:I230"/>
    <mergeCell ref="B231:H231"/>
    <mergeCell ref="B232:H232"/>
    <mergeCell ref="B207:H207"/>
    <mergeCell ref="B208:H208"/>
    <mergeCell ref="B209:H209"/>
    <mergeCell ref="D128:I128"/>
    <mergeCell ref="B129:H129"/>
    <mergeCell ref="B130:H130"/>
    <mergeCell ref="B217:H217"/>
    <mergeCell ref="F320:H320"/>
    <mergeCell ref="F321:H321"/>
    <mergeCell ref="B157:H157"/>
    <mergeCell ref="B158:H158"/>
    <mergeCell ref="D159:I159"/>
    <mergeCell ref="B160:H160"/>
    <mergeCell ref="B161:H161"/>
    <mergeCell ref="B162:H162"/>
    <mergeCell ref="D133:I133"/>
    <mergeCell ref="D62:I62"/>
    <mergeCell ref="B63:H63"/>
    <mergeCell ref="B64:H64"/>
    <mergeCell ref="B65:H65"/>
    <mergeCell ref="D66:I66"/>
    <mergeCell ref="B67:H67"/>
    <mergeCell ref="B68:H68"/>
    <mergeCell ref="B69:H69"/>
    <mergeCell ref="D137:I137"/>
    <mergeCell ref="D76:I76"/>
    <mergeCell ref="B77:H77"/>
    <mergeCell ref="D113:I113"/>
    <mergeCell ref="B124:H124"/>
    <mergeCell ref="B118:H118"/>
    <mergeCell ref="B119:H119"/>
    <mergeCell ref="J78:J79"/>
    <mergeCell ref="B79:H79"/>
    <mergeCell ref="D80:I80"/>
    <mergeCell ref="B81:H81"/>
    <mergeCell ref="B82:H82"/>
    <mergeCell ref="J82:J83"/>
    <mergeCell ref="B83:H83"/>
    <mergeCell ref="B343:D343"/>
    <mergeCell ref="J332:J333"/>
    <mergeCell ref="B138:H138"/>
    <mergeCell ref="B139:H139"/>
    <mergeCell ref="J139:J140"/>
    <mergeCell ref="B140:H140"/>
    <mergeCell ref="D210:I210"/>
    <mergeCell ref="B211:H211"/>
    <mergeCell ref="B212:H212"/>
    <mergeCell ref="B213:H213"/>
    <mergeCell ref="D214:I214"/>
    <mergeCell ref="B215:H215"/>
    <mergeCell ref="B216:H216"/>
    <mergeCell ref="B341:D341"/>
    <mergeCell ref="B342:D342"/>
    <mergeCell ref="B333:D333"/>
    <mergeCell ref="D206:I206"/>
  </mergeCells>
  <phoneticPr fontId="2" type="noConversion"/>
  <conditionalFormatting sqref="G32:G41 G43:G49">
    <cfRule type="cellIs" dxfId="7" priority="1" operator="equal">
      <formula>0</formula>
    </cfRule>
  </conditionalFormatting>
  <conditionalFormatting sqref="H14:H30 H50">
    <cfRule type="cellIs" dxfId="6" priority="44" operator="equal">
      <formula>0</formula>
    </cfRule>
  </conditionalFormatting>
  <printOptions horizontalCentered="1"/>
  <pageMargins left="0.23622047244094491" right="0.23622047244094491" top="0.39370078740157483" bottom="0.39370078740157483" header="0" footer="0.19685039370078741"/>
  <pageSetup paperSize="9" scale="49" fitToHeight="0" orientation="portrait" r:id="rId1"/>
  <headerFooter>
    <oddFooter>Página &amp;P de &amp;N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18</vt:i4>
      </vt:variant>
      <vt:variant>
        <vt:lpstr>Intervalos Nomeados</vt:lpstr>
      </vt:variant>
      <vt:variant>
        <vt:i4>26</vt:i4>
      </vt:variant>
    </vt:vector>
  </HeadingPairs>
  <TitlesOfParts>
    <vt:vector size="44" baseType="lpstr">
      <vt:lpstr>IMAGENS</vt:lpstr>
      <vt:lpstr>REFERENCIA</vt:lpstr>
      <vt:lpstr>DADOS</vt:lpstr>
      <vt:lpstr>CHECK-LIST</vt:lpstr>
      <vt:lpstr>ORÇAMENTO_DES</vt:lpstr>
      <vt:lpstr>QUADRO RESUMO</vt:lpstr>
      <vt:lpstr>CRONOGRAMA SEM DES</vt:lpstr>
      <vt:lpstr>GASES MEDICINAIS</vt:lpstr>
      <vt:lpstr>MEMORIA DE CALCULO AT</vt:lpstr>
      <vt:lpstr>BANCO DADOS ARQ</vt:lpstr>
      <vt:lpstr>COTAÇÕE</vt:lpstr>
      <vt:lpstr>COMPOSIÇÃO</vt:lpstr>
      <vt:lpstr>COTAÇÕES</vt:lpstr>
      <vt:lpstr>COTAÇÕES XXX</vt:lpstr>
      <vt:lpstr>CRONOGRAMA S DES</vt:lpstr>
      <vt:lpstr>BDI C DES </vt:lpstr>
      <vt:lpstr>BDI S DES</vt:lpstr>
      <vt:lpstr>RELEVÂNCIA</vt:lpstr>
      <vt:lpstr>'BANCO DADOS ARQ'!_000____VERGA_PORTA_GERAL</vt:lpstr>
      <vt:lpstr>'BANCO DADOS ARQ'!_000___TABELA_DE_AMBIENTES_GERAL</vt:lpstr>
      <vt:lpstr>'BANCO DADOS ARQ'!_000___VERGA_CONTRAVERGA_JANELAS_GERAL</vt:lpstr>
      <vt:lpstr>'BANCO DADOS ARQ'!_003___JANELAS</vt:lpstr>
      <vt:lpstr>AMBIENTES</vt:lpstr>
      <vt:lpstr>'BANCO DADOS ARQ'!Area_de_impressao</vt:lpstr>
      <vt:lpstr>'BDI C DES '!Area_de_impressao</vt:lpstr>
      <vt:lpstr>'BDI S DES'!Area_de_impressao</vt:lpstr>
      <vt:lpstr>'CHECK-LIST'!Area_de_impressao</vt:lpstr>
      <vt:lpstr>COMPOSIÇÃO!Area_de_impressao</vt:lpstr>
      <vt:lpstr>COTAÇÕE!Area_de_impressao</vt:lpstr>
      <vt:lpstr>COTAÇÕES!Area_de_impressao</vt:lpstr>
      <vt:lpstr>'COTAÇÕES XXX'!Area_de_impressao</vt:lpstr>
      <vt:lpstr>'CRONOGRAMA S DES'!Area_de_impressao</vt:lpstr>
      <vt:lpstr>'CRONOGRAMA SEM DES'!Area_de_impressao</vt:lpstr>
      <vt:lpstr>'MEMORIA DE CALCULO AT'!Area_de_impressao</vt:lpstr>
      <vt:lpstr>ORÇAMENTO_DES!Area_de_impressao</vt:lpstr>
      <vt:lpstr>'QUADRO RESUMO'!Area_de_impressao</vt:lpstr>
      <vt:lpstr>RELEVÂNCIA!Area_de_impressao</vt:lpstr>
      <vt:lpstr>'CRONOGRAMA S DES'!ORÇAMENTO</vt:lpstr>
      <vt:lpstr>RELEVÂNCIA!ORÇAMENTO</vt:lpstr>
      <vt:lpstr>ORÇAMENTO</vt:lpstr>
      <vt:lpstr>PAREDES</vt:lpstr>
      <vt:lpstr>PROC</vt:lpstr>
      <vt:lpstr>ORÇAMENTO_DES!Titulos_de_impressao</vt:lpstr>
      <vt:lpstr>RELEVÂNCIA!Titulos_de_impressao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Renato</dc:creator>
  <cp:lastModifiedBy>Usuario</cp:lastModifiedBy>
  <cp:lastPrinted>2024-11-13T13:58:55Z</cp:lastPrinted>
  <dcterms:created xsi:type="dcterms:W3CDTF">2016-12-08T00:50:18Z</dcterms:created>
  <dcterms:modified xsi:type="dcterms:W3CDTF">2024-12-03T11:29:32Z</dcterms:modified>
</cp:coreProperties>
</file>