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2.xml" ContentType="application/vnd.openxmlformats-officedocument.spreadsheetml.table+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EstaPastaDeTrabalho"/>
  <mc:AlternateContent xmlns:mc="http://schemas.openxmlformats.org/markup-compatibility/2006">
    <mc:Choice Requires="x15">
      <x15ac:absPath xmlns:x15ac="http://schemas.microsoft.com/office/spreadsheetml/2010/11/ac" url="P:\ENGELUGA\Clientes\Ribas do Rio Pardo\2023\CME E LAVANDERIA HOSPITAL\ORÇAMENTO\PLANILHA ORÇAMENTÁRIA\"/>
    </mc:Choice>
  </mc:AlternateContent>
  <xr:revisionPtr revIDLastSave="0" documentId="13_ncr:1_{D8B5936C-E1EC-421E-85A3-7F44209E8253}" xr6:coauthVersionLast="47" xr6:coauthVersionMax="47" xr10:uidLastSave="{00000000-0000-0000-0000-000000000000}"/>
  <bookViews>
    <workbookView xWindow="-120" yWindow="-120" windowWidth="29040" windowHeight="15840" tabRatio="827" firstSheet="4" activeTab="4" xr2:uid="{705F5639-8B55-4209-9C10-3D315739A0CB}"/>
  </bookViews>
  <sheets>
    <sheet name="IMAGENS" sheetId="34" state="hidden" r:id="rId1"/>
    <sheet name="REFERENCIA" sheetId="33" state="hidden" r:id="rId2"/>
    <sheet name="DADOS" sheetId="32" state="hidden" r:id="rId3"/>
    <sheet name="CHECK-LIST" sheetId="50" state="hidden" r:id="rId4"/>
    <sheet name="QUADRO RESUMO" sheetId="51" r:id="rId5"/>
    <sheet name="ORÇAMENTO" sheetId="12" r:id="rId6"/>
    <sheet name="GASES MEDICINAIS" sheetId="45" state="hidden" r:id="rId7"/>
    <sheet name="MEMORIA DE CALCULO AT" sheetId="37" r:id="rId8"/>
    <sheet name="BANCO DADOS ARQ" sheetId="39" state="hidden" r:id="rId9"/>
    <sheet name="COTAÇÕE" sheetId="44" state="hidden" r:id="rId10"/>
    <sheet name="COMPOSIÇÃO" sheetId="49" r:id="rId11"/>
    <sheet name="COTAÇÕES" sheetId="46" r:id="rId12"/>
    <sheet name="CRONOGRAMA" sheetId="14" r:id="rId13"/>
    <sheet name="COTAÇÕES XXX" sheetId="43" state="hidden" r:id="rId14"/>
    <sheet name="CRONOGRAMA S DES" sheetId="47" state="hidden" r:id="rId15"/>
    <sheet name="BDI C DES " sheetId="42" state="hidden" r:id="rId16"/>
    <sheet name="RELEVÂNCIA" sheetId="52" r:id="rId17"/>
    <sheet name="BDI S DES" sheetId="48"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000____VERGA_PORTA_GERAL" localSheetId="8">'BANCO DADOS ARQ'!$B$151:$G$161</definedName>
    <definedName name="_000____VERGA_PORTA_GERAL_1" localSheetId="8">'BANCO DADOS ARQ'!#REF!</definedName>
    <definedName name="_000____VERGA_PORTA_GERAL_4" localSheetId="8">'BANCO DADOS ARQ'!$B$166:$G$171</definedName>
    <definedName name="_000___TABELA_DE_AMBIENTES_GERAL" localSheetId="8">'BANCO DADOS ARQ'!$B$8:$G$119</definedName>
    <definedName name="_000___TABELA_DE_AMBIENTES_GERAL_1" localSheetId="8">'BANCO DADOS ARQ'!#REF!</definedName>
    <definedName name="_000___VERGA_CONTRAVERGA_JANELAS_GERAL" localSheetId="8">'BANCO DADOS ARQ'!$B$124:$G$128</definedName>
    <definedName name="_000___VERGA_CONTRAVERGA_JANELAS_GERAL_1" localSheetId="8">'BANCO DADOS ARQ'!#REF!</definedName>
    <definedName name="_000___VERGA_CONTRAVERGA_JANELAS_GERAL_4" localSheetId="8">'BANCO DADOS ARQ'!$B$138:$G$142</definedName>
    <definedName name="_003___JANELAS" localSheetId="8">'BANCO DADOS ARQ'!$B$303:$H$310</definedName>
    <definedName name="_003___JANELAS_1" localSheetId="8">'BANCO DADOS ARQ'!#REF!</definedName>
    <definedName name="_003___PEITORIL_DE_GRANITO_PARA_JANELAS" localSheetId="8">'BANCO DADOS ARQ'!$B$608:$G$614</definedName>
    <definedName name="_003___PEITORIL_DE_GRANITO_PARA_JANELAS_1" localSheetId="8">'BANCO DADOS ARQ'!#REF!</definedName>
    <definedName name="_003___PORTAS" localSheetId="8">'BANCO DADOS ARQ'!$B$320:$G$331</definedName>
    <definedName name="_003___PORTAS_1" localSheetId="8">'BANCO DADOS ARQ'!#REF!</definedName>
    <definedName name="_003___PORTAS_4" localSheetId="8">'BANCO DADOS ARQ'!$B$341:$C$366</definedName>
    <definedName name="_003___PORTAS_4_4" localSheetId="8">'BANCO DADOS ARQ'!$B$371:$G$382</definedName>
    <definedName name="_004___ARGAMASSA_BARITADA" localSheetId="8">'BANCO DADOS ARQ'!#REF!</definedName>
    <definedName name="_004___CHAPISCO_TETO" localSheetId="8">'BANCO DADOS ARQ'!$B$271:$E$296</definedName>
    <definedName name="_004___CHAPISCO_TETO_1" localSheetId="8">'BANCO DADOS ARQ'!#REF!</definedName>
    <definedName name="_004___COBERTURA" localSheetId="8">'BANCO DADOS ARQ'!$B$192:$H$195</definedName>
    <definedName name="_004___COBERTURA_1" localSheetId="8">'BANCO DADOS ARQ'!#REF!</definedName>
    <definedName name="_004___CUMEEIRA_EM_FIBROCIMENTO" localSheetId="8">'BANCO DADOS ARQ'!$B$200:$F$203</definedName>
    <definedName name="_004___CUMEEIRA_EM_FIBROCIMENTO_1" localSheetId="8">'BANCO DADOS ARQ'!#REF!</definedName>
    <definedName name="_004___CUMEEIRA_EM_FIBROCIMENTO_4" localSheetId="8">'BANCO DADOS ARQ'!$B$208:$G$211</definedName>
    <definedName name="_004___FORRO_DRYWALL" localSheetId="8">'BANCO DADOS ARQ'!#REF!</definedName>
    <definedName name="_004___FORRO_DRYWALL_1" localSheetId="8">'BANCO DADOS ARQ'!$B$480:$E$505</definedName>
    <definedName name="_004___FORRO_DRYWALL_1_4" localSheetId="8">'BANCO DADOS ARQ'!$B$515:$E$540</definedName>
    <definedName name="_004___FORRO_MINERAL" localSheetId="8">'BANCO DADOS ARQ'!#REF!</definedName>
    <definedName name="_004___INSTALAÇÃO_DE_AZULEJO___H___1_80M___TOTAL" localSheetId="8">'BANCO DADOS ARQ'!$B$248:$K$260</definedName>
    <definedName name="_004___INSTALAÇÃO_DE_AZULEJO___H___1_80M___TOTAL_1" localSheetId="8">'BANCO DADOS ARQ'!#REF!</definedName>
    <definedName name="_004___INSTALAÇÃO_DE_AZULEJO___H___1_80M___TOTAL_4" localSheetId="8">'BANCO DADOS ARQ'!$B$238:$J$243</definedName>
    <definedName name="_004___MATERIAIS___CALHA" localSheetId="8">'BANCO DADOS ARQ'!$B$180:$C$183</definedName>
    <definedName name="_004___MATERIAIS___CALHA_1" localSheetId="8">'BANCO DADOS ARQ'!#REF!</definedName>
    <definedName name="_004___REVESTIMENTO_LAMINADO" localSheetId="8">'BANCO DADOS ARQ'!#REF!</definedName>
    <definedName name="_004___RUFO_DE_ENCOSTO_EM_AÇO_GALVANIZADO" localSheetId="8">'BANCO DADOS ARQ'!#REF!</definedName>
    <definedName name="_004___RUFO_DE_ENCOSTO_EM_AÇO_GALVANIZADO_1" localSheetId="8">'BANCO DADOS ARQ'!#REF!</definedName>
    <definedName name="_004___RUFO_DE_ENCOSTO_EM_AÇO_GALVANIZADO_2" localSheetId="8">'BANCO DADOS ARQ'!$B$216:$F$219</definedName>
    <definedName name="_004___RUFO_PINGADEIRA__EM_AÇO_GALVANIZADO" localSheetId="8">'BANCO DADOS ARQ'!$B$225:$C$228</definedName>
    <definedName name="_004___RUFO_PINGADEIRA__EM_AÇO_GALVANIZADO_1" localSheetId="8">'BANCO DADOS ARQ'!#REF!</definedName>
    <definedName name="_004___RUFO_PINGADEIRA__EM_AÇO_GALVANIZADO_2" localSheetId="8">'BANCO DADOS ARQ'!#REF!</definedName>
    <definedName name="_004___TESOURA" localSheetId="8">'BANCO DADOS ARQ'!#REF!</definedName>
    <definedName name="_005____PISO_GRANILITE" localSheetId="8">'BANCO DADOS ARQ'!#REF!</definedName>
    <definedName name="_005____PISO_GRANILITE_1" localSheetId="8">'BANCO DADOS ARQ'!#REF!</definedName>
    <definedName name="_005____PISO_MANTA_VÍNILICA" localSheetId="8">'BANCO DADOS ARQ'!#REF!</definedName>
    <definedName name="_005___PISO_60X60CM_GERAL" localSheetId="8">'BANCO DADOS ARQ'!#REF!</definedName>
    <definedName name="_005___PISO_60X60CM_GERAL_1" localSheetId="8">'BANCO DADOS ARQ'!$B$761:$D$782</definedName>
    <definedName name="_005___PISO_ASSOALHO" localSheetId="8">'BANCO DADOS ARQ'!#REF!</definedName>
    <definedName name="_005___PISO_CERÂMICO_45X45CM____GERAL" localSheetId="8">'BANCO DADOS ARQ'!#REF!</definedName>
    <definedName name="_005___PISO_CERÂMICO_45X45CM____GERAL_1" localSheetId="8">'BANCO DADOS ARQ'!#REF!</definedName>
    <definedName name="_005___PISO_CERÂMICO_45X45CM____GERAL_2" localSheetId="8">'BANCO DADOS ARQ'!#REF!</definedName>
    <definedName name="_005___PISO_GERAL" localSheetId="8">'BANCO DADOS ARQ'!#REF!</definedName>
    <definedName name="_005___PISO_GERAL_1" localSheetId="8">'BANCO DADOS ARQ'!#REF!</definedName>
    <definedName name="_005___RODAPÉ_CERÂMICO" localSheetId="8">'BANCO DADOS ARQ'!#REF!</definedName>
    <definedName name="_005___RODAPÉ_CERÂMICO_1" localSheetId="8">'BANCO DADOS ARQ'!#REF!</definedName>
    <definedName name="_005___RODAPÉ_CERÂMICO_2" localSheetId="8">'BANCO DADOS ARQ'!#REF!</definedName>
    <definedName name="_005___RODAPÉ_CERÂMICO_3" localSheetId="8">'BANCO DADOS ARQ'!#REF!</definedName>
    <definedName name="_005___RODAPÉ_CERÂMICO_45X45CM" localSheetId="8">'BANCO DADOS ARQ'!#REF!</definedName>
    <definedName name="_005___RODAPÉ_CERÂMICO_60X60CM" localSheetId="8">'BANCO DADOS ARQ'!#REF!</definedName>
    <definedName name="_005___RODAPÉ_MANTA_VÍNILICA" localSheetId="8">'BANCO DADOS ARQ'!#REF!</definedName>
    <definedName name="_005___SOLEIRA" localSheetId="8">'BANCO DADOS ARQ'!$B$626:$G$636</definedName>
    <definedName name="_005___SOLEIRA_4" localSheetId="8">'BANCO DADOS ARQ'!$B$550:$I$556</definedName>
    <definedName name="_005___SOLEIRA_4_4" localSheetId="8">'BANCO DADOS ARQ'!$B$569:$I$574</definedName>
    <definedName name="_005___SOLEIRA_4_4_4" localSheetId="8">'BANCO DADOS ARQ'!$B$588:$I$595</definedName>
    <definedName name="_005___URBANIZAÇÃO" localSheetId="8">'BANCO DADOS ARQ'!#REF!</definedName>
    <definedName name="_005___URBANIZAÇÃO_1" localSheetId="8">'BANCO DADOS ARQ'!#REF!</definedName>
    <definedName name="_006___ACESSÓRIOS_ESPECIAIS" localSheetId="8">'BANCO DADOS ARQ'!#REF!</definedName>
    <definedName name="_006___ACESSÓRIOS_ESPECIAIS_1" localSheetId="8">'BANCO DADOS ARQ'!#REF!</definedName>
    <definedName name="_006___TABELA_DE_LOUÇAS" localSheetId="8">'BANCO DADOS ARQ'!#REF!</definedName>
    <definedName name="_006___TABELA_DE_LOUÇAS_1" localSheetId="8">'BANCO DADOS ARQ'!$B$401:$E$418</definedName>
    <definedName name="_007___PINTURA_ACRÍLICA_EM_TETO" localSheetId="8">'BANCO DADOS ARQ'!#REF!</definedName>
    <definedName name="_007___PINTURA_ACRÍLICA_EM_TETO_1" localSheetId="8">'BANCO DADOS ARQ'!#REF!</definedName>
    <definedName name="_007___PINTURA_ACRÍLICA_INTERNA_EM_PAREDES" localSheetId="8">'BANCO DADOS ARQ'!$B$463:$I$474</definedName>
    <definedName name="_007___PINTURA_ACRÍLICA_INTERNA_EM_PAREDES_1" localSheetId="8">'BANCO DADOS ARQ'!#REF!</definedName>
    <definedName name="_007___PINTURA_ACRÍLICA_INTERNA_EM_PAREDES_4" localSheetId="8">'BANCO DADOS ARQ'!$B$427:$C$452</definedName>
    <definedName name="_007___PINTURA_ESMALTE_EM_SUPERFÍCIE_METÁLICA___JANELA" localSheetId="8">'BANCO DADOS ARQ'!$B$477:$H$477</definedName>
    <definedName name="_007___PINTURA_ESMALTE_EM_SUPERFÍCIE_METÁLICA___JANELA_1" localSheetId="8">'BANCO DADOS ARQ'!#REF!</definedName>
    <definedName name="_007___PINTURA_ESMALTE_EM_SUPERFÍCIE_METÁLICA___JANELA_2" localSheetId="8">'BANCO DADOS ARQ'!#REF!</definedName>
    <definedName name="_007___PINTURA_ESMALTE_EM_SUPERFÍCIE_METÁLICA___JANELA_4" localSheetId="8">'BANCO DADOS ARQ'!$B$457:$H$457</definedName>
    <definedName name="_007___PINTURA_ESMALTE_EM_SUPERFÍCIE_METÁLICA___PORTAS" localSheetId="8">'BANCO DADOS ARQ'!#REF!</definedName>
    <definedName name="_007___PINTURA_ESMALTE_EM_SUPERFÍCIE_METÁLICA___PORTAS_1" localSheetId="8">'BANCO DADOS ARQ'!#REF!</definedName>
    <definedName name="_007___PINTURA_ESMALTE_EM_SUPERFÍCIE_METÁLICA___PORTAS_2" localSheetId="8">'BANCO DADOS ARQ'!#REF!</definedName>
    <definedName name="_007___PINTURA_ESMALTE_SINTÉTICO_EM_MADEIRA___PORTAS" localSheetId="8">'BANCO DADOS ARQ'!#REF!</definedName>
    <definedName name="_007___PINTURA_ESMALTE_SINTÉTICO_EM_MADEIRA___PORTAS_1" localSheetId="8">'BANCO DADOS ARQ'!#REF!</definedName>
    <definedName name="_xlnm._FilterDatabase" localSheetId="8" hidden="1">'BANCO DADOS ARQ'!$B$2:$G$629</definedName>
    <definedName name="_xlnm._FilterDatabase" localSheetId="10" hidden="1">COMPOSIÇÃO!$B$1:$B$419</definedName>
    <definedName name="_xlnm._FilterDatabase" localSheetId="11" hidden="1">COTAÇÕES!$A$1:$A$82</definedName>
    <definedName name="_xlnm._FilterDatabase" localSheetId="7" hidden="1">'MEMORIA DE CALCULO AT'!$J$3:$J$1018</definedName>
    <definedName name="AMBIENTES" localSheetId="15">'[1]MEMORIA DE CALCULO AT'!#REF!</definedName>
    <definedName name="AMBIENTES" localSheetId="17">'[1]MEMORIA DE CALCULO AT'!#REF!</definedName>
    <definedName name="AMBIENTES">'MEMORIA DE CALCULO AT'!$B$16:$J$28</definedName>
    <definedName name="_xlnm.Print_Area" localSheetId="8">'BANCO DADOS ARQ'!$B$2:$G$646</definedName>
    <definedName name="_xlnm.Print_Area" localSheetId="15">'BDI C DES '!$A$1:$F$52</definedName>
    <definedName name="_xlnm.Print_Area" localSheetId="17">'BDI S DES'!$A$1:$F$26</definedName>
    <definedName name="_xlnm.Print_Area" localSheetId="3">'CHECK-LIST'!$B$2:$E$32</definedName>
    <definedName name="_xlnm.Print_Area" localSheetId="10">COMPOSIÇÃO!$A$1:$H$624</definedName>
    <definedName name="_xlnm.Print_Area" localSheetId="9">COTAÇÕE!$A$1:$E$186</definedName>
    <definedName name="_xlnm.Print_Area" localSheetId="11">COTAÇÕES!$A$1:$E$134</definedName>
    <definedName name="_xlnm.Print_Area" localSheetId="13">'COTAÇÕES XXX'!$A$1:$E$170</definedName>
    <definedName name="_xlnm.Print_Area" localSheetId="12">CRONOGRAMA!$A$1:$X$66</definedName>
    <definedName name="_xlnm.Print_Area" localSheetId="14">'CRONOGRAMA S DES'!$A$1:$X$69</definedName>
    <definedName name="_xlnm.Print_Area" localSheetId="7">'MEMORIA DE CALCULO AT'!$B$3:$J$1010</definedName>
    <definedName name="_xlnm.Print_Area" localSheetId="5">ORÇAMENTO!$B$2:$L$524</definedName>
    <definedName name="_xlnm.Print_Area" localSheetId="4">'QUADRO RESUMO'!$A$1:$M$35</definedName>
    <definedName name="_xlnm.Print_Area" localSheetId="16">RELEVÂNCIA!$B$2:$E$16</definedName>
    <definedName name="_xlnm.Database" localSheetId="15">#REF!</definedName>
    <definedName name="_xlnm.Database" localSheetId="17">#REF!</definedName>
    <definedName name="_xlnm.Database" localSheetId="3">#REF!</definedName>
    <definedName name="_xlnm.Database" localSheetId="10">#REF!</definedName>
    <definedName name="_xlnm.Database" localSheetId="9">#REF!</definedName>
    <definedName name="_xlnm.Database" localSheetId="11">#REF!</definedName>
    <definedName name="_xlnm.Database" localSheetId="13">#REF!</definedName>
    <definedName name="_xlnm.Database" localSheetId="7">#REF!</definedName>
    <definedName name="_xlnm.Database" localSheetId="4">#REF!</definedName>
    <definedName name="_xlnm.Database">#REF!</definedName>
    <definedName name="BOLETIM" localSheetId="15">#REF!</definedName>
    <definedName name="BOLETIM" localSheetId="17">#REF!</definedName>
    <definedName name="BOLETIM" localSheetId="3">#REF!</definedName>
    <definedName name="BOLETIM" localSheetId="10">#REF!</definedName>
    <definedName name="BOLETIM" localSheetId="9">#REF!</definedName>
    <definedName name="BOLETIM" localSheetId="11">#REF!</definedName>
    <definedName name="BOLETIM" localSheetId="13">#REF!</definedName>
    <definedName name="BOLETIM" localSheetId="7">#REF!</definedName>
    <definedName name="BOLETIM" localSheetId="4">#REF!</definedName>
    <definedName name="BOLETIM">#REF!</definedName>
    <definedName name="CONTRATO">[2]APONT!$B$5:$G$426</definedName>
    <definedName name="_xlnm.Criteria" localSheetId="15">#REF!</definedName>
    <definedName name="_xlnm.Criteria" localSheetId="17">#REF!</definedName>
    <definedName name="_xlnm.Criteria" localSheetId="3">#REF!</definedName>
    <definedName name="_xlnm.Criteria" localSheetId="10">#REF!</definedName>
    <definedName name="_xlnm.Criteria" localSheetId="9">#REF!</definedName>
    <definedName name="_xlnm.Criteria" localSheetId="11">#REF!</definedName>
    <definedName name="_xlnm.Criteria" localSheetId="13">#REF!</definedName>
    <definedName name="_xlnm.Criteria" localSheetId="7">#REF!</definedName>
    <definedName name="_xlnm.Criteria" localSheetId="4">#REF!</definedName>
    <definedName name="_xlnm.Criteria">#REF!</definedName>
    <definedName name="G" localSheetId="15">#REF!</definedName>
    <definedName name="G" localSheetId="17">#REF!</definedName>
    <definedName name="G" localSheetId="3">#REF!</definedName>
    <definedName name="G" localSheetId="10">#REF!</definedName>
    <definedName name="G" localSheetId="9">#REF!</definedName>
    <definedName name="G" localSheetId="11">#REF!</definedName>
    <definedName name="G" localSheetId="13">#REF!</definedName>
    <definedName name="G" localSheetId="7">#REF!</definedName>
    <definedName name="G" localSheetId="4">#REF!</definedName>
    <definedName name="G">#REF!</definedName>
    <definedName name="ImgEscudo" localSheetId="15">INDEX(IMAGENS!$B$1:$B$15,MATCH(DADOS!$D$8,IMAGENS!$A$1:$A$15,0))</definedName>
    <definedName name="ImgEscudo" localSheetId="17">INDEX(IMAGENS!$B$1:$B$15,MATCH(DADOS!$D$8,IMAGENS!$A$1:$A$15,0))</definedName>
    <definedName name="ImgEscudo" localSheetId="3">INDEX([3]IMAGENS!$B$1:$B$14,MATCH([3]DADOS!$D$8,[3]IMAGENS!$A$1:$A$30,0))</definedName>
    <definedName name="ImgEscudo" localSheetId="10">INDEX(IMAGENS!$B$1:$B$15,MATCH(DADOS!$D$8,IMAGENS!$A$1:$A$15,0))</definedName>
    <definedName name="ImgEscudo" localSheetId="9">INDEX(#REF!,MATCH(#REF!,#REF!,0))</definedName>
    <definedName name="ImgEscudo" localSheetId="11">INDEX(IMAGENS!$B$1:$B$15,MATCH(DADOS!$D$8,IMAGENS!$A$1:$A$15,0))</definedName>
    <definedName name="ImgEscudo" localSheetId="13">INDEX(#REF!,MATCH(#REF!,#REF!,0))</definedName>
    <definedName name="ImgEscudo" localSheetId="12">INDEX(IMAGENS!$B$1:$B$15,MATCH(DADOS!$D$8,IMAGENS!$A$1:$A$15,0))</definedName>
    <definedName name="ImgEscudo" localSheetId="14">INDEX(IMAGENS!$B$1:$B$15,MATCH(DADOS!$D$8,IMAGENS!$A$1:$A$15,0))</definedName>
    <definedName name="ImgEscudo" localSheetId="7">INDEX(IMAGENS!$B$1:$B$15,MATCH(DADOS!$D$8,IMAGENS!$A$1:$A$15,0))</definedName>
    <definedName name="ImgEscudo" localSheetId="5">INDEX(IMAGENS!$B$1:$B$15,MATCH(DADOS!$D$8,IMAGENS!$A$1:$A$15,0))</definedName>
    <definedName name="ImgEscudo" localSheetId="4">INDEX([3]IMAGENS!$B$1:$B$14,MATCH([3]DADOS!$D$8,[3]IMAGENS!$A$1:$A$30,0))</definedName>
    <definedName name="ImgEscudo" localSheetId="16">INDEX(IMAGENS!$B$1:$B$15,MATCH(DADOS!$D$8,IMAGENS!$A$1:$A$15,0))</definedName>
    <definedName name="ImgEscudo">INDEX(IMAGENS!$B$1:$B$13,MATCH(DADOS!$D$8,IMAGENS!$A$1:$A$15,0))</definedName>
    <definedName name="ORÇAMENTO" localSheetId="15">[1]!Tabela3[#All]</definedName>
    <definedName name="ORÇAMENTO" localSheetId="17">[1]!Tabela3[#All]</definedName>
    <definedName name="ORÇAMENTO" localSheetId="3">[3]!Tabela3[#All]</definedName>
    <definedName name="ORÇAMENTO" localSheetId="10">[4]!Tabela3[#All]</definedName>
    <definedName name="ORÇAMENTO" localSheetId="9">[5]!Tabela3[#All]</definedName>
    <definedName name="ORÇAMENTO" localSheetId="11">[5]!Tabela3[#All]</definedName>
    <definedName name="ORÇAMENTO" localSheetId="13">[5]!Tabela3[#All]</definedName>
    <definedName name="ORÇAMENTO" localSheetId="14">Tabela3[#All]</definedName>
    <definedName name="ORÇAMENTO" localSheetId="4">[3]!Tabela3[#All]</definedName>
    <definedName name="ORÇAMENTO" localSheetId="16">Tabela32[#All]</definedName>
    <definedName name="ORÇAMENTO">Tabela3[#All]</definedName>
    <definedName name="PAREDES" localSheetId="15">'[1]MEMORIA DE CALCULO AT'!#REF!</definedName>
    <definedName name="PAREDES" localSheetId="17">'[1]MEMORIA DE CALCULO AT'!#REF!</definedName>
    <definedName name="PAREDES">'MEMORIA DE CALCULO AT'!$B$16:$J$28</definedName>
    <definedName name="Print_Area_MI" localSheetId="15">#REF!</definedName>
    <definedName name="Print_Area_MI" localSheetId="17">#REF!</definedName>
    <definedName name="Print_Area_MI" localSheetId="3">#REF!</definedName>
    <definedName name="Print_Area_MI" localSheetId="10">#REF!</definedName>
    <definedName name="Print_Area_MI" localSheetId="9">#REF!</definedName>
    <definedName name="Print_Area_MI" localSheetId="11">#REF!</definedName>
    <definedName name="Print_Area_MI" localSheetId="13">#REF!</definedName>
    <definedName name="Print_Area_MI" localSheetId="7">#REF!</definedName>
    <definedName name="Print_Area_MI" localSheetId="4">#REF!</definedName>
    <definedName name="Print_Area_MI">#REF!</definedName>
    <definedName name="PROC">'MEMORIA DE CALCULO AT'!$C:$J</definedName>
    <definedName name="_xlnm.Print_Titles" localSheetId="5">ORÇAMENTO!$13:$13</definedName>
    <definedName name="_xlnm.Print_Titles" localSheetId="16">RELEVÂNCIA!$12:$12</definedName>
    <definedName name="un" localSheetId="15">#REF!</definedName>
    <definedName name="un" localSheetId="17">#REF!</definedName>
    <definedName name="un" localSheetId="3">#REF!</definedName>
    <definedName name="un" localSheetId="10">#REF!</definedName>
    <definedName name="un" localSheetId="9">#REF!</definedName>
    <definedName name="un" localSheetId="11">#REF!</definedName>
    <definedName name="un" localSheetId="13">#REF!</definedName>
    <definedName name="un" localSheetId="7">#REF!</definedName>
    <definedName name="un" localSheetId="4">#REF!</definedName>
    <definedName name="un">#REF!</definedName>
    <definedName name="W" localSheetId="15">#REF!</definedName>
    <definedName name="W" localSheetId="17">#REF!</definedName>
    <definedName name="W" localSheetId="3">#REF!</definedName>
    <definedName name="W" localSheetId="10">#REF!</definedName>
    <definedName name="W" localSheetId="9">#REF!</definedName>
    <definedName name="W" localSheetId="11">#REF!</definedName>
    <definedName name="W" localSheetId="13">#REF!</definedName>
    <definedName name="W" localSheetId="7">#REF!</definedName>
    <definedName name="W" localSheetId="4">#REF!</definedName>
    <definedName name="W">#REF!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5" i="32" l="1"/>
  <c r="C183" i="39" l="1"/>
  <c r="B10" i="50" l="1" a="1"/>
  <c r="B10" i="50" s="1"/>
  <c r="A14" i="34" l="1"/>
  <c r="E23" i="47"/>
  <c r="D27" i="32"/>
  <c r="A15" i="34"/>
  <c r="E7" i="42" l="1"/>
  <c r="U7" i="47"/>
  <c r="V43" i="47" l="1"/>
  <c r="V44" i="47"/>
  <c r="V45" i="47"/>
  <c r="V46" i="47"/>
  <c r="V47" i="47"/>
  <c r="V48" i="47"/>
  <c r="V49" i="47"/>
  <c r="V50" i="47"/>
  <c r="V51" i="47"/>
  <c r="V52" i="47"/>
  <c r="V53" i="47"/>
  <c r="V54" i="47"/>
  <c r="V55" i="47"/>
  <c r="V56" i="47"/>
  <c r="V57" i="47"/>
  <c r="V58" i="47"/>
  <c r="V59" i="47"/>
  <c r="V60" i="47"/>
  <c r="V61" i="47"/>
  <c r="V62" i="47"/>
  <c r="V63" i="47"/>
  <c r="V64" i="47"/>
  <c r="V66" i="47"/>
  <c r="V42" i="47"/>
  <c r="S43" i="47"/>
  <c r="S44" i="47"/>
  <c r="S45" i="47"/>
  <c r="S46" i="47"/>
  <c r="S47" i="47"/>
  <c r="S48" i="47"/>
  <c r="S49" i="47"/>
  <c r="S50" i="47"/>
  <c r="S51" i="47"/>
  <c r="S52" i="47"/>
  <c r="S53" i="47"/>
  <c r="S54" i="47"/>
  <c r="S55" i="47"/>
  <c r="S56" i="47"/>
  <c r="S57" i="47"/>
  <c r="S58" i="47"/>
  <c r="S59" i="47"/>
  <c r="S60" i="47"/>
  <c r="S61" i="47"/>
  <c r="S62" i="47"/>
  <c r="S63" i="47"/>
  <c r="S64" i="47"/>
  <c r="S65" i="47"/>
  <c r="S66" i="47"/>
  <c r="S42" i="47"/>
  <c r="P43" i="47"/>
  <c r="P44" i="47"/>
  <c r="P45" i="47"/>
  <c r="P46" i="47"/>
  <c r="P47" i="47"/>
  <c r="P48" i="47"/>
  <c r="P49" i="47"/>
  <c r="P50" i="47"/>
  <c r="P51" i="47"/>
  <c r="P52" i="47"/>
  <c r="P53" i="47"/>
  <c r="P54" i="47"/>
  <c r="P55" i="47"/>
  <c r="P56" i="47"/>
  <c r="P57" i="47"/>
  <c r="P58" i="47"/>
  <c r="P59" i="47"/>
  <c r="P60" i="47"/>
  <c r="P61" i="47"/>
  <c r="P62" i="47"/>
  <c r="P63" i="47"/>
  <c r="P64" i="47"/>
  <c r="P65" i="47"/>
  <c r="P66" i="47"/>
  <c r="P42" i="47"/>
  <c r="M43" i="47"/>
  <c r="M44" i="47"/>
  <c r="M45" i="47"/>
  <c r="M46" i="47"/>
  <c r="M47" i="47"/>
  <c r="M48" i="47"/>
  <c r="M49" i="47"/>
  <c r="M50" i="47"/>
  <c r="M51" i="47"/>
  <c r="M52" i="47"/>
  <c r="M53" i="47"/>
  <c r="M54" i="47"/>
  <c r="M55" i="47"/>
  <c r="M56" i="47"/>
  <c r="M57" i="47"/>
  <c r="M58" i="47"/>
  <c r="M59" i="47"/>
  <c r="M60" i="47"/>
  <c r="M61" i="47"/>
  <c r="M62" i="47"/>
  <c r="M63" i="47"/>
  <c r="M64" i="47"/>
  <c r="M65" i="47"/>
  <c r="M66" i="47"/>
  <c r="M42" i="47"/>
  <c r="J43" i="47"/>
  <c r="J44" i="47"/>
  <c r="J45" i="47"/>
  <c r="J46" i="47"/>
  <c r="J47" i="47"/>
  <c r="J48" i="47"/>
  <c r="J49" i="47"/>
  <c r="J50" i="47"/>
  <c r="J51" i="47"/>
  <c r="J52" i="47"/>
  <c r="J53" i="47"/>
  <c r="J54" i="47"/>
  <c r="J55" i="47"/>
  <c r="J56" i="47"/>
  <c r="J57" i="47"/>
  <c r="J58" i="47"/>
  <c r="J59" i="47"/>
  <c r="J60" i="47"/>
  <c r="J61" i="47"/>
  <c r="J62" i="47"/>
  <c r="J63" i="47"/>
  <c r="J64" i="47"/>
  <c r="J65" i="47"/>
  <c r="J66" i="47"/>
  <c r="J42" i="47"/>
  <c r="G43" i="47"/>
  <c r="G44" i="47"/>
  <c r="G45" i="47"/>
  <c r="G46" i="47"/>
  <c r="G47" i="47"/>
  <c r="G48" i="47"/>
  <c r="G49" i="47"/>
  <c r="G50" i="47"/>
  <c r="G51" i="47"/>
  <c r="G52" i="47"/>
  <c r="G53" i="47"/>
  <c r="G54" i="47"/>
  <c r="G55" i="47"/>
  <c r="G56" i="47"/>
  <c r="G57" i="47"/>
  <c r="G58" i="47"/>
  <c r="G59" i="47"/>
  <c r="G60" i="47"/>
  <c r="G61" i="47"/>
  <c r="G62" i="47"/>
  <c r="G63" i="47"/>
  <c r="G64" i="47"/>
  <c r="G65" i="47"/>
  <c r="G66" i="47"/>
  <c r="G42" i="47"/>
  <c r="V12" i="47"/>
  <c r="V13" i="47"/>
  <c r="V14" i="47"/>
  <c r="V15" i="47"/>
  <c r="V16" i="47"/>
  <c r="V17" i="47"/>
  <c r="V18" i="47"/>
  <c r="V19" i="47"/>
  <c r="V20" i="47"/>
  <c r="V21" i="47"/>
  <c r="V22" i="47"/>
  <c r="V23" i="47"/>
  <c r="V24" i="47"/>
  <c r="V25" i="47"/>
  <c r="V26" i="47"/>
  <c r="V27" i="47"/>
  <c r="V28" i="47"/>
  <c r="V29" i="47"/>
  <c r="V30" i="47"/>
  <c r="V31" i="47"/>
  <c r="V32" i="47"/>
  <c r="V33" i="47"/>
  <c r="V34" i="47"/>
  <c r="V35" i="47"/>
  <c r="V11" i="47"/>
  <c r="S12" i="47"/>
  <c r="S13" i="47"/>
  <c r="S14" i="47"/>
  <c r="S15" i="47"/>
  <c r="S16" i="47"/>
  <c r="S17" i="47"/>
  <c r="S18" i="47"/>
  <c r="S19" i="47"/>
  <c r="S20" i="47"/>
  <c r="S21" i="47"/>
  <c r="S22" i="47"/>
  <c r="S23" i="47"/>
  <c r="S24" i="47"/>
  <c r="S25" i="47"/>
  <c r="S26" i="47"/>
  <c r="S27" i="47"/>
  <c r="S28" i="47"/>
  <c r="S29" i="47"/>
  <c r="S30" i="47"/>
  <c r="S31" i="47"/>
  <c r="S32" i="47"/>
  <c r="S33" i="47"/>
  <c r="S34" i="47"/>
  <c r="S35" i="47"/>
  <c r="S11" i="47"/>
  <c r="P12" i="47"/>
  <c r="P13" i="47"/>
  <c r="P14" i="47"/>
  <c r="P15" i="47"/>
  <c r="P16" i="47"/>
  <c r="P17" i="47"/>
  <c r="P18" i="47"/>
  <c r="P19" i="47"/>
  <c r="P20" i="47"/>
  <c r="P21" i="47"/>
  <c r="P22" i="47"/>
  <c r="P23" i="47"/>
  <c r="P24" i="47"/>
  <c r="P25" i="47"/>
  <c r="P26" i="47"/>
  <c r="P27" i="47"/>
  <c r="P28" i="47"/>
  <c r="P29" i="47"/>
  <c r="P30" i="47"/>
  <c r="P31" i="47"/>
  <c r="P32" i="47"/>
  <c r="P33" i="47"/>
  <c r="P34" i="47"/>
  <c r="P35" i="47"/>
  <c r="P11" i="47"/>
  <c r="M12" i="47"/>
  <c r="M13" i="47"/>
  <c r="M14" i="47"/>
  <c r="M15" i="47"/>
  <c r="M16" i="47"/>
  <c r="M17" i="47"/>
  <c r="M18" i="47"/>
  <c r="M19" i="47"/>
  <c r="M20" i="47"/>
  <c r="M21" i="47"/>
  <c r="M22" i="47"/>
  <c r="M23" i="47"/>
  <c r="M24" i="47"/>
  <c r="M25" i="47"/>
  <c r="M26" i="47"/>
  <c r="M27" i="47"/>
  <c r="M28" i="47"/>
  <c r="M29" i="47"/>
  <c r="M30" i="47"/>
  <c r="M31" i="47"/>
  <c r="M32" i="47"/>
  <c r="M33" i="47"/>
  <c r="M34" i="47"/>
  <c r="M35" i="47"/>
  <c r="M11" i="47"/>
  <c r="J12" i="47"/>
  <c r="J13" i="47"/>
  <c r="J14" i="47"/>
  <c r="J15" i="47"/>
  <c r="J16" i="47"/>
  <c r="J17" i="47"/>
  <c r="J18" i="47"/>
  <c r="J19" i="47"/>
  <c r="J20" i="47"/>
  <c r="J21" i="47"/>
  <c r="J22" i="47"/>
  <c r="J23" i="47"/>
  <c r="J24" i="47"/>
  <c r="J25" i="47"/>
  <c r="J26" i="47"/>
  <c r="J27" i="47"/>
  <c r="J28" i="47"/>
  <c r="J29" i="47"/>
  <c r="J30" i="47"/>
  <c r="J31" i="47"/>
  <c r="J32" i="47"/>
  <c r="J33" i="47"/>
  <c r="J34" i="47"/>
  <c r="J35" i="47"/>
  <c r="J11" i="47"/>
  <c r="G12" i="47"/>
  <c r="G13" i="47"/>
  <c r="G14" i="47"/>
  <c r="G15" i="47"/>
  <c r="G16" i="47"/>
  <c r="G17" i="47"/>
  <c r="G18" i="47"/>
  <c r="G19" i="47"/>
  <c r="G20" i="47"/>
  <c r="G21" i="47"/>
  <c r="G22" i="47"/>
  <c r="G23" i="47"/>
  <c r="G24" i="47"/>
  <c r="G25" i="47"/>
  <c r="G26" i="47"/>
  <c r="G27" i="47"/>
  <c r="G28" i="47"/>
  <c r="G29" i="47"/>
  <c r="G30" i="47"/>
  <c r="G31" i="47"/>
  <c r="G32" i="47"/>
  <c r="G33" i="47"/>
  <c r="G34" i="47"/>
  <c r="G35" i="47"/>
  <c r="G11" i="47"/>
  <c r="B66" i="47"/>
  <c r="B65" i="47"/>
  <c r="B64" i="47"/>
  <c r="B63" i="47"/>
  <c r="B62" i="47"/>
  <c r="B61" i="47"/>
  <c r="B60" i="47"/>
  <c r="B59" i="47"/>
  <c r="B58" i="47"/>
  <c r="B57" i="47"/>
  <c r="B56" i="47"/>
  <c r="B55" i="47"/>
  <c r="B54" i="47"/>
  <c r="B53" i="47"/>
  <c r="B52" i="47"/>
  <c r="B51" i="47"/>
  <c r="B50" i="47"/>
  <c r="B49" i="47"/>
  <c r="B48" i="47"/>
  <c r="B47" i="47"/>
  <c r="B46" i="47"/>
  <c r="B45" i="47"/>
  <c r="B44" i="47"/>
  <c r="B43" i="47"/>
  <c r="B42" i="47"/>
  <c r="B35" i="47"/>
  <c r="B34" i="47"/>
  <c r="B33" i="47"/>
  <c r="B32" i="47"/>
  <c r="B31" i="47"/>
  <c r="B30" i="47"/>
  <c r="B29" i="47"/>
  <c r="B28" i="47"/>
  <c r="B27" i="47"/>
  <c r="B26" i="47"/>
  <c r="B25" i="47"/>
  <c r="B24" i="47"/>
  <c r="B23" i="47"/>
  <c r="B22" i="47"/>
  <c r="B21" i="47"/>
  <c r="B20" i="47"/>
  <c r="B19" i="47"/>
  <c r="B18" i="47"/>
  <c r="B17" i="47"/>
  <c r="B16" i="47"/>
  <c r="B15" i="47"/>
  <c r="B14" i="47"/>
  <c r="B13" i="47"/>
  <c r="B12" i="47"/>
  <c r="B11" i="47"/>
  <c r="A8" i="47"/>
  <c r="C42" i="42" l="1"/>
  <c r="E24" i="47" l="1"/>
  <c r="X66" i="47" l="1"/>
  <c r="X65" i="47"/>
  <c r="X64" i="47"/>
  <c r="X63" i="47"/>
  <c r="X62" i="47"/>
  <c r="X61" i="47"/>
  <c r="X60" i="47"/>
  <c r="X59" i="47"/>
  <c r="X58" i="47"/>
  <c r="X57" i="47"/>
  <c r="X56" i="47"/>
  <c r="X55" i="47"/>
  <c r="X54" i="47"/>
  <c r="X53" i="47"/>
  <c r="X52" i="47"/>
  <c r="X51" i="47"/>
  <c r="X50" i="47"/>
  <c r="X49" i="47"/>
  <c r="X48" i="47"/>
  <c r="X47" i="47"/>
  <c r="X46" i="47"/>
  <c r="X45" i="47"/>
  <c r="X44" i="47"/>
  <c r="X43" i="47"/>
  <c r="X42" i="47"/>
  <c r="X35" i="47"/>
  <c r="H35" i="47"/>
  <c r="X34" i="47"/>
  <c r="H34" i="47"/>
  <c r="K34" i="47" s="1"/>
  <c r="N34" i="47" s="1"/>
  <c r="Q34" i="47" s="1"/>
  <c r="T34" i="47" s="1"/>
  <c r="W34" i="47" s="1"/>
  <c r="H65" i="47" s="1"/>
  <c r="K65" i="47" s="1"/>
  <c r="N65" i="47" s="1"/>
  <c r="Q65" i="47" s="1"/>
  <c r="T65" i="47" s="1"/>
  <c r="X33" i="47"/>
  <c r="H33" i="47"/>
  <c r="X32" i="47"/>
  <c r="H32" i="47"/>
  <c r="X31" i="47"/>
  <c r="H31" i="47"/>
  <c r="X30" i="47"/>
  <c r="H30" i="47"/>
  <c r="X29" i="47"/>
  <c r="H29" i="47"/>
  <c r="X28" i="47"/>
  <c r="H28" i="47"/>
  <c r="X27" i="47"/>
  <c r="H27" i="47"/>
  <c r="K27" i="47" s="1"/>
  <c r="N27" i="47" s="1"/>
  <c r="Q27" i="47" s="1"/>
  <c r="T27" i="47" s="1"/>
  <c r="W27" i="47" s="1"/>
  <c r="X26" i="47"/>
  <c r="H26" i="47"/>
  <c r="X25" i="47"/>
  <c r="H25" i="47"/>
  <c r="X24" i="47"/>
  <c r="H24" i="47"/>
  <c r="X23" i="47"/>
  <c r="H23" i="47"/>
  <c r="X22" i="47"/>
  <c r="H22" i="47"/>
  <c r="X21" i="47"/>
  <c r="H21" i="47"/>
  <c r="X20" i="47"/>
  <c r="H20" i="47"/>
  <c r="X19" i="47"/>
  <c r="H19" i="47"/>
  <c r="X18" i="47"/>
  <c r="H18" i="47"/>
  <c r="X17" i="47"/>
  <c r="H17" i="47"/>
  <c r="K17" i="47" s="1"/>
  <c r="N17" i="47" s="1"/>
  <c r="Q17" i="47" s="1"/>
  <c r="T17" i="47" s="1"/>
  <c r="W17" i="47" s="1"/>
  <c r="X16" i="47"/>
  <c r="H16" i="47"/>
  <c r="X15" i="47"/>
  <c r="H15" i="47"/>
  <c r="X14" i="47"/>
  <c r="H14" i="47"/>
  <c r="X13" i="47"/>
  <c r="H13" i="47"/>
  <c r="X12" i="47"/>
  <c r="H12" i="47"/>
  <c r="K12" i="47" s="1"/>
  <c r="X11" i="47"/>
  <c r="H11" i="47"/>
  <c r="K11" i="47" s="1"/>
  <c r="A7" i="47"/>
  <c r="A6" i="47"/>
  <c r="A5" i="47"/>
  <c r="C3" i="47"/>
  <c r="C1" i="47"/>
  <c r="K29" i="47" l="1"/>
  <c r="N29" i="47" s="1"/>
  <c r="Q29" i="47" s="1"/>
  <c r="T29" i="47" s="1"/>
  <c r="W29" i="47" s="1"/>
  <c r="H60" i="47" s="1"/>
  <c r="K60" i="47" s="1"/>
  <c r="N60" i="47" s="1"/>
  <c r="Q60" i="47" s="1"/>
  <c r="T60" i="47" s="1"/>
  <c r="W60" i="47" s="1"/>
  <c r="K18" i="47"/>
  <c r="N18" i="47" s="1"/>
  <c r="Q18" i="47" s="1"/>
  <c r="T18" i="47" s="1"/>
  <c r="W18" i="47" s="1"/>
  <c r="H49" i="47" s="1"/>
  <c r="K49" i="47" s="1"/>
  <c r="N49" i="47" s="1"/>
  <c r="Q49" i="47" s="1"/>
  <c r="T49" i="47" s="1"/>
  <c r="W49" i="47" s="1"/>
  <c r="K22" i="47"/>
  <c r="N22" i="47" s="1"/>
  <c r="Q22" i="47" s="1"/>
  <c r="T22" i="47" s="1"/>
  <c r="W22" i="47" s="1"/>
  <c r="H53" i="47" s="1"/>
  <c r="K53" i="47" s="1"/>
  <c r="N53" i="47" s="1"/>
  <c r="Q53" i="47" s="1"/>
  <c r="T53" i="47" s="1"/>
  <c r="W53" i="47" s="1"/>
  <c r="K26" i="47"/>
  <c r="N26" i="47" s="1"/>
  <c r="Q26" i="47" s="1"/>
  <c r="T26" i="47" s="1"/>
  <c r="W26" i="47" s="1"/>
  <c r="H57" i="47" s="1"/>
  <c r="K57" i="47" s="1"/>
  <c r="N57" i="47" s="1"/>
  <c r="Q57" i="47" s="1"/>
  <c r="T57" i="47" s="1"/>
  <c r="W57" i="47" s="1"/>
  <c r="K30" i="47"/>
  <c r="N30" i="47" s="1"/>
  <c r="Q30" i="47" s="1"/>
  <c r="T30" i="47" s="1"/>
  <c r="W30" i="47" s="1"/>
  <c r="H61" i="47" s="1"/>
  <c r="K61" i="47" s="1"/>
  <c r="N61" i="47" s="1"/>
  <c r="Q61" i="47" s="1"/>
  <c r="T61" i="47" s="1"/>
  <c r="W61" i="47" s="1"/>
  <c r="K14" i="47"/>
  <c r="N14" i="47" s="1"/>
  <c r="Q14" i="47" s="1"/>
  <c r="T14" i="47" s="1"/>
  <c r="W14" i="47" s="1"/>
  <c r="H45" i="47" s="1"/>
  <c r="K45" i="47" s="1"/>
  <c r="K19" i="47"/>
  <c r="N19" i="47" s="1"/>
  <c r="Q19" i="47" s="1"/>
  <c r="T19" i="47" s="1"/>
  <c r="W19" i="47" s="1"/>
  <c r="H50" i="47" s="1"/>
  <c r="K50" i="47" s="1"/>
  <c r="N50" i="47" s="1"/>
  <c r="Q50" i="47" s="1"/>
  <c r="T50" i="47" s="1"/>
  <c r="W50" i="47" s="1"/>
  <c r="K23" i="47"/>
  <c r="N23" i="47" s="1"/>
  <c r="Q23" i="47" s="1"/>
  <c r="T23" i="47" s="1"/>
  <c r="W23" i="47" s="1"/>
  <c r="H54" i="47" s="1"/>
  <c r="K54" i="47" s="1"/>
  <c r="N54" i="47" s="1"/>
  <c r="Q54" i="47" s="1"/>
  <c r="T54" i="47" s="1"/>
  <c r="W54" i="47" s="1"/>
  <c r="K15" i="47"/>
  <c r="N15" i="47" s="1"/>
  <c r="Q15" i="47" s="1"/>
  <c r="T15" i="47" s="1"/>
  <c r="W15" i="47" s="1"/>
  <c r="H46" i="47" s="1"/>
  <c r="K46" i="47" s="1"/>
  <c r="N46" i="47" s="1"/>
  <c r="Q46" i="47" s="1"/>
  <c r="T46" i="47" s="1"/>
  <c r="W46" i="47" s="1"/>
  <c r="K16" i="47"/>
  <c r="N16" i="47" s="1"/>
  <c r="Q16" i="47" s="1"/>
  <c r="T16" i="47" s="1"/>
  <c r="W16" i="47" s="1"/>
  <c r="H47" i="47" s="1"/>
  <c r="K47" i="47" s="1"/>
  <c r="N47" i="47" s="1"/>
  <c r="Q47" i="47" s="1"/>
  <c r="T47" i="47" s="1"/>
  <c r="W47" i="47" s="1"/>
  <c r="K31" i="47"/>
  <c r="N31" i="47" s="1"/>
  <c r="Q31" i="47" s="1"/>
  <c r="T31" i="47" s="1"/>
  <c r="W31" i="47" s="1"/>
  <c r="H62" i="47" s="1"/>
  <c r="K62" i="47" s="1"/>
  <c r="N62" i="47" s="1"/>
  <c r="Q62" i="47" s="1"/>
  <c r="T62" i="47" s="1"/>
  <c r="W62" i="47" s="1"/>
  <c r="K20" i="47"/>
  <c r="N20" i="47" s="1"/>
  <c r="Q20" i="47" s="1"/>
  <c r="T20" i="47" s="1"/>
  <c r="W20" i="47" s="1"/>
  <c r="H51" i="47" s="1"/>
  <c r="K51" i="47" s="1"/>
  <c r="N51" i="47" s="1"/>
  <c r="Q51" i="47" s="1"/>
  <c r="T51" i="47" s="1"/>
  <c r="W51" i="47" s="1"/>
  <c r="K24" i="47"/>
  <c r="N24" i="47" s="1"/>
  <c r="Q24" i="47" s="1"/>
  <c r="T24" i="47" s="1"/>
  <c r="W24" i="47" s="1"/>
  <c r="H55" i="47" s="1"/>
  <c r="K55" i="47" s="1"/>
  <c r="N55" i="47" s="1"/>
  <c r="Q55" i="47" s="1"/>
  <c r="T55" i="47" s="1"/>
  <c r="W55" i="47" s="1"/>
  <c r="K35" i="47"/>
  <c r="N35" i="47" s="1"/>
  <c r="Q35" i="47" s="1"/>
  <c r="T35" i="47" s="1"/>
  <c r="W35" i="47" s="1"/>
  <c r="H66" i="47" s="1"/>
  <c r="K66" i="47" s="1"/>
  <c r="N66" i="47" s="1"/>
  <c r="Q66" i="47" s="1"/>
  <c r="T66" i="47" s="1"/>
  <c r="W66" i="47" s="1"/>
  <c r="K13" i="47"/>
  <c r="N13" i="47" s="1"/>
  <c r="Q13" i="47" s="1"/>
  <c r="T13" i="47" s="1"/>
  <c r="W13" i="47" s="1"/>
  <c r="H44" i="47" s="1"/>
  <c r="K44" i="47" s="1"/>
  <c r="K28" i="47"/>
  <c r="N28" i="47" s="1"/>
  <c r="Q28" i="47" s="1"/>
  <c r="T28" i="47" s="1"/>
  <c r="W28" i="47" s="1"/>
  <c r="H59" i="47" s="1"/>
  <c r="K59" i="47" s="1"/>
  <c r="N59" i="47" s="1"/>
  <c r="Q59" i="47" s="1"/>
  <c r="T59" i="47" s="1"/>
  <c r="W59" i="47" s="1"/>
  <c r="K32" i="47"/>
  <c r="N32" i="47" s="1"/>
  <c r="Q32" i="47" s="1"/>
  <c r="T32" i="47" s="1"/>
  <c r="W32" i="47" s="1"/>
  <c r="H63" i="47" s="1"/>
  <c r="K63" i="47" s="1"/>
  <c r="N63" i="47" s="1"/>
  <c r="Q63" i="47" s="1"/>
  <c r="T63" i="47" s="1"/>
  <c r="W63" i="47" s="1"/>
  <c r="K21" i="47"/>
  <c r="N21" i="47" s="1"/>
  <c r="Q21" i="47" s="1"/>
  <c r="T21" i="47" s="1"/>
  <c r="W21" i="47" s="1"/>
  <c r="H52" i="47" s="1"/>
  <c r="K52" i="47" s="1"/>
  <c r="N52" i="47" s="1"/>
  <c r="Q52" i="47" s="1"/>
  <c r="T52" i="47" s="1"/>
  <c r="W52" i="47" s="1"/>
  <c r="K25" i="47"/>
  <c r="N25" i="47" s="1"/>
  <c r="Q25" i="47" s="1"/>
  <c r="T25" i="47" s="1"/>
  <c r="W25" i="47" s="1"/>
  <c r="H56" i="47" s="1"/>
  <c r="K56" i="47" s="1"/>
  <c r="N56" i="47" s="1"/>
  <c r="Q56" i="47" s="1"/>
  <c r="T56" i="47" s="1"/>
  <c r="W56" i="47" s="1"/>
  <c r="K33" i="47"/>
  <c r="N33" i="47" s="1"/>
  <c r="Q33" i="47" s="1"/>
  <c r="T33" i="47" s="1"/>
  <c r="W33" i="47" s="1"/>
  <c r="H64" i="47" s="1"/>
  <c r="K64" i="47" s="1"/>
  <c r="N64" i="47" s="1"/>
  <c r="Q64" i="47" s="1"/>
  <c r="T64" i="47" s="1"/>
  <c r="W64" i="47" s="1"/>
  <c r="W65" i="47"/>
  <c r="H58" i="47"/>
  <c r="K58" i="47" s="1"/>
  <c r="N58" i="47" s="1"/>
  <c r="Q58" i="47" s="1"/>
  <c r="T58" i="47" s="1"/>
  <c r="W58" i="47" s="1"/>
  <c r="H48" i="47"/>
  <c r="K48" i="47" s="1"/>
  <c r="N48" i="47" s="1"/>
  <c r="Q48" i="47" s="1"/>
  <c r="T48" i="47" s="1"/>
  <c r="W48" i="47" s="1"/>
  <c r="N11" i="47"/>
  <c r="N12" i="47"/>
  <c r="Q12" i="47" s="1"/>
  <c r="E32" i="47" l="1"/>
  <c r="T12" i="47"/>
  <c r="W12" i="47" s="1"/>
  <c r="H43" i="47" s="1"/>
  <c r="K43" i="47" s="1"/>
  <c r="Q11" i="47"/>
  <c r="N44" i="47"/>
  <c r="N45" i="47"/>
  <c r="T11" i="47" l="1"/>
  <c r="W11" i="47" s="1"/>
  <c r="H42" i="47" s="1"/>
  <c r="Q44" i="47"/>
  <c r="T44" i="47" s="1"/>
  <c r="W44" i="47" s="1"/>
  <c r="N43" i="47"/>
  <c r="Q45" i="47"/>
  <c r="T45" i="47" s="1"/>
  <c r="W45" i="47" s="1"/>
  <c r="K42" i="47" l="1"/>
  <c r="Q43" i="47"/>
  <c r="T43" i="47" s="1"/>
  <c r="W43" i="47" s="1"/>
  <c r="G3" i="45"/>
  <c r="G4" i="45"/>
  <c r="G5" i="45"/>
  <c r="G6" i="45"/>
  <c r="G7" i="45"/>
  <c r="G8" i="45"/>
  <c r="G9" i="45"/>
  <c r="G10" i="45"/>
  <c r="G11" i="45"/>
  <c r="G12" i="45"/>
  <c r="G13" i="45"/>
  <c r="G14" i="45"/>
  <c r="G16" i="45"/>
  <c r="G17" i="45"/>
  <c r="G18" i="45"/>
  <c r="G19" i="45"/>
  <c r="G20" i="45"/>
  <c r="G2" i="45"/>
  <c r="D21" i="45"/>
  <c r="G21" i="45" s="1"/>
  <c r="K18" i="45"/>
  <c r="D15" i="45"/>
  <c r="G15" i="45" s="1"/>
  <c r="G22" i="45" l="1"/>
  <c r="N42" i="47"/>
  <c r="Q42" i="47" l="1"/>
  <c r="T42" i="47" s="1"/>
  <c r="W42" i="47" s="1"/>
  <c r="B117" i="44" l="1"/>
  <c r="B121" i="44"/>
  <c r="B120" i="44"/>
  <c r="B119" i="44"/>
  <c r="E117" i="44"/>
  <c r="B113" i="44"/>
  <c r="B114" i="44"/>
  <c r="B112" i="44"/>
  <c r="B110" i="44"/>
  <c r="E110" i="44"/>
  <c r="B106" i="44"/>
  <c r="B107" i="44"/>
  <c r="B105" i="44"/>
  <c r="B103" i="44"/>
  <c r="B136" i="44"/>
  <c r="B135" i="44"/>
  <c r="B134" i="44"/>
  <c r="E132" i="44"/>
  <c r="B100" i="44"/>
  <c r="B96" i="44"/>
  <c r="B99" i="44"/>
  <c r="B98" i="44"/>
  <c r="E96" i="44"/>
  <c r="E25" i="47" l="1"/>
  <c r="E20" i="47" l="1"/>
  <c r="B185" i="44" l="1"/>
  <c r="B184" i="44"/>
  <c r="B183" i="44"/>
  <c r="E181" i="44"/>
  <c r="B178" i="44"/>
  <c r="B177" i="44"/>
  <c r="B176" i="44"/>
  <c r="E174" i="44"/>
  <c r="B174" i="44"/>
  <c r="B171" i="44"/>
  <c r="B170" i="44"/>
  <c r="B169" i="44"/>
  <c r="E167" i="44"/>
  <c r="B164" i="44"/>
  <c r="B163" i="44"/>
  <c r="B162" i="44"/>
  <c r="E160" i="44"/>
  <c r="B157" i="44"/>
  <c r="B156" i="44"/>
  <c r="B155" i="44"/>
  <c r="E153" i="44"/>
  <c r="B153" i="44"/>
  <c r="B150" i="44"/>
  <c r="B149" i="44"/>
  <c r="B148" i="44"/>
  <c r="E146" i="44"/>
  <c r="B143" i="44"/>
  <c r="B142" i="44"/>
  <c r="B141" i="44"/>
  <c r="E139" i="44"/>
  <c r="E103" i="44"/>
  <c r="B93" i="44"/>
  <c r="B92" i="44"/>
  <c r="B91" i="44"/>
  <c r="E89" i="44"/>
  <c r="J86" i="44"/>
  <c r="B86" i="44"/>
  <c r="B85" i="44"/>
  <c r="B84" i="44"/>
  <c r="E82" i="44"/>
  <c r="B79" i="44"/>
  <c r="B78" i="44"/>
  <c r="B77" i="44"/>
  <c r="E75" i="44"/>
  <c r="B72" i="44"/>
  <c r="B71" i="44"/>
  <c r="B70" i="44"/>
  <c r="E68" i="44"/>
  <c r="B65" i="44"/>
  <c r="B64" i="44"/>
  <c r="B63" i="44"/>
  <c r="E61" i="44"/>
  <c r="B58" i="44"/>
  <c r="B57" i="44"/>
  <c r="H56" i="44"/>
  <c r="B56" i="44"/>
  <c r="E54" i="44"/>
  <c r="L53" i="44"/>
  <c r="B8" i="44"/>
  <c r="A8" i="44"/>
  <c r="B6" i="44"/>
  <c r="A5" i="44"/>
  <c r="B3" i="44"/>
  <c r="B134" i="43" l="1"/>
  <c r="B133" i="43"/>
  <c r="B132" i="43"/>
  <c r="E130" i="43"/>
  <c r="B50" i="43"/>
  <c r="B49" i="43"/>
  <c r="B48" i="43"/>
  <c r="E46" i="43"/>
  <c r="E39" i="43"/>
  <c r="B148" i="43"/>
  <c r="B147" i="43"/>
  <c r="B146" i="43"/>
  <c r="E144" i="43"/>
  <c r="B162" i="43"/>
  <c r="B161" i="43"/>
  <c r="B160" i="43"/>
  <c r="E158" i="43"/>
  <c r="B155" i="43"/>
  <c r="B154" i="43"/>
  <c r="B153" i="43"/>
  <c r="E151" i="43"/>
  <c r="B141" i="43"/>
  <c r="B140" i="43"/>
  <c r="B139" i="43"/>
  <c r="E137" i="43"/>
  <c r="B127" i="43"/>
  <c r="B126" i="43"/>
  <c r="B125" i="43"/>
  <c r="E123" i="43"/>
  <c r="B120" i="43"/>
  <c r="B119" i="43"/>
  <c r="B118" i="43"/>
  <c r="E116" i="43"/>
  <c r="B113" i="43"/>
  <c r="B112" i="43"/>
  <c r="B111" i="43"/>
  <c r="E109" i="43"/>
  <c r="B106" i="43"/>
  <c r="B105" i="43"/>
  <c r="B104" i="43"/>
  <c r="E102" i="43"/>
  <c r="B99" i="43"/>
  <c r="B98" i="43"/>
  <c r="B97" i="43"/>
  <c r="E95" i="43"/>
  <c r="B92" i="43"/>
  <c r="B91" i="43"/>
  <c r="B90" i="43"/>
  <c r="E88" i="43"/>
  <c r="B85" i="43"/>
  <c r="B84" i="43"/>
  <c r="B83" i="43"/>
  <c r="E81" i="43"/>
  <c r="B78" i="43"/>
  <c r="B77" i="43"/>
  <c r="B76" i="43"/>
  <c r="E74" i="43"/>
  <c r="J71" i="43"/>
  <c r="B71" i="43"/>
  <c r="B70" i="43"/>
  <c r="B69" i="43"/>
  <c r="E67" i="43"/>
  <c r="B64" i="43"/>
  <c r="B63" i="43"/>
  <c r="B62" i="43"/>
  <c r="E60" i="43"/>
  <c r="B57" i="43"/>
  <c r="B56" i="43"/>
  <c r="B55" i="43"/>
  <c r="E53" i="43"/>
  <c r="B43" i="43"/>
  <c r="B42" i="43"/>
  <c r="H41" i="43"/>
  <c r="B41" i="43"/>
  <c r="L38" i="43"/>
  <c r="B8" i="43"/>
  <c r="A8" i="43"/>
  <c r="B6" i="43"/>
  <c r="B5" i="43"/>
  <c r="A5" i="43"/>
  <c r="B3" i="43"/>
  <c r="B2" i="43"/>
  <c r="XFD10" i="39" l="1"/>
  <c r="XFD11" i="39"/>
  <c r="XFD12" i="39"/>
  <c r="XFD13" i="39"/>
  <c r="XFD14" i="39"/>
  <c r="XFD15" i="39"/>
  <c r="XFD16" i="39"/>
  <c r="XFD17" i="39"/>
  <c r="XFD18" i="39"/>
  <c r="XFD19" i="39"/>
  <c r="XFD20" i="39"/>
  <c r="XFD21" i="39"/>
  <c r="XFD22" i="39"/>
  <c r="XFD23" i="39"/>
  <c r="XFD120" i="39"/>
  <c r="B3" i="42" l="1"/>
  <c r="B1" i="42"/>
  <c r="E52" i="42"/>
  <c r="A32" i="42"/>
  <c r="A31" i="42"/>
  <c r="C17" i="42"/>
  <c r="E27" i="42" s="1"/>
  <c r="A8" i="42"/>
  <c r="A33" i="42" s="1"/>
  <c r="A5" i="42"/>
  <c r="A30" i="42" s="1"/>
  <c r="A8" i="34" l="1"/>
  <c r="A13" i="34"/>
  <c r="A12" i="34"/>
  <c r="A11" i="34"/>
  <c r="A10" i="34"/>
  <c r="A9" i="34"/>
  <c r="B8" i="47" l="1"/>
  <c r="B8" i="42"/>
  <c r="B33" i="42" s="1"/>
  <c r="D24" i="32" l="1"/>
  <c r="E13" i="47" l="1"/>
  <c r="E12" i="47"/>
  <c r="E11" i="47"/>
  <c r="E26" i="47"/>
  <c r="E35" i="47" l="1"/>
  <c r="E31" i="47"/>
  <c r="E34" i="47"/>
  <c r="E30" i="47"/>
  <c r="E28" i="47"/>
  <c r="E22" i="47"/>
  <c r="E19" i="47"/>
  <c r="E16" i="47"/>
  <c r="E21" i="47"/>
  <c r="E33" i="47" l="1"/>
  <c r="E29" i="47"/>
  <c r="E15" i="47"/>
  <c r="E14" i="47" l="1"/>
  <c r="D7" i="50" l="1"/>
  <c r="D5" i="50"/>
  <c r="B6" i="47"/>
  <c r="B7" i="44"/>
  <c r="B7" i="47"/>
  <c r="B2" i="44"/>
  <c r="C2" i="47"/>
  <c r="B5" i="44"/>
  <c r="B5" i="47"/>
  <c r="B7" i="42"/>
  <c r="B32" i="42" s="1"/>
  <c r="B7" i="43"/>
  <c r="B5" i="42"/>
  <c r="B30" i="42" s="1"/>
  <c r="B6" i="42"/>
  <c r="B31" i="42" s="1"/>
  <c r="B2" i="42"/>
  <c r="A6" i="34"/>
  <c r="A5" i="34"/>
  <c r="A4" i="34"/>
  <c r="A3" i="34"/>
  <c r="A2" i="34"/>
  <c r="A1" i="34"/>
  <c r="E60" i="47" l="1"/>
  <c r="U29" i="47"/>
  <c r="R29" i="47"/>
  <c r="O29" i="47"/>
  <c r="L29" i="47"/>
  <c r="I29" i="47"/>
  <c r="F29" i="47"/>
  <c r="I35" i="47" l="1"/>
  <c r="O33" i="47"/>
  <c r="L33" i="47"/>
  <c r="I33" i="47"/>
  <c r="F33" i="47"/>
  <c r="E64" i="47"/>
  <c r="U33" i="47"/>
  <c r="R33" i="47"/>
  <c r="I32" i="47"/>
  <c r="R32" i="47"/>
  <c r="O32" i="47"/>
  <c r="L32" i="47"/>
  <c r="F32" i="47"/>
  <c r="U32" i="47"/>
  <c r="E63" i="47"/>
  <c r="U60" i="47"/>
  <c r="R60" i="47"/>
  <c r="O60" i="47"/>
  <c r="L60" i="47"/>
  <c r="I60" i="47"/>
  <c r="F60" i="47"/>
  <c r="E61" i="47"/>
  <c r="U30" i="47"/>
  <c r="R30" i="47"/>
  <c r="O30" i="47"/>
  <c r="L30" i="47"/>
  <c r="I30" i="47"/>
  <c r="F30" i="47"/>
  <c r="I22" i="47"/>
  <c r="E53" i="47"/>
  <c r="F22" i="47"/>
  <c r="U22" i="47"/>
  <c r="R22" i="47"/>
  <c r="O22" i="47"/>
  <c r="L22" i="47"/>
  <c r="U26" i="47"/>
  <c r="R26" i="47"/>
  <c r="O26" i="47"/>
  <c r="L26" i="47"/>
  <c r="I26" i="47"/>
  <c r="E57" i="47"/>
  <c r="F26" i="47"/>
  <c r="U34" i="47"/>
  <c r="R34" i="47"/>
  <c r="O34" i="47"/>
  <c r="L34" i="47"/>
  <c r="I34" i="47"/>
  <c r="E65" i="47"/>
  <c r="F34" i="47"/>
  <c r="F12" i="47"/>
  <c r="U12" i="47"/>
  <c r="R12" i="47"/>
  <c r="O12" i="47"/>
  <c r="L12" i="47"/>
  <c r="I12" i="47"/>
  <c r="E43" i="47"/>
  <c r="I13" i="47"/>
  <c r="E44" i="47"/>
  <c r="F13" i="47"/>
  <c r="U13" i="47"/>
  <c r="R13" i="47"/>
  <c r="O13" i="47"/>
  <c r="L13" i="47"/>
  <c r="U11" i="47"/>
  <c r="R11" i="47"/>
  <c r="O11" i="47"/>
  <c r="L11" i="47"/>
  <c r="I11" i="47"/>
  <c r="E42" i="47"/>
  <c r="R16" i="47"/>
  <c r="O16" i="47"/>
  <c r="L16" i="47"/>
  <c r="I16" i="47"/>
  <c r="E47" i="47"/>
  <c r="F16" i="47"/>
  <c r="U16" i="47"/>
  <c r="F11" i="47"/>
  <c r="L35" i="47" l="1"/>
  <c r="O35" i="47"/>
  <c r="R35" i="47"/>
  <c r="U35" i="47"/>
  <c r="F35" i="47"/>
  <c r="E66" i="47"/>
  <c r="L66" i="47" s="1"/>
  <c r="R64" i="47"/>
  <c r="I64" i="47"/>
  <c r="F64" i="47"/>
  <c r="O64" i="47"/>
  <c r="L64" i="47"/>
  <c r="U64" i="47"/>
  <c r="U61" i="47"/>
  <c r="R61" i="47"/>
  <c r="O61" i="47"/>
  <c r="L61" i="47"/>
  <c r="I61" i="47"/>
  <c r="F61" i="47"/>
  <c r="E54" i="47"/>
  <c r="U23" i="47"/>
  <c r="R23" i="47"/>
  <c r="O23" i="47"/>
  <c r="L23" i="47"/>
  <c r="I23" i="47"/>
  <c r="F23" i="47"/>
  <c r="E51" i="47"/>
  <c r="U20" i="47"/>
  <c r="R20" i="47"/>
  <c r="O20" i="47"/>
  <c r="L20" i="47"/>
  <c r="I20" i="47"/>
  <c r="F20" i="47"/>
  <c r="U63" i="47"/>
  <c r="R63" i="47"/>
  <c r="O63" i="47"/>
  <c r="L63" i="47"/>
  <c r="I63" i="47"/>
  <c r="F63" i="47"/>
  <c r="E56" i="47"/>
  <c r="U25" i="47"/>
  <c r="R25" i="47"/>
  <c r="O25" i="47"/>
  <c r="L25" i="47"/>
  <c r="I25" i="47"/>
  <c r="F25" i="47"/>
  <c r="L31" i="47"/>
  <c r="I31" i="47"/>
  <c r="E62" i="47"/>
  <c r="F31" i="47"/>
  <c r="U31" i="47"/>
  <c r="R31" i="47"/>
  <c r="O31" i="47"/>
  <c r="R42" i="47"/>
  <c r="O42" i="47"/>
  <c r="L42" i="47"/>
  <c r="U19" i="47"/>
  <c r="R19" i="47"/>
  <c r="O19" i="47"/>
  <c r="L19" i="47"/>
  <c r="I19" i="47"/>
  <c r="E50" i="47"/>
  <c r="F19" i="47"/>
  <c r="O15" i="47"/>
  <c r="L15" i="47"/>
  <c r="I15" i="47"/>
  <c r="E46" i="47"/>
  <c r="F15" i="47"/>
  <c r="U15" i="47"/>
  <c r="R15" i="47"/>
  <c r="L57" i="47"/>
  <c r="I57" i="47"/>
  <c r="F57" i="47"/>
  <c r="U57" i="47"/>
  <c r="R57" i="47"/>
  <c r="O57" i="47"/>
  <c r="U47" i="47"/>
  <c r="R47" i="47"/>
  <c r="O47" i="47"/>
  <c r="L47" i="47"/>
  <c r="I47" i="47"/>
  <c r="F47" i="47"/>
  <c r="U44" i="47"/>
  <c r="R44" i="47"/>
  <c r="O44" i="47"/>
  <c r="L44" i="47"/>
  <c r="I44" i="47"/>
  <c r="F44" i="47"/>
  <c r="L65" i="47"/>
  <c r="I65" i="47"/>
  <c r="F65" i="47"/>
  <c r="U65" i="47"/>
  <c r="R65" i="47"/>
  <c r="O65" i="47"/>
  <c r="U42" i="47"/>
  <c r="U43" i="47"/>
  <c r="R43" i="47"/>
  <c r="O43" i="47"/>
  <c r="L43" i="47"/>
  <c r="I43" i="47"/>
  <c r="F43" i="47"/>
  <c r="I42" i="47"/>
  <c r="U53" i="47"/>
  <c r="R53" i="47"/>
  <c r="O53" i="47"/>
  <c r="L53" i="47"/>
  <c r="I53" i="47"/>
  <c r="F53" i="47"/>
  <c r="L14" i="47"/>
  <c r="I14" i="47"/>
  <c r="E45" i="47"/>
  <c r="F14" i="47"/>
  <c r="U14" i="47"/>
  <c r="R14" i="47"/>
  <c r="O14" i="47"/>
  <c r="U28" i="47"/>
  <c r="R28" i="47"/>
  <c r="O28" i="47"/>
  <c r="L28" i="47"/>
  <c r="I28" i="47"/>
  <c r="E59" i="47"/>
  <c r="F28" i="47"/>
  <c r="F42" i="47"/>
  <c r="R66" i="47" l="1"/>
  <c r="O66" i="47"/>
  <c r="U66" i="47"/>
  <c r="F66" i="47"/>
  <c r="I66" i="47"/>
  <c r="U54" i="47"/>
  <c r="R54" i="47"/>
  <c r="O54" i="47"/>
  <c r="L54" i="47"/>
  <c r="I54" i="47"/>
  <c r="F54" i="47"/>
  <c r="U51" i="47"/>
  <c r="R51" i="47"/>
  <c r="O51" i="47"/>
  <c r="L51" i="47"/>
  <c r="I51" i="47"/>
  <c r="F51" i="47"/>
  <c r="U56" i="47"/>
  <c r="R56" i="47"/>
  <c r="O56" i="47"/>
  <c r="L56" i="47"/>
  <c r="I56" i="47"/>
  <c r="F56" i="47"/>
  <c r="U45" i="47"/>
  <c r="R45" i="47"/>
  <c r="O45" i="47"/>
  <c r="L45" i="47"/>
  <c r="I45" i="47"/>
  <c r="F45" i="47"/>
  <c r="L50" i="47"/>
  <c r="I50" i="47"/>
  <c r="F50" i="47"/>
  <c r="U50" i="47"/>
  <c r="R50" i="47"/>
  <c r="O50" i="47"/>
  <c r="U46" i="47"/>
  <c r="R46" i="47"/>
  <c r="O46" i="47"/>
  <c r="L46" i="47"/>
  <c r="I46" i="47"/>
  <c r="F46" i="47"/>
  <c r="U62" i="47"/>
  <c r="R62" i="47"/>
  <c r="O62" i="47"/>
  <c r="L62" i="47"/>
  <c r="I62" i="47"/>
  <c r="F62" i="47"/>
  <c r="O59" i="47"/>
  <c r="L59" i="47"/>
  <c r="I59" i="47"/>
  <c r="F59" i="47"/>
  <c r="U59" i="47"/>
  <c r="R59" i="47"/>
  <c r="F21" i="47" l="1"/>
  <c r="U21" i="47"/>
  <c r="R21" i="47"/>
  <c r="O21" i="47"/>
  <c r="L21" i="47"/>
  <c r="I21" i="47"/>
  <c r="E52" i="47"/>
  <c r="U52" i="47" l="1"/>
  <c r="R52" i="47"/>
  <c r="O52" i="47"/>
  <c r="L52" i="47"/>
  <c r="I52" i="47"/>
  <c r="F52" i="47"/>
  <c r="E17" i="47" l="1"/>
  <c r="U17" i="47" l="1"/>
  <c r="R17" i="47"/>
  <c r="O17" i="47"/>
  <c r="L17" i="47"/>
  <c r="I17" i="47"/>
  <c r="E48" i="47"/>
  <c r="F17" i="47"/>
  <c r="L48" i="47" l="1"/>
  <c r="I48" i="47"/>
  <c r="F48" i="47"/>
  <c r="U48" i="47"/>
  <c r="R48" i="47"/>
  <c r="O48" i="47"/>
  <c r="E55" i="47" l="1"/>
  <c r="U24" i="47"/>
  <c r="R24" i="47"/>
  <c r="O24" i="47"/>
  <c r="L24" i="47"/>
  <c r="I24" i="47"/>
  <c r="F24" i="47"/>
  <c r="U55" i="47" l="1"/>
  <c r="R55" i="47"/>
  <c r="O55" i="47"/>
  <c r="L55" i="47"/>
  <c r="I55" i="47"/>
  <c r="F55" i="47"/>
  <c r="E27" i="47" l="1"/>
  <c r="U27" i="47" l="1"/>
  <c r="R27" i="47"/>
  <c r="O27" i="47"/>
  <c r="L27" i="47"/>
  <c r="I27" i="47"/>
  <c r="E58" i="47"/>
  <c r="F27" i="47"/>
  <c r="L58" i="47" l="1"/>
  <c r="I58" i="47"/>
  <c r="F58" i="47"/>
  <c r="U58" i="47"/>
  <c r="R58" i="47"/>
  <c r="O58" i="47"/>
  <c r="B181" i="44" l="1"/>
  <c r="E18" i="47" l="1"/>
  <c r="R18" i="47" l="1"/>
  <c r="R37" i="47" s="1"/>
  <c r="E49" i="47" l="1"/>
  <c r="F49" i="47" s="1"/>
  <c r="F68" i="47" s="1"/>
  <c r="U18" i="47"/>
  <c r="U37" i="47" s="1"/>
  <c r="I18" i="47"/>
  <c r="I37" i="47" s="1"/>
  <c r="O18" i="47"/>
  <c r="O37" i="47" s="1"/>
  <c r="E36" i="47"/>
  <c r="D18" i="47" s="1"/>
  <c r="L18" i="47"/>
  <c r="L37" i="47" s="1"/>
  <c r="F18" i="47"/>
  <c r="F37" i="47" s="1"/>
  <c r="E67" i="47" l="1"/>
  <c r="G69" i="47" s="1"/>
  <c r="O49" i="47"/>
  <c r="O68" i="47" s="1"/>
  <c r="R49" i="47"/>
  <c r="R68" i="47" s="1"/>
  <c r="U49" i="47"/>
  <c r="U68" i="47" s="1"/>
  <c r="L49" i="47"/>
  <c r="L68" i="47" s="1"/>
  <c r="I49" i="47"/>
  <c r="I68" i="47" s="1"/>
  <c r="M38" i="47"/>
  <c r="P38" i="47"/>
  <c r="S38" i="47"/>
  <c r="D31" i="47"/>
  <c r="G38" i="47"/>
  <c r="H38" i="47" s="1"/>
  <c r="D44" i="47"/>
  <c r="D23" i="47"/>
  <c r="D28" i="47"/>
  <c r="D43" i="47"/>
  <c r="D45" i="47"/>
  <c r="D61" i="47"/>
  <c r="D34" i="47"/>
  <c r="F38" i="47"/>
  <c r="I38" i="47" s="1"/>
  <c r="L38" i="47" s="1"/>
  <c r="O38" i="47" s="1"/>
  <c r="R38" i="47" s="1"/>
  <c r="U38" i="47" s="1"/>
  <c r="F69" i="47" s="1"/>
  <c r="D30" i="47"/>
  <c r="D66" i="47"/>
  <c r="D49" i="47"/>
  <c r="D60" i="47"/>
  <c r="D32" i="47"/>
  <c r="D27" i="47"/>
  <c r="D48" i="47"/>
  <c r="D17" i="47"/>
  <c r="D62" i="47"/>
  <c r="D46" i="47"/>
  <c r="D22" i="47"/>
  <c r="D55" i="47"/>
  <c r="D35" i="47"/>
  <c r="D19" i="47"/>
  <c r="D16" i="47"/>
  <c r="V38" i="47"/>
  <c r="D33" i="47"/>
  <c r="D58" i="47"/>
  <c r="D65" i="47"/>
  <c r="D59" i="47"/>
  <c r="D64" i="47"/>
  <c r="D25" i="47"/>
  <c r="D56" i="47"/>
  <c r="D53" i="47"/>
  <c r="D57" i="47"/>
  <c r="D15" i="47"/>
  <c r="D14" i="47"/>
  <c r="D63" i="47"/>
  <c r="D29" i="47"/>
  <c r="D13" i="47"/>
  <c r="D42" i="47"/>
  <c r="D26" i="47"/>
  <c r="D12" i="47"/>
  <c r="D20" i="47"/>
  <c r="D47" i="47"/>
  <c r="J38" i="47"/>
  <c r="D21" i="47"/>
  <c r="D51" i="47"/>
  <c r="D52" i="47"/>
  <c r="D11" i="47"/>
  <c r="D24" i="47"/>
  <c r="D54" i="47"/>
  <c r="D50" i="47"/>
  <c r="D36" i="47" l="1"/>
  <c r="D67" i="47"/>
  <c r="V69" i="47"/>
  <c r="J69" i="47"/>
  <c r="M69" i="47"/>
  <c r="S69" i="47"/>
  <c r="P69" i="47"/>
  <c r="I69" i="47"/>
  <c r="L69" i="47" s="1"/>
  <c r="O69" i="47" s="1"/>
  <c r="R69" i="47" s="1"/>
  <c r="U69" i="47" s="1"/>
  <c r="K38" i="47"/>
  <c r="N38" i="47" s="1"/>
  <c r="Q38" i="47" s="1"/>
  <c r="T38" i="47" s="1"/>
  <c r="W38" i="47" s="1"/>
  <c r="H69" i="47" s="1"/>
  <c r="K69" i="47" l="1"/>
  <c r="N69" i="47" s="1"/>
  <c r="Q69" i="47" s="1"/>
  <c r="T69" i="47" s="1"/>
  <c r="W69" i="47"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000 -  VERGA PORTA GERAL" type="6" refreshedVersion="8" background="1" saveData="1">
    <textPr codePage="65001" sourceFile="P:\ENGELUGA\Clientes\Ribas do Rio Pardo\2023\CME E LAVANDERIA HOSPITAL\ORÇAMENTO\PLANILHA ORÇAMENTÁRIA\txt\ORC - 001 - VERGA DE PORTAS MN 1_50.txt" decimal="," thousands=".">
      <textFields count="4">
        <textField/>
        <textField/>
        <textField/>
        <textField/>
      </textFields>
    </textPr>
  </connection>
  <connection id="2" xr16:uid="{092CED3E-547F-40BD-9D56-7B7D00D52A56}" name="000 -  VERGA PORTA GERAL1" type="6" refreshedVersion="8" background="1" saveData="1">
    <textPr codePage="65001" sourceFile="P:\ENGELUGA\Clientes\São Gabriel do Oeste\2023\SEC OBRAS\ORÇAMENTO\PLANILHA ORÇAMENTÁRIA\txt\ORC - 001 - VERGA DE PORTAS MR 1_50.txt" decimal="," thousands=".">
      <textFields count="4">
        <textField/>
        <textField/>
        <textField/>
        <textField/>
      </textFields>
    </textPr>
  </connection>
  <connection id="3" xr16:uid="{00000000-0015-0000-FFFF-FFFF01000000}" name="000 - TABELA DE AMBIENTES GERAL" type="6" refreshedVersion="8" background="1" saveData="1">
    <textPr codePage="65001" sourceFile="P:\ENGELUGA\Clientes\Ribas do Rio Pardo\2023\CME E LAVANDERIA HOSPITAL\ORÇAMENTO\PLANILHA ORÇAMENTÁRIA\txt\ORC - 001 - TABELA DE AMBIENTES.txt" decimal="," thousands=".">
      <textFields count="6">
        <textField/>
        <textField/>
        <textField/>
        <textField/>
        <textField/>
        <textField/>
      </textFields>
    </textPr>
  </connection>
  <connection id="4" xr16:uid="{00000000-0015-0000-FFFF-FFFF02000000}" name="000 - VERGA_CONTRAVERGA JANELAS GERAL" type="6" refreshedVersion="8" background="1" saveData="1">
    <textPr codePage="65001" sourceFile="P:\ENGELUGA\Clientes\Ribas do Rio Pardo\2023\CME E LAVANDERIA HOSPITAL\ORÇAMENTO\PLANILHA ORÇAMENTÁRIA\txt\ORC - 001 - VERGA_CONTRA JANELAS MN 1_50.txt" decimal="," thousands=".">
      <textFields count="4">
        <textField/>
        <textField/>
        <textField/>
        <textField/>
      </textFields>
    </textPr>
  </connection>
  <connection id="5" xr16:uid="{19D7A5BD-4257-4E1C-80C3-6F805A23713D}" name="000 - VERGA_CONTRAVERGA JANELAS GERAL1" type="6" refreshedVersion="8" background="1" saveData="1">
    <textPr codePage="65001" sourceFile="P:\ENGELUGA\Clientes\Ribas do Rio Pardo\2023\CME E LAVANDERIA HOSPITAL\ORÇAMENTO\PLANILHA ORÇAMENTÁRIA\txt\ORC - 001 - VERGA_CONTRA JANELAS MR 1_50.txt" decimal="," thousands=".">
      <textFields count="4">
        <textField/>
        <textField/>
        <textField/>
        <textField/>
      </textFields>
    </textPr>
  </connection>
  <connection id="6" xr16:uid="{00000000-0015-0000-FFFF-FFFF03000000}" name="003 - JANELAS" type="6" refreshedVersion="8" background="1" saveData="1">
    <textPr codePage="65001" sourceFile="P:\ENGELUGA\Clientes\Ribas do Rio Pardo\2023\CME E LAVANDERIA HOSPITAL\ORÇAMENTO\PLANILHA ORÇAMENTÁRIA\txt\ORC - 004 - JANELAS.txt" decimal="," thousands=".">
      <textFields count="7">
        <textField/>
        <textField/>
        <textField/>
        <textField/>
        <textField/>
        <textField/>
        <textField/>
      </textFields>
    </textPr>
  </connection>
  <connection id="7" xr16:uid="{00000000-0015-0000-FFFF-FFFF04000000}" name="003 - PEITORIL DE GRANITO PARA JANELAS" type="6" refreshedVersion="8" background="1" saveData="1">
    <textPr codePage="65001" sourceFile="P:\ENGELUGA\Clientes\Ribas do Rio Pardo\2023\CME E LAVANDERIA HOSPITAL\ORÇAMENTO\PLANILHA ORÇAMENTÁRIA\txt\ORC - 009 - PEITORIL DE GRANITO PARA JANELAS.txt" decimal="," thousands=".">
      <textFields count="4">
        <textField/>
        <textField/>
        <textField/>
        <textField/>
      </textFields>
    </textPr>
  </connection>
  <connection id="8" xr16:uid="{00000000-0015-0000-FFFF-FFFF05000000}" name="003 - PORTAS" type="6" refreshedVersion="8" background="1" saveData="1">
    <textPr codePage="65001" sourceFile="P:\ENGELUGA\Clientes\Ribas do Rio Pardo\2023\CME E LAVANDERIA HOSPITAL\ORÇAMENTO\PLANILHA ORÇAMENTÁRIA\txt\ORC - 004 - PORTAS.txt" decimal="," thousands=".">
      <textFields count="6">
        <textField/>
        <textField/>
        <textField/>
        <textField/>
        <textField/>
        <textField/>
      </textFields>
    </textPr>
  </connection>
  <connection id="9" xr16:uid="{DAB75B4C-95E2-4BF3-A0DD-6FF72E9B7DB1}" name="003 - PORTAS1" type="6" refreshedVersion="8" background="1" saveData="1">
    <textPr codePage="65001" sourceFile="P:\ENGELUGA\Clientes\Ribas do Rio Pardo\2023\CME E LAVANDERIA HOSPITAL\ORÇAMENTO\PLANILHA ORÇAMENTÁRIA\txt\ORC - 005 - PISO GRANILITE.txt" decimal="," thousands=".">
      <textFields count="6">
        <textField/>
        <textField/>
        <textField/>
        <textField/>
        <textField/>
        <textField/>
      </textFields>
    </textPr>
  </connection>
  <connection id="10" xr16:uid="{6379CA94-0047-4089-B6A8-E6F2709D7AE0}" name="003 - PORTAS11" type="6" refreshedVersion="8" background="1" saveData="1">
    <textPr codePage="65001" sourceFile="P:\ENGELUGA\Clientes\Ribas do Rio Pardo\2023\CME E LAVANDERIA HOSPITAL\ORÇAMENTO\PLANILHA ORÇAMENTÁRIA\txt\ORC - 005 - RODAPÉ GRANILITE.txt" decimal="," thousands=".">
      <textFields count="6">
        <textField/>
        <textField/>
        <textField/>
        <textField/>
        <textField/>
        <textField/>
      </textFields>
    </textPr>
  </connection>
  <connection id="11" xr16:uid="{00000000-0015-0000-FFFF-FFFF06000000}" name="004 - CHAPISCO TETO" type="6" refreshedVersion="8" background="1" saveData="1">
    <textPr codePage="65001" sourceFile="P:\ENGELUGA\Clientes\Ribas do Rio Pardo\2023\CME E LAVANDERIA HOSPITAL\ORÇAMENTO\PLANILHA ORÇAMENTÁRIA\txt\ORC - 003 - CHAPISCO EM TETO.txt" decimal="," thousands=".">
      <textFields count="2">
        <textField/>
        <textField/>
      </textFields>
    </textPr>
  </connection>
  <connection id="12" xr16:uid="{00000000-0015-0000-FFFF-FFFF07000000}" name="004 - COBERTURA" type="6" refreshedVersion="8" background="1" saveData="1">
    <textPr codePage="65001" sourceFile="P:\ENGELUGA\Clientes\Ribas do Rio Pardo\2023\CME E LAVANDERIA HOSPITAL\ORÇAMENTO\PLANILHA ORÇAMENTÁRIA\txt\ORC - 002 - COBERTURA.txt" decimal="," thousands=".">
      <textFields count="7">
        <textField/>
        <textField/>
        <textField/>
        <textField/>
        <textField/>
        <textField/>
        <textField/>
      </textFields>
    </textPr>
  </connection>
  <connection id="13" xr16:uid="{00000000-0015-0000-FFFF-FFFF08000000}" name="004 - CUMEEIRA EM FIBROCIMENTO" type="6" refreshedVersion="8" background="1" saveData="1">
    <textPr codePage="65001" sourceFile="P:\ENGELUGA\Clientes\Ribas do Rio Pardo\2023\CME E LAVANDERIA HOSPITAL\ORÇAMENTO\PLANILHA ORÇAMENTÁRIA\txt\ORC - 002 - CUMEEIRA.txt" decimal="," thousands=".">
      <textFields count="2">
        <textField/>
        <textField/>
      </textFields>
    </textPr>
  </connection>
  <connection id="14" xr16:uid="{D76CDEC1-703C-421C-867D-6145FCC6AF38}" name="004 - CUMEEIRA EM FIBROCIMENTO1" type="6" refreshedVersion="8" background="1" saveData="1">
    <textPr codePage="65001" sourceFile="P:\ENGELUGA\Clientes\Ribas do Rio Pardo\2023\CME E LAVANDERIA HOSPITAL\ORÇAMENTO\PLANILHA ORÇAMENTÁRIA\txt\ORC - 002 - MURO.txt" decimal="," thousands=".">
      <textFields count="2">
        <textField/>
        <textField/>
      </textFields>
    </textPr>
  </connection>
  <connection id="15" xr16:uid="{00000000-0015-0000-FFFF-FFFF09000000}" name="004 - FORRO DRYWALL1" type="6" refreshedVersion="8" background="1" saveData="1">
    <textPr codePage="65001" sourceFile="P:\ENGELUGA\Clientes\Ribas do Rio Pardo\2023\CME E LAVANDERIA HOSPITAL\ORÇAMENTO\PLANILHA ORÇAMENTÁRIA\txt\ORC - 003 - ACABAMENTO FORRO DRYWALL.txt" decimal="," thousands=".">
      <textFields count="2">
        <textField/>
        <textField/>
      </textFields>
    </textPr>
  </connection>
  <connection id="16" xr16:uid="{3A3257A5-07DB-4178-B625-1417F4602181}" name="004 - FORRO DRYWALL11" type="6" refreshedVersion="8" background="1" saveData="1">
    <textPr codePage="65001" sourceFile="P:\ENGELUGA\Clientes\Ribas do Rio Pardo\2023\CME E LAVANDERIA HOSPITAL\ORÇAMENTO\PLANILHA ORÇAMENTÁRIA\txt\ORC - 003 - FORRO DRYWALL.txt" decimal="," thousands=".">
      <textFields count="2">
        <textField/>
        <textField/>
      </textFields>
    </textPr>
  </connection>
  <connection id="17" xr16:uid="{00000000-0015-0000-FFFF-FFFF0A000000}" name="004 - INSTALAÇÃO DE AZULEJO - H _ 1_80M - TOTAL" type="6" refreshedVersion="8" background="1" saveData="1">
    <textPr codePage="65001" sourceFile="P:\ENGELUGA\Clientes\Ribas do Rio Pardo\2023\CME E LAVANDERIA HOSPITAL\ORÇAMENTO\PLANILHA ORÇAMENTÁRIA\txt\ORC - 003 -  AZ 33X45 MR 5M².txt" decimal="," thousands=".">
      <textFields count="6">
        <textField/>
        <textField/>
        <textField/>
        <textField/>
        <textField/>
        <textField/>
      </textFields>
    </textPr>
  </connection>
  <connection id="18" xr16:uid="{FB720DFE-B91D-46E8-86F6-C0A5DC5CCA88}" name="004 - INSTALAÇÃO DE AZULEJO - H _ 1_80M - TOTAL1" type="6" refreshedVersion="8" background="1" saveData="1">
    <textPr codePage="65001" sourceFile="P:\ENGELUGA\Clientes\Ribas do Rio Pardo\2023\CME E LAVANDERIA HOSPITAL\ORÇAMENTO\PLANILHA ORÇAMENTÁRIA\txt\ORC - 003 -  AZ 33X45 MN 5M².txt" decimal="," thousands=".">
      <textFields count="6">
        <textField/>
        <textField/>
        <textField/>
        <textField/>
        <textField/>
        <textField/>
      </textFields>
    </textPr>
  </connection>
  <connection id="19" xr16:uid="{00000000-0015-0000-FFFF-FFFF0B000000}" name="004 - MATERIAIS - CALHA" type="6" refreshedVersion="6" background="1" saveData="1">
    <textPr codePage="65001" sourceFile="P:\ENGELUGA\Clientes\Ribas do Rio Pardo\2023\CME E LAVANDERIA HOSPITAL\ORÇAMENTO\PLANILHA ORÇAMENTÁRIA\txt\ORC - 002 - CALHAS.txt" decimal="," thousands=".">
      <textFields count="2">
        <textField/>
        <textField/>
      </textFields>
    </textPr>
  </connection>
  <connection id="20" xr16:uid="{00000000-0015-0000-FFFF-FFFF0D000000}" name="004 - RUFO DE ENCOSTO EM AÇO GALVANIZADO1" type="6" refreshedVersion="8" background="1" saveData="1">
    <textPr codePage="65001" sourceFile="P:\ENGELUGA\Clientes\Ribas do Rio Pardo\2023\CME E LAVANDERIA HOSPITAL\ORÇAMENTO\PLANILHA ORÇAMENTÁRIA\txt\ORC - 002 - RUFO DE ENCOSTO.txt" decimal="," thousands=".">
      <textFields count="2">
        <textField/>
        <textField/>
      </textFields>
    </textPr>
  </connection>
  <connection id="21" xr16:uid="{00000000-0015-0000-FFFF-FFFF0E000000}" name="004 - RUFO PINGADEIRA  EM AÇO GALVANIZADO1" type="6" refreshedVersion="6" background="1" saveData="1">
    <textPr codePage="65001" sourceFile="P:\ENGELUGA\Clientes\Ribas do Rio Pardo\2023\CME E LAVANDERIA HOSPITAL\ORÇAMENTO\PLANILHA ORÇAMENTÁRIA\txt\ORC - 002 - RUFO PINGADEIRA.txt" decimal="," thousands=".">
      <textFields count="2">
        <textField/>
        <textField/>
      </textFields>
    </textPr>
  </connection>
  <connection id="22" xr16:uid="{00000000-0015-0000-FFFF-FFFF11000000}" name="005 - PISO 60X60CM GERAL1" type="6" refreshedVersion="6" background="1" saveData="1">
    <textPr codePage="65001" sourceFile="P:\_GDRIVE\ENGELUGA - Copia\ENGELUGA\Clientes\Jardim\HEMODIALISE\ORÇAMENTO\PLANILHA ORÇAMENTÁRIA\TXT\005 - PISO 60X60CM GERAL.txt" decimal="," thousands=".">
      <textFields count="3">
        <textField/>
        <textField/>
        <textField/>
      </textFields>
    </textPr>
  </connection>
  <connection id="23" xr16:uid="{00000000-0015-0000-FFFF-FFFF14000000}" name="005 - SOLEIRA" type="6" refreshedVersion="8" background="1" saveData="1">
    <textPr codePage="65001" sourceFile="P:\ENGELUGA\Clientes\Ribas do Rio Pardo\2023\CME E LAVANDERIA HOSPITAL\ORÇAMENTO\PLANILHA ORÇAMENTÁRIA\txt\ORC - 009 - SOLEIRA.txt" decimal="," thousands=".">
      <textFields count="6">
        <textField/>
        <textField/>
        <textField/>
        <textField/>
        <textField/>
        <textField/>
      </textFields>
    </textPr>
  </connection>
  <connection id="24" xr16:uid="{3A555161-5FA5-4C06-A4E1-95E08BDC72BB}" name="005 - SOLEIRA1" type="6" refreshedVersion="8" background="1" saveData="1">
    <textPr codePage="65001" sourceFile="P:\ENGELUGA\Clientes\Ribas do Rio Pardo\2023\CME E LAVANDERIA HOSPITAL\ORÇAMENTO\PLANILHA ORÇAMENTÁRIA\txt\ORC - 008 - PINTURA ESMALTE EM SUPERFÍCIE METÁLICA - JANELA.txt" decimal="," thousands=".">
      <textFields count="6">
        <textField/>
        <textField/>
        <textField/>
        <textField/>
        <textField/>
        <textField/>
      </textFields>
    </textPr>
  </connection>
  <connection id="25" xr16:uid="{FC116F5A-F694-43AA-838D-0B1F3D65508C}" name="005 - SOLEIRA11" type="6" refreshedVersion="8" background="1" saveData="1">
    <textPr codePage="65001" sourceFile="P:\ENGELUGA\Clientes\Ribas do Rio Pardo\2023\CME E LAVANDERIA HOSPITAL\ORÇAMENTO\PLANILHA ORÇAMENTÁRIA\txt\ORC - 008 - PINTURA ESMALTE EM SUPERFÍCIE METÁLICA - PORTAS.txt" decimal="," thousands=".">
      <textFields count="6">
        <textField/>
        <textField/>
        <textField/>
        <textField/>
        <textField/>
        <textField/>
      </textFields>
    </textPr>
  </connection>
  <connection id="26" xr16:uid="{D19CC119-07DA-41B7-B912-0E9723FAE1AA}" name="005 - SOLEIRA111" type="6" refreshedVersion="8" background="1" saveData="1">
    <textPr codePage="65001" sourceFile="P:\ENGELUGA\Clientes\Ribas do Rio Pardo\2023\CME E LAVANDERIA HOSPITAL\ORÇAMENTO\PLANILHA ORÇAMENTÁRIA\txt\ORC - 008 - PINTURA ESMALTE SINTÉTICO EM MADEIRA - PORTAS.txt" decimal="," thousands=".">
      <textFields count="6">
        <textField/>
        <textField/>
        <textField/>
        <textField/>
        <textField/>
        <textField/>
      </textFields>
    </textPr>
  </connection>
  <connection id="27" xr16:uid="{00000000-0015-0000-FFFF-FFFF18000000}" name="006 - TABELA DE LOUÇAS2" type="6" refreshedVersion="8" background="1" saveData="1">
    <textPr sourceFile="P:\ENGELUGA\Clientes\Ribas do Rio Pardo\2023\CME E LAVANDERIA HOSPITAL\ORÇAMENTO\PLANILHA ORÇAMENTÁRIA\txt\ORC - 006 - TABELA DE LOUÇAS.txt" decimal="," thousands=".">
      <textFields count="3">
        <textField/>
        <textField/>
        <textField/>
      </textFields>
    </textPr>
  </connection>
  <connection id="28" xr16:uid="{00000000-0015-0000-FFFF-FFFF1A000000}" name="007 - PINTURA ACRÍLICA INTERNA EM PAREDES" type="6" refreshedVersion="8" background="1" saveData="1">
    <textPr codePage="65001" sourceFile="P:\ENGELUGA\Clientes\Ribas do Rio Pardo\2023\CME E LAVANDERIA HOSPITAL\ORÇAMENTO\PLANILHA ORÇAMENTÁRIA\txt\ORC - 008 - PINTURA ACRÍLICA INTERNA EM PAREDES.txt" decimal="," thousands=".">
      <textFields count="6">
        <textField/>
        <textField/>
        <textField/>
        <textField/>
        <textField/>
        <textField/>
      </textFields>
    </textPr>
  </connection>
  <connection id="29" xr16:uid="{B3514241-41E0-42F9-ACC2-B11567C09FF6}" name="007 - PINTURA ACRÍLICA INTERNA EM PAREDES1" type="6" refreshedVersion="8" background="1" saveData="1">
    <textPr codePage="65001" sourceFile="P:\ENGELUGA\Clientes\Ribas do Rio Pardo\2023\CME E LAVANDERIA HOSPITAL\ORÇAMENTO\PLANILHA ORÇAMENTÁRIA\txt\ORC - 008 - PINTURA ACRÍLICA EM TETO.txt" decimal="," thousands=".">
      <textFields count="6">
        <textField/>
        <textField/>
        <textField/>
        <textField/>
        <textField/>
        <textField/>
      </textFields>
    </textPr>
  </connection>
  <connection id="30" xr16:uid="{00000000-0015-0000-FFFF-FFFF1B000000}" name="007 - PINTURA ESMALTE EM SUPERFÍCIE METÁLICA - JANELA" type="6" refreshedVersion="6" background="1" saveData="1">
    <textPr sourceFile="\\srv\D\Google Drive\ENGELUGA - Copia\ENGELUGA\Clientes\Bandeirantes\2019\CAMARA\ORÇAMENTO\PLANILHA ORÇAMENTÁRIA\TXT\ARQUITETURA\007 - PINTURA ESMALTE EM SUPERFÍCIE METÁLICA - JANELA.txt" decimal="," thousands=".">
      <textFields count="7">
        <textField/>
        <textField/>
        <textField/>
        <textField/>
        <textField/>
        <textField/>
        <textField/>
      </textFields>
    </textPr>
  </connection>
  <connection id="31" xr16:uid="{8F3B687C-746A-45CA-AE33-43D1DFD9D53A}" name="007 - PINTURA ESMALTE EM SUPERFÍCIE METÁLICA - JANELA1" type="6" refreshedVersion="6" background="1" saveData="1">
    <textPr sourceFile="\\srv\D\Google Drive\ENGELUGA - Copia\ENGELUGA\Clientes\Bandeirantes\2019\CAMARA\ORÇAMENTO\PLANILHA ORÇAMENTÁRIA\TXT\ARQUITETURA\007 - PINTURA ESMALTE EM SUPERFÍCIE METÁLICA - JANELA.txt" decimal="," thousands=".">
      <textFields count="7">
        <textField/>
        <textField/>
        <textField/>
        <textField/>
        <textField/>
        <textField/>
        <textField/>
      </textFields>
    </textPr>
  </connection>
</connections>
</file>

<file path=xl/sharedStrings.xml><?xml version="1.0" encoding="utf-8"?>
<sst xmlns="http://schemas.openxmlformats.org/spreadsheetml/2006/main" count="10096" uniqueCount="2627">
  <si>
    <t>%</t>
  </si>
  <si>
    <t>GOVERNO DO ESTADO DE MATO GROSSO DO SUL</t>
  </si>
  <si>
    <t>Município:</t>
  </si>
  <si>
    <t>Local:</t>
  </si>
  <si>
    <t>SERVIÇOS PRELIMINARES</t>
  </si>
  <si>
    <t>IT EM</t>
  </si>
  <si>
    <t>DESCRIÇÃO  DOS SERVIÇOS</t>
  </si>
  <si>
    <t>MÊS 1</t>
  </si>
  <si>
    <t>T OT AL MENSAL=</t>
  </si>
  <si>
    <t>T OT AL  ACUMULADO=</t>
  </si>
  <si>
    <t>2.</t>
  </si>
  <si>
    <t>1.</t>
  </si>
  <si>
    <t>1.1</t>
  </si>
  <si>
    <t>1.2</t>
  </si>
  <si>
    <t>1.3</t>
  </si>
  <si>
    <t>1.4</t>
  </si>
  <si>
    <t>2.1</t>
  </si>
  <si>
    <t>3.</t>
  </si>
  <si>
    <t>3.1</t>
  </si>
  <si>
    <t>TOTAL GERAL=</t>
  </si>
  <si>
    <t>PLANILHA DE ORÇAMENTO</t>
  </si>
  <si>
    <t>VALOR ÍTEM</t>
  </si>
  <si>
    <t>PROPONENTE</t>
  </si>
  <si>
    <t>TIPO DE OBRA:</t>
  </si>
  <si>
    <t>IMPOSTOS:</t>
  </si>
  <si>
    <t>TRIBUTOS:</t>
  </si>
  <si>
    <t>ISS BRUTO:</t>
  </si>
  <si>
    <t>INCIDENCIA SOBRE MO:</t>
  </si>
  <si>
    <t>TOTAL TRIBUSTOS:</t>
  </si>
  <si>
    <t>ADOTADO</t>
  </si>
  <si>
    <t>BDI DESONERADO ADOTADO</t>
  </si>
  <si>
    <t>CPRB</t>
  </si>
  <si>
    <t>% ACUMULADA</t>
  </si>
  <si>
    <t>SECRETARIA DE OBRAS</t>
  </si>
  <si>
    <t>4.</t>
  </si>
  <si>
    <t>4.1</t>
  </si>
  <si>
    <t>4.2</t>
  </si>
  <si>
    <t xml:space="preserve">BDI C/DES: </t>
  </si>
  <si>
    <t>COMPOSIÇÃO DE PREÇO</t>
  </si>
  <si>
    <t>CÓDIGO</t>
  </si>
  <si>
    <t>UNIDADE</t>
  </si>
  <si>
    <t>QUANTIDADE</t>
  </si>
  <si>
    <t>VALOR UNITÁRIO</t>
  </si>
  <si>
    <t>VALOR TOTAL</t>
  </si>
  <si>
    <t>ITEM</t>
  </si>
  <si>
    <t>M2</t>
  </si>
  <si>
    <t>RESPONSÁVEL ORÇAMENTO</t>
  </si>
  <si>
    <t>MÊS 2</t>
  </si>
  <si>
    <t>MÊS 3</t>
  </si>
  <si>
    <t>1.5</t>
  </si>
  <si>
    <t>1.6</t>
  </si>
  <si>
    <t>1.7</t>
  </si>
  <si>
    <t>REFERENCIAL</t>
  </si>
  <si>
    <t>DESCRIÇÃO</t>
  </si>
  <si>
    <t>SERVIÇO</t>
  </si>
  <si>
    <t>SINAPI</t>
  </si>
  <si>
    <t>AGESUL</t>
  </si>
  <si>
    <t>COMPOSIÇÃO</t>
  </si>
  <si>
    <t>5.</t>
  </si>
  <si>
    <t>5.1</t>
  </si>
  <si>
    <t>5.2</t>
  </si>
  <si>
    <t>7.</t>
  </si>
  <si>
    <t>7.1</t>
  </si>
  <si>
    <t>7.2</t>
  </si>
  <si>
    <t>8.</t>
  </si>
  <si>
    <t>8.1</t>
  </si>
  <si>
    <t>8.2</t>
  </si>
  <si>
    <t>MÊS 4</t>
  </si>
  <si>
    <t>1.8</t>
  </si>
  <si>
    <t>OBJETO:</t>
  </si>
  <si>
    <t>MUNÍCIPIO:</t>
  </si>
  <si>
    <t>LOCAL:</t>
  </si>
  <si>
    <t>SIST./REF.:</t>
  </si>
  <si>
    <t>ENCARGOS.:</t>
  </si>
  <si>
    <t>PRAZO EXEC.:</t>
  </si>
  <si>
    <t>CREA/CAU:</t>
  </si>
  <si>
    <t>DADOS DA OBRA</t>
  </si>
  <si>
    <t>PREFEITURA:</t>
  </si>
  <si>
    <t>PREFEITURA MUNICIPAL DE NOVA ALVORADA DO SUL</t>
  </si>
  <si>
    <t>DADOS DO EMPREEDIMENTO E OBRA</t>
  </si>
  <si>
    <t>DESCRIÇÃO DA OBRA:</t>
  </si>
  <si>
    <t>ENCARGOS:</t>
  </si>
  <si>
    <t>BDI</t>
  </si>
  <si>
    <t>RESPONSÁVEL PELA OBRA</t>
  </si>
  <si>
    <t>NOME:</t>
  </si>
  <si>
    <t>FÁBIO MARQUES RIBEIRO</t>
  </si>
  <si>
    <t>PROFISSÃO:</t>
  </si>
  <si>
    <t>ENGENHEIRO CIVIL</t>
  </si>
  <si>
    <t>15.276 D</t>
  </si>
  <si>
    <t>DATA DO PREENCHIMENTO:</t>
  </si>
  <si>
    <t xml:space="preserve">RESPONSÁVEL PELO TOMADOR </t>
  </si>
  <si>
    <t>CARGO:</t>
  </si>
  <si>
    <t>PREFEITO MUNICIPAL</t>
  </si>
  <si>
    <t>PREFEITURA MUNICIPAL DE ANASTÁCIO</t>
  </si>
  <si>
    <t>NILDO ALVES ALBRES</t>
  </si>
  <si>
    <t>PREFEITURA MUNICIPAL DE BANDEIRANTES</t>
  </si>
  <si>
    <t>PREFEITURA MUNICIPAL DE BODOQUENA</t>
  </si>
  <si>
    <t>KAZUTO HORII</t>
  </si>
  <si>
    <t>PREFEITURA MUNICIPAL DE ELDORADO</t>
  </si>
  <si>
    <t>AGUINALDO DOS SANTOS</t>
  </si>
  <si>
    <t>PREFEITURA MUNICIPAL DE PORTO MURTINHO</t>
  </si>
  <si>
    <t>AGESUL-INFRA</t>
  </si>
  <si>
    <t>SICRO</t>
  </si>
  <si>
    <t>SBC</t>
  </si>
  <si>
    <t>COTAÇÃO</t>
  </si>
  <si>
    <t>PREFEITURA MUNICIPAL DE NAVIRAÍ</t>
  </si>
  <si>
    <t>MUNÍCIPIO</t>
  </si>
  <si>
    <t>NAVIRAÍ - MS</t>
  </si>
  <si>
    <t>ANASTÁCIO - MS</t>
  </si>
  <si>
    <t>BANDEIRANTES - MS</t>
  </si>
  <si>
    <t>BODOQUENA - MS</t>
  </si>
  <si>
    <t>ELDORADO - MS</t>
  </si>
  <si>
    <t>NOVA ALVORADA DO SUL - MS</t>
  </si>
  <si>
    <t>PORTO MURTINHO - MS</t>
  </si>
  <si>
    <t>REGIME PREVIDENCIÁRIO PREVISTO AGESUL :</t>
  </si>
  <si>
    <t>REGIME PREVIDENCIÁRIO PREVISTO SINAPI :</t>
  </si>
  <si>
    <t>RHAIZA REJANE NEME DE MATOS</t>
  </si>
  <si>
    <t>___________________________                                                                                                                                   Fábio Marques Ribeiro                                                                                
CREA - 15276 D / MS</t>
  </si>
  <si>
    <t xml:space="preserve">___________________________                                                                                                                                   Fábio Marques Ribeiro                                                                                
CREA - 15276 D / MS  </t>
  </si>
  <si>
    <t>UN</t>
  </si>
  <si>
    <t>FUNDAÇÃO</t>
  </si>
  <si>
    <t>VIGAS COBERTURA</t>
  </si>
  <si>
    <t>VEDAÇÃO</t>
  </si>
  <si>
    <t>MOVIMENTO DE TERRA</t>
  </si>
  <si>
    <t>PAREDES</t>
  </si>
  <si>
    <t>VERGA/CONTRAVERGA</t>
  </si>
  <si>
    <t>4.1.1</t>
  </si>
  <si>
    <t>4.2.2</t>
  </si>
  <si>
    <t>4.2.3</t>
  </si>
  <si>
    <t>LAJES</t>
  </si>
  <si>
    <t>COBERTURA</t>
  </si>
  <si>
    <t>PISO</t>
  </si>
  <si>
    <t>6.</t>
  </si>
  <si>
    <t>REVESTIMENTO DE PAREDES E TETOS</t>
  </si>
  <si>
    <t>6.1</t>
  </si>
  <si>
    <t>6.2</t>
  </si>
  <si>
    <t>PEDRAS</t>
  </si>
  <si>
    <t xml:space="preserve">REVESTIMENTO DE PAREDES </t>
  </si>
  <si>
    <t>REVESTIMENTO DE TETO</t>
  </si>
  <si>
    <t>ESQUADRIAS, FERRAGENS E VIDROS</t>
  </si>
  <si>
    <t>JANELAS</t>
  </si>
  <si>
    <t>7.1.1</t>
  </si>
  <si>
    <t>7.1.2</t>
  </si>
  <si>
    <t>PORTAS</t>
  </si>
  <si>
    <t>7.2.1</t>
  </si>
  <si>
    <t>7.2.2</t>
  </si>
  <si>
    <t>7.2.3</t>
  </si>
  <si>
    <t>INSTALAÇÕES HIDRÁULICAS/SANITÁRIAS/ÁGUAS PLUVIAIS</t>
  </si>
  <si>
    <t>9.</t>
  </si>
  <si>
    <t>LOUÇAS, METAIS E ACESSÓRIOS</t>
  </si>
  <si>
    <t>9.1</t>
  </si>
  <si>
    <t>10.</t>
  </si>
  <si>
    <t>11.</t>
  </si>
  <si>
    <t>M</t>
  </si>
  <si>
    <t>1.9</t>
  </si>
  <si>
    <t>12.</t>
  </si>
  <si>
    <t>TELEFONIA E LÓGICA</t>
  </si>
  <si>
    <t>PREVENÇÃO DE COMBATE A INCÊNDIO E PÂNICO</t>
  </si>
  <si>
    <t>13.</t>
  </si>
  <si>
    <t>14.</t>
  </si>
  <si>
    <t>URBANIZAÇÃO</t>
  </si>
  <si>
    <t>SERVIÇOS COMPLEMENTARES</t>
  </si>
  <si>
    <t>PINTURA</t>
  </si>
  <si>
    <t>CONTRAPISO</t>
  </si>
  <si>
    <t>REVESTIMENTO CERÂMICO</t>
  </si>
  <si>
    <t>8.2.1</t>
  </si>
  <si>
    <t>8.2.3</t>
  </si>
  <si>
    <t>ELETRODUTOS E CABOS</t>
  </si>
  <si>
    <t>ESQUADRIAS METÁLICAS E MADEIRA</t>
  </si>
  <si>
    <t>PAREDES INTERNAS</t>
  </si>
  <si>
    <t>PAREDES EXTERNAS</t>
  </si>
  <si>
    <t>TETO</t>
  </si>
  <si>
    <t>14.2</t>
  </si>
  <si>
    <t>14.4</t>
  </si>
  <si>
    <t>BANCADAS</t>
  </si>
  <si>
    <t>PLACA DE INAUGURAÇÃO METÁLICA COM DIMENSÃO *40* CM X *60* CM - INSTALAÇÃO E FORNECIMENTO</t>
  </si>
  <si>
    <t xml:space="preserve">LIMPEZA FINAL </t>
  </si>
  <si>
    <t xml:space="preserve">ADMINISTRAÇÃO LOCAL </t>
  </si>
  <si>
    <t>NELSON CINTRA RIBEIRO</t>
  </si>
  <si>
    <t>7.2.4</t>
  </si>
  <si>
    <t>8.1.1</t>
  </si>
  <si>
    <t>8.1.2</t>
  </si>
  <si>
    <t>8.2.4</t>
  </si>
  <si>
    <t>10.1</t>
  </si>
  <si>
    <t>10.3</t>
  </si>
  <si>
    <t>10.4</t>
  </si>
  <si>
    <t>11.1</t>
  </si>
  <si>
    <t>11.2</t>
  </si>
  <si>
    <t>11.3</t>
  </si>
  <si>
    <t>11.4</t>
  </si>
  <si>
    <t>13.1.1</t>
  </si>
  <si>
    <t>13.1.2</t>
  </si>
  <si>
    <t>15.</t>
  </si>
  <si>
    <t>15.1</t>
  </si>
  <si>
    <t>15.2</t>
  </si>
  <si>
    <t>15.3</t>
  </si>
  <si>
    <t>16.</t>
  </si>
  <si>
    <t>16.1</t>
  </si>
  <si>
    <t>16.2</t>
  </si>
  <si>
    <t>17.</t>
  </si>
  <si>
    <t>17.1</t>
  </si>
  <si>
    <t>17.1.1</t>
  </si>
  <si>
    <t>17.2</t>
  </si>
  <si>
    <t>17.2.1</t>
  </si>
  <si>
    <t>17.2.2</t>
  </si>
  <si>
    <t>17.2.3</t>
  </si>
  <si>
    <t>17.3</t>
  </si>
  <si>
    <t>17.3.1</t>
  </si>
  <si>
    <t>18.</t>
  </si>
  <si>
    <t>18.1</t>
  </si>
  <si>
    <t>18.2</t>
  </si>
  <si>
    <t>20.</t>
  </si>
  <si>
    <t>21.</t>
  </si>
  <si>
    <t>CJ</t>
  </si>
  <si>
    <t>KG</t>
  </si>
  <si>
    <t>1.10</t>
  </si>
  <si>
    <t>9.2</t>
  </si>
  <si>
    <t>14.1</t>
  </si>
  <si>
    <t>14.3</t>
  </si>
  <si>
    <t>COTAÇÕES</t>
  </si>
  <si>
    <t>EMPRESAS</t>
  </si>
  <si>
    <t>CNPJ</t>
  </si>
  <si>
    <t>NOME</t>
  </si>
  <si>
    <t>FONE</t>
  </si>
  <si>
    <t>CONTATO</t>
  </si>
  <si>
    <t>C01</t>
  </si>
  <si>
    <t>SITE</t>
  </si>
  <si>
    <t>C02</t>
  </si>
  <si>
    <t>C03</t>
  </si>
  <si>
    <t>DATA COTAÇÃO</t>
  </si>
  <si>
    <t>MEDIANA</t>
  </si>
  <si>
    <t>001</t>
  </si>
  <si>
    <t>UND</t>
  </si>
  <si>
    <t>EMPRESA</t>
  </si>
  <si>
    <t>NOME DA EMPRESA</t>
  </si>
  <si>
    <t>002</t>
  </si>
  <si>
    <t>SHOPTIME</t>
  </si>
  <si>
    <t>003</t>
  </si>
  <si>
    <t>004</t>
  </si>
  <si>
    <t>005</t>
  </si>
  <si>
    <t>C04</t>
  </si>
  <si>
    <t>C05</t>
  </si>
  <si>
    <t>C06</t>
  </si>
  <si>
    <t>C07</t>
  </si>
  <si>
    <t xml:space="preserve">MEMÓRIA DE CALCULO </t>
  </si>
  <si>
    <t>Objeto:</t>
  </si>
  <si>
    <t>1.0</t>
  </si>
  <si>
    <t>OBS</t>
  </si>
  <si>
    <t>LARGURA</t>
  </si>
  <si>
    <t>ALTURA</t>
  </si>
  <si>
    <t>ÁREA</t>
  </si>
  <si>
    <t>FÓRMULA</t>
  </si>
  <si>
    <t>TOTAL</t>
  </si>
  <si>
    <t>EXTENSÃO</t>
  </si>
  <si>
    <t>EXTENSÃO X ALTURA</t>
  </si>
  <si>
    <t>EXTENSÃO X LARGURA</t>
  </si>
  <si>
    <t>COMPRIMENTO</t>
  </si>
  <si>
    <t>COMPRIMENTO  X LARGURA</t>
  </si>
  <si>
    <t>ESPESSURA</t>
  </si>
  <si>
    <t>COMP X LARG X ESP</t>
  </si>
  <si>
    <t>VOLUME</t>
  </si>
  <si>
    <t>ÁREA FORMA</t>
  </si>
  <si>
    <t>ÁREA DA FORMA</t>
  </si>
  <si>
    <t>KG DO AÇO</t>
  </si>
  <si>
    <t>VOLUME CONCRETO</t>
  </si>
  <si>
    <t>PORCENTAGEM</t>
  </si>
  <si>
    <t>ÁREA DE FORMA</t>
  </si>
  <si>
    <t>PESO DO AÇO</t>
  </si>
  <si>
    <t xml:space="preserve">ÁREA </t>
  </si>
  <si>
    <t>ÁREA / ALTURA</t>
  </si>
  <si>
    <t>CÓD.</t>
  </si>
  <si>
    <t>(COMPRIMENTO) + (COMPRIMENTO / 2,5)</t>
  </si>
  <si>
    <t>COMPRIMENTO CONTRAVERGA</t>
  </si>
  <si>
    <t>FOI CONSIDERADO A MESMA QUANTIDADE DA VERGA PARA VÃOS COM ATÉ DE 1,5</t>
  </si>
  <si>
    <t>ÁREA TELHADO</t>
  </si>
  <si>
    <t>ÁREA ALVENARIA * 2</t>
  </si>
  <si>
    <t>ÁREA ESQUADRIAS</t>
  </si>
  <si>
    <t>(COMPRIMENTO)</t>
  </si>
  <si>
    <t>PERÍMETRO</t>
  </si>
  <si>
    <t>ABERTURA</t>
  </si>
  <si>
    <t>ÁREA DE ABERTURA</t>
  </si>
  <si>
    <t>ÁREA TOTAL</t>
  </si>
  <si>
    <t>CÓD</t>
  </si>
  <si>
    <t>QTDE</t>
  </si>
  <si>
    <t>MESES</t>
  </si>
  <si>
    <t xml:space="preserve">HORAS </t>
  </si>
  <si>
    <t xml:space="preserve">QTDE </t>
  </si>
  <si>
    <t>SEMANAS</t>
  </si>
  <si>
    <t>MESES X HORAS X QTDE X SEAMANAS</t>
  </si>
  <si>
    <t>60% DO VOLUME DO CONCRETO</t>
  </si>
  <si>
    <t>PAREDE</t>
  </si>
  <si>
    <t>TABELA DE AMBIENTES</t>
  </si>
  <si>
    <t>DADOS DO PROJETO</t>
  </si>
  <si>
    <t>CÓD ENG</t>
  </si>
  <si>
    <t>TABELA DE ESQUADRIAS</t>
  </si>
  <si>
    <t>LEGENDA</t>
  </si>
  <si>
    <t>TABELA GERAL DE ÁREAS DE PISO</t>
  </si>
  <si>
    <t>VERIFICAR EM TABELA GERAL DE PISO</t>
  </si>
  <si>
    <t>6.3</t>
  </si>
  <si>
    <t>6.4</t>
  </si>
  <si>
    <t>ALTURA (M)</t>
  </si>
  <si>
    <t>ESQUADRIAS</t>
  </si>
  <si>
    <t>PINTURA * ALTURA - ESQUADRIAS</t>
  </si>
  <si>
    <t>ÁREA TETO</t>
  </si>
  <si>
    <t>COMPRIMENTO SOLEIRA</t>
  </si>
  <si>
    <t xml:space="preserve">COMPRIMENTO </t>
  </si>
  <si>
    <t>AMBIENTE</t>
  </si>
  <si>
    <t>LARGURA (M)</t>
  </si>
  <si>
    <t>LARGURA * ALTURA</t>
  </si>
  <si>
    <t>AMBIENTES</t>
  </si>
  <si>
    <t>5.2.1</t>
  </si>
  <si>
    <t>5.2.2</t>
  </si>
  <si>
    <t>5.2.3</t>
  </si>
  <si>
    <t>5.2.4</t>
  </si>
  <si>
    <t>5.2.5</t>
  </si>
  <si>
    <t>FORRO</t>
  </si>
  <si>
    <t>COPA</t>
  </si>
  <si>
    <t>Total geral</t>
  </si>
  <si>
    <t>VERGA</t>
  </si>
  <si>
    <t>P1</t>
  </si>
  <si>
    <t>P2</t>
  </si>
  <si>
    <t>P3</t>
  </si>
  <si>
    <t>P4</t>
  </si>
  <si>
    <t>P5</t>
  </si>
  <si>
    <t>P6</t>
  </si>
  <si>
    <t>P7</t>
  </si>
  <si>
    <t>VERGA/ CONTRAVERGA</t>
  </si>
  <si>
    <t>J2</t>
  </si>
  <si>
    <t>J1</t>
  </si>
  <si>
    <t xml:space="preserve">ÁREA AZULEJO </t>
  </si>
  <si>
    <t>004 - MATERIAIS - CALHA</t>
  </si>
  <si>
    <t>COMPRIMENTO (M)</t>
  </si>
  <si>
    <t>RODAPÉ</t>
  </si>
  <si>
    <t>BANCO DE DADOS ENGELUGA ENGENHARIA</t>
  </si>
  <si>
    <t>005 - PISO 60X60CM GERAL</t>
  </si>
  <si>
    <t>PERÍMETRO (M)</t>
  </si>
  <si>
    <t>ÁREA PINTURA (M2)</t>
  </si>
  <si>
    <t>ÁREA TOTAL (M2)</t>
  </si>
  <si>
    <t>VÃO</t>
  </si>
  <si>
    <t>ÁREA * ESP PAVIMENTO</t>
  </si>
  <si>
    <t>ESQUADRIA</t>
  </si>
  <si>
    <t>FORAM CONSIDERADAS AS DIMENSÕES PADRÃO DO GOVERNO FEDERAL</t>
  </si>
  <si>
    <t>EXTENSÃO DA EDIFICAÇÃO</t>
  </si>
  <si>
    <t>ESTRUTURA DE CONCRETO ARMADO</t>
  </si>
  <si>
    <t>C08</t>
  </si>
  <si>
    <t>C09</t>
  </si>
  <si>
    <t>C10</t>
  </si>
  <si>
    <t>C11</t>
  </si>
  <si>
    <t>C12</t>
  </si>
  <si>
    <t>VARANDA VIDROS</t>
  </si>
  <si>
    <t>(67) 3380-6060</t>
  </si>
  <si>
    <t>13.394.926/0001-50</t>
  </si>
  <si>
    <t>6.5</t>
  </si>
  <si>
    <t>REVESTIMENTO</t>
  </si>
  <si>
    <t>( PERÍMETRO * ALTURA ) - ÁREA ABERTURA</t>
  </si>
  <si>
    <t>DIVISÓRIAS</t>
  </si>
  <si>
    <t>18.3</t>
  </si>
  <si>
    <t>PEDRAS, BANCADAS E DIVISÓRIAS</t>
  </si>
  <si>
    <t>EQUIPAMENTOS PASSIVOS</t>
  </si>
  <si>
    <t xml:space="preserve">TOMADAS </t>
  </si>
  <si>
    <t>19.</t>
  </si>
  <si>
    <t>9.1.1</t>
  </si>
  <si>
    <t>9.1.2</t>
  </si>
  <si>
    <t>PLUVIAL</t>
  </si>
  <si>
    <t>Total geral: 5</t>
  </si>
  <si>
    <t>LADO</t>
  </si>
  <si>
    <t>CHAPISCO</t>
  </si>
  <si>
    <t>CHAPISCO - EMBOÇO - REBOCO EXTERNO</t>
  </si>
  <si>
    <t>PERÍMETRO * ALTURA * QTDE LADO - ESQUADRIAS</t>
  </si>
  <si>
    <t>ÁREA EXTERNA</t>
  </si>
  <si>
    <t>11.6</t>
  </si>
  <si>
    <t>VERIFICAR TABELA DE QUANTIDADES EM PROJETO DE INSTALAÇÕES ELÉTRICAS</t>
  </si>
  <si>
    <t xml:space="preserve">CAIXA DE PASSAGEM PARA AR CONDICIONADO SPLIT </t>
  </si>
  <si>
    <t>MÊS 5</t>
  </si>
  <si>
    <t>MÊS 6</t>
  </si>
  <si>
    <t>MÊS 7</t>
  </si>
  <si>
    <t>MÊS 8</t>
  </si>
  <si>
    <t>MÊS 9</t>
  </si>
  <si>
    <t>MÊS 10</t>
  </si>
  <si>
    <t>MÊS 11</t>
  </si>
  <si>
    <t>MÊS 12</t>
  </si>
  <si>
    <t>FORNECIMENTO DE MATERIAIS E EQUIPAMENTOS</t>
  </si>
  <si>
    <t>36.720.042/0001-44</t>
  </si>
  <si>
    <t>KOMPARY</t>
  </si>
  <si>
    <t>RICARDO</t>
  </si>
  <si>
    <t>RAFAEL</t>
  </si>
  <si>
    <t>C13</t>
  </si>
  <si>
    <t>C14</t>
  </si>
  <si>
    <t>C15</t>
  </si>
  <si>
    <t>C16</t>
  </si>
  <si>
    <t>C17</t>
  </si>
  <si>
    <t>C18</t>
  </si>
  <si>
    <t>C19</t>
  </si>
  <si>
    <t>00.776.574/0001-56</t>
  </si>
  <si>
    <t>AMERICANAS</t>
  </si>
  <si>
    <t>C20</t>
  </si>
  <si>
    <t>LEROY MERLIN</t>
  </si>
  <si>
    <t>C21</t>
  </si>
  <si>
    <t>C22</t>
  </si>
  <si>
    <t>C23</t>
  </si>
  <si>
    <t>C24</t>
  </si>
  <si>
    <t>08.999.064/0002-30</t>
  </si>
  <si>
    <t>CONTRAFO</t>
  </si>
  <si>
    <t>(67) 3352-5700</t>
  </si>
  <si>
    <t>HUMBERTO</t>
  </si>
  <si>
    <t>C25</t>
  </si>
  <si>
    <t>C26</t>
  </si>
  <si>
    <t>16.848.927/0001-16</t>
  </si>
  <si>
    <t>MULTILED</t>
  </si>
  <si>
    <t>(67) 3022-1180</t>
  </si>
  <si>
    <t>THIAGO</t>
  </si>
  <si>
    <t>24.105.684/0001-54</t>
  </si>
  <si>
    <t>(67) 99334-8998</t>
  </si>
  <si>
    <t>ERICK</t>
  </si>
  <si>
    <t>C31</t>
  </si>
  <si>
    <t>C32</t>
  </si>
  <si>
    <t>C34</t>
  </si>
  <si>
    <t> 00.776.574/0006-60</t>
  </si>
  <si>
    <t xml:space="preserve"> </t>
  </si>
  <si>
    <t>006</t>
  </si>
  <si>
    <t>007</t>
  </si>
  <si>
    <t>008</t>
  </si>
  <si>
    <t>009</t>
  </si>
  <si>
    <t>010</t>
  </si>
  <si>
    <t>011</t>
  </si>
  <si>
    <t>012</t>
  </si>
  <si>
    <t>013</t>
  </si>
  <si>
    <t>014</t>
  </si>
  <si>
    <t>015</t>
  </si>
  <si>
    <t>016</t>
  </si>
  <si>
    <t xml:space="preserve">APROVAÇÃO DE PROJETO, CONSTRUÇÃO E MONTAGEM DE TRANSFORMADOR DE DISTRIBUIÇÃO, 112,5 KVA, TRIFÁSICO,  380/220 VOLTS </t>
  </si>
  <si>
    <t>017</t>
  </si>
  <si>
    <t>018</t>
  </si>
  <si>
    <t>REGIME PREVIDENCIÁRIO PREVISTO SBC :</t>
  </si>
  <si>
    <t>11.7</t>
  </si>
  <si>
    <t>11.8</t>
  </si>
  <si>
    <t>J3</t>
  </si>
  <si>
    <t>22.034.572/0001-24</t>
  </si>
  <si>
    <t>DELTA COMÉRCIO</t>
  </si>
  <si>
    <t>(67) 3305-0906</t>
  </si>
  <si>
    <t>JOSÉ PAULO PALEARI</t>
  </si>
  <si>
    <t>EDERVAN GUSTAVO SPROTTE</t>
  </si>
  <si>
    <t>PREFEITURA MUNICIPAL DE ÁGUA CLARA</t>
  </si>
  <si>
    <t>PREFEITURA MUNICIPAL DE CAARAPÓ</t>
  </si>
  <si>
    <t>PREFEITURA MUNICIPAL DE JARAGUARI</t>
  </si>
  <si>
    <t>PREFEITURA MUNICIPAL DE JARDIM</t>
  </si>
  <si>
    <t>PREFEITURA MUNICIPAL DE RIBAS DO RIO PARDO</t>
  </si>
  <si>
    <t>PREFEITURA MUNICIPAL DE SELVÍRIA</t>
  </si>
  <si>
    <t>GEROLINA DA SILVA ALVEZ</t>
  </si>
  <si>
    <t>ANDRÉ LUÍS NEZZI DE CARVALHO</t>
  </si>
  <si>
    <t>CLEDIANE ARECO MATZENBACHER</t>
  </si>
  <si>
    <t>JOÃO ALFREDO DANIEZE</t>
  </si>
  <si>
    <t>JOSÉ FERNANDO BARBOSA DOS SANTOS</t>
  </si>
  <si>
    <t>ÁGUA CLARA - MS</t>
  </si>
  <si>
    <t>CAARAPÓ - MS</t>
  </si>
  <si>
    <t>JARAGUARI - MS</t>
  </si>
  <si>
    <t>JARDIM - MS</t>
  </si>
  <si>
    <t>RIBAS DO RIO PARDO - MS</t>
  </si>
  <si>
    <t>SELVÍRIA - MS</t>
  </si>
  <si>
    <t>DEMONSTRAÇÃO DE BDI 1 - DESONERADO - Acórdão 2622/2013</t>
  </si>
  <si>
    <t>CONSTRUÇÃO E REFORMA DE EDIFICIOS</t>
  </si>
  <si>
    <t>1° QUARTIL</t>
  </si>
  <si>
    <t>MÉDIO</t>
  </si>
  <si>
    <t>3° QUARTIL</t>
  </si>
  <si>
    <t>Administração central</t>
  </si>
  <si>
    <t>Seguro e Garantia</t>
  </si>
  <si>
    <t>Risco</t>
  </si>
  <si>
    <t>Despesas Financeiras</t>
  </si>
  <si>
    <t>Lucro</t>
  </si>
  <si>
    <t>DEMONSTRAÇÃO DE BDI 2 - DESONERADO - Acórdão 2622/2013</t>
  </si>
  <si>
    <t>DML</t>
  </si>
  <si>
    <t>DESCRIÃ‡ÃƒO</t>
  </si>
  <si>
    <t>CHUVEIRO ELÃ‰TRICO COMUM CORPO PLÃSTICO, TIPO DUCHA</t>
  </si>
  <si>
    <t>Coluna suspensa para lavatÃ³rio cor branca (66201), linha Fit - LouÃ§as Celite</t>
  </si>
  <si>
    <t>SifÃ£o para lavatÃ³rio 1"x1.1â„2" com tubo de 300 mm (B5816C5CRB), linha Complementos - Metais Celite</t>
  </si>
  <si>
    <t>VÃ¡lvula de escoamento para lavatÃ³rio, 1" sem ladrÃ£o com tampa plÃ¡stica (B5828C5CR3), Complementos - Metais Celite</t>
  </si>
  <si>
    <t>CALHA EM AÇO GALVANIZADO</t>
  </si>
  <si>
    <t>RUFO DE ENCOSTO EM AÇO GALVANIZADO</t>
  </si>
  <si>
    <t>004 - RUFO PINGADEIRA  EM AÇO GALVANIZADO</t>
  </si>
  <si>
    <t>RUFO PINGADEIRA EM AÇO GALVANIZADO</t>
  </si>
  <si>
    <t>7.1.3</t>
  </si>
  <si>
    <t>7.1.4</t>
  </si>
  <si>
    <t>7.1.5</t>
  </si>
  <si>
    <t>TANQUE DE LOUÃ‡A BRANCA SUSPENSO, 18L OU EQUIVALENTE</t>
  </si>
  <si>
    <t>ÁREA PINTURA</t>
  </si>
  <si>
    <t>DRENO AR CONDICIONADO</t>
  </si>
  <si>
    <t>CAIXA D'ÁGUA EM POLIETILENO 3000 LITROS, INCLUSO BOIA E ACESSÓRIOS - FORNECIMENTO E INSTALAÇÃO</t>
  </si>
  <si>
    <t>CAIXA DE PASSAGEM E CONEXÕES</t>
  </si>
  <si>
    <t xml:space="preserve">FORNECIMENTO E MONTAGEM DA BLINDAGEM RF PARA SALA DE RESSONÂNCIA MAGNÉTICA </t>
  </si>
  <si>
    <t>DEMOLIÇÕES E RETIRADAS</t>
  </si>
  <si>
    <t>4.1.1.1</t>
  </si>
  <si>
    <t>4.1.1.2</t>
  </si>
  <si>
    <t>4.1.1.3</t>
  </si>
  <si>
    <t>4.2.2.1</t>
  </si>
  <si>
    <t>4.2.2.2</t>
  </si>
  <si>
    <t>4.2.2.3</t>
  </si>
  <si>
    <t>4.2.2.4</t>
  </si>
  <si>
    <t>4.2.2.5</t>
  </si>
  <si>
    <t>4.2.3.1</t>
  </si>
  <si>
    <t>4.2.3.2</t>
  </si>
  <si>
    <t>4.2.3.3</t>
  </si>
  <si>
    <t>4.2.3.4</t>
  </si>
  <si>
    <t>4.2.3.5</t>
  </si>
  <si>
    <t>5.1.1</t>
  </si>
  <si>
    <t>5.1.2</t>
  </si>
  <si>
    <t>5.1.3</t>
  </si>
  <si>
    <t>7.1.6</t>
  </si>
  <si>
    <t>9.2.1</t>
  </si>
  <si>
    <t>9.2.2</t>
  </si>
  <si>
    <t>10.1.1</t>
  </si>
  <si>
    <t>10.1.2</t>
  </si>
  <si>
    <t>10.3.1</t>
  </si>
  <si>
    <t>10.3.2</t>
  </si>
  <si>
    <t>10.3.4</t>
  </si>
  <si>
    <t>10.4.1</t>
  </si>
  <si>
    <t>10.4.2</t>
  </si>
  <si>
    <t>10.3.5</t>
  </si>
  <si>
    <t>10.4.3</t>
  </si>
  <si>
    <t>10.4.4</t>
  </si>
  <si>
    <t>11.9</t>
  </si>
  <si>
    <t>11.10</t>
  </si>
  <si>
    <t>14.1.1</t>
  </si>
  <si>
    <t>14.2.1</t>
  </si>
  <si>
    <t>14.2.2</t>
  </si>
  <si>
    <t>14.4.1</t>
  </si>
  <si>
    <t>10.4.5</t>
  </si>
  <si>
    <t>10.4.6</t>
  </si>
  <si>
    <t>ARGAMASSA BARITADA PARA PROTEÇÃO RAGIOLÓGICA, COMPOSIÇÃO: SULFATO DE BÁRIO DE ALTO TEOR, AREIA, LIGAS DE AGREGAÇÃO E OUTROS ELEMENTOS MINERAIS</t>
  </si>
  <si>
    <t xml:space="preserve">VISOR EM CAIXILHO E AÇO BLINDADO INTERNAMENTE COM VIDRO PLUMBÍFERO, NAS DIMENSÕES 70X70CM - FORNECIMENTO </t>
  </si>
  <si>
    <t>PORTA DE ABRIR PARA PROTEÇÃO RADIOLÓGICA NAS DIMENSÕES 90X210CM EM CHAPA DE MADEIRA EM LAMINADO MELAMÍNICO TX BRANCO, BATENTE DE AÇO DE 10CM COM PINTURA ELETROSTÁTICA , INCLUSO FECHADURA PADO, DOBRADIÇA E PROTEÇÃO INTERNA DE 2,0MM PB</t>
  </si>
  <si>
    <t>PORTA DE ABRIR PARA PROTEÇÃO RADIOLÓGICA NAS DIMENSÕES 120X210CM EM CHAPA DE MADEIRA EM LAMINADO MELAMÍNICO TX BRANCO, BATENTE DE AÇO DE 10CM COM PINTURA ELETROSTÁTICA , INCLUSO FECHADURA PADO, DOBRADIÇA E PROTEÇÃO INTERNA DE 2,0MM PB</t>
  </si>
  <si>
    <t>QUADRO ELÉTRICO COM BOTOEIRA E LAMPADAS SINALIZADORAS</t>
  </si>
  <si>
    <t>LETREIRO COM OS DIZERES "CENTRO DE DIAGNÓSTICOS" EM PVC NA COR BRANCA MEDINDO 30CM DE ALTURA INSTALADO EM FACHADA</t>
  </si>
  <si>
    <t>22.</t>
  </si>
  <si>
    <t xml:space="preserve">VISOR EM CAIXILHO E AÇO BLINDADO INTERNAMENTE COM VIDRO PLUMBÍFERO, NAS DIMENSÕES 100X70CM - FORNECIMENTO </t>
  </si>
  <si>
    <t>PROJETO, TESTE DE ESTANQUEIDADE, EXECUÇÃO E FORNECIMENTO DE MATERIAIS DE REDE DE GASES MEDICINAIS EM CENTRO DE DIAGNÓSTICOS</t>
  </si>
  <si>
    <t>26.592.223/0001-89</t>
  </si>
  <si>
    <t>PROJETO X</t>
  </si>
  <si>
    <t>(11) 2636-7132</t>
  </si>
  <si>
    <t>SHIRLEY</t>
  </si>
  <si>
    <t>34.136.566/0001-67</t>
  </si>
  <si>
    <t>SP BLINDAGEM RADIOLÓGICA</t>
  </si>
  <si>
    <t>(11) 98822-1536</t>
  </si>
  <si>
    <t>ALINE MORÃO</t>
  </si>
  <si>
    <t>08.545.823/0001-04</t>
  </si>
  <si>
    <t>ION INDUSTRIAL</t>
  </si>
  <si>
    <t>(11) 993714-0058</t>
  </si>
  <si>
    <t>MEIRY</t>
  </si>
  <si>
    <t>47.960.950/1088-36</t>
  </si>
  <si>
    <t>MAGAZINE LUIZA</t>
  </si>
  <si>
    <t>31.798.742/0001]38</t>
  </si>
  <si>
    <t>ENGEBLIND</t>
  </si>
  <si>
    <t>(11) 98109-6144</t>
  </si>
  <si>
    <t>15.459.431/0001-98</t>
  </si>
  <si>
    <t>SERTÃO</t>
  </si>
  <si>
    <t> 01.438.784/0048-60</t>
  </si>
  <si>
    <t>02.264.256/0001-31</t>
  </si>
  <si>
    <t>ACQUAFORT</t>
  </si>
  <si>
    <t>ELETROLED'S</t>
  </si>
  <si>
    <t>23.429.903/0001-98</t>
  </si>
  <si>
    <t>ILUMINIM</t>
  </si>
  <si>
    <t>SIITE</t>
  </si>
  <si>
    <t>32.372.899/0001-60</t>
  </si>
  <si>
    <t>RC VIDROS</t>
  </si>
  <si>
    <t>(67) 98182-3304</t>
  </si>
  <si>
    <t>14.667.856/0001-20</t>
  </si>
  <si>
    <t>VIDROLINE</t>
  </si>
  <si>
    <t>(67) 3342-3864</t>
  </si>
  <si>
    <t>ADELINO</t>
  </si>
  <si>
    <t>28.235.368/0001-58</t>
  </si>
  <si>
    <t>GAÚCHA CONSTRUÇÕES ELÉTRICAS</t>
  </si>
  <si>
    <t>(67) 9998-6081</t>
  </si>
  <si>
    <t>VALCIR</t>
  </si>
  <si>
    <t>(67) 99224-6122</t>
  </si>
  <si>
    <t>31.390.746/0001-82</t>
  </si>
  <si>
    <t xml:space="preserve">NEXXO </t>
  </si>
  <si>
    <t>(67) 99125-1238</t>
  </si>
  <si>
    <t>EDSON</t>
  </si>
  <si>
    <t>037521060/0001-60</t>
  </si>
  <si>
    <t>LUMISETE</t>
  </si>
  <si>
    <t>(67) 99629-7968</t>
  </si>
  <si>
    <t>ROSANA</t>
  </si>
  <si>
    <t>12.415.640/0001-41</t>
  </si>
  <si>
    <t>JE BLINDAGEM</t>
  </si>
  <si>
    <t>(11) 96410-4087</t>
  </si>
  <si>
    <t>JOSE CARLOS</t>
  </si>
  <si>
    <t>26.782.389/0001-68</t>
  </si>
  <si>
    <t>BLINDAMAIS</t>
  </si>
  <si>
    <t>(21) 98106-8000</t>
  </si>
  <si>
    <t>FRANCISCO</t>
  </si>
  <si>
    <t>29.016.1153/0001-09</t>
  </si>
  <si>
    <t>BG</t>
  </si>
  <si>
    <t>(11) 99401-5081</t>
  </si>
  <si>
    <t>ALEXANDRE</t>
  </si>
  <si>
    <t>LUMINÁRIA LED QUADRADO DE EMBUTIR, 36W 3000K</t>
  </si>
  <si>
    <t xml:space="preserve">LUMINÁRIA LED QUADRADO DE EMBUTIR, 48W 300K - 60X60 </t>
  </si>
  <si>
    <t>PELE DE VIDRO FIXO NAS DIMENSÕES 180X230CM EM ALUMÍNIO/VIDRO - LAMINADO 8MM INCOLOR</t>
  </si>
  <si>
    <t>PELE DE VIDRO FIXO NAS DIMENSÕES 290X230CM EM ALUMÍNIO/VIDRO - LAMINADO 8MM INCOLOR</t>
  </si>
  <si>
    <t>PORTA DE CORRER AUTOMÁTICA, EM VIDRO TEMPERADO INCOLOR 8MM, 4 FOLHAS (2 MOVEIS E DUAS FIXAS), COM BATE FECHA, NAS DIMENSÕES 250X210CM</t>
  </si>
  <si>
    <t>07.327.325/0001-22</t>
  </si>
  <si>
    <t>VIEW TECH</t>
  </si>
  <si>
    <t>VERIFICAR PRANCHA DE ESTRUTURA</t>
  </si>
  <si>
    <t>VERIFICAR TABELA DE QUANTIDADES EM PRANCHA</t>
  </si>
  <si>
    <t>PORTA DE CORRER, EM VIDRO TEMPERADO INCOLOR 8MM, 4 FOLHAS (2 MOVEIS E DUAS FIXAS), COM BATE FECHA, NAS DIMENSÕES 250X210CM - FORNECIMENTO E INSTALAÇÃO</t>
  </si>
  <si>
    <t>BANHEIRO FEMININO</t>
  </si>
  <si>
    <t>BANHEIRO MASCULINO</t>
  </si>
  <si>
    <t>CONSULTÓRIO MÉDICO</t>
  </si>
  <si>
    <t>DEPÓSITO DE MATERIAL E EQUIPAMENTOS</t>
  </si>
  <si>
    <t>EXPURGO</t>
  </si>
  <si>
    <t>OSMOSE REVERSA</t>
  </si>
  <si>
    <t>QUARTO PLANTONISTA</t>
  </si>
  <si>
    <t>UTILIDADES</t>
  </si>
  <si>
    <t>VESTIÁRIO FEM.</t>
  </si>
  <si>
    <t>VESTIÁRIO MAS.</t>
  </si>
  <si>
    <t>WC ISOLAMENTO</t>
  </si>
  <si>
    <t>WC PACIENTE PCD 1</t>
  </si>
  <si>
    <t>WC PACIENTE PCD 2</t>
  </si>
  <si>
    <t>PORTA EM ALUMÍNIO DE ABRIR, LISA, 1 FOLHA PARA PINTURA, PADRÃO MÉDIO, COM GUARNIÇÃO, FIXAÇÃO COM PARAFUSOS - FORNECIMENTO E INSTALAÇÃO</t>
  </si>
  <si>
    <t>PELE DE VIDRO FIXO NAS DIMENSÕES 300x280CM EM ALUMÍNIO/VIDRO
LAMINADO 8MM INCOLOR - FORNECIMENTOE INSTALAÇÃO</t>
  </si>
  <si>
    <t xml:space="preserve">APROVAÇÃO DE PROJETO, CONSTRUÇÃO E MONTAGEM DE TRANSFORMADOR DE DISTRIBUIÇÃO, 500 KVA, TRIFÁSICO,  380/220 VOLTS </t>
  </si>
  <si>
    <t>LAVATORIO/CUBA DE EMBUTIR OVAL LOUCA BRANCA SEM LADRAO *50 X 35* CM - REF. SINAPI 20269</t>
  </si>
  <si>
    <t>VASO SANITARIO SIFONADO CONVENCIONAL COM LOUÃ‡A BRANCA</t>
  </si>
  <si>
    <t>10.4.7</t>
  </si>
  <si>
    <t>PESO</t>
  </si>
  <si>
    <t>06.061.572/0001-67</t>
  </si>
  <si>
    <t>PERMUTION</t>
  </si>
  <si>
    <t>(41) 99949-2526</t>
  </si>
  <si>
    <t>LARIANE</t>
  </si>
  <si>
    <t>00.275.763/0001-45</t>
  </si>
  <si>
    <t>MINASMED FILTROS</t>
  </si>
  <si>
    <t>(31) 99841-0918</t>
  </si>
  <si>
    <t>LEONARDO</t>
  </si>
  <si>
    <t>24.139.904/0001-60</t>
  </si>
  <si>
    <t>SICA INOX</t>
  </si>
  <si>
    <t>(41) 99878-6921</t>
  </si>
  <si>
    <t>POLIANE</t>
  </si>
  <si>
    <t>21.202.258/0001-40</t>
  </si>
  <si>
    <t>ZERO 41 LED</t>
  </si>
  <si>
    <t>31.045.804/0001-30</t>
  </si>
  <si>
    <t>ESQUADRIAS SÃO CHINE</t>
  </si>
  <si>
    <t>(67) 99104-8204</t>
  </si>
  <si>
    <t>MARCELO</t>
  </si>
  <si>
    <t>22.162.660/0001-01</t>
  </si>
  <si>
    <t>ESQUADRIAS GUAÇU</t>
  </si>
  <si>
    <t>(67) 3305-3927</t>
  </si>
  <si>
    <t>CAIQUE</t>
  </si>
  <si>
    <t>41.513.712/0001-91</t>
  </si>
  <si>
    <t>KS ESQUADRIAS</t>
  </si>
  <si>
    <t>(67) 3211-1789</t>
  </si>
  <si>
    <t>DANIEL</t>
  </si>
  <si>
    <t>10.618.016/0001-16</t>
  </si>
  <si>
    <t>GERAFORTE</t>
  </si>
  <si>
    <t>(67) 98484-2803</t>
  </si>
  <si>
    <t>DIAGNOSE</t>
  </si>
  <si>
    <t>92.753.268/0001-12</t>
  </si>
  <si>
    <t>STEMAC</t>
  </si>
  <si>
    <t>(51) 99358-8039</t>
  </si>
  <si>
    <t>ELIANE</t>
  </si>
  <si>
    <t>C27</t>
  </si>
  <si>
    <t>55.392.005/0001-07</t>
  </si>
  <si>
    <t>KIMARKI</t>
  </si>
  <si>
    <t>(11) 2914-8388</t>
  </si>
  <si>
    <t>DOUGLAS</t>
  </si>
  <si>
    <t>C28</t>
  </si>
  <si>
    <t>C29</t>
  </si>
  <si>
    <t>C30</t>
  </si>
  <si>
    <t>CAIXA D'ÁGUA EM POLIETILENO 3000 LITROS, INCLUSO BOIA E ACESSÓRIOS</t>
  </si>
  <si>
    <t>BANCADA DE REUSO PARA CAPILARES EM POLIETILENO ROTOMOLDADO COM CUBA COM ESPESSURA DE 5MM E DUAS TORNEIRAS COM MÃO FRANCESA EM ALUMÍNIO</t>
  </si>
  <si>
    <t>FITA DE LED - 18W/M L=5METROS</t>
  </si>
  <si>
    <t>PORTA EM ALUMÍNIO DE ABRIR 1,20X2,10M, 2 FOLHAS PARA PINTURA, PADRÃO MÉDIO, COM GUARNIÇÃO, FIXAÇÃO COM PARAFUSOS  - FORNECIMENTO E INSTALAÇÃO</t>
  </si>
  <si>
    <t xml:space="preserve">APROVAÇÃO DE PROJETO, CONSTRUÇÃO DE CABINE FORNECIMENTO DE MATERIAIS E MONTAGEM DE GERADOR DE DISTRIBUIÇÃO, 400 KVA, TRIFÁSICO,  380/220 VOLTS </t>
  </si>
  <si>
    <t>23.</t>
  </si>
  <si>
    <t>24.</t>
  </si>
  <si>
    <t>25.</t>
  </si>
  <si>
    <t>ILUMINAÇÃO DE EMERGENCIA</t>
  </si>
  <si>
    <t>PROCESSAMENTO DIALISADORES CONTAMINADOS HEPATITE B</t>
  </si>
  <si>
    <t>PROCESSAMENTO DIALISADORES CONTAMINADOS HEPATITE C</t>
  </si>
  <si>
    <t>PROCESSAMENTO DIALISADORES NÃO CONTAMINADOS</t>
  </si>
  <si>
    <t>85.014.793/0001-50</t>
  </si>
  <si>
    <t>ELETRORASTRO</t>
  </si>
  <si>
    <t>30.594.025/0001-21</t>
  </si>
  <si>
    <t>COMPRA LED</t>
  </si>
  <si>
    <t>07.196.106/0001-51</t>
  </si>
  <si>
    <t>CRISTAL VIDROS</t>
  </si>
  <si>
    <t>(67) 3351-5555</t>
  </si>
  <si>
    <t>ANDRE</t>
  </si>
  <si>
    <t>15.706.824/0001-59</t>
  </si>
  <si>
    <t>GENERAC</t>
  </si>
  <si>
    <t>(67) 99333-2654</t>
  </si>
  <si>
    <t>JOSE LUIZ</t>
  </si>
  <si>
    <t>37.567.864/0001-08</t>
  </si>
  <si>
    <t>(67) 99838-6635</t>
  </si>
  <si>
    <t>EDER</t>
  </si>
  <si>
    <t>C33</t>
  </si>
  <si>
    <t>C35</t>
  </si>
  <si>
    <t>C36</t>
  </si>
  <si>
    <t>C37</t>
  </si>
  <si>
    <t>C38</t>
  </si>
  <si>
    <t>C39</t>
  </si>
  <si>
    <t>C40</t>
  </si>
  <si>
    <t>C41</t>
  </si>
  <si>
    <t>21.642.563/0001-53</t>
  </si>
  <si>
    <t>NELSON VIDROS</t>
  </si>
  <si>
    <t>(67) 3324-8308</t>
  </si>
  <si>
    <t>PAULA</t>
  </si>
  <si>
    <t>19.365.983/0001-98</t>
  </si>
  <si>
    <t>HIDRO ECO BR</t>
  </si>
  <si>
    <t>09.353.055/0001-50</t>
  </si>
  <si>
    <t>TECNO FERRAMENTAS</t>
  </si>
  <si>
    <t>17.155.342/0010-74</t>
  </si>
  <si>
    <t>LOJA ELETRICA LTDA</t>
  </si>
  <si>
    <t>15.333.564/0001-13</t>
  </si>
  <si>
    <t>MABORE</t>
  </si>
  <si>
    <t>CASA DOS PARAFUSOS</t>
  </si>
  <si>
    <t>33.251.614/0001-03</t>
  </si>
  <si>
    <t>ORUBY</t>
  </si>
  <si>
    <t>19.412.512/0001-93</t>
  </si>
  <si>
    <t>03.590.055/0001-97</t>
  </si>
  <si>
    <t>ELETRO CENTER</t>
  </si>
  <si>
    <t>ELETRICA POLO</t>
  </si>
  <si>
    <t>(67) 3348-5811</t>
  </si>
  <si>
    <t>LUIZ</t>
  </si>
  <si>
    <t>05.434.101/0001-94</t>
  </si>
  <si>
    <t>Total geral: 1</t>
  </si>
  <si>
    <t>CUSTO UNITÁRIO C/BDI S/ DES</t>
  </si>
  <si>
    <t>CUSTO UNITÁRIO S/ DES</t>
  </si>
  <si>
    <t>CUSTO TOTAL C/ BDI C/ DES</t>
  </si>
  <si>
    <t>LAVATÃ“RIO COM COLUNA SUSPENSA, LOUÃ‡A. REF.: CELITE 64202 - AMPLIAÃ‡ÃƒO</t>
  </si>
  <si>
    <t>TORNEIRA CROMADA DE MESA PARA LAVATORIO, BICA ALTA - AMPLIAÃ‡ÃƒO</t>
  </si>
  <si>
    <t>Gases Medicinais</t>
  </si>
  <si>
    <t>TUBO COBRE RIGIDO CLASSE A 15mm</t>
  </si>
  <si>
    <t>TUBO COBRE RIGIDO CLASSE A 28mm</t>
  </si>
  <si>
    <t xml:space="preserve"> COTOVELO 90 COBRE REF. 607 28mm</t>
  </si>
  <si>
    <t>COTOVELO 90 COBRE REF. 607 15mm</t>
  </si>
  <si>
    <t>BUCHA DE REDUCAO COBRE SEM ANEL 28x15mm</t>
  </si>
  <si>
    <t>VALVULA GLOBO 1"" PARA TUBULACAO COBRE 28mm</t>
  </si>
  <si>
    <t>PAINEL DE ALARME MICROPROCESSADO DE OXIGÊNIO, PROTEC OU SIMILAR</t>
  </si>
  <si>
    <t>PAINEL DE ALARME MICROPROCESSADO DE AR COMPRIMIDO, PROTEC OU SIMILAR</t>
  </si>
  <si>
    <t>PAINEL DE ALARME MICROPROCESSADO DE ÓXIDO NITROSO, PROTEC OU SIMILAR</t>
  </si>
  <si>
    <t>PAINEL DE ALARME MICROPROCESSADO DE VÁCUO, PROTEC OU SIMILAR</t>
  </si>
  <si>
    <t>TE EM COBRE, DN 28MM, SEM ANEL DE SOLDA, INSTALADO EM RAMAL DE DISTRI</t>
  </si>
  <si>
    <t>TE EM COBRE, DN 15 MM, SEM ANEL DE SOLDA, INSTALADO EM RAMAL DE DISTRI</t>
  </si>
  <si>
    <t>CANALETA A CEU ABERTO EM ALVENARIA DE TIJOLO MACICO DE 1/2 VEZ COM LARGURA DE 30CM E PROFUNDIDADE DE 30CM - ANEXO H.S.-087 (A.P.) /M</t>
  </si>
  <si>
    <t>TAMPA PLACA CONCRETO MOLDADA NA OBRA ESPESSURA 10cm</t>
  </si>
  <si>
    <t>CENTRAIS DE GASES E VACUO</t>
  </si>
  <si>
    <t>TESTE DE ESTANQUEIDADE COM LOCALIZAÇÃO DE TAMPONAMENTO DE FUGAS NA REDE DE OXIGENIO, AR MEDICINAL E VÁCUO CLÍNICO. INCLUSO EMISSÃO DE LAUDO E ART.</t>
  </si>
  <si>
    <t>VALVULA REGULADORA PARA OXIGENIO, AR COMPRIMIDO, VACUO</t>
  </si>
  <si>
    <t>CAIXA DE SECCIONAMENTO DE GASES</t>
  </si>
  <si>
    <t>REGUA MEDICINAL</t>
  </si>
  <si>
    <t>PINTURA DE TUBULAÇÃO APARENTE ATÉ 3/4</t>
  </si>
  <si>
    <t>4.1.2</t>
  </si>
  <si>
    <t>4.1.2.1</t>
  </si>
  <si>
    <t>4.1.2.2</t>
  </si>
  <si>
    <t>4.1.2.3</t>
  </si>
  <si>
    <t>4.1.2.4</t>
  </si>
  <si>
    <t>4.1.2.5</t>
  </si>
  <si>
    <t>4.1.2.6</t>
  </si>
  <si>
    <t>4.1.2.7</t>
  </si>
  <si>
    <t>4.1.2.8</t>
  </si>
  <si>
    <t>4.1.2.9</t>
  </si>
  <si>
    <t>4.1.2.10</t>
  </si>
  <si>
    <t>10.2</t>
  </si>
  <si>
    <t>10.2.1</t>
  </si>
  <si>
    <t>10.2.2</t>
  </si>
  <si>
    <t>10.2.3</t>
  </si>
  <si>
    <t>10.3.3</t>
  </si>
  <si>
    <t>____________________________________  
Fábio Marques Ribeiro
CREA - 15276 D / MS</t>
  </si>
  <si>
    <t xml:space="preserve">BDI S/DES: </t>
  </si>
  <si>
    <t>CRONOGRAMA FÍSICO FINANCEIRO - SEM DESONERAÇÃO</t>
  </si>
  <si>
    <t>CIRCULAÇÃO 1</t>
  </si>
  <si>
    <t>CIRCULAÇÃO 2</t>
  </si>
  <si>
    <t>Total geral: 19</t>
  </si>
  <si>
    <t>QUANTIDADE DE LADOS</t>
  </si>
  <si>
    <t>EXTENSÃO * ALTRURA - ESQUADRIA</t>
  </si>
  <si>
    <t>PORTAS - METÁLICAS</t>
  </si>
  <si>
    <t>17.1.2</t>
  </si>
  <si>
    <t>FRONTÃO</t>
  </si>
  <si>
    <t xml:space="preserve">VER TABELA DE BANCADA DE GRANITO </t>
  </si>
  <si>
    <t xml:space="preserve">P/ INSTALAÇÃO DE BANCADA DE GRANITO </t>
  </si>
  <si>
    <t xml:space="preserve">TABELA GERAL BANCADA DE GRANITO </t>
  </si>
  <si>
    <t xml:space="preserve">BDI DIF. S/DES: </t>
  </si>
  <si>
    <t xml:space="preserve">BDI DIF.  C/DES: </t>
  </si>
  <si>
    <t>REFERENCIA</t>
  </si>
  <si>
    <t xml:space="preserve">UNIDADE </t>
  </si>
  <si>
    <t xml:space="preserve">TOTAL:  </t>
  </si>
  <si>
    <t>CPU 02</t>
  </si>
  <si>
    <t>CPU 03</t>
  </si>
  <si>
    <t>CPU 04</t>
  </si>
  <si>
    <t>CPU 05</t>
  </si>
  <si>
    <t>CPU 07</t>
  </si>
  <si>
    <t>CPU 08</t>
  </si>
  <si>
    <t xml:space="preserve">LARGURA X ALTURA </t>
  </si>
  <si>
    <t>COD</t>
  </si>
  <si>
    <t>DESCRICAO</t>
  </si>
  <si>
    <t>ÁREA DE REVESTIMENTO CERÃMICO</t>
  </si>
  <si>
    <t>PLATIBANDA</t>
  </si>
  <si>
    <t>CAIXA D'ÁGUA</t>
  </si>
  <si>
    <t>CPU 09</t>
  </si>
  <si>
    <t>8.2.2</t>
  </si>
  <si>
    <t>8.2.5</t>
  </si>
  <si>
    <t>ESTACAS</t>
  </si>
  <si>
    <t>BLOCO DE COROAMENTO</t>
  </si>
  <si>
    <t>VIGAS BALDRAME</t>
  </si>
  <si>
    <t>4.1.3</t>
  </si>
  <si>
    <t>4.1.3.1</t>
  </si>
  <si>
    <t>4.1.3.2</t>
  </si>
  <si>
    <t>4.1.3.3</t>
  </si>
  <si>
    <t>4.1.3.4</t>
  </si>
  <si>
    <t>4.1.3.5</t>
  </si>
  <si>
    <t>4.1.3.6</t>
  </si>
  <si>
    <t>4.1.3.7</t>
  </si>
  <si>
    <t>4.1.3.8</t>
  </si>
  <si>
    <t>4.1.3.9</t>
  </si>
  <si>
    <t>4.1.3.10</t>
  </si>
  <si>
    <t>SUPER ESTRUTURA</t>
  </si>
  <si>
    <t>COMPRIMENTO TOTAL</t>
  </si>
  <si>
    <t xml:space="preserve">COMPRIIMENTO </t>
  </si>
  <si>
    <t>UNIDADDE</t>
  </si>
  <si>
    <t>VERIFICAR PROJETO DE ESTRUTURA DE CONCRETO ARMADO</t>
  </si>
  <si>
    <t>ESCAVAÇÃO-CONCRETO</t>
  </si>
  <si>
    <t>FORMA/2/0,30*0,15</t>
  </si>
  <si>
    <t>PILARES TÉRREO</t>
  </si>
  <si>
    <t>HIDRÁULICA</t>
  </si>
  <si>
    <t>SANITÁRIO</t>
  </si>
  <si>
    <t>DEMONSTRAÇÃO DE BDI 1 - SEM DESONERAÇÃO - Acórdão 2622/2013</t>
  </si>
  <si>
    <t>3.2</t>
  </si>
  <si>
    <t>PREFEITURA MUNICIPAL DE IVINHEMA</t>
  </si>
  <si>
    <t>IVINHEMA - MS</t>
  </si>
  <si>
    <t>JULIANO FERRO BARROS DONATO</t>
  </si>
  <si>
    <t>PREFEITURA MUNICIPAL DE SÃO GABRIEL DO OESTE</t>
  </si>
  <si>
    <t>SÃO GABRIEL DO OESTE - MS</t>
  </si>
  <si>
    <t>CHECK LIST PARA ORÇAMENTO</t>
  </si>
  <si>
    <t xml:space="preserve">PROJETO: </t>
  </si>
  <si>
    <t>PROJETISTA:</t>
  </si>
  <si>
    <t xml:space="preserve">MUNÍCIPIO: </t>
  </si>
  <si>
    <t>PROGRESSO</t>
  </si>
  <si>
    <t>PLANILHA ORÇAMENTÁRIA</t>
  </si>
  <si>
    <t>Conferir PROCV (SINAPI/AGESUL)</t>
  </si>
  <si>
    <t>Conferir planilha com as composições</t>
  </si>
  <si>
    <t>Conferir planilha com a memória de cálculo</t>
  </si>
  <si>
    <t>Conferir planilha com as cotações</t>
  </si>
  <si>
    <t>Conferir o custo dos serviços referentes ao SBC</t>
  </si>
  <si>
    <t>Conferir cabeçalho (planilha, composição, memorial, cotações bdi e cronograma)</t>
  </si>
  <si>
    <t>Conferir se o nome do objeto está compativel com os projetos</t>
  </si>
  <si>
    <t>Verificar localização da obra e se há necessidade de incluir alojamento e melhorar o canteiro de obras;</t>
  </si>
  <si>
    <t>Verificar formatação de texto e cores</t>
  </si>
  <si>
    <t>Verificar os referencias se estão compativeis com os servicos</t>
  </si>
  <si>
    <t>Revisar somatórias antes de gerar PDF</t>
  </si>
  <si>
    <t>Verificar as unidades dos serviços</t>
  </si>
  <si>
    <t>Verificar a numeração das composições e cotações</t>
  </si>
  <si>
    <t>Verificar a data base do orçamento se está compativel com o cabeçalho</t>
  </si>
  <si>
    <t>Verificar se o BDI está dentro dos quartis estabelecidos pelo tcu</t>
  </si>
  <si>
    <t>Conferir descrição das composições e cotaçao</t>
  </si>
  <si>
    <t>Ocultar coluna "E" codigos ENGELUGA</t>
  </si>
  <si>
    <t>Verificar o prazo do cronograma com o cabeçalho do orçamento</t>
  </si>
  <si>
    <t>Gerar itens de maiores relevancias</t>
  </si>
  <si>
    <t>Gerar quadro resumo</t>
  </si>
  <si>
    <t>Criar pasta licitação</t>
  </si>
  <si>
    <t xml:space="preserve">DESCRIÇÃO  </t>
  </si>
  <si>
    <t>% C/ DESONERAÇÃO</t>
  </si>
  <si>
    <t>ROBERTA</t>
  </si>
  <si>
    <t>1.11</t>
  </si>
  <si>
    <t>COMPRIMENTO X ALTURA</t>
  </si>
  <si>
    <t>COMPRIMENTO X LARGURA X QUANTIDADE</t>
  </si>
  <si>
    <t>BLOCO 1 ESTACA</t>
  </si>
  <si>
    <t>BLOCO 2 ESTACAS</t>
  </si>
  <si>
    <t>PILARES CAIXA D'ÁGUA</t>
  </si>
  <si>
    <t>4*J3</t>
  </si>
  <si>
    <t>7*J2</t>
  </si>
  <si>
    <t xml:space="preserve">TOTAL MAIOR QUE 1,5 </t>
  </si>
  <si>
    <t>TOTAL MENOR QUE 1,5</t>
  </si>
  <si>
    <t>ORC - 001 - TABELA DE AMBIENTES</t>
  </si>
  <si>
    <t>ORC - 001 - VERGA/CONTRA JANELAS MN 1,50</t>
  </si>
  <si>
    <t>COD ORC</t>
  </si>
  <si>
    <t>ORC - 001 - VERGA/CONTRA JANELAS MR 1,50</t>
  </si>
  <si>
    <t>ORC - 001 - VERGA DE PORTAS MN 1,50</t>
  </si>
  <si>
    <t>ARQU</t>
  </si>
  <si>
    <t>E7.9</t>
  </si>
  <si>
    <t>Sim</t>
  </si>
  <si>
    <t>ORC - 001 - VERGA DE PORTAS MR 1,50</t>
  </si>
  <si>
    <t>CONFORME TABELA ACIMA</t>
  </si>
  <si>
    <t>CONFORME PROJETO DE ESTRUTURA METÁLICA</t>
  </si>
  <si>
    <t>ORC - 002 - COBERTURA</t>
  </si>
  <si>
    <t>Total geral: 2</t>
  </si>
  <si>
    <t>ORC - 002 - CUMEEIRA</t>
  </si>
  <si>
    <t>EMBOÇO CERAMICA</t>
  </si>
  <si>
    <t>EMBOÇO EXTERNO</t>
  </si>
  <si>
    <t>VÃOS DO TÉREO - EXTERNO</t>
  </si>
  <si>
    <t>VÃOS DO TÉREO - INTERNO</t>
  </si>
  <si>
    <t>P2 X7</t>
  </si>
  <si>
    <t>ORC - 008 - PINTURA ACRÍLICA INTERNA EM PAREDES</t>
  </si>
  <si>
    <t>ORC - 003 -  AZ 33X45 MR 5M²</t>
  </si>
  <si>
    <t>ALTURA AZULEJO</t>
  </si>
  <si>
    <t>PERÍMETRO * ALTURA *  - ESQUADRIAS</t>
  </si>
  <si>
    <t>&lt;varia&gt;</t>
  </si>
  <si>
    <t>ORC - 003 - CHAPISCO EM TETO</t>
  </si>
  <si>
    <t>PERÍMETRO - ABERTURA</t>
  </si>
  <si>
    <t>8.1.3</t>
  </si>
  <si>
    <t>ALIMENTAÇÃO</t>
  </si>
  <si>
    <t>DISTRIBUIÇÃO</t>
  </si>
  <si>
    <t>CAIXA DE PASSAGEM P/ SPLIT 35X13X7CM DRENO INFERIOR DE PLAST</t>
  </si>
  <si>
    <t>10.3.6</t>
  </si>
  <si>
    <t>10.3.7</t>
  </si>
  <si>
    <t>10.3.8</t>
  </si>
  <si>
    <t>RASGOS E ESCAVAÇÕES</t>
  </si>
  <si>
    <t>10.2.1.1</t>
  </si>
  <si>
    <t>10.2.1.2</t>
  </si>
  <si>
    <t>10.2.1.3</t>
  </si>
  <si>
    <t>10.2.2.1</t>
  </si>
  <si>
    <t>10.2.2.2</t>
  </si>
  <si>
    <t>10.2.2.3</t>
  </si>
  <si>
    <t>10.2.2.4</t>
  </si>
  <si>
    <t>10.2.3.1</t>
  </si>
  <si>
    <t>10.2.3.2</t>
  </si>
  <si>
    <t>10.2.3.3</t>
  </si>
  <si>
    <t>10.2.3.4</t>
  </si>
  <si>
    <t>10.2.3.5</t>
  </si>
  <si>
    <t>10.2.3.6</t>
  </si>
  <si>
    <t>10.2.3.7</t>
  </si>
  <si>
    <t>10.2.3.8</t>
  </si>
  <si>
    <t>10.2.3.9</t>
  </si>
  <si>
    <t>10.2.3.10</t>
  </si>
  <si>
    <t>10.2.3.11</t>
  </si>
  <si>
    <t>10.2.3.12</t>
  </si>
  <si>
    <t>10.2.3.13</t>
  </si>
  <si>
    <t>10.2.3.14</t>
  </si>
  <si>
    <t>10.2.3.15</t>
  </si>
  <si>
    <t>10.2.3.16</t>
  </si>
  <si>
    <t>10.2.3.17</t>
  </si>
  <si>
    <t>10.2.3.18</t>
  </si>
  <si>
    <t>10.2.3.19</t>
  </si>
  <si>
    <t>10.2.3.20</t>
  </si>
  <si>
    <t>10.2.3.21</t>
  </si>
  <si>
    <t>10.2.3.22</t>
  </si>
  <si>
    <t>10.2.3.23</t>
  </si>
  <si>
    <t>10.2.3.24</t>
  </si>
  <si>
    <t>10.2.3.25</t>
  </si>
  <si>
    <t>10.2.3.26</t>
  </si>
  <si>
    <t>10.2.3.27</t>
  </si>
  <si>
    <t>10.2.3.28</t>
  </si>
  <si>
    <t>10.2.3.29</t>
  </si>
  <si>
    <t>10.2.3.30</t>
  </si>
  <si>
    <t>10.2.3.31</t>
  </si>
  <si>
    <t>10.2.3.32</t>
  </si>
  <si>
    <t>10.2.3.33</t>
  </si>
  <si>
    <t>10.2.3.34</t>
  </si>
  <si>
    <t>VERIFICAR TABELA DE QUANTIDADES EM PROJETO DE PREVENÇÃO DE COMBATE A INCENDIO E PANICO</t>
  </si>
  <si>
    <t>CALÇADA EXTERNA</t>
  </si>
  <si>
    <t>16.3</t>
  </si>
  <si>
    <t>MURO</t>
  </si>
  <si>
    <t>5.3</t>
  </si>
  <si>
    <t>5.3.1</t>
  </si>
  <si>
    <t>CONFORME PRANCHA DE ARQUITETURA</t>
  </si>
  <si>
    <t>CONFORME PROJETO ARQUITETÔNICO</t>
  </si>
  <si>
    <t>CONFORME PLANTIO DE GRAMA</t>
  </si>
  <si>
    <t>ORC - 008 - PINTURA ESMALTE EM SUPERFÍCIE METÁLICA - JANELA</t>
  </si>
  <si>
    <t>E25.1.1</t>
  </si>
  <si>
    <t>ORC - 008 - PINTURA ESMALTE EM SUPERFÍCIE METÁLICA - PORTAS</t>
  </si>
  <si>
    <t>LOCAL</t>
  </si>
  <si>
    <t>ORC - 008 - PINTURA ESMALTE SINTÉTICO EM MADEIRA - PORTAS</t>
  </si>
  <si>
    <t>LARGURA X ALTURA X QTDE X 2 LADOS</t>
  </si>
  <si>
    <t>ORC - 008 - PINTURA ACRÍLICA EM TETO</t>
  </si>
  <si>
    <t>ORC - 009 - SOLEIRA</t>
  </si>
  <si>
    <t>E9.2</t>
  </si>
  <si>
    <t>ORC - 009 - PEITORIL DE GRANITO PARA JANELAS</t>
  </si>
  <si>
    <t>E9.1</t>
  </si>
  <si>
    <t>EXTINTORES</t>
  </si>
  <si>
    <t>PLACAS DE SINALIZAÇÃO</t>
  </si>
  <si>
    <t>TOMADA DE REDE RJ45 + RJ11 - FORNECIMENTO E INSTALAÇÃO</t>
  </si>
  <si>
    <t>área</t>
  </si>
  <si>
    <t>valor por m2</t>
  </si>
  <si>
    <t>ENCARGOS SOCIAIS DESONERADOS: 85,28%(HORA) 47,23%(MÊS)</t>
  </si>
  <si>
    <t>PORTÃO 4,00X2,00M</t>
  </si>
  <si>
    <t>CT01</t>
  </si>
  <si>
    <t>CT02</t>
  </si>
  <si>
    <t>4.2.1</t>
  </si>
  <si>
    <t>4.2.1.1</t>
  </si>
  <si>
    <t>4.2.1.2</t>
  </si>
  <si>
    <t>4.2.1.3</t>
  </si>
  <si>
    <t>4.2.1.4</t>
  </si>
  <si>
    <t>4.2.1.5</t>
  </si>
  <si>
    <t>4.2.3.6</t>
  </si>
  <si>
    <t>4.2.3.7</t>
  </si>
  <si>
    <t>4.2.3.8</t>
  </si>
  <si>
    <t>4.2.4</t>
  </si>
  <si>
    <t>4.2.4.1</t>
  </si>
  <si>
    <t>4.2.4.2</t>
  </si>
  <si>
    <t>4.2.4.3</t>
  </si>
  <si>
    <t>4.2.4.4</t>
  </si>
  <si>
    <t>4.2.4.5</t>
  </si>
  <si>
    <t>11.5</t>
  </si>
  <si>
    <t>11.11</t>
  </si>
  <si>
    <t>14.3.2</t>
  </si>
  <si>
    <t>19.1</t>
  </si>
  <si>
    <t>19.2</t>
  </si>
  <si>
    <t>19.5</t>
  </si>
  <si>
    <t>20.1</t>
  </si>
  <si>
    <t>20.2</t>
  </si>
  <si>
    <t>21.1</t>
  </si>
  <si>
    <t>21.2</t>
  </si>
  <si>
    <t>TOTAL =</t>
  </si>
  <si>
    <t>%ACUMUL.</t>
  </si>
  <si>
    <t>ITENS DE MAIOR RELEVÂNCIA</t>
  </si>
  <si>
    <t>RESUMO DA OBRA</t>
  </si>
  <si>
    <t>AMPLIAÇÃO DO HOSPITAL MUNICIPAL DE RIBAS DO RIO PARDO</t>
  </si>
  <si>
    <t>RUA JÚLIO VIANA, 270, VILA NOSSA SRA DA CONCEIÇÃO - RIBAS DO RIO PARDO - MS</t>
  </si>
  <si>
    <t>ADM</t>
  </si>
  <si>
    <t>ARMAZENAMENTO E DISTRIBUIÇÃO</t>
  </si>
  <si>
    <t>COSTURA</t>
  </si>
  <si>
    <t>DESINFECÇÃO QUIMICA</t>
  </si>
  <si>
    <t>DML 1</t>
  </si>
  <si>
    <t>DML 2</t>
  </si>
  <si>
    <t>ESTERELIZAÇÃO</t>
  </si>
  <si>
    <t>HALL</t>
  </si>
  <si>
    <t>HALL SUJO</t>
  </si>
  <si>
    <t>LAVAGEM E DESCONTAMINAÇÃO</t>
  </si>
  <si>
    <t>PREPARO</t>
  </si>
  <si>
    <t>WC BARREIRA 1</t>
  </si>
  <si>
    <t>WC BARREIRA 2</t>
  </si>
  <si>
    <t>WC BARREIRA 3</t>
  </si>
  <si>
    <t>WC VEST.</t>
  </si>
  <si>
    <t>ÁREA LIMPA</t>
  </si>
  <si>
    <t>ÁREA SUJA</t>
  </si>
  <si>
    <t>Total geral: 34</t>
  </si>
  <si>
    <t>E7.7</t>
  </si>
  <si>
    <t>Total geral: 9</t>
  </si>
  <si>
    <t>Total geral: 10</t>
  </si>
  <si>
    <t>E8.8</t>
  </si>
  <si>
    <t>TELHAMENTO COM TELHA METÁLICA TERMOACÚSTICA E = 30 MM, COM ATÉ 2 ÁGUAS, INCLUSO IÇAMENTO. AF_07/2019 TELHAMENTO COM TELHA METALICA TERMOACUSTICA</t>
  </si>
  <si>
    <t>Comentários</t>
  </si>
  <si>
    <t>E8.4</t>
  </si>
  <si>
    <t>CUMEEIRA PARA TELHADO FIBROCIMENTO</t>
  </si>
  <si>
    <t>INSTALAR</t>
  </si>
  <si>
    <t>ORC - 002 - MURO</t>
  </si>
  <si>
    <t>Perímetro</t>
  </si>
  <si>
    <t>E7.14</t>
  </si>
  <si>
    <t>ALVENARIA DE MURO</t>
  </si>
  <si>
    <t>Total geral: 3</t>
  </si>
  <si>
    <t>ORC - 002 - RUFO DE ENCOSTO</t>
  </si>
  <si>
    <t>E8.5</t>
  </si>
  <si>
    <t>ORC - 003 -  AZ 33X45 MN 5M²</t>
  </si>
  <si>
    <t>E6.1.2.1</t>
  </si>
  <si>
    <t>E6.1.2.2</t>
  </si>
  <si>
    <t>E6.2.1</t>
  </si>
  <si>
    <t>Total geral: 23</t>
  </si>
  <si>
    <t>JANELA, ALUMINIO, VIDRO, GUICHE, 1 FOLHA</t>
  </si>
  <si>
    <t>JANELA, ALUMINIO, VIDRO, MAXIM AR, 3 FOLHAS</t>
  </si>
  <si>
    <t>PORTA, ABRIR, 1 FOLHA, VENEZIANA</t>
  </si>
  <si>
    <t>ORC - 005 - RODAPÉ GRANILITE</t>
  </si>
  <si>
    <t>E12.2.8.2</t>
  </si>
  <si>
    <t>ORC - 006 - TABELA DE LOUÃ‡AS</t>
  </si>
  <si>
    <t>CJ CORPO/TAMPA CAIXA DÂ´ÃGUA 1500 LITROS RT, ÃGUA FRIA - TIGRE</t>
  </si>
  <si>
    <t>INSTALAR PIA</t>
  </si>
  <si>
    <t>INSTALAR TORNEIRA DE MESA BICA ALTA PARA LAVATÃ“RIO, MISTURADOR MONOCOMANDO REDONDA CROMADA â€“ REF. 14769069</t>
  </si>
  <si>
    <t>Tampa para Caixa dÂ´Ãgua 1500 litros RT, Ãgua Fria - TIGRE</t>
  </si>
  <si>
    <t>Torneira BÃ³ia para Caixa dÂ´Ãgua 1/2'', Ãgua Fria - TIGRE</t>
  </si>
  <si>
    <t>E14.1</t>
  </si>
  <si>
    <t>E14.4</t>
  </si>
  <si>
    <t>E14.7</t>
  </si>
  <si>
    <t>E14.8</t>
  </si>
  <si>
    <t>VÃLVULA DE DESCARGA METALICA, BASE 1 1/2''</t>
  </si>
  <si>
    <t>E14.11</t>
  </si>
  <si>
    <t>ASSENTO SANITÃRIO CONVECIONAL</t>
  </si>
  <si>
    <t>E14.17</t>
  </si>
  <si>
    <t>E.25.3.5</t>
  </si>
  <si>
    <t>ORC - 003 - FORRO DRYWALL</t>
  </si>
  <si>
    <t>ORC - 003 - ACABAMENTO FORRO DRYWALL</t>
  </si>
  <si>
    <t>E6.3.1</t>
  </si>
  <si>
    <t>E25.1.2</t>
  </si>
  <si>
    <t>E.25.1.2</t>
  </si>
  <si>
    <t>Total geral: 24</t>
  </si>
  <si>
    <t>2.2</t>
  </si>
  <si>
    <t>2.3</t>
  </si>
  <si>
    <t>2.4</t>
  </si>
  <si>
    <t>2.5</t>
  </si>
  <si>
    <t>DEMOLIÇÃO MURO EXISTENTE</t>
  </si>
  <si>
    <t>DEMOLIÇÃO MURO EXISTENTE - PILARES (15X30)</t>
  </si>
  <si>
    <t>DEMOLIÇÃO MURO EXISTENTE - VIGAS (15X30)</t>
  </si>
  <si>
    <t>VIGAS CAIXA D'ÁGUA</t>
  </si>
  <si>
    <t>4.2.5</t>
  </si>
  <si>
    <t>4.2.5.1</t>
  </si>
  <si>
    <t>4.2.5.2</t>
  </si>
  <si>
    <t>4.2.5.3</t>
  </si>
  <si>
    <t>4.2.5.4</t>
  </si>
  <si>
    <t>4.2.5.5</t>
  </si>
  <si>
    <t>TÉRREO PAREDE INTERNA</t>
  </si>
  <si>
    <t>TÉRREO PAREDE EXTERNA</t>
  </si>
  <si>
    <t>TELHA DE AÇO GALVANIZADO TERMOACUSTICA SIMPLES 0,43MM ‐ EPS 30</t>
  </si>
  <si>
    <t>01.332.001/0003-68</t>
  </si>
  <si>
    <t>REGIONAL TELHAS</t>
  </si>
  <si>
    <t>18 3421-7377</t>
  </si>
  <si>
    <t>ANDERSON</t>
  </si>
  <si>
    <t>05.520.647/0001-68</t>
  </si>
  <si>
    <t>AÇOS PIASENTIN</t>
  </si>
  <si>
    <t xml:space="preserve"> 44 8816-1610</t>
  </si>
  <si>
    <t>03.746.864/0003-07</t>
  </si>
  <si>
    <t>IMESUL</t>
  </si>
  <si>
    <t>67 9987-0536</t>
  </si>
  <si>
    <t>LUCIMEIA</t>
  </si>
  <si>
    <t>TELHAMENTO COM TELHA DE AÇO GALVANIZADO TERMOACÚSTICA SIMPLES 0,43MM COM ATÉ DUAS ÁGUAS, INCLUSO IÇAMENTO</t>
  </si>
  <si>
    <t>CPU 11</t>
  </si>
  <si>
    <t>CPU 12</t>
  </si>
  <si>
    <t>TOTAL MENOR QUE 5M2</t>
  </si>
  <si>
    <t>TOTAL MAIOR QUE 5M2</t>
  </si>
  <si>
    <t>LAJE INTERNA</t>
  </si>
  <si>
    <t>LAJE EXTERNA - MARQUISE</t>
  </si>
  <si>
    <t>PISO GRANILITE</t>
  </si>
  <si>
    <t>11.12</t>
  </si>
  <si>
    <t>11.13</t>
  </si>
  <si>
    <t>ÁREA: COMPRIMENTO X LARGURA; 
FRONTÃO: COMPRIMENTO</t>
  </si>
  <si>
    <t>CONFORME NOME DA SALA</t>
  </si>
  <si>
    <t>2.6</t>
  </si>
  <si>
    <t>2.7</t>
  </si>
  <si>
    <t>2.8</t>
  </si>
  <si>
    <t>2.9</t>
  </si>
  <si>
    <t>2.10</t>
  </si>
  <si>
    <t>2.11</t>
  </si>
  <si>
    <t>DESMONTAGEM DE DIVISORIAS</t>
  </si>
  <si>
    <t>DEMOLIÇÃO DE REVESTIMENTO CERÂMICO DO PISO</t>
  </si>
  <si>
    <t>CLASSIFICAÇÃO E LAVAGEM</t>
  </si>
  <si>
    <t>SANIT./VEST. FUNC. FEM.</t>
  </si>
  <si>
    <t>PROCESSAMENTO</t>
  </si>
  <si>
    <t>RECEBIMENTO/PESAGEM</t>
  </si>
  <si>
    <t>LAVANDERIA - ÁREA LIMPA</t>
  </si>
  <si>
    <t>CIRCULAÇÃO</t>
  </si>
  <si>
    <t>DEMOLIÇÃO DE REVESTIMENTO CERÂMICO DA PAREDE</t>
  </si>
  <si>
    <t>REMOÇÃO DAS DIVISÓRIAS EXISTENTES</t>
  </si>
  <si>
    <t xml:space="preserve">TANQUE: 3 UN.; lAVATÓRIOS: 7 UN.; VASOS SANITÁRIOS: 3 UN.; CHUVEIROS: 2 UN.; </t>
  </si>
  <si>
    <t>DEMOLIÇÃO ALVENARIA EXISTENTE</t>
  </si>
  <si>
    <t>ÁREA PILAR/VIGA X COMPRIMENTO</t>
  </si>
  <si>
    <t>10.4.8</t>
  </si>
  <si>
    <t>10.4.9</t>
  </si>
  <si>
    <t>14.4.2</t>
  </si>
  <si>
    <t>14.4.3</t>
  </si>
  <si>
    <t>P8</t>
  </si>
  <si>
    <t>J4</t>
  </si>
  <si>
    <t>Total geral: 11</t>
  </si>
  <si>
    <t>ALCAPAO EM FERRO 70X70CM, INCLUSO FERRAGENS</t>
  </si>
  <si>
    <t>JANELA, ALUMINIO, VIDRO, CORRER, 2 FOLHAS</t>
  </si>
  <si>
    <t>Total geral: 35</t>
  </si>
  <si>
    <t>CPU 13</t>
  </si>
  <si>
    <t>CPU 14</t>
  </si>
  <si>
    <t>CPU 15</t>
  </si>
  <si>
    <t>CPU 16</t>
  </si>
  <si>
    <t>INTERRUPTOR BIPOLAR DR-25A - FORNECIMENTO E INSTALAÇÃO</t>
  </si>
  <si>
    <t>INTERRUPTOR TETRAPOLAR DR-25A - FORNECIMENTO E INSTALAÇÃO</t>
  </si>
  <si>
    <t>INTERRUPTOR TETRAPOLAR DR-40A - FORNECIMENTO E INSTALAÇÃO</t>
  </si>
  <si>
    <t>INTERRUPTOR TETRAPOLAR DR-63A - FORNECIMENTO E INSTALAÇÃO</t>
  </si>
  <si>
    <t>CPU 17</t>
  </si>
  <si>
    <t>AMAZON</t>
  </si>
  <si>
    <t>MAGALU</t>
  </si>
  <si>
    <t>ESGOTO</t>
  </si>
  <si>
    <t>CLIMATIZAÇÃO</t>
  </si>
  <si>
    <t>EXAUSTÃO</t>
  </si>
  <si>
    <t>19.6</t>
  </si>
  <si>
    <t>19.7</t>
  </si>
  <si>
    <t>19.3</t>
  </si>
  <si>
    <t>19.4</t>
  </si>
  <si>
    <t>CPU 18</t>
  </si>
  <si>
    <t>CPU 19</t>
  </si>
  <si>
    <t>CPU 20</t>
  </si>
  <si>
    <t>CPU 21</t>
  </si>
  <si>
    <t>CT03</t>
  </si>
  <si>
    <t>CT04</t>
  </si>
  <si>
    <t>04.920.6580001-72</t>
  </si>
  <si>
    <t>NORTE REFRIGERAÇÃO</t>
  </si>
  <si>
    <t>NOVA EXAUSTORES</t>
  </si>
  <si>
    <t>08.022.7640001-90</t>
  </si>
  <si>
    <t xml:space="preserve">SITE </t>
  </si>
  <si>
    <t>15.436.940/0001-03</t>
  </si>
  <si>
    <t>85.014.793/0007-46</t>
  </si>
  <si>
    <t>47.960.9501088-36</t>
  </si>
  <si>
    <t>33.371.2330001-50</t>
  </si>
  <si>
    <t>GROWPOWER</t>
  </si>
  <si>
    <t>45.750.4380001-25</t>
  </si>
  <si>
    <t>MEGA GROW</t>
  </si>
  <si>
    <t>CABO PP CORDPLAST 4 CONDUTORES 450/750V 2,50mm2 - FORNECIMENTO E INSTALAÇÃO</t>
  </si>
  <si>
    <t>CPU 22</t>
  </si>
  <si>
    <t>forro</t>
  </si>
  <si>
    <t>CPU 23</t>
  </si>
  <si>
    <t>CT05</t>
  </si>
  <si>
    <t>MAKEER</t>
  </si>
  <si>
    <t>METÁVILA</t>
  </si>
  <si>
    <t>05.991.206/0001-44</t>
  </si>
  <si>
    <t xml:space="preserve">19.232.716/0001-42 </t>
  </si>
  <si>
    <t>CT06</t>
  </si>
  <si>
    <t>00.776.574/0006-60</t>
  </si>
  <si>
    <t>CPU 24</t>
  </si>
  <si>
    <t>CPU 25</t>
  </si>
  <si>
    <t>piso</t>
  </si>
  <si>
    <t>CT07</t>
  </si>
  <si>
    <t>RALO LINEAR 90 CM COM GRELHA EM INOX TIGRE OU SIMILAR</t>
  </si>
  <si>
    <t>RALO LINEAR 90 CM COM GRELHA EM INOX TIGRE OU SIMILAR - FORNECIMENTO E INSTALAÇÃO</t>
  </si>
  <si>
    <t>10.1.1.1</t>
  </si>
  <si>
    <t>10.1.1.2</t>
  </si>
  <si>
    <t>10.1.1.3</t>
  </si>
  <si>
    <t>10.1.2.1</t>
  </si>
  <si>
    <t>10.1.2.2</t>
  </si>
  <si>
    <t>10.1.2.3</t>
  </si>
  <si>
    <t>10.1.2.4</t>
  </si>
  <si>
    <t>10.1.2.5</t>
  </si>
  <si>
    <t>10.1.2.6</t>
  </si>
  <si>
    <t>10.1.2.7</t>
  </si>
  <si>
    <t>10.1.2.8</t>
  </si>
  <si>
    <t>10.1.2.9</t>
  </si>
  <si>
    <t>10.1.2.10</t>
  </si>
  <si>
    <t>10.1.2.11</t>
  </si>
  <si>
    <t>10.1.2.12</t>
  </si>
  <si>
    <t>10.1.2.13</t>
  </si>
  <si>
    <t>10.1.2.14</t>
  </si>
  <si>
    <t>10.1.2.15</t>
  </si>
  <si>
    <t>10.1.2.16</t>
  </si>
  <si>
    <t>10.1.2.17</t>
  </si>
  <si>
    <t>10.1.2.18</t>
  </si>
  <si>
    <t>10.1.2.19</t>
  </si>
  <si>
    <t>10.1.2.20</t>
  </si>
  <si>
    <t>10.1.2.21</t>
  </si>
  <si>
    <t>10.1.2.22</t>
  </si>
  <si>
    <t>10.1.2.23</t>
  </si>
  <si>
    <t>10.1.2.24</t>
  </si>
  <si>
    <t>10.1.2.25</t>
  </si>
  <si>
    <t>10.1.2.26</t>
  </si>
  <si>
    <t>10.1.2.27</t>
  </si>
  <si>
    <t>10.1.2.28</t>
  </si>
  <si>
    <t>10.1.2.29</t>
  </si>
  <si>
    <t>10.2.3.35</t>
  </si>
  <si>
    <t>10.2.3.36</t>
  </si>
  <si>
    <t>10.2.3.37</t>
  </si>
  <si>
    <t>10.2.3.38</t>
  </si>
  <si>
    <t>10.2.3.39</t>
  </si>
  <si>
    <t>10.2.3.40</t>
  </si>
  <si>
    <t>10.2.3.41</t>
  </si>
  <si>
    <t>10.2.3.42</t>
  </si>
  <si>
    <t>CONFORME PROJETO ESTRUTURAL</t>
  </si>
  <si>
    <t>CONFORME VOLUME DE CONCRETO</t>
  </si>
  <si>
    <t>VOLUME DE ESCAVAÇÃO - VOLUME DE CONCRETO</t>
  </si>
  <si>
    <t>NEGATIVOS</t>
  </si>
  <si>
    <t>DISPOSITIVOS DE INCENDIO</t>
  </si>
  <si>
    <t>TUBOS E CONEXÕES HIDRANTE</t>
  </si>
  <si>
    <t>12.1</t>
  </si>
  <si>
    <t>12.2</t>
  </si>
  <si>
    <t>13.1</t>
  </si>
  <si>
    <t>13.2</t>
  </si>
  <si>
    <t>13.2.1</t>
  </si>
  <si>
    <t>13.2.2</t>
  </si>
  <si>
    <t>13.2.3</t>
  </si>
  <si>
    <t>13.2.4</t>
  </si>
  <si>
    <t>13.3</t>
  </si>
  <si>
    <t>13.3.1</t>
  </si>
  <si>
    <t>13.4</t>
  </si>
  <si>
    <t>13.4.1</t>
  </si>
  <si>
    <t>13.4.2</t>
  </si>
  <si>
    <t>13.4.3</t>
  </si>
  <si>
    <t>14.3.1</t>
  </si>
  <si>
    <t>14.5</t>
  </si>
  <si>
    <t>14.5.1</t>
  </si>
  <si>
    <t>14.5.2</t>
  </si>
  <si>
    <t>14.5.3</t>
  </si>
  <si>
    <t>14.4.4</t>
  </si>
  <si>
    <t>14.4.5</t>
  </si>
  <si>
    <t>14.4.6</t>
  </si>
  <si>
    <t>16.1.1</t>
  </si>
  <si>
    <t>16.2.1</t>
  </si>
  <si>
    <t>16.2.2</t>
  </si>
  <si>
    <t>16.2.3</t>
  </si>
  <si>
    <t>16.3.1</t>
  </si>
  <si>
    <t>16.3.2</t>
  </si>
  <si>
    <t>16.4</t>
  </si>
  <si>
    <t>16.4.1</t>
  </si>
  <si>
    <t>16.4.2</t>
  </si>
  <si>
    <t>16.4.3</t>
  </si>
  <si>
    <t>18.4</t>
  </si>
  <si>
    <t>18.5</t>
  </si>
  <si>
    <t>18.6</t>
  </si>
  <si>
    <t>18.7</t>
  </si>
  <si>
    <t>18.8</t>
  </si>
  <si>
    <t>20.3</t>
  </si>
  <si>
    <t>22.1</t>
  </si>
  <si>
    <t>22.2</t>
  </si>
  <si>
    <t>CABO PP CORDPLAST 3 CONDUTORES 450/750V 1,50mm2</t>
  </si>
  <si>
    <t>14.6</t>
  </si>
  <si>
    <t>14.6.1</t>
  </si>
  <si>
    <t>14.6.2</t>
  </si>
  <si>
    <t>14.6.3</t>
  </si>
  <si>
    <t>14.6.4</t>
  </si>
  <si>
    <t>GUICHÊ EM ALUMÍNIO COM VIDRO - FORNECIMENTO E INSTALAÇÃO</t>
  </si>
  <si>
    <t>VERIFICAR TABELA DE QUANTIDADES EM PROJETO DE CLIMATIZAÇÃO</t>
  </si>
  <si>
    <t>VERIFICAR TABELA DE QUANTIDADES EM PROJETO DE SISTEMA DE EXAUSTÃO</t>
  </si>
  <si>
    <t xml:space="preserve">  
Fábio Marques Ribeiro
CREA - 15.276 D / MS</t>
  </si>
  <si>
    <t xml:space="preserve">MOBILIZAÇÃO E DESMOBILIZAÇÃO DE EQUIPAMENTO PARA PERFURAÇÃO DE SOLO DMT 100KM </t>
  </si>
  <si>
    <t xml:space="preserve">UN    </t>
  </si>
  <si>
    <t>VÃO (M)</t>
  </si>
  <si>
    <t>COMPRIMENTO X ALTURA - VÃOS</t>
  </si>
  <si>
    <t>TRANSFORMADOR E CABINE</t>
  </si>
  <si>
    <t>12.2.1</t>
  </si>
  <si>
    <t>12.2.2</t>
  </si>
  <si>
    <t>12.2.3</t>
  </si>
  <si>
    <t>12.2.4</t>
  </si>
  <si>
    <t>12.2.5</t>
  </si>
  <si>
    <t>INTERRUPTOR TETRAPOLAR DR-100A - FORNECIMENTO E INSTALAÇÃO</t>
  </si>
  <si>
    <t>12.1.1</t>
  </si>
  <si>
    <t>12.1.2</t>
  </si>
  <si>
    <t>12.1.3</t>
  </si>
  <si>
    <t>12.1.4</t>
  </si>
  <si>
    <t>12.1.5</t>
  </si>
  <si>
    <t>12.1.6</t>
  </si>
  <si>
    <t>12.1.7</t>
  </si>
  <si>
    <t>12.1.8</t>
  </si>
  <si>
    <t>12.1.9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</si>
  <si>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</si>
  <si>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</si>
  <si>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</si>
  <si>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</si>
  <si>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</si>
  <si>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</si>
  <si>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</si>
  <si>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</si>
  <si>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</si>
  <si>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</si>
  <si>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</si>
  <si>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</si>
  <si>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</si>
  <si>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</si>
  <si>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</si>
  <si>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</si>
  <si>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</si>
  <si>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</si>
  <si>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</si>
  <si>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</si>
  <si>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</si>
  <si>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</si>
  <si>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</si>
  <si>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</si>
  <si>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</si>
  <si>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</si>
  <si>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</si>
  <si>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</si>
  <si>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</si>
  <si>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</si>
  <si>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</si>
  <si>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</si>
  <si>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</si>
  <si>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</si>
  <si>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</si>
  <si>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</si>
  <si>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</si>
  <si>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</si>
  <si>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</si>
  <si>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</si>
  <si>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</si>
  <si>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</si>
  <si>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</si>
  <si>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</si>
  <si>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</si>
  <si>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</si>
  <si>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</si>
  <si>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</si>
  <si>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</si>
  <si>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INSTALAÇÕES ELÉTRICAS</t>
  </si>
  <si>
    <t>CPU 26</t>
  </si>
  <si>
    <t>EXECUÇÃO DE CABINE EM ALVENARIA PARA SUBSTAÇÃO ABRIGADA - RAMAL SUBSTERRANEO, NAS DIMENSÕES 7,00X3,80 COM PÉ DIREITO DE 3,00 M - FORNECIMENTO E EXECUÇÃO</t>
  </si>
  <si>
    <t>FORNECIMENTO DE JANELA DE FERRO BASCULANT</t>
  </si>
  <si>
    <t>CPU 27</t>
  </si>
  <si>
    <t>INSTALAÇÃOES ELÉTRICA E EQUIPAMENTOS PARA CABINE PRIMÁRIA 500KVA- 13,80KV - 220/127V - FORNECIMENTO E INSTALAÇÃO</t>
  </si>
  <si>
    <t>TAPETE ISOLANTE 20KV 1,00x1,00m COM LAUDO</t>
  </si>
  <si>
    <t>CT08</t>
  </si>
  <si>
    <t xml:space="preserve"> 80.224.785/0001-15 </t>
  </si>
  <si>
    <t>ELETROTRAFO</t>
  </si>
  <si>
    <t>(43) 3520-5000</t>
  </si>
  <si>
    <t xml:space="preserve"> 00.776.574/0006-60</t>
  </si>
  <si>
    <t>SUBMARINO</t>
  </si>
  <si>
    <t>23.149.892/0001-92</t>
  </si>
  <si>
    <t>PAGBEM</t>
  </si>
  <si>
    <t>RELE PROT URPE 7104T 50/51 (3F+1NEUTRO) COM FONTE 72/250VCA VCC - PEXTRON</t>
  </si>
  <si>
    <t>CASA&amp;VIDEO</t>
  </si>
  <si>
    <t xml:space="preserve"> 11.114.284/0001-63</t>
  </si>
  <si>
    <t>80.224.785/0001-15</t>
  </si>
  <si>
    <t>TRANSFORMADOR DE POTENCIAL, POTÊNCIA TÉRMICA 1000VA, CLASSE 15KV, 60HZ, GRUPO DE LIGAÇÃO 1, PRIMÁRIO 13,8KV, SECUNDÁRIO 110X220V, CLASSE DE EXTIDÃO 0,3P75, USO INTERNO, EM RESINA EPOXI, NBI 95KV, FABRICADO CONFORME NBR 6855 [RPI-11]</t>
  </si>
  <si>
    <t xml:space="preserve">	TRANSFORMADOR DE CORRENTE 200-5A, TIPO SECO, 15KV</t>
  </si>
  <si>
    <t>CPU 28</t>
  </si>
  <si>
    <t>POSTE ESTRUTURA N3-MF-PR-CF RAMAL DE LIGAÇÃO - FORNECIMENTO E INSTALAÇÃO</t>
  </si>
  <si>
    <t>CPU 29</t>
  </si>
  <si>
    <t>RESERVATÓRIO/BACIA DE CONTENÇÃO PARA LIQUIDO ISOLANTE COM CAPACIDADE DE 850 LITROS  1,00x1,00x1,00, INCLUSO TUBULAÇÃO E IMPERMEABILIZAÇÃO - FORNECIMENTO E EXECUÇÃO</t>
  </si>
  <si>
    <t>BAOBEI</t>
  </si>
  <si>
    <t>23.842.607/0001-14</t>
  </si>
  <si>
    <t>06.913.480/0015-63</t>
  </si>
  <si>
    <t>DIMENSIONAL</t>
  </si>
  <si>
    <t>ENERGIA COMPLETA</t>
  </si>
  <si>
    <t>37.585.325/0001-93</t>
  </si>
  <si>
    <t>CPU 01</t>
  </si>
  <si>
    <t>ADMINISTRAÇÃO</t>
  </si>
  <si>
    <t>AG.TRANF</t>
  </si>
  <si>
    <t>ALMOXARIFADO</t>
  </si>
  <si>
    <t>ANTE CAMARA</t>
  </si>
  <si>
    <t>ANTE CÂMARA</t>
  </si>
  <si>
    <t>APLICAÇÃO MEDICAÇÃO</t>
  </si>
  <si>
    <t>BANHO</t>
  </si>
  <si>
    <t>BANHO PCD</t>
  </si>
  <si>
    <t>BARREIRA</t>
  </si>
  <si>
    <t>CAMARA ESCURA</t>
  </si>
  <si>
    <t>COLETA</t>
  </si>
  <si>
    <t>CONSULT GINECOLÓGICO</t>
  </si>
  <si>
    <t>CONSULTÓRIO CLÍNICA GERAL</t>
  </si>
  <si>
    <t>CONSULTÓRIO PEDIÁTRICO</t>
  </si>
  <si>
    <t>CORREDOR CIRÚRGICA</t>
  </si>
  <si>
    <t>COZINHA</t>
  </si>
  <si>
    <t>CÂMARA FRIA</t>
  </si>
  <si>
    <t>CÂMARA REFRIGER</t>
  </si>
  <si>
    <t>DEP EQUIP / MAT</t>
  </si>
  <si>
    <t>DESPENSA</t>
  </si>
  <si>
    <t>DIRETOR</t>
  </si>
  <si>
    <t>ELETROCARDIOGRAMA</t>
  </si>
  <si>
    <t>EMERGÊNCIA</t>
  </si>
  <si>
    <t>ENFERMARIA</t>
  </si>
  <si>
    <t>ENFERMARIA 02</t>
  </si>
  <si>
    <t>ENFERMARIA CONJUNTO</t>
  </si>
  <si>
    <t>ENFERMARIA INFANTIL</t>
  </si>
  <si>
    <t>ENFERMARIA MASCULINA</t>
  </si>
  <si>
    <t>EQUIPAMENTOS</t>
  </si>
  <si>
    <t>ESPAÇO ALTERNATIVO</t>
  </si>
  <si>
    <t>ESPERA</t>
  </si>
  <si>
    <t>ESTERILIZAÇÃO</t>
  </si>
  <si>
    <t>FARMÁCIA</t>
  </si>
  <si>
    <t>HALL/ BEBEDOURO</t>
  </si>
  <si>
    <t>HIGIENIZAÇÃO</t>
  </si>
  <si>
    <t>INALAÇÃO</t>
  </si>
  <si>
    <t>ISOLAMENTO</t>
  </si>
  <si>
    <t>JARDIM</t>
  </si>
  <si>
    <t>LABORATÓRIO</t>
  </si>
  <si>
    <t>LACTÁRIO</t>
  </si>
  <si>
    <t>LAUDOS</t>
  </si>
  <si>
    <t>LAVABO</t>
  </si>
  <si>
    <t>LAVAGEM UTENSÍLIOS</t>
  </si>
  <si>
    <t>MANUTENÇÃO</t>
  </si>
  <si>
    <t>MATERIAL ESTERILIZADO</t>
  </si>
  <si>
    <t>MEDICAMENTOS MATERIAIS</t>
  </si>
  <si>
    <t>NUTRICIONISTA</t>
  </si>
  <si>
    <t>OBSERVAÇÃO</t>
  </si>
  <si>
    <t>PARTO CURÚRGICO</t>
  </si>
  <si>
    <t>PERTENCES DE PACIENTES</t>
  </si>
  <si>
    <t>PLANTONISTA</t>
  </si>
  <si>
    <t>POSTO DE ENF</t>
  </si>
  <si>
    <t>POSTO DE ENFERMAGEM</t>
  </si>
  <si>
    <t>PREPARO DE MATERIAIS E ROUPA LIMPA</t>
  </si>
  <si>
    <t>PROCEDIMENTO INFANTIL</t>
  </si>
  <si>
    <t>PRÉ PARTO</t>
  </si>
  <si>
    <t>PÁTIO DE SERVIÇO</t>
  </si>
  <si>
    <t>RAIO X</t>
  </si>
  <si>
    <t>RECEBIMENTO E CONTROLE</t>
  </si>
  <si>
    <t>RECEPÇÃO/ DESINFECÇÃO/ SEPARAÇÃO</t>
  </si>
  <si>
    <t>RECEPÇÃO/ REGISTRO</t>
  </si>
  <si>
    <t>REFEITÓRIO - LAZER</t>
  </si>
  <si>
    <t>ROUPARIA</t>
  </si>
  <si>
    <t>SALA DE GESSO</t>
  </si>
  <si>
    <t>SALA DE PARTO NORMAL</t>
  </si>
  <si>
    <t>SALA DE RECUPERAÇÃO</t>
  </si>
  <si>
    <t>SAN</t>
  </si>
  <si>
    <t>SAN FEM</t>
  </si>
  <si>
    <t>SAN MASC</t>
  </si>
  <si>
    <t>SAN.</t>
  </si>
  <si>
    <t>SAN. FEM.</t>
  </si>
  <si>
    <t>SAN. MAS</t>
  </si>
  <si>
    <t>SANIT FEM</t>
  </si>
  <si>
    <t>SANIT MAS</t>
  </si>
  <si>
    <t>SANIT/ VEST FUNC FEM</t>
  </si>
  <si>
    <t>SANIT/ VEST FUNC MASC</t>
  </si>
  <si>
    <t>SERVIÇOS</t>
  </si>
  <si>
    <t>TROCA DE MACAS</t>
  </si>
  <si>
    <t>TROCADOR</t>
  </si>
  <si>
    <t>VEST / SANIT MÉDICOS FEM</t>
  </si>
  <si>
    <t>VEST. SANIT</t>
  </si>
  <si>
    <t>ÁREA DE SERVIÇO</t>
  </si>
  <si>
    <t>CHEFIA</t>
  </si>
  <si>
    <t>DOSADORES</t>
  </si>
  <si>
    <t>WC BARREIRA</t>
  </si>
  <si>
    <t>WC VEST. 1</t>
  </si>
  <si>
    <t>WC/VEST 2</t>
  </si>
  <si>
    <t>WC/VEST 3</t>
  </si>
  <si>
    <t>ÁREA DE PROCESSAMENTO</t>
  </si>
  <si>
    <t>ARQ - INSTALAR JANELAS</t>
  </si>
  <si>
    <t>ALTURA DO PEITORIL</t>
  </si>
  <si>
    <t>JANELA VIDRO FIXO 6MM</t>
  </si>
  <si>
    <t>J5</t>
  </si>
  <si>
    <t>J6</t>
  </si>
  <si>
    <t>ARQ - INSLATAR PORTAS</t>
  </si>
  <si>
    <t>PORTA, ABRIR, 1 FOLHA, ALUMINIO</t>
  </si>
  <si>
    <t>PORTA, ABRIR, 1 FOLHA, ALUMINIO, COM GRELHA</t>
  </si>
  <si>
    <t>PORTA, ABRIR, 2 FOLHAS, ALUMINIO</t>
  </si>
  <si>
    <t>PORTA, VAI E VEM, 2 FOLHAS, ALUMINIO</t>
  </si>
  <si>
    <t>P9</t>
  </si>
  <si>
    <t>PORTÃO DE CORRER DE FERRO</t>
  </si>
  <si>
    <t>PT</t>
  </si>
  <si>
    <t>2.12</t>
  </si>
  <si>
    <t>PISO EXTERNO</t>
  </si>
  <si>
    <t>ÁREA X ESP</t>
  </si>
  <si>
    <t>1.12</t>
  </si>
  <si>
    <t>LIMPEZA - 10KM</t>
  </si>
  <si>
    <t>DEMOLIÇÃO- 10KM</t>
  </si>
  <si>
    <t>DEMOLIÇÃO- 5 KM</t>
  </si>
  <si>
    <t>LIMPEZA - 5 KM</t>
  </si>
  <si>
    <t>4.1.1.4</t>
  </si>
  <si>
    <t>4.1.2.11</t>
  </si>
  <si>
    <t>4.1.3.11</t>
  </si>
  <si>
    <t>4.2.1.6</t>
  </si>
  <si>
    <t>4.2.3.9</t>
  </si>
  <si>
    <t>CPU 30</t>
  </si>
  <si>
    <t>LAJE PRÉ-MOLDADA UNIDIRECIONAL, BIAPOIADA, PARA PISO, ENCHIMENTO EM CERÂMICA, VIGOTA CONVENCIONAL, ALTURA TOTAL DA LAJE (ENCHIMENTO+CAPA) = (16+4). AF_11/2020_PA</t>
  </si>
  <si>
    <t>CPU 31</t>
  </si>
  <si>
    <t>LAJE PRÉ-MOLDADA UNIDIRECIONAL, BIAPOIADA, PARA PISO, ENCHIMENTO EM CERÂMICA, VIGOTA CONVENCIONAL, ALTURA TOTAL DA LAJE (ENCHIMENTO+CAPA) = (12+4). AF_11/2020_PA</t>
  </si>
  <si>
    <t>4.2.5.6</t>
  </si>
  <si>
    <t>4.2.5.7</t>
  </si>
  <si>
    <t>POSITIVOS</t>
  </si>
  <si>
    <t>ÁREA DE ALVENARIA</t>
  </si>
  <si>
    <t xml:space="preserve">WC BARREIRA </t>
  </si>
  <si>
    <t>WC VEST 1</t>
  </si>
  <si>
    <t>WC VEST 2</t>
  </si>
  <si>
    <t>WC VEST 3</t>
  </si>
  <si>
    <t>8.1.4</t>
  </si>
  <si>
    <t>J1 / J3 / J5</t>
  </si>
  <si>
    <t>P2/P3/P4/P5/P6/P9</t>
  </si>
  <si>
    <t xml:space="preserve">	FERRAGEM PARA PORTA VAI-E-VEM DUAS FOLHAS</t>
  </si>
  <si>
    <t xml:space="preserve">UN </t>
  </si>
  <si>
    <t>PORTA VAI E VEM EM ALUMÍNIO, 1,50X2,10M , 2 FOLHAS - FORNECIMENTO E INSTALAÇÃO</t>
  </si>
  <si>
    <t>P7/P8</t>
  </si>
  <si>
    <t>PORTAO DE CORRER EM GRADIL FIXO DE BARRA DE FERRO CHATA DE 3 X 1/4" NA VERTICAL, ACABAMENTO NATURAL, COM TRILHOS E ROLDANAS - FORNECIMENTO E INSTALAÇÃO</t>
  </si>
  <si>
    <t>ARQ - PISO GRANILITE</t>
  </si>
  <si>
    <t>TOTAL GERAL</t>
  </si>
  <si>
    <t>9.2.3</t>
  </si>
  <si>
    <t>ACESSO DESINFECÇAO</t>
  </si>
  <si>
    <t>PORTAS E GRADES</t>
  </si>
  <si>
    <t>SECADORAS</t>
  </si>
  <si>
    <t>PORTAO DE CORRER EM ALUMINIO PINTURA ELETROSTATICA BRANCA</t>
  </si>
  <si>
    <t xml:space="preserve">112618	</t>
  </si>
  <si>
    <t>PAREDE NOVA</t>
  </si>
  <si>
    <t>WC / VEST 3</t>
  </si>
  <si>
    <t>WC / VEST 2</t>
  </si>
  <si>
    <t>WC / VEST.1</t>
  </si>
  <si>
    <t>REDUCAO EXCENTRICA PVC COM ANEL DE BORRACHA 100x50mm</t>
  </si>
  <si>
    <t>10.2.2.5</t>
  </si>
  <si>
    <t>10.2.2.6</t>
  </si>
  <si>
    <t>BUCHA DE REDUCAO DE PVC, SOLDAVEL, CURTA, COM 75 X 50 MM, PARA AGUA FRIA PREDIAL - FORNECIMENTO E INSTALAÇÃO</t>
  </si>
  <si>
    <t>BUCHA REDUCAO LONGA PVC SOLDAVEL 75x50mm</t>
  </si>
  <si>
    <t xml:space="preserve">	EXAUSTOR AXIAL TRIFASICO 400MM MODELO EA400-T6</t>
  </si>
  <si>
    <t xml:space="preserve">	EXAUSTOR CENTRIFUGO LIMIT-LOAD SIMPLES MOD: GTS-200 ARRANJO</t>
  </si>
  <si>
    <t xml:space="preserve">	EXAUSTOR CENTRIFUGO SIROCO MONOFASICO MODELO EC5-MN-3</t>
  </si>
  <si>
    <t>EXAUSTOR CENTRIFUGO LIMIT-LOAD DUPLA MOD: GTD-400 ARRANJO 3</t>
  </si>
  <si>
    <t xml:space="preserve">005947	</t>
  </si>
  <si>
    <t>EXAUSTOR AXIAL TRIFASICO NCL-400/4 Arr. 4 OU SIMILAR, 6000M³/H - FORNECIMENTO E INSTALAÇÃO</t>
  </si>
  <si>
    <t>CPU 06</t>
  </si>
  <si>
    <t>EXAUSTOR AXIAL TRIFASICO 400MM MODELO EA400-T6, 3000M³/H - FORNECIMENTO E INSTALAÇÃO</t>
  </si>
  <si>
    <t>EXAUSTOR CENTRIFUGO CVNE-5750 OU SIMILAR, 4400M³/H - FORNECIMENTO E INSTALAÇÃO</t>
  </si>
  <si>
    <t>EXAUSTOR CENTRIFUGO CVNE-3450 OU SIMILAR, 2750M³/H - FORNECIMENTO E INSTALAÇÃO</t>
  </si>
  <si>
    <t>18.9</t>
  </si>
  <si>
    <t xml:space="preserve">	CHAPA DE ACO GALVANIZADO #24 (5,20kg/m2) PARA DUTOS EXAUSTAO</t>
  </si>
  <si>
    <t xml:space="preserve">	CHAPA DE ACO GALVANIZADO #22 (6,4kg/m2) PARA DUTOS EXAUSTAO</t>
  </si>
  <si>
    <t xml:space="preserve">	CHAPA DE ACO GALVANIZADO #26 (4,00kg/m2) PARA DUTOS EXAUSTAO</t>
  </si>
  <si>
    <t>18.10</t>
  </si>
  <si>
    <t>18.11</t>
  </si>
  <si>
    <t>18.12</t>
  </si>
  <si>
    <t>18.13</t>
  </si>
  <si>
    <t xml:space="preserve">	DUTO FLEXIVEL DE ALUMINIO C/ ISOLAM. TERM.LA VIDRO 150MM 6""</t>
  </si>
  <si>
    <t xml:space="preserve">	DUTO FLEXIVEL DE ALUMINIO C/ ISOLAM. TERM.LA VIDRO 185MM 7""</t>
  </si>
  <si>
    <t>DUTO FLEXIVEL DE ALUMINIO C/ ISOLAM. TERM.LA VIDRO 250MM 10""</t>
  </si>
  <si>
    <t xml:space="preserve">070668	</t>
  </si>
  <si>
    <t>DUTO FLEXIVEL DE ALUMINIO C/ ISOLAM. TERM.LA VIDRO 225MM - FORNECIMENTO E INSTALAÇÃO</t>
  </si>
  <si>
    <t xml:space="preserve">	DUTO FLEXIVEL ALUMINIO COM ISOLAMENTO TERMICO 25mm LA VIDRO 8" 200mm</t>
  </si>
  <si>
    <t>DUTO FLEXIVEL DE ALUMINIO C/ ISOLAM. TERM.LA VIDRO 240MM - FORNECIMENTO E INSTALAÇÃO</t>
  </si>
  <si>
    <t xml:space="preserve">	036514</t>
  </si>
  <si>
    <t>18.14</t>
  </si>
  <si>
    <t>18.15</t>
  </si>
  <si>
    <t xml:space="preserve">	DIFUSOR DE AR EM ALUMINIO 2 VIAS COM REGISTRO 310 x 310mm - NATURAL</t>
  </si>
  <si>
    <t>DIFUSOR DE AR EM ALUMINIO 2 VIAS COM REGISTRO 310 x 310mm - FORNECIMENTO E INSTALAÇÃO</t>
  </si>
  <si>
    <t>GRELHA ANODIZADO C/ REGISTRO 25X25MM- FORNECIMENTO E INSTALAÇÃO</t>
  </si>
  <si>
    <t>DIFUSOR DE AR EM ALUMINIO 3 VIAS COM REGISTRO 254 x 254mm - NATURAL</t>
  </si>
  <si>
    <t xml:space="preserve">060981	</t>
  </si>
  <si>
    <t>CPU 32</t>
  </si>
  <si>
    <t xml:space="preserve">	GRELHA AUTO-FECHANTE PARA DUTO 6" GVAF-150</t>
  </si>
  <si>
    <t>GRELHA AUTO-FECHANTE PARA DUTO 6" RVA 150 - FORNECIMENTO E INSTALAÇÃO</t>
  </si>
  <si>
    <t>18.16</t>
  </si>
  <si>
    <t>18.17</t>
  </si>
  <si>
    <t>CPU 33</t>
  </si>
  <si>
    <t>GRELHA INSUFLAMENTO ANODIZADO C/ REGISTRO 30X20 - FORNECIMENTO E INSTALAÇÃO</t>
  </si>
  <si>
    <t xml:space="preserve">	DIFUSOR DE AR EM ALUMINIO 4 VIAS 366 x 366mm - NATURAL</t>
  </si>
  <si>
    <t>CPU 34</t>
  </si>
  <si>
    <t>GRELHA EXASUTÃO ANODIZADO C/ REGISTRO 30X20 - FORNECIMENTO E INSTALAÇÃO</t>
  </si>
  <si>
    <t>CPU 35</t>
  </si>
  <si>
    <t>BASE EM MADEIRA PARA CAIXA D'ÁGUA NAS DIMENSÕES 6,80x2,80M, SUPORTE DE DUAS CAIXAS D'ÁGUA DE 2000L</t>
  </si>
  <si>
    <t>SWITCH DLINK DES-1008A 8 Portas 10/100Mbps</t>
  </si>
  <si>
    <t xml:space="preserve">059332	</t>
  </si>
  <si>
    <t>MINI RACK 6UX450MM</t>
  </si>
  <si>
    <t xml:space="preserve">059639	</t>
  </si>
  <si>
    <t>CONDUÍTES DETECTORES E BOTOEIRAS</t>
  </si>
  <si>
    <t xml:space="preserve">DISJUNTOR TERMOMAGNETICO TRIPOLAR 300 A / 600 V, TIPO JXD / ICC - 40 KA - FORNECIMENTO E INSTALAÇÃO                                                                                                                                                                                                                                                                                                                                                                                             </t>
  </si>
  <si>
    <t>CPU 36</t>
  </si>
  <si>
    <t xml:space="preserve">DISJUNTOR TERMOMAGNETICO TRIPOLAR 500 A  - FORNECIMENTO E INSTALAÇÃO                                                                                                                                                                                                                                                                                                                                                                                             </t>
  </si>
  <si>
    <t>DISJ. DIN TRIPOLAR 90A 230/440V C10KA SHB3 H-C090A SOPRANO</t>
  </si>
  <si>
    <t>20.4</t>
  </si>
  <si>
    <t>21.3</t>
  </si>
  <si>
    <t>23.1</t>
  </si>
  <si>
    <t>23.2</t>
  </si>
  <si>
    <t>GASES</t>
  </si>
  <si>
    <t>DISJUNTOR TRIPOLAR ELETRONICO WEG OU SIMILAR 1400A</t>
  </si>
  <si>
    <t>C42</t>
  </si>
  <si>
    <t>C43</t>
  </si>
  <si>
    <t>C44</t>
  </si>
  <si>
    <t>C45</t>
  </si>
  <si>
    <t>C46</t>
  </si>
  <si>
    <t>C47</t>
  </si>
  <si>
    <t>C48</t>
  </si>
  <si>
    <t>C49</t>
  </si>
  <si>
    <t>C50</t>
  </si>
  <si>
    <t>C51</t>
  </si>
  <si>
    <t>C52</t>
  </si>
  <si>
    <t>C53</t>
  </si>
  <si>
    <t>C54</t>
  </si>
  <si>
    <t>C55</t>
  </si>
  <si>
    <t>C56</t>
  </si>
  <si>
    <t>C57</t>
  </si>
  <si>
    <t>C58</t>
  </si>
  <si>
    <t>C59</t>
  </si>
  <si>
    <t>C60</t>
  </si>
  <si>
    <t>C61</t>
  </si>
  <si>
    <t>C62</t>
  </si>
  <si>
    <t>C63</t>
  </si>
  <si>
    <t>C64</t>
  </si>
  <si>
    <t>C65</t>
  </si>
  <si>
    <t>C66</t>
  </si>
  <si>
    <t>C67</t>
  </si>
  <si>
    <t>C68</t>
  </si>
  <si>
    <t>C69</t>
  </si>
  <si>
    <t>C70</t>
  </si>
  <si>
    <t>C71</t>
  </si>
  <si>
    <t>C72</t>
  </si>
  <si>
    <t xml:space="preserve">SUZUKI </t>
  </si>
  <si>
    <t>TANIA MÁRLIEN</t>
  </si>
  <si>
    <t>(67) 99833.0876</t>
  </si>
  <si>
    <t>77.504.108/0001-46</t>
  </si>
  <si>
    <t>SECADOR ROTATIVO MODELO 330E – MARCA SUZUKI COM CAPACIDADE PARA 30 KG DE ROUPAS POR CARGA, COM AQUECIMENTO ELÉTRICO, CESTO TOTALMENTE EM AÇO INOX, TIMER E CONTROLE DE TEMPERATURA DIGITAL. DESTINADO A SECAGEM E PRÉ-SECAGEM DE ROUPAS EM GERAL</t>
  </si>
  <si>
    <t>CPU 37</t>
  </si>
  <si>
    <t>CPU 38</t>
  </si>
  <si>
    <t>CPU 39</t>
  </si>
  <si>
    <t>SECADOR ROTATIVO MODELO 330E – MARCA SUZUKI OU SIMILAR COM CAPACIDADE PARA 30 KG DE ROUPAS POR CARGA, COM AQUECIMENTO ELÉTRICO, CESTO TOTALMENTE EM AÇO INOX, TIMER E CONTROLE DE TEMPERATURA DIGITAL. DESTINADO A SECAGEM E PRÉ-SECAGEM DE ROUPAS EM GERAL - FORNECIMENTO E INSTALAÇÃO</t>
  </si>
  <si>
    <t>21.4</t>
  </si>
  <si>
    <t>21.5</t>
  </si>
  <si>
    <t>21.6</t>
  </si>
  <si>
    <t>BASE EM CONCRETO PARA LAVADORA EXTRATORA HOSPITALAR 60KG - FORNECIMENTO E EXECUÇÃO</t>
  </si>
  <si>
    <t>CPU 40</t>
  </si>
  <si>
    <t>21.7</t>
  </si>
  <si>
    <t>(19) 99615-7858</t>
  </si>
  <si>
    <t>FÁBIO LUCAS</t>
  </si>
  <si>
    <t>RUFINO EQUIPAMENTOS</t>
  </si>
  <si>
    <t xml:space="preserve"> 44.478.797/0001-02</t>
  </si>
  <si>
    <t>(19) 99611-6974</t>
  </si>
  <si>
    <t>COMERCIAL</t>
  </si>
  <si>
    <t>MAMUTE</t>
  </si>
  <si>
    <t>04.946.908/0001-43</t>
  </si>
  <si>
    <t xml:space="preserve">	TOMADA INDUSTRIAL FEMEA 3P+N+T 6H 380VAC/16A VERMELHO IP44</t>
  </si>
  <si>
    <t>12.1.59</t>
  </si>
  <si>
    <t>CALANDRA MONOROL MODELO CLM 2035 – MARCA SUZUKI PARA PASSAGEM E ACABAMENTO DE TECIDOS PLANOS, COM CILINDRO DE 450mm DE DIÂMETRO POR 2.500mm DE COMPRIMENTO, COM CONTROLE DE VELOCIDADE ATRAVÉS DE INVERSOR DE FREQÜÊNCIA, AQUECIMENTO Á ELÉTRICO, PRODUÇÃO DE 70 Á 88 KG/H DE ROUPA</t>
  </si>
  <si>
    <t>CALANDRA MONOROL MODELO CLM 2035 – MARCA SUZUKI OU SIMILAR PARA PASSAGEM E ACABAMENTO DE TECIDOS PLANOS, COM CILINDRO DE 450mm DE DIÂMETRO POR 2.500mm DE COMPRIMENTO, COM CONTROLE DE VELOCIDADE ATRAVÉS DE INVERSOR DE FREQÜÊNCIA, AQUECIMENTO Á ELÉTRICO, PRODUÇÃO DE 70 Á 88 KG/H DE ROUPA - FORNECIMENTO E INSTALAÇÃO</t>
  </si>
  <si>
    <t>LAVADORA EXTRATORA HOSPITALAR, COM CAPACIDADE PARA 60 KG DE ROUPAS SECAS POR CARGA, COMPUTADORIZADA E ROTAÇÕES CONTROLADAS POR INVERSOR DE FREQÜÊNCIA. DESTINADA A LAVAR, ENXAGUAR E CENTRIFUGAR ROUPAS HOSPITALARES. PARA UTILIZAÇÃO PROFISSIONAL, ATENDENDO A NORMA REGULAMENTADORA NR12 DO MINISTÉRIO DO TRABALHO</t>
  </si>
  <si>
    <t>LAVADORA EXTRATORA HOSPITALAR, MARCA SUZUKI OU SIMILAR, COM CAPACIDADE PARA 60 KG DE ROUPAS SECAS POR CARGA, COMPUTADORIZADA E ROTAÇÕES CONTROLADAS POR INVERSOR DE FREQÜÊNCIA. DESTINADA A LAVAR, ENXAGUAR E CENTRIFUGAR ROUPAS HOSPITALARES. PARA UTILIZAÇÃO PROFISSIONAL, ATENDENDO A NORMA REGULAMENTADORA NR12 DO MINISTÉRIO DO TRABALHO - FORNECIMENTO E INSTALAÇÃO</t>
  </si>
  <si>
    <t>CUSTO TOTAL C/ BDI S/ DES</t>
  </si>
  <si>
    <t>CRONOGRAMA FÍSICO FINANCEIRO - SEM DESONERADO</t>
  </si>
  <si>
    <t>S/DESONERAÇÃO</t>
  </si>
  <si>
    <t xml:space="preserve">	PONTO DE LUZ PARA ILUMINACAO</t>
  </si>
  <si>
    <t xml:space="preserve">	INSTALACAO DE PONTO DE TOMADA 100W EM DUTO PVC 1/2""</t>
  </si>
  <si>
    <t>CPU 41</t>
  </si>
  <si>
    <t>0,0385</t>
  </si>
  <si>
    <t>0,0193</t>
  </si>
  <si>
    <t>0,2047</t>
  </si>
  <si>
    <t>4,4976</t>
  </si>
  <si>
    <t>0,1388</t>
  </si>
  <si>
    <t>0,1253</t>
  </si>
  <si>
    <t>0,1472</t>
  </si>
  <si>
    <t>0,0771</t>
  </si>
  <si>
    <t>0,0578</t>
  </si>
  <si>
    <t>0,0964</t>
  </si>
  <si>
    <t>0,1002</t>
  </si>
  <si>
    <t>0,53</t>
  </si>
  <si>
    <t>1,7344</t>
  </si>
  <si>
    <t>0,0324</t>
  </si>
  <si>
    <t>0,1927</t>
  </si>
  <si>
    <t>1,4165</t>
  </si>
  <si>
    <t>3,4689</t>
  </si>
  <si>
    <t>2,0235</t>
  </si>
  <si>
    <t>0,1734</t>
  </si>
  <si>
    <t>0,1542</t>
  </si>
  <si>
    <t>0,1349</t>
  </si>
  <si>
    <t>1,3621</t>
  </si>
  <si>
    <t>0,0233</t>
  </si>
  <si>
    <t>0,006</t>
  </si>
  <si>
    <t>0,0289</t>
  </si>
  <si>
    <t>0,0054</t>
  </si>
  <si>
    <t>1,3559</t>
  </si>
  <si>
    <t>0,2891</t>
  </si>
  <si>
    <t>0,1156</t>
  </si>
  <si>
    <t>0,6167</t>
  </si>
  <si>
    <t>0,2979</t>
  </si>
  <si>
    <t>0,3429</t>
  </si>
  <si>
    <t>0,1581</t>
  </si>
  <si>
    <t>0,182</t>
  </si>
  <si>
    <t>0,4654</t>
  </si>
  <si>
    <t>0,3629</t>
  </si>
  <si>
    <t>0,247</t>
  </si>
  <si>
    <t>0,1926</t>
  </si>
  <si>
    <t>0,0239</t>
  </si>
  <si>
    <t>0,1023</t>
  </si>
  <si>
    <t>0,9938</t>
  </si>
  <si>
    <t>EXECUÇÃO DE ESCRITÓRIO EM CANTEIRO DE OBRA EM CHAPA DE MADEIRA COMPENSADA, NÃO INCLUSO MOBILIÁRIO E EQUIPAMENTOS. AF_02/2016</t>
  </si>
  <si>
    <t>CPU 42</t>
  </si>
  <si>
    <t>EXECUÇÃO DE DEPÓSITO EM CANTEIRO DE OBRA EM CHAPA DE MADEIRA COMPENSADA, NÃO INCLUSO MOBILIÁRIO. AF_04/2016</t>
  </si>
  <si>
    <t>CPU 43</t>
  </si>
  <si>
    <t>EXECUÇÃO DE REFEITÓRIO EM CANTEIRO DE OBRA EM CHAPA DE MADEIRA COMPENSADA, NÃO INCLUSO MOBILIÁRIO E EQUIPAMENTOS. AF_02/2016</t>
  </si>
  <si>
    <t>0,0268</t>
  </si>
  <si>
    <t>1,1155</t>
  </si>
  <si>
    <t>1,4293</t>
  </si>
  <si>
    <t>0,0886</t>
  </si>
  <si>
    <t>0,1423</t>
  </si>
  <si>
    <t>0,0537</t>
  </si>
  <si>
    <t>0,3221</t>
  </si>
  <si>
    <t>0,5369</t>
  </si>
  <si>
    <t>0,1074</t>
  </si>
  <si>
    <t>0,8591</t>
  </si>
  <si>
    <t>2,5503</t>
  </si>
  <si>
    <t>0,1611</t>
  </si>
  <si>
    <t>0,1342</t>
  </si>
  <si>
    <t>1,451</t>
  </si>
  <si>
    <t>0,039</t>
  </si>
  <si>
    <t>0,01</t>
  </si>
  <si>
    <t>0,009</t>
  </si>
  <si>
    <t>0,1879</t>
  </si>
  <si>
    <t>0,1449</t>
  </si>
  <si>
    <t>0,2264</t>
  </si>
  <si>
    <t>0,1765</t>
  </si>
  <si>
    <t>0,04</t>
  </si>
  <si>
    <t>1,0</t>
  </si>
  <si>
    <t>1,2782</t>
  </si>
  <si>
    <t>CPU 44</t>
  </si>
  <si>
    <t>EXECUÇÃO DE CENTRAL DE FÔRMAS, PRODUÇÃO DE ARGAMASSA OU CONCRETO EM CANTEIRO DE OBRA, NÃO INCLUSO MOBILIÁRIO E EQUIPAMENTOS. AF_04/2016</t>
  </si>
  <si>
    <t>0,4761</t>
  </si>
  <si>
    <t>0,4251</t>
  </si>
  <si>
    <t>0,4638</t>
  </si>
  <si>
    <t>1,0821</t>
  </si>
  <si>
    <t>2,087</t>
  </si>
  <si>
    <t>0,2899</t>
  </si>
  <si>
    <t>0,0966</t>
  </si>
  <si>
    <t>1,9256</t>
  </si>
  <si>
    <t>0,4831</t>
  </si>
  <si>
    <t>0,0078</t>
  </si>
  <si>
    <t>0,3865</t>
  </si>
  <si>
    <t>0,1932</t>
  </si>
  <si>
    <t>0,1111</t>
  </si>
  <si>
    <t>0,1508</t>
  </si>
  <si>
    <t>0,1176</t>
  </si>
  <si>
    <t>CPU 45</t>
  </si>
  <si>
    <t>EXECUÇÃO DE CENTRAL DE ARMADURA EM CANTEIRO DE OBRA, NÃO INCLUSO MOBILIÁRIO E EQUIPAMENTOS. AF_04/2016</t>
  </si>
  <si>
    <t>(MARÇO/2024)</t>
  </si>
  <si>
    <t>(JANEIRO/2024)</t>
  </si>
  <si>
    <t>AGESUL(JANEIRO/2024) SINAPI (MARÇO/2024) SBC (MARÇO/2024)</t>
  </si>
  <si>
    <t>360 DIAS</t>
  </si>
  <si>
    <t>FORNECIMENTO E INSTALAÇÃO DE PLACA DE OBRA COM CHAPA GALVANIZADA E ESTRUTURA DE MADEIRA. AF_03/2022_PS</t>
  </si>
  <si>
    <t>309,43</t>
  </si>
  <si>
    <t>LOCAÇÃO CONVENCIONAL DE OBRA, UTILIZANDO GABARITO DE TÁBUAS CORRIDAS PONTALETADAS A CADA 2,00M -  2 UTILIZAÇÕES. AF_03/2024</t>
  </si>
  <si>
    <t>61,55</t>
  </si>
  <si>
    <t>TAPUME COM TELHA METÁLICA. AF_03/2024</t>
  </si>
  <si>
    <t>81,41</t>
  </si>
  <si>
    <t>PORTAO PARA TAPUME COM TELHA TRAPEZOIDAL EM ACO GALVANIZADO,  ESP=0,5MM, EM ESTRUTURA DE MADEIRA, INCLUSIVE FERRAGENS (REAPROVEITAMENTO DA TELHA DE 3X)</t>
  </si>
  <si>
    <t>LIMPEZA MANUAL DE VEGETAÇÃO EM TERRENO COM ENXADA. AF_03/2024</t>
  </si>
  <si>
    <t>4,29</t>
  </si>
  <si>
    <t>CARGA, MANOBRA E DESCARGA DE ENTULHO EM CAMINHÃO BASCULANTE 14 M³ - CARGA COM ESCAVADEIRA HIDRÁULICA  (CAÇAMBA DE 0,80 M³ / 111 HP) E DESCARGA LIVRE (UNIDADE: M3). AF_07/2020</t>
  </si>
  <si>
    <t>M3</t>
  </si>
  <si>
    <t>8,81</t>
  </si>
  <si>
    <t>TRANSPORTE COM CAMINHÃO BASCULANTE DE 18 M³, EM VIA URBANA PAVIMENTADA, DMT ATÉ 30 KM (UNIDADE: M3XKM). AF_07/2020</t>
  </si>
  <si>
    <t>M3XKM</t>
  </si>
  <si>
    <t>1,83</t>
  </si>
  <si>
    <t>REMOÇÃO DE TELHAS DE FIBROCIMENTO METÁLICA E CERÂMICA, DE FORMA MANUAL, SEM REAPROVEITAMENTO. AF_09/2023</t>
  </si>
  <si>
    <t>3,31</t>
  </si>
  <si>
    <t>REMOÇÃO DE TRAMA METÁLICA PARA COBERTURA, DE FORMA MANUAL, SEM REAPROVEITAMENTO. AF_09/2023</t>
  </si>
  <si>
    <t>33,68</t>
  </si>
  <si>
    <t>REMOÇÃO DE TESOURAS METÁLICAS, COM VÃO MAIOR OU IGUAL A 8M, DE FORMA MANUAL, SEM REAPROVEITAMENTO. AF_09/2023</t>
  </si>
  <si>
    <t>609,40</t>
  </si>
  <si>
    <t>DEMOLIÇÃO DE ALVENARIA DE BLOCO FURADO, DE FORMA MANUAL, SEM REAPROVEITAMENTO. AF_09/2023</t>
  </si>
  <si>
    <t>53,01</t>
  </si>
  <si>
    <t>DEMOLIÇÃO DE PILARES E VIGAS EM CONCRETO ARMADO, DE FORMA MECANIZADA COM MARTELETE, SEM REAPROVEITAMENTO. AF_09/2023</t>
  </si>
  <si>
    <t>183,78</t>
  </si>
  <si>
    <t>DEMOLIÇÃO DE REVESTIMENTO CERÂMICO, DE FORMA MECANIZADA COM MARTELETE, SEM REAPROVEITAMENTO. AF_09/2023</t>
  </si>
  <si>
    <t>6,68</t>
  </si>
  <si>
    <t>DEMOLIÇÃO DE REVESTIMENTO CERÂMICO, DE FORMA MANUAL, SEM REAPROVEITAMENTO. AF_09/2023</t>
  </si>
  <si>
    <t>21,28</t>
  </si>
  <si>
    <t>DEMOLIÇÃO DE PISO DE CONCRETO SIMPLES, DE FORMA MECANIZADA COM MARTELETE, SEM REAPROVEITAMENTO. AF_09/2023</t>
  </si>
  <si>
    <t>110,25</t>
  </si>
  <si>
    <t>REMOÇÃO DE PORTAS, DE FORMA MANUAL, SEM REAPROVEITAMENTO. AF_09/2023</t>
  </si>
  <si>
    <t>8,88</t>
  </si>
  <si>
    <t>REMOÇÃO DE JANELAS, DE FORMA MANUAL, SEM REAPROVEITAMENTO. AF_09/2023</t>
  </si>
  <si>
    <t>22,96</t>
  </si>
  <si>
    <t>REMOÇÃO DE LOUÇAS, DE FORMA MANUAL, SEM REAPROVEITAMENTO. AF_09/2023</t>
  </si>
  <si>
    <t>11,74</t>
  </si>
  <si>
    <t>ATERRO MANUAL EM CAMADAS DE 20 CM, UMIDECIDAS E FORTEMENTE APILOADAS, COM AQUISICAO DE TERRA</t>
  </si>
  <si>
    <t>REGULARIZACAO DO SOLO COM IRREGULARIDADES ATE 0,20 M</t>
  </si>
  <si>
    <t>ESTACA ESCAVADA MECANICAMENTE, SEM FLUIDO ESTABILIZANTE, COM 30CM DE DIAMETRO, CONCRETO 25MPA, LANCADO POR CAMINHAO BETONEIRA (EXCLUSIVE MOBILIZACAO E DESMOBILIZACAO)</t>
  </si>
  <si>
    <t>ARRASAMENTO MECANICO DE ESTACA DE CONCRETO ARMADO, DIAMETROS DE ATÉ 40 CM. AF_05/2021</t>
  </si>
  <si>
    <t>16,85</t>
  </si>
  <si>
    <t>MONTAGEM DE ARMADURA TRANVERSAL DE ESTACAS DE SEÇÃO RETANGULAR, DIÂMETRO = 5,0 MM. AF_09/2021_PS</t>
  </si>
  <si>
    <t>15,63</t>
  </si>
  <si>
    <t>ESCAVAÇÃO MANUAL PARA BLOCO DE COROAMENTO OU SAPATA (INCLUINDO ESCAVAÇÃO PARA COLOCAÇÃO DE FÔRMAS). AF_01/2024</t>
  </si>
  <si>
    <t>87,00</t>
  </si>
  <si>
    <t>LASTRO DE CONCRETO MAGRO, APLICADO EM BLOCOS DE COROAMENTO OU SAPATAS, ESPESSURA DE 3 CM. AF_01/2024</t>
  </si>
  <si>
    <t>18,89</t>
  </si>
  <si>
    <t>FABRICAÇÃO, MONTAGEM E DESMONTAGEM DE FÔRMA PARA BLOCO DE COROAMENTO, EM CHAPA DE MADEIRA COMPENSADA RESINADA, E=17 MM, 4 UTILIZAÇÕES. AF_01/2024</t>
  </si>
  <si>
    <t>121,00</t>
  </si>
  <si>
    <t>ARMAÇÃO DE BLOCO UTILIZANDO AÇO CA-60 DE 5 MM - MONTAGEM. AF_01/2024</t>
  </si>
  <si>
    <t>19,19</t>
  </si>
  <si>
    <t>ARMAÇÃO DE BLOCO UTILIZANDO AÇO CA-50 DE 8 MM - MONTAGEM. AF_01/2024</t>
  </si>
  <si>
    <t>15,94</t>
  </si>
  <si>
    <t>ARMAÇÃO DE BLOCO UTILIZANDO AÇO CA-50 DE 10 MM - MONTAGEM. AF_01/2024</t>
  </si>
  <si>
    <t>14,01</t>
  </si>
  <si>
    <t>ARMAÇÃO DE BLOCO, SAPATA ISOLADA, VIGA BALDRAME E SAPATA CORRIDA UTILIZANDO AÇO CA-50 DE 12,5 MM - MONTAGEM. AF_01/2024</t>
  </si>
  <si>
    <t>10,93</t>
  </si>
  <si>
    <t>CONCRETO FCK = 25MPA, TRAÇO 1:2,3:2,7 (EM MASSA SECA DE CIMENTO/ AREIA MÉDIA/ BRITA 1) - PREPARO MECÂNICO COM BETONEIRA 400 L. AF_05/2021</t>
  </si>
  <si>
    <t>497,98</t>
  </si>
  <si>
    <t>LANÇAMENTO COM USO DE BALDES, ADENSAMENTO E ACABAMENTO DE CONCRETO EM ESTRUTURAS. AF_02/2022</t>
  </si>
  <si>
    <t>272,37</t>
  </si>
  <si>
    <t>IMPERMEABILIZAÇÃO DE SUPERFÍCIE COM EMULSÃO ASFÁLTICA, 2 DEMÃOS. AF_09/2023</t>
  </si>
  <si>
    <t>62,11</t>
  </si>
  <si>
    <t>REATERRO MANUAL DE VALAS, COM COMPACTADOR DE SOLOS DE PERCUSSÃO. AF_08/2023</t>
  </si>
  <si>
    <t>24,44</t>
  </si>
  <si>
    <t>ESCAVAÇÃO MANUAL PARA VIGA BALDRAME OU SAPATA CORRIDA (INCLUINDO ESCAVAÇÃO PARA COLOCAÇÃO DE FÔRMAS). AF_01/2024</t>
  </si>
  <si>
    <t>95,77</t>
  </si>
  <si>
    <t>FABRICAÇÃO, MONTAGEM E DESMONTAGEM DE FÔRMA PARA VIGA BALDRAME, EM CHAPA DE MADEIRA COMPENSADA RESINADA, E=17 MM, 4 UTILIZAÇÕES. AF_01/2024</t>
  </si>
  <si>
    <t>90,26</t>
  </si>
  <si>
    <t>LASTRO DE CONCRETO MAGRO, APLICADO EM PISOS, LAJES SOBRE SOLO OU RADIERS, ESPESSURA DE 5 CM. AF_01/2024</t>
  </si>
  <si>
    <t>35,10</t>
  </si>
  <si>
    <t>MONTAGEM E DESMONTAGEM DE FÔRMA DE PILARES RETANGULARES E ESTRUTURAS SIMILARES, PÉ-DIREITO SIMPLES, EM CHAPA DE MADEIRA COMPENSADA PLASTIFICADA, 10 UTILIZAÇÕES. AF_09/2020</t>
  </si>
  <si>
    <t>64,02</t>
  </si>
  <si>
    <t>ARMAÇÃO DE PILAR OU VIGA DE ESTRUTURA CONVENCIONAL DE CONCRETO ARMADO UTILIZANDO AÇO CA-60 DE 5,0 MM - MONTAGEM. AF_06/2022</t>
  </si>
  <si>
    <t>13,98</t>
  </si>
  <si>
    <t>ARMAÇÃO DE PILAR OU VIGA DE ESTRUTURA CONVENCIONAL DE CONCRETO ARMADO UTILIZANDO AÇO CA-50 DE 10,0 MM - MONTAGEM. AF_06/2022</t>
  </si>
  <si>
    <t>11,35</t>
  </si>
  <si>
    <t>ARMAÇÃO DE PILAR OU VIGA DE ESTRUTURA CONVENCIONAL DE CONCRETO ARMADO UTILIZANDO AÇO CA-50 DE 12,5 MM - MONTAGEM. AF_06/2022</t>
  </si>
  <si>
    <t>9,57</t>
  </si>
  <si>
    <t>MONTAGEM E DESMONTAGEM DE FÔRMA DE VIGA, ESCORAMENTO COM PONTALETE DE MADEIRA, PÉ-DIREITO SIMPLES, EM MADEIRA SERRADA, 4 UTILIZAÇÕES. AF_09/2020</t>
  </si>
  <si>
    <t>160,48</t>
  </si>
  <si>
    <t>ARMAÇÃO DE PILAR OU VIGA DE ESTRUTURA CONVENCIONAL DE CONCRETO ARMADO UTILIZANDO AÇO CA-50 DE 6,3 MM - MONTAGEM. AF_06/2022</t>
  </si>
  <si>
    <t>13,36</t>
  </si>
  <si>
    <t>ARMAÇÃO DE PILAR OU VIGA DE ESTRUTURA CONVENCIONAL DE CONCRETO ARMADO UTILIZANDO AÇO CA-50 DE 8,0 MM - MONTAGEM. AF_06/2022</t>
  </si>
  <si>
    <t>12,66</t>
  </si>
  <si>
    <t>ARMAÇÃO DE PILAR OU VIGA DE ESTRUTURA CONVENCIONAL DE CONCRETO ARMADO UTILIZANDO AÇO CA-50 DE 16,0 MM - MONTAGEM. AF_06/2022</t>
  </si>
  <si>
    <t>9,29</t>
  </si>
  <si>
    <t>LAJE PRÉ-MOLDADA UNIDIRECIONAL, BIAPOIADA, PARA PISO, ENCHIMENTO EM CERÂMICA, VIGOTA CONVENCIONAL, ALTURA TOTAL DA LAJE (ENCHIMENTO+CAPA) = (8+4). AF_11/2020_PA</t>
  </si>
  <si>
    <t>186,29</t>
  </si>
  <si>
    <t>ARMAÇÃO DE LAJE DE ESTRUTURA CONVENCIONAL DE CONCRETO ARMADO UTILIZANDO AÇO CA-60 DE 4,2 MM - MONTAGEM. AF_06/2022</t>
  </si>
  <si>
    <t>15,27</t>
  </si>
  <si>
    <t>ARMAÇÃO DE LAJE DE ESTRUTURA CONVENCIONAL DE CONCRETO ARMADO UTILIZANDO AÇO CA-50 DE 6,3 MM - MONTAGEM. AF_06/2022</t>
  </si>
  <si>
    <t>12,90</t>
  </si>
  <si>
    <t>ARMAÇÃO DE LAJE DE ESTRUTURA CONVENCIONAL DE CONCRETO ARMADO UTILIZANDO AÇO CA-50 DE 8,0 MM - MONTAGEM. AF_06/2022</t>
  </si>
  <si>
    <t>12,22</t>
  </si>
  <si>
    <t>ESCORAMENTO DE FORMAS DE LAJE EM MADEIRA NAO APARELHADAS, PE DIREITO SIMPLES, INCLUSO TRAVAMENTO, 4 UTILIZACOES</t>
  </si>
  <si>
    <t>ALVENARIA DE EMBASAMENTO COM BLOCO ESTRUTURAL DE CERÂMICA, DE 14X19X29CM E ARGAMASSA DE ASSENTAMENTO COM PREPARO EM BETONEIRA. AF_05/2020</t>
  </si>
  <si>
    <t>660,22</t>
  </si>
  <si>
    <t>ALVENARIA DE VEDAÇÃO DE BLOCOS CERÂMICOS FURADOS NA HORIZONTAL DE 11,5X19X19 CM (ESPESSURA 11,5 CM) E ARGAMASSA DE ASSENTAMENTO COM PREPARO EM BETONEIRA. AF_12/2021</t>
  </si>
  <si>
    <t>81,53</t>
  </si>
  <si>
    <t>FIXAÇÃO (ENCUNHAMENTO) DE ALVENARIA DE VEDAÇÃO COM TIJOLO MACIÇO. AF_03/2024</t>
  </si>
  <si>
    <t>27,50</t>
  </si>
  <si>
    <t>VERGA PRÉ-MOLDADA PARA JANELAS COM ATÉ 1,5 M DE VÃO. AF_03/2016</t>
  </si>
  <si>
    <t>51,11</t>
  </si>
  <si>
    <t>VERGA PRÉ-MOLDADA PARA JANELAS COM MAIS DE 1,5 M DE VÃO. AF_03/2016</t>
  </si>
  <si>
    <t>65,07</t>
  </si>
  <si>
    <t>VERGA PRÉ-MOLDADA COM ATÉ 1,5 M DE VÃO, ESPESSURA DE *20* CM. AF_03/2024</t>
  </si>
  <si>
    <t>28,42</t>
  </si>
  <si>
    <t>CONTRAVERGA PRÉ-MOLDADA, ESPESSURA DE *20* CM. AF_03/2024</t>
  </si>
  <si>
    <t>27,69</t>
  </si>
  <si>
    <t>CONTRAVERGA PRÉ-MOLDADA PARA VÃOS DE MAIS DE 1,5 M DE COMPRIMENTO. AF_03/2016</t>
  </si>
  <si>
    <t>61,22</t>
  </si>
  <si>
    <t>MURO (H=2,00M) REVESTIDO E PINTADO - ANEXO A-118 (S.C.) - PLANILHA PADRAO 000566</t>
  </si>
  <si>
    <t>ESTRUTURA TRELIÇADA DE COBERTURA, TIPO SHED, COM LIGAÇÕES SOLDADAS, INCLUSOS PERFIS METÁLICOS, CHAPAS METÁLICAS, MÃO DE OBRA E TRANSPORTE COM GUINDASTE - FORNECIMENTO E INSTALAÇÃO. AF_01/2020_PSA</t>
  </si>
  <si>
    <t>12,10</t>
  </si>
  <si>
    <t>CUMEEIRA PARA TELHA GALVALUME TRAPEZOIDAL, ESPESSURA 0,43MM</t>
  </si>
  <si>
    <t>RUFO EM CHAPA DE AÇO GALVANIZADO NÚMERO 24, CORTE DE 25 CM, INCLUSO TRANSPORTE VERTICAL. AF_07/2019</t>
  </si>
  <si>
    <t>48,91</t>
  </si>
  <si>
    <t>CHAPIM (RUFO CAPA) EM AÇO GALVANIZADO, CORTE 33. AF_11/2020</t>
  </si>
  <si>
    <t>40,28</t>
  </si>
  <si>
    <t>CHAPISCO PARA PAREDES EXTERNAS E INTERNAS COM ARGAMASSA DE CIMENTO E AREIA NO TRACO 1:3</t>
  </si>
  <si>
    <t>MASSA ÚNICA, EM ARGAMASSA TRAÇO 1:2:8, PREPARO MECÂNICO, APLICADA MANUALMENTE EM PAREDES INTERNAS DE AMBIENTES COM ÁREA ENTRE 5M² E 10M², E = 17,5MM, COM TALISCAS. AF_03/2024</t>
  </si>
  <si>
    <t>34,58</t>
  </si>
  <si>
    <t>EMBOÇO OU MASSA ÚNICA EM ARGAMASSA TRAÇO 1:2:8, PREPARO MECÂNICO COM BETONEIRA 400 L, APLICADA MANUALMENTE EM PANOS DE FACHADA COM PRESENÇA DE VÃOS, ESPESSURA DE 25 MM. AF_08/2022</t>
  </si>
  <si>
    <t>51,75</t>
  </si>
  <si>
    <t>EMBOÇO, EM ARGAMASSA TRAÇO 1:2:8, PREPARO MANUAL, APLICADO MANUALMENTE EM PAREDES INTERNAS DE AMBIENTES COM ÁREA MENOR QUE 5M², E = 17,5MM, COM TALISCAS. AF_03/2024</t>
  </si>
  <si>
    <t>40,40</t>
  </si>
  <si>
    <t>EMBOÇO, EM ARGAMASSA TRAÇO 1:2:8, PREPARO MECÂNICO, APLICADO MANUALMENTE EM PAREDES INTERNAS DE AMBIENTES COM ÁREA MAIOR QUE 10M², E = 17,5MM, COM TALISCAS. AF_03/2024</t>
  </si>
  <si>
    <t>31,14</t>
  </si>
  <si>
    <t>REVESTIMENTO CERÂMICO PARA PAREDES INTERNAS COM PLACAS TIPO ESMALTADA EXTRA  DE DIMENSÕES 33X45 CM APLICADAS NA ALTURA INTEIRA DAS PAREDES. AF_02/2023_PE</t>
  </si>
  <si>
    <t>63,81</t>
  </si>
  <si>
    <t>CHAPISCO APLICADO NO TETO OU EM ALVENARIA E ESTRUTURA, COM ROLO PARA TEXTURA ACRÍLICA. ARGAMASSA TRAÇO 1:4 E EMULSÃO POLIMÉRICA (ADESIVO) COM PREPARO EM BETONEIRA 400L. AF_10/2022</t>
  </si>
  <si>
    <t>9,44</t>
  </si>
  <si>
    <t>MASSA ÚNICA, EM ARGAMASSA TRAÇO 1:2:8, PREPARO MECÂNICO, APLICADA MANUALMENTE EM TETO, E = 10MM, COM TALISCAS. AF_03/2024</t>
  </si>
  <si>
    <t>30,14</t>
  </si>
  <si>
    <t>FORRO EM DRYWALL PARA AMBIENTES RESIDENCIAIS, INCLUSIVE ESTRUTURA UNIDIRECIONAL DE FIXAÇÃO. AF_08/2023_PS</t>
  </si>
  <si>
    <t>73,77</t>
  </si>
  <si>
    <t>ACABAMENTOS PARA FORRO (MOLDURA EM DRYWALL, COM LARGURA DE 15 CM). AF_08/2023_PS</t>
  </si>
  <si>
    <t>28,51</t>
  </si>
  <si>
    <t>JANELA DE ALUMÍNIO DE CORRER COM 2 FOLHAS PARA VIDROS, COM VIDROS, BATENTE, ACABAMENTO COM ACETATO OU BRILHANTE E FERRAGENS. EXCLUSIVE ALIZAR E CONTRAMARCO. FORNECIMENTO E INSTALAÇÃO. AF_12/2019</t>
  </si>
  <si>
    <t>450,61</t>
  </si>
  <si>
    <t>JANELA FIXA DE ALUMÍNIO PARA VIDRO, COM VIDRO, BATENTE E FERRAGENS. EXCLUSIVE ACABAMENTO, ALIZAR E CONTRAMARCO. FORNECIMENTO E INSTALAÇÃO. AF_12/2019</t>
  </si>
  <si>
    <t>950,61</t>
  </si>
  <si>
    <t>JANELA DE ALUMÍNIO TIPO MAXIM-AR, COM VIDROS, BATENTE E FERRAGENS. EXCLUSIVE ALIZAR, ACABAMENTO E CONTRAMARCO. FORNECIMENTO E INSTALAÇÃO. AF_12/2019</t>
  </si>
  <si>
    <t>860,03</t>
  </si>
  <si>
    <t>PORTA EM ALUMÍNIO DE ABRIR TIPO VENEZIANA COM GUARNIÇÃO, FIXAÇÃO COM PARAFUSOS - FORNECIMENTO E INSTALAÇÃO. AF_12/2019</t>
  </si>
  <si>
    <t>706,05</t>
  </si>
  <si>
    <t>REGULARIZACAO SARRAFEADA PARA REVESTIMENTO DE PISO COM ARGAMASSA DE CIMENTO E AREIA NO TRACO 1:3, NA(S) ESPESSURA(S):- 2 CM</t>
  </si>
  <si>
    <t>PISO EM GRANILITE, MARMORITE OU GRANITINA EM AMBIENTES INTERNOS, COM ESPESSURA DE 8 MM, INCLUSO MISTURA EM BETONEIRA, COLOCAÇÃO DAS JUNTAS, APLICAÇÃO DO PISO, 4 POLIMENTOS COM POLITRIZ, ESTUCAMENTO, SELADOR E CERA. AF_06/2022</t>
  </si>
  <si>
    <t>99,44</t>
  </si>
  <si>
    <t>RODAPÉ EM MARMORITE, ALTURA 10CM. AF_09/2020</t>
  </si>
  <si>
    <t>22,71</t>
  </si>
  <si>
    <t>REVESTIMENTO CERÂMICO PARA PISO COM PLACAS TIPO ESMALTADA EXTRA DE DIMENSÕES 35X35 CM APLICADA EM AMBIENTES DE ÁREA MENOR QUE 5 M2. AF_02/2023_PE</t>
  </si>
  <si>
    <t>61,72</t>
  </si>
  <si>
    <t>RASGO LINEAR MANUAL EM ALVENARIA, PARA RAMAIS/ DISTRIBUIÇÃO DE INSTALAÇÕES HIDRÁULICAS, DIÂMETROS MENORES OU IGUAIS A 40 MM. AF_09/2023</t>
  </si>
  <si>
    <t>6,99</t>
  </si>
  <si>
    <t>ESCAVACAO (MANUAL) DE VALAS, PARA ASSENTAMENTO DE TUBOS, NO(S) DIAMETRO(S):- (100 A 150)MM</t>
  </si>
  <si>
    <t>REATERRO (MANUAL) DE VALAS, COM TUBOS ASSENTADOS, NO(S) DIAMETRO(S):- (100 A 150)MM</t>
  </si>
  <si>
    <t>CAIXA ENTERRADA HIDRÁULICA RETANGULAR EM ALVENARIA COM TIJOLOS CERÂMICOS MACIÇOS, DIMENSÕES INTERNAS: 0,6X0,6X0,6 M PARA REDE DE ESGOTO. AF_12/2020</t>
  </si>
  <si>
    <t>548,89</t>
  </si>
  <si>
    <t>CAIXA ENTERRADA HIDRÁULICA RETANGULAR EM ALVENARIA COM TIJOLOS CERÂMICOS MACIÇOS, DIMENSÕES INTERNAS: 0,8X0,8X0,6 M PARA REDE DE ESGOTO. AF_12/2020</t>
  </si>
  <si>
    <t>762,20</t>
  </si>
  <si>
    <t>CAIXA SIFONADA, COM GRELHA QUADRADA, PVC, DN 150 X 150 X 50 MM, JUNTA SOLDÁVEL, FORNECIDA E INSTALADA EM RAMAL DE DESCARGA OU EM RAMAL DE ESGOTO SANITÁRIO. AF_08/2022</t>
  </si>
  <si>
    <t>68,67</t>
  </si>
  <si>
    <t>CAIXA SIFONADA, PVC, DN 100 X 100 X 50 MM, JUNTA ELÁSTICA, FORNECIDA E INSTALADA EM RAMAL DE DESCARGA OU EM RAMAL DE ESGOTO SANITÁRIO. AF_08/2022</t>
  </si>
  <si>
    <t>47,14</t>
  </si>
  <si>
    <t>CURVA CURTA 90 GRAUS, PVC, SERIE NORMAL, ESGOTO PREDIAL, DN 40 MM, JUNTA SOLDÁVEL, FORNECIDO E INSTALADO EM RAMAL DE DESCARGA OU RAMAL DE ESGOTO SANITÁRIO. AF_08/2022</t>
  </si>
  <si>
    <t>12,62</t>
  </si>
  <si>
    <t>JOELHO 45 GRAUS, PVC, SERIE NORMAL, ESGOTO PREDIAL, DN 100 MM, JUNTA ELÁSTICA, FORNECIDO E INSTALADO EM RAMAL DE DESCARGA OU RAMAL DE ESGOTO SANITÁRIO. AF_08/2022</t>
  </si>
  <si>
    <t>27,52</t>
  </si>
  <si>
    <t>JOELHO 45 GRAUS, PVC, SERIE NORMAL, ESGOTO PREDIAL, DN 150 MM, JUNTA ELÁSTICA, FORNECIDO E INSTALADO EM SUBCOLETOR AÉREO DE ESGOTO SANITÁRIO. AF_08/2022</t>
  </si>
  <si>
    <t>108,30</t>
  </si>
  <si>
    <t>JOELHO 45 GRAUS, PVC, SERIE NORMAL, ESGOTO PREDIAL, DN 50 MM, JUNTA ELÁSTICA, FORNECIDO E INSTALADO EM PRUMADA DE ESGOTO SANITÁRIO OU VENTILAÇÃO. AF_08/2022</t>
  </si>
  <si>
    <t>10,42</t>
  </si>
  <si>
    <t>JOELHO 90 GRAUS, PVC, SERIE NORMAL, ESGOTO PREDIAL, DN 100 MM, JUNTA ELÁSTICA, FORNECIDO E INSTALADO EM RAMAL DE DESCARGA OU RAMAL DE ESGOTO SANITÁRIO. AF_08/2022</t>
  </si>
  <si>
    <t>26,70</t>
  </si>
  <si>
    <t>JOELHO 90 GRAUS, PVC, SERIE NORMAL, ESGOTO PREDIAL, DN 50 MM, JUNTA ELÁSTICA, FORNECIDO E INSTALADO EM RAMAL DE DESCARGA OU RAMAL DE ESGOTO SANITÁRIO. AF_08/2022</t>
  </si>
  <si>
    <t>14,30</t>
  </si>
  <si>
    <t>JOELHO 90 GRAUS, PVC, SERIE NORMAL, ESGOTO PREDIAL, DN 40 MM, JUNTA SOLDÁVEL, FORNECIDO E INSTALADO EM RAMAL DE DESCARGA OU RAMAL DE ESGOTO SANITÁRIO. AF_08/2022</t>
  </si>
  <si>
    <t>9,75</t>
  </si>
  <si>
    <t>CONEXOES DE PVC (DA TIGRE, FORTILIT OU SIMILAR), PARA ESGOTO PRIMARIO E VENTILACAO, NA(S) ESPECIFICACAO(OES):- JUNCAO SIMPLES COM REDUCAO (100 X 50) MM</t>
  </si>
  <si>
    <t>JUNÇÃO SIMPLES, PVC, SERIE NORMAL, ESGOTO PREDIAL, DN 100 X 100 MM, JUNTA ELÁSTICA, FORNECIDO E INSTALADO EM RAMAL DE DESCARGA OU RAMAL DE ESGOTO SANITÁRIO. AF_08/2022</t>
  </si>
  <si>
    <t>50,04</t>
  </si>
  <si>
    <t>JUNÇÃO SIMPLES, PVC, SERIE NORMAL, ESGOTO PREDIAL, DN 50 X 50 MM, JUNTA ELÁSTICA, FORNECIDO E INSTALADO EM PRUMADA DE ESGOTO SANITÁRIO OU VENTILAÇÃO. AF_08/2022</t>
  </si>
  <si>
    <t>19,51</t>
  </si>
  <si>
    <t>TUBO PVC, SERIE NORMAL, ESGOTO PREDIAL, DN 100 MM, FORNECIDO E INSTALADO EM RAMAL DE DESCARGA OU RAMAL DE ESGOTO SANITÁRIO. AF_08/2022</t>
  </si>
  <si>
    <t>35,19</t>
  </si>
  <si>
    <t>TUBO PVC, SERIE NORMAL, ESGOTO PREDIAL, DN 150 MM, FORNECIDO E INSTALADO EM SUBCOLETOR AÉREO DE ESGOTO SANITÁRIO. AF_08/2022</t>
  </si>
  <si>
    <t>54,30</t>
  </si>
  <si>
    <t>TUBO PVC, SERIE NORMAL, ESGOTO PREDIAL, DN 50 MM, FORNECIDO E INSTALADO EM RAMAL DE DESCARGA OU RAMAL DE ESGOTO SANITÁRIO. AF_08/2022</t>
  </si>
  <si>
    <t>25,29</t>
  </si>
  <si>
    <t>TUBO PVC, SERIE NORMAL, ESGOTO PREDIAL, DN 40 MM, FORNECIDO E INSTALADO EM RAMAL DE DESCARGA OU RAMAL DE ESGOTO SANITÁRIO. AF_08/2022</t>
  </si>
  <si>
    <t>19,75</t>
  </si>
  <si>
    <t>SUMIDOURO CIRCULAR, EM CONCRETO PRÉ-MOLDADO, DIÂMETRO INTERNO = 2,88 M, ALTURA INTERNA = 3,0 M, ÁREA DE INFILTRAÇÃO: 31,4 M² (PARA 12 CONTRIBUINTES). AF_12/2020_PA</t>
  </si>
  <si>
    <t>8.062,02</t>
  </si>
  <si>
    <t>TANQUE SÉPTICO CIRCULAR, EM CONCRETO PRÉ-MOLDADO, DIÂMETRO INTERNO = 1,88 M, ALTURA INTERNA = 2,50 M, VOLUME ÚTIL: 6245,8 L (PARA 32 CONTRIBUINTES). AF_12/2020_PA</t>
  </si>
  <si>
    <t>4.957,62</t>
  </si>
  <si>
    <t>TERMINAL DE VENTILAÇÃO, PVC, SÉRIE NORMAL, ESGOTO PREDIAL, DN 50 MM, JUNTA SOLDÁVEL, FORNECIDO E INSTALADO EM PRUMADA DE ESGOTO SANITÁRIO OU VENTILAÇÃO. AF_08/2022</t>
  </si>
  <si>
    <t>10,99</t>
  </si>
  <si>
    <t>TE, PVC, SÉRIE NORMAL, ESGOTO PREDIAL, DN 100 X 50 MM, JUNTA ELÁSTICA, FORNECIDO E INSTALADO EM PRUMADA DE ESGOTO SANITÁRIO OU VENTILAÇÃO. AF_08/2022</t>
  </si>
  <si>
    <t>38,57</t>
  </si>
  <si>
    <t>TE, PVC, SERIE NORMAL, ESGOTO PREDIAL, DN 50 X 50 MM, JUNTA ELÁSTICA, FORNECIDO E INSTALADO EM RAMAL DE DESCARGA OU RAMAL DE ESGOTO SANITÁRIO. AF_08/2022</t>
  </si>
  <si>
    <t>23,30</t>
  </si>
  <si>
    <t>RASGO LINEAR MECANIZADO EM CONTRAPISO, PARA RAMAIS/ DISTRIBUIÇÃO DE INSTALAÇÕES HIDRÁULICAS, DIÂMETROS MENORES OU IGUAIS A 40 MM. AF_09/2023_PS</t>
  </si>
  <si>
    <t>12,74</t>
  </si>
  <si>
    <t>REGISTRO DE GAVETA BRUTO, LATÃO, ROSCÁVEL, 3/4", COM ACABAMENTO E CANOPLA CROMADOS - FORNECIMENTO E INSTALAÇÃO. AF_08/2021</t>
  </si>
  <si>
    <t>85,04</t>
  </si>
  <si>
    <t>ADAPTADOR COM FLANGE E ANEL DE VEDAÇÃO, PVC, SOLDÁVEL, DN  25 MM X 3/4 , INSTALADO EM RESERVAÇÃO DE ÁGUA DE EDIFICAÇÃO QUE POSSUA RESERVATÓRIO DE FIBRA/FIBROCIMENTO   FORNECIMENTO E INSTALAÇÃO. AF_06/2016</t>
  </si>
  <si>
    <t>20,43</t>
  </si>
  <si>
    <t>ADAPTADOR CURTO COM BOLSA E ROSCA PARA REGISTRO, PVC, SOLDÁVEL, DN 25MM X 3/4 , INSTALADO EM RAMAL OU SUB-RAMAL DE ÁGUA - FORNECIMENTO E INSTALAÇÃO. AF_06/2022</t>
  </si>
  <si>
    <t>6,18</t>
  </si>
  <si>
    <t>JOELHO 90 GRAUS, PVC, SOLDÁVEL, DN 25MM, INSTALADO EM RAMAL DE DISTRIBUIÇÃO DE ÁGUA - FORNECIMENTO E INSTALAÇÃO. AF_06/2022</t>
  </si>
  <si>
    <t>8,05</t>
  </si>
  <si>
    <t>TUBO, PVC, SOLDÁVEL, DN 25MM, INSTALADO EM RAMAL DE DISTRIBUIÇÃO DE ÁGUA - FORNECIMENTO E INSTALAÇÃO. AF_06/2022</t>
  </si>
  <si>
    <t>11,46</t>
  </si>
  <si>
    <t>TE, PVC, SOLDÁVEL, DN 25MM, INSTALADO EM RAMAL DE DISTRIBUIÇÃO DE ÁGUA - FORNECIMENTO E INSTALAÇÃO. AF_06/2022</t>
  </si>
  <si>
    <t>11,16</t>
  </si>
  <si>
    <t>REGISTRO DE GAVETA BRUTO, LATÃO, ROSCÁVEL, 2 1/2" - FORNECIMENTO E INSTALAÇÃO. AF_08/2021</t>
  </si>
  <si>
    <t>262,14</t>
  </si>
  <si>
    <t>REGISTRO DE GAVETA BRUTO, LATÃO, ROSCÁVEL, 1 1/2", COM ACABAMENTO E CANOPLA CROMADOS - FORNECIMENTO E INSTALAÇÃO. AF_08/2021</t>
  </si>
  <si>
    <t>150,57</t>
  </si>
  <si>
    <t>REGISTRO DE PRESSÃO BRUTO, LATÃO, ROSCÁVEL, 3/4", COM ACABAMENTO E CANOPLA CROMADOS - FORNECIMENTO E INSTALAÇÃO. AF_08/2021</t>
  </si>
  <si>
    <t>80,77</t>
  </si>
  <si>
    <t>REGISTRO DE ESFERA, PVC, SOLDÁVEL, COM VOLANTE, DN  32 MM - FORNECIMENTO E INSTALAÇÃO. AF_08/2021</t>
  </si>
  <si>
    <t>42,03</t>
  </si>
  <si>
    <t>LUVA SOLDÁVEL E COM ROSCA, PVC, SOLDÁVEL, DN 25MM X 3/4 , INSTALADO EM RAMAL OU SUB-RAMAL DE ÁGUA - FORNECIMENTO E INSTALAÇÃO. AF_06/2022</t>
  </si>
  <si>
    <t>6,80</t>
  </si>
  <si>
    <t>ADAPTADOR COM FLANGE E ANEL DE VEDAÇÃO, PVC, SOLDÁVEL, DN 32 MM X 1 , INSTALADO EM RESERVAÇÃO DE ÁGUA DE EDIFICAÇÃO QUE POSSUA RESERVATÓRIO DE FIBRA/FIBROCIMENTO   FORNECIMENTO E INSTALAÇÃO. AF_06/2016</t>
  </si>
  <si>
    <t>26,64</t>
  </si>
  <si>
    <t>ADAPTADOR COM FLANGES LIVRES, PVC, SOLDÁVEL LONGO, DN 75 MM X 2 1/2 , INSTALADO EM RESERVAÇÃO DE ÁGUA DE EDIFICAÇÃO QUE POSSUA RESERVATÓRIO DE FIBRA/FIBROCIMENTO   FORNECIMENTO E INSTALAÇÃO. AF_06/2016</t>
  </si>
  <si>
    <t>226,02</t>
  </si>
  <si>
    <t>ADAPTADOR CURTO COM BOLSA E ROSCA PARA REGISTRO, PVC, SOLDÁVEL, DN 50 MM X 1 1/2 , INSTALADO EM RESERVAÇÃO DE ÁGUA DE EDIFICAÇÃO QUE POSSUA RESERVATÓRIO DE FIBRA/FIBROCIMENTO   FORNECIMENTO E INSTALAÇÃO. AF_06/2016</t>
  </si>
  <si>
    <t>12,83</t>
  </si>
  <si>
    <t>ADAPTADOR CURTO COM BOLSA E ROSCA PARA REGISTRO, PVC, SOLDÁVEL, DN 75 MM X 2 1/2 , INSTALADO EM RESERVAÇÃO DE ÁGUA DE EDIFICAÇÃO QUE POSSUA RESERVATÓRIO DE FIBRA/FIBROCIMENTO   FORNECIMENTO E INSTALAÇÃO. AF_06/2016</t>
  </si>
  <si>
    <t>34,95</t>
  </si>
  <si>
    <t>BUCHA DE REDUÇÃO, LONGA, PVC, SOLDÁVEL, DN 50 X 25 MM, INSTALADO EM PRUMADA DE ÁGUA - FORNECIMENTO E INSTALAÇÃO. AF_06/2022</t>
  </si>
  <si>
    <t>9,36</t>
  </si>
  <si>
    <t>CURVA 45 GRAUS, PVC, SOLDÁVEL, DN 50MM, INSTALADO EM PRUMADA DE ÁGUA - FORNECIMENTO E INSTALAÇÃO. AF_06/2022</t>
  </si>
  <si>
    <t>18,07</t>
  </si>
  <si>
    <t>CURVA 45 GRAUS, PVC, SOLDÁVEL, DN 75MM, INSTALADO EM PRUMADA DE ÁGUA - FORNECIMENTO E INSTALAÇÃO. AF_06/2022</t>
  </si>
  <si>
    <t>45,44</t>
  </si>
  <si>
    <t>CURVA 90 GRAUS, PVC, SOLDÁVEL, DN 25MM, INSTALADO EM RAMAL DE DISTRIBUIÇÃO DE ÁGUA - FORNECIMENTO E INSTALAÇÃO. AF_06/2022</t>
  </si>
  <si>
    <t>10,30</t>
  </si>
  <si>
    <t>CURVA 90 GRAUS, PVC, SOLDÁVEL, DN 50 MM, INSTALADO EM RESERVAÇÃO DE ÁGUA DE EDIFICAÇÃO QUE POSSUA RESERVATÓRIO DE FIBRA/FIBROCIMENTO   FORNECIMENTO E INSTALAÇÃO. AF_06/2016</t>
  </si>
  <si>
    <t>23,94</t>
  </si>
  <si>
    <t>CURVA 90 GRAUS, PVC, SOLDÁVEL, DN 75 MM, INSTALADO EM RESERVAÇÃO DE ÁGUA DE EDIFICAÇÃO QUE POSSUA RESERVATÓRIO DE FIBRA/FIBROCIMENTO   FORNECIMENTO E INSTALAÇÃO. AF_06/2016</t>
  </si>
  <si>
    <t>71,93</t>
  </si>
  <si>
    <t>JOELHO 45 GRAUS, PVC, SOLDÁVEL, DN 25MM, INSTALADO EM RAMAL DE DISTRIBUIÇÃO DE ÁGUA - FORNECIMENTO E INSTALAÇÃO. AF_06/2022</t>
  </si>
  <si>
    <t>8,82</t>
  </si>
  <si>
    <t>JOELHO 45 GRAUS, PVC, SOLDÁVEL, DN 32MM, INSTALADO EM RAMAL DE DISTRIBUIÇÃO DE ÁGUA - FORNECIMENTO E INSTALAÇÃO. AF_06/2022</t>
  </si>
  <si>
    <t>13,04</t>
  </si>
  <si>
    <t>JOELHO 45 GRAUS, PVC, SOLDÁVEL, DN 50MM, INSTALADO EM PRUMADA DE ÁGUA - FORNECIMENTO E INSTALAÇÃO. AF_06/2022</t>
  </si>
  <si>
    <t>16,28</t>
  </si>
  <si>
    <t>JOELHO 90 GRAUS, PVC, SOLDÁVEL, DN 32MM, INSTALADO EM RAMAL DE DISTRIBUIÇÃO DE ÁGUA - FORNECIMENTO E INSTALAÇÃO. AF_06/2022</t>
  </si>
  <si>
    <t>11,32</t>
  </si>
  <si>
    <t>JOELHO 90 GRAUS, PVC, SOLDÁVEL, DN 50 MM INSTALADO EM RESERVAÇÃO DE ÁGUA DE EDIFICAÇÃO QUE POSSUA RESERVATÓRIO DE FIBRA/FIBROCIMENTO   FORNECIMENTO E INSTALAÇÃO. AF_06/2016</t>
  </si>
  <si>
    <t>15,90</t>
  </si>
  <si>
    <t>JOELHO 90 GRAUS, PVC, SOLDÁVEL, DN 75 MM INSTALADO EM RESERVAÇÃO DE ÁGUA DE EDIFICAÇÃO QUE POSSUA RESERVATÓRIO DE FIBRA/FIBROCIMENTO   FORNECIMENTO E INSTALAÇÃO. AF_06/2016</t>
  </si>
  <si>
    <t>104,93</t>
  </si>
  <si>
    <t>LUVA, PVC, SOLDÁVEL, DN 25MM, INSTALADO EM RAMAL DE DISTRIBUIÇÃO DE ÁGUA - FORNECIMENTO E INSTALAÇÃO. AF_06/2022</t>
  </si>
  <si>
    <t>6,14</t>
  </si>
  <si>
    <t>LUVA, PVC, SOLDÁVEL, DN 50 MM, INSTALADO EM RESERVAÇÃO DE ÁGUA DE EDIFICAÇÃO QUE POSSUA RESERVATÓRIO DE FIBRA/FIBROCIMENTO   FORNECIMENTO E INSTALAÇÃO. AF_06/2016</t>
  </si>
  <si>
    <t>12,73</t>
  </si>
  <si>
    <t>LUVA, PVC, SOLDÁVEL, DN 75 MM, INSTALADO EM RESERVAÇÃO DE ÁGUA DE EDIFICAÇÃO QUE POSSUA RESERVATÓRIO DE FIBRA/FIBROCIMENTO   FORNECIMENTO E INSTALAÇÃO. AF_06/2016</t>
  </si>
  <si>
    <t>35,04</t>
  </si>
  <si>
    <t>TUBO, PVC, SOLDÁVEL, DN 32MM, INSTALADO EM RAMAL OU SUB-RAMAL DE ÁGUA - FORNECIMENTO E INSTALAÇÃO. AF_06/2022</t>
  </si>
  <si>
    <t>29,71</t>
  </si>
  <si>
    <t>TUBO, PVC, SOLDÁVEL, DN 50 MM, INSTALADO EM RESERVAÇÃO DE ÁGUA DE EDIFICAÇÃO QUE POSSUA RESERVATÓRIO DE FIBRA/FIBROCIMENTO   FORNECIMENTO E INSTALAÇÃO. AF_06/2016</t>
  </si>
  <si>
    <t>24,21</t>
  </si>
  <si>
    <t>TUBO, PVC, SOLDÁVEL, DN 75 MM, INSTALADO EM RESERVAÇÃO DE ÁGUA DE EDIFICAÇÃO QUE POSSUA RESERVATÓRIO DE FIBRA/FIBROCIMENTO   FORNECIMENTO E INSTALAÇÃO. AF_06/2016</t>
  </si>
  <si>
    <t>55,28</t>
  </si>
  <si>
    <t>TE, PVC, SOLDÁVEL, DN 32MM, INSTALADO EM RAMAL DE DISTRIBUIÇÃO DE ÁGUA - FORNECIMENTO E INSTALAÇÃO. AF_06/2022</t>
  </si>
  <si>
    <t>15,96</t>
  </si>
  <si>
    <t>TE, PVC, SOLDÁVEL, DN 50MM, INSTALADO EM PRUMADA DE ÁGUA - FORNECIMENTO E INSTALAÇÃO. AF_06/2022</t>
  </si>
  <si>
    <t>21,92</t>
  </si>
  <si>
    <t>TÊ, PVC, SOLDÁVEL, DN 75 MM INSTALADO EM RESERVAÇÃO DE ÁGUA DE EDIFICAÇÃO QUE POSSUA RESERVATÓRIO DE FIBRA/FIBROCIMENTO   FORNECIMENTO E INSTALAÇÃO. AF_06/2016</t>
  </si>
  <si>
    <t>84,89</t>
  </si>
  <si>
    <t>TÊ DE REDUÇÃO, PVC, SOLDÁVEL, DN 50MM X 25MM, INSTALADO EM PRUMADA DE ÁGUA - FORNECIMENTO E INSTALAÇÃO. AF_06/2022</t>
  </si>
  <si>
    <t>19,33</t>
  </si>
  <si>
    <t>TÊ DE REDUÇÃO, PVC, SOLDÁVEL, DN 75 MM X 50 MM, INSTALADO EM RESERVAÇÃO DE ÁGUA DE EDIFICAÇÃO QUE POSSUA RESERVATÓRIO DE FIBRA/FIBROCIMENTO   FORNECIMENTO E INSTALAÇÃO. AF_06/2016</t>
  </si>
  <si>
    <t>70,06</t>
  </si>
  <si>
    <t>JOELHO 90 GRAUS COM BUCHA DE LATÃO, PVC, SOLDÁVEL, DN 25MM, X 3/4  INSTALADO EM RAMAL OU SUB-RAMAL DE ÁGUA - FORNECIMENTO E INSTALAÇÃO. AF_06/2022</t>
  </si>
  <si>
    <t>15,44</t>
  </si>
  <si>
    <t>JOELHO 90 GRAUS COM BUCHA DE LATÃO, PVC, SOLDÁVEL, DN 25MM, X 1/2  INSTALADO EM RAMAL OU SUB-RAMAL DE ÁGUA - FORNECIMENTO E INSTALAÇÃO. AF_06/2022</t>
  </si>
  <si>
    <t>12,27</t>
  </si>
  <si>
    <t>CAIXA D´ÁGUA EM POLIETILENO, 2000 LITROS - FORNECIMENTO E INSTALAÇÃO. AF_06/2021</t>
  </si>
  <si>
    <t>1.161,28</t>
  </si>
  <si>
    <t>JOELHO 45 GRAUS, PVC, SOLDÁVEL, DN 25MM, INSTALADO EM DRENO DE AR-CONDICIONADO - FORNECIMENTO E INSTALAÇÃO. AF_08/2022</t>
  </si>
  <si>
    <t>7,62</t>
  </si>
  <si>
    <t>JOELHO 90 GRAUS, PVC, SOLDÁVEL, DN 25MM, INSTALADO EM DRENO DE AR-CONDICIONADO - FORNECIMENTO E INSTALAÇÃO. AF_08/2022</t>
  </si>
  <si>
    <t>6,85</t>
  </si>
  <si>
    <t>LUVA COM BUCHA DE LATÃO, PVC, SOLDÁVEL, DN 25MM X 3/4 , INSTALADO EM RAMAL OU SUB-RAMAL DE ÁGUA - FORNECIMENTO E INSTALAÇÃO. AF_06/2022</t>
  </si>
  <si>
    <t>11,85</t>
  </si>
  <si>
    <t>CALHA EM CHAPA DE AÇO GALVANIZADO NÚMERO 24, DESENVOLVIMENTO DE 50 CM, INCLUSO TRANSPORTE VERTICAL. AF_07/2019</t>
  </si>
  <si>
    <t>81,93</t>
  </si>
  <si>
    <t>LUVA SIMPLES, PVC, SERIE NORMAL, ESGOTO PREDIAL, DN 100 MM, JUNTA ELÁSTICA, FORNECIDO E INSTALADO EM RAMAL DE DESCARGA OU RAMAL DE ESGOTO SANITÁRIO. AF_08/2022</t>
  </si>
  <si>
    <t>17,45</t>
  </si>
  <si>
    <t>TUBO PVC, SÉRIE R, ÁGUA PLUVIAL, DN 150 MM, FORNECIDO E INSTALADO EM CONDUTORES VERTICAIS DE ÁGUAS PLUVIAIS. AF_06/2022</t>
  </si>
  <si>
    <t>66,49</t>
  </si>
  <si>
    <t>TUBO PVC, SÉRIE R, ÁGUA PLUVIAL, DN 100 MM, FORNECIDO E INSTALADO EM CONDUTORES VERTICAIS DE ÁGUAS PLUVIAIS. AF_06/2022</t>
  </si>
  <si>
    <t>32,09</t>
  </si>
  <si>
    <t>VASO SANITARIO SIFONADO CONVENCIONAL COM LOUÇA BRANCA, INCLUSO CONJUNTO DE LIGAÇÃO PARA BACIA SANITÁRIA AJUSTÁVEL - FORNECIMENTO E INSTALAÇÃO. AF_10/2016</t>
  </si>
  <si>
    <t>319,17</t>
  </si>
  <si>
    <t>ASSENTO SANITÁRIO CONVENCIONAL - FORNECIMENTO E INSTALACAO. AF_01/2020</t>
  </si>
  <si>
    <t>47,18</t>
  </si>
  <si>
    <t>VÁLVULA DE DESCARGA METÁLICA, BASE 1 1/2", ACABAMENTO METALICO CROMADO - FORNECIMENTO E INSTALAÇÃO. AF_08/2021</t>
  </si>
  <si>
    <t>250,21</t>
  </si>
  <si>
    <t>PAPELEIRA DE PAREDE EM METAL CROMADO SEM TAMPA, INCLUSO FIXAÇÃO. AF_01/2020</t>
  </si>
  <si>
    <t>37,80</t>
  </si>
  <si>
    <t>SABONETEIRA PLASTICA TIPO DISPENSER PARA SABONETE LIQUIDO COM RESERVATORIO 800 A 1500 ML, INCLUSO FIXAÇÃO. AF_01/2020</t>
  </si>
  <si>
    <t>63,63</t>
  </si>
  <si>
    <t>TOALHEIRO PLASTICO TIPO DISPENSER PARA PAPEL TOALHA INTERFOLHADO</t>
  </si>
  <si>
    <t>CUBA DE EMBUTIR OVAL EM LOUÇA BRANCA, 35 X 50CM OU EQUIVALENTE, INCLUSO VÁLVULA E SIFÃO TIPO GARRAFA EM METAL CROMADO - FORNECIMENTO E INSTALAÇÃO. AF_01/2020</t>
  </si>
  <si>
    <t>605,26</t>
  </si>
  <si>
    <t>CUBA DE ACO INOX N.304 INDUSTRIAL DE (60 X 50 X 40) CM, COM VALVULA AMERICANA E SIFAO TIPO GARRAFA EM METRAL CROMADO (ESTEVES OU SIMILAR) - FORNECIMENTO E INSTALACAO</t>
  </si>
  <si>
    <t>LAVATÓRIO LOUÇA BRANCA SUSPENSO, 29,5 X 39CM OU EQUIVALENTE, PADRÃO POPULAR - FORNECIMENTO E INSTALAÇÃO. AF_01/2020</t>
  </si>
  <si>
    <t>156,64</t>
  </si>
  <si>
    <t>TANQUE DE LOUÇA BRANCA SUSPENSO, 18L OU EQUIVALENTE, INCLUSO SIFÃO TIPO GARRAFA EM METAL CROMADO, VÁLVULA METÁLICA E TORNEIRA DE METAL CROMADO PADRÃO MÉDIO - FORNECIMENTO E INSTALAÇÃO. AF_01/2020</t>
  </si>
  <si>
    <t>1.086,26</t>
  </si>
  <si>
    <t>TORNEIRA PARA LAVATORIO DE ACIONAMENTO HIDROMECANICO, FECHAMENTO AUTOMATICO, ACABAMENTO L.C., PRESSMATIC MESA COMPACT, REF.17160606, 1/2" DA DOCOL OU SIMILAR</t>
  </si>
  <si>
    <t>TORNEIRA CROMADA TUBO MÓVEL, DE MESA, 1/2" OU 3/4", PARA PIA DE COZINHA, PADRÃO ALTO - FORNECIMENTO E INSTALAÇÃO. AF_01/2020</t>
  </si>
  <si>
    <t>139,04</t>
  </si>
  <si>
    <t>CHUVEIRO ELÉTRICO COMUM CORPO PLÁSTICO, TIPO DUCHA - FORNECIMENTO E INSTALAÇÃO. AF_01/2020</t>
  </si>
  <si>
    <t>96,13</t>
  </si>
  <si>
    <t>CABO DE COBRE FLEXÍVEL ISOLADO, 120 MM², ANTI-CHAMA 0,6/1,0 KV, PARA REDE ENTERRADA DE DISTRIBUIÇÃO DE ENERGIA ELÉTRICA - FORNECIMENTO E INSTALAÇÃO. AF_12/2021</t>
  </si>
  <si>
    <t>111,98</t>
  </si>
  <si>
    <t>CABO DE COBRE FLEXÍVEL ISOLADO, 16 MM², ANTI-CHAMA 0,6/1,0 KV, PARA CIRCUITOS TERMINAIS - FORNECIMENTO E INSTALAÇÃO. AF_03/2023</t>
  </si>
  <si>
    <t>22,04</t>
  </si>
  <si>
    <t>CABO DE COBRE FLEXÍVEL ISOLADO, 185 MM², ANTI-CHAMA 0,6/1,0 KV, PARA REDE ENTERRADA DE DISTRIBUIÇÃO DE ENERGIA ELÉTRICA - FORNECIMENTO E INSTALAÇÃO. AF_12/2021</t>
  </si>
  <si>
    <t>166,02</t>
  </si>
  <si>
    <t>CABO DE COBRE FLEXÍVEL ISOLADO, 25 MM², 0,6/1,0 KV, PARA REDE AÉREA DE DISTRIBUIÇÃO DE ENERGIA ELÉTRICA DE BAIXA TENSÃO - FORNECIMENTO E INSTALAÇÃO. AF_07/2020</t>
  </si>
  <si>
    <t>21,79</t>
  </si>
  <si>
    <t>CABO DE COBRE FLEXÍVEL ISOLADO, 35 MM², ANTI-CHAMA 0,6/1,0 KV, PARA REDE ENTERRADA DE DISTRIBUIÇÃO DE ENERGIA ELÉTRICA - FORNECIMENTO E INSTALAÇÃO. AF_12/2021</t>
  </si>
  <si>
    <t>33,22</t>
  </si>
  <si>
    <t>CABO DE COBRE FLEXÍVEL ISOLADO, 70 MM², ANTI-CHAMA 0,6/1,0 KV, PARA REDE ENTERRADA DE DISTRIBUIÇÃO DE ENERGIA ELÉTRICA - FORNECIMENTO E INSTALAÇÃO. AF_12/2021</t>
  </si>
  <si>
    <t>66,67</t>
  </si>
  <si>
    <t>CABO DE COBRE FLEXÍVEL ISOLADO, 2,5 MM², ANTI-CHAMA 450/750 V, PARA CIRCUITOS TERMINAIS - FORNECIMENTO E INSTALAÇÃO. AF_03/2023</t>
  </si>
  <si>
    <t>3,79</t>
  </si>
  <si>
    <t>CABO DE COBRE FLEXÍVEL ISOLADO, 4 MM², ANTI-CHAMA 450/750 V, PARA CIRCUITOS TERMINAIS - FORNECIMENTO E INSTALAÇÃO. AF_03/2023</t>
  </si>
  <si>
    <t>5,84</t>
  </si>
  <si>
    <t>CABO DE COBRE FLEXÍVEL ISOLADO, 6 MM², ANTI-CHAMA 450/750 V, PARA CIRCUITOS TERMINAIS - FORNECIMENTO E INSTALAÇÃO. AF_03/2023</t>
  </si>
  <si>
    <t>8,15</t>
  </si>
  <si>
    <t>CAIXA RETANGULAR 4" X 2" ALTA (2,00 M DO PISO), PVC, INSTALADA EM PAREDE - FORNECIMENTO E INSTALAÇÃO. AF_03/2023</t>
  </si>
  <si>
    <t>27,88</t>
  </si>
  <si>
    <t>CAIXA RETANGULAR 4" X 2" BAIXA (0,30 M DO PISO), PVC, INSTALADA EM PAREDE - FORNECIMENTO E INSTALAÇÃO. AF_03/2023</t>
  </si>
  <si>
    <t>10,02</t>
  </si>
  <si>
    <t>CAIXA RETANGULAR 4" X 2" MÉDIA (1,30 M DO PISO), PVC, INSTALADA EM PAREDE - FORNECIMENTO E INSTALAÇÃO. AF_03/2023</t>
  </si>
  <si>
    <t>CAIXA OCTOGONAL 4" X 4", PVC, INSTALADA EM LAJE - FORNECIMENTO E INSTALAÇÃO. AF_03/2023</t>
  </si>
  <si>
    <t>15,07</t>
  </si>
  <si>
    <t>HASTE DE ATERRAMENTO, DIÂMETRO 3/4", COM 3 METROS - FORNECIMENTO E INSTALAÇÃO. AF_08/2023</t>
  </si>
  <si>
    <t>115,67</t>
  </si>
  <si>
    <t>CAIXA ENTERRADA ELÉTRICA RETANGULAR, EM ALVENARIA COM TIJOLOS CERÂMICOS MACIÇOS, FUNDO COM BRITA, DIMENSÕES INTERNAS: 0,3X0,3X0,3 M. AF_12/2020</t>
  </si>
  <si>
    <t>160,21</t>
  </si>
  <si>
    <t>- COM 1 FURO  (4" X 2") REF. 8508</t>
  </si>
  <si>
    <t>INTERRUPTOR PARALELO (1 MÓDULO), 10A/250V, INCLUINDO SUPORTE E PLACA - FORNECIMENTO E INSTALAÇÃO. AF_03/2023</t>
  </si>
  <si>
    <t>32,10</t>
  </si>
  <si>
    <t>INTERRUPTOR PARALELO (3 MÓDULOS), 10A/250V, INCLUINDO SUPORTE E PLACA - FORNECIMENTO E INSTALAÇÃO. AF_03/2023</t>
  </si>
  <si>
    <t>71,09</t>
  </si>
  <si>
    <t>INTERRUPTOR SIMPLES (1 MÓDULO), 10A/250V, INCLUINDO SUPORTE E PLACA - FORNECIMENTO E INSTALAÇÃO. AF_03/2023</t>
  </si>
  <si>
    <t>26,38</t>
  </si>
  <si>
    <t>ESPELHO, FABRICACAO PIAL OU SIMILAR, NA(S) ESPECIFICACAO(OES):- CEGO (4" X 4"), REF. 8500</t>
  </si>
  <si>
    <t>INTERRUPTOR SIMPLES (1 MÓDULO) COM 1 TOMADA DE EMBUTIR 2P+T 10 A, INCLUINDO SUPORTE E PLACA - FORNECIMENTO E INSTALAÇÃO. AF_03/2023</t>
  </si>
  <si>
    <t>44,88</t>
  </si>
  <si>
    <t>TOMADA ALTA DE EMBUTIR (1 MÓDULO), 2P+T 10 A, INCLUINDO SUPORTE E PLACA - FORNECIMENTO E INSTALAÇÃO. AF_03/2023</t>
  </si>
  <si>
    <t>40,10</t>
  </si>
  <si>
    <t>TOMADA ALTA DE EMBUTIR (1 MÓDULO), 2P+T 20 A, INCLUINDO SUPORTE E PLACA - FORNECIMENTO E INSTALAÇÃO. AF_03/2023</t>
  </si>
  <si>
    <t>41,98</t>
  </si>
  <si>
    <t>TOMADA BAIXA DE EMBUTIR (1 MÓDULO), 2P+T 20 A, INCLUINDO SUPORTE E PLACA - FORNECIMENTO E INSTALAÇÃO. AF_03/2023</t>
  </si>
  <si>
    <t>29,54</t>
  </si>
  <si>
    <t>TOMADA MÉDIA DE EMBUTIR (1 MÓDULO), 2P+T 10 A, INCLUINDO SUPORTE E PLACA - FORNECIMENTO E INSTALAÇÃO. AF_03/2023</t>
  </si>
  <si>
    <t>31,13</t>
  </si>
  <si>
    <t>TOMADA MÉDIA DE EMBUTIR (1 MÓDULO), 2P+T 20 A, INCLUINDO SUPORTE E PLACA - FORNECIMENTO E INSTALAÇÃO. AF_03/2023</t>
  </si>
  <si>
    <t>33,01</t>
  </si>
  <si>
    <t>TOMADA BAIXA DE EMBUTIR (2 MÓDULOS), 2P+T 10 A, INCLUINDO SUPORTE E PLACA - FORNECIMENTO E INSTALAÇÃO. AF_03/2023</t>
  </si>
  <si>
    <t>42,69</t>
  </si>
  <si>
    <t>TOMADA MÉDIA DE EMBUTIR (2 MÓDULOS), 2P+T 10 A, INCLUINDO SUPORTE E PLACA - FORNECIMENTO E INSTALAÇÃO. AF_03/2023</t>
  </si>
  <si>
    <t>49,67</t>
  </si>
  <si>
    <t>DISJUNTOR BIPOLAR TIPO DIN, CORRENTE NOMINAL DE 10A - FORNECIMENTO E INSTALAÇÃO. AF_10/2020</t>
  </si>
  <si>
    <t>59,38</t>
  </si>
  <si>
    <t>DISJUNTOR BIPOLAR TIPO DIN, CORRENTE NOMINAL DE 16A - FORNECIMENTO E INSTALAÇÃO. AF_10/2020</t>
  </si>
  <si>
    <t>60,54</t>
  </si>
  <si>
    <t>DISJUNTOR BIPOLAR TIPO DIN, CORRENTE NOMINAL DE 25A - FORNECIMENTO E INSTALAÇÃO. AF_10/2020</t>
  </si>
  <si>
    <t>62,88</t>
  </si>
  <si>
    <t>DISJUNTOR TRIPOLAR TIPO DIN, CORRENTE NOMINAL DE 10A - FORNECIMENTO E INSTALAÇÃO. AF_10/2020</t>
  </si>
  <si>
    <t>74,23</t>
  </si>
  <si>
    <t>DISJUNTOR TRIPOLAR TIPO DIN, CORRENTE NOMINAL DE 20A - FORNECIMENTO E INSTALAÇÃO. AF_10/2020</t>
  </si>
  <si>
    <t>79,48</t>
  </si>
  <si>
    <t>DISJUNTOR TERMOMAGNÉTICO TRIPOLAR , CORRENTE NOMINAL DE 250A - FORNECIMENTO E INSTALAÇÃO. AF_10/2020</t>
  </si>
  <si>
    <t>1.060,73</t>
  </si>
  <si>
    <t>DISJUNTOR TRIPOLAR TIPO DIN, CORRENTE NOMINAL DE 50A - FORNECIMENTO E INSTALAÇÃO. AF_10/2020</t>
  </si>
  <si>
    <t>98,74</t>
  </si>
  <si>
    <t>DISJUNTOR TRIPOLAR TIPO NEMA, CORRENTE NOMINAL DE 60 ATÉ 100A - FORNECIMENTO E INSTALAÇÃO. AF_10/2020</t>
  </si>
  <si>
    <t>160,37</t>
  </si>
  <si>
    <t>DISJUNTOR NORMA DIN CURVA C 3P (TRIPOLAR) DE 70A STECK, SIEMENS OU SIMILAR</t>
  </si>
  <si>
    <t>DISPOSITIVO DPS CLASSE II, 1 POLO, TENSAO MAXIMA DE 175 V, CORRENTE MAXIMA DE *20* KA (TIPO AC)</t>
  </si>
  <si>
    <t>DISPOSITIVO DPS, CLASSE II, 1 POLO, TENSAO MAXIMA DE 275 V, CORRENTE MAXIMA DE *45* KA (TIPO AC) - FORNECIMENTO E INSTALACAO</t>
  </si>
  <si>
    <t>DISPOSITIVO DR, 4 POLOS, SENSIBILIDADE DE 30MA, CORRENTE DE 80 A, TIPO AC - FORNECIMENTO E INSTALACAO</t>
  </si>
  <si>
    <t>ELETRODUTO FLEXÍVEL CORRUGADO REFORÇADO, PVC, DN 32 MM (1"), PARA CIRCUITOS TERMINAIS, INSTALADO EM PAREDE - FORNECIMENTO E INSTALAÇÃO. AF_03/2023</t>
  </si>
  <si>
    <t>14,68</t>
  </si>
  <si>
    <t>ELETRODUTO FLEXÍVEL CORRUGADO REFORÇADO, PVC, DN 25 MM (3/4"), PARA CIRCUITOS TERMINAIS, INSTALADO EM PAREDE - FORNECIMENTO E INSTALAÇÃO. AF_03/2023</t>
  </si>
  <si>
    <t>10,23</t>
  </si>
  <si>
    <t>ELETRODUTO FLEXÍVEL CORRUGADO, PEAD, DN 50 (1 1/2"), PARA REDE ENTERRADA DE DISTRIBUIÇÃO DE ENERGIA ELÉTRICA - FORNECIMENTO E INSTALAÇÃO. AF_12/2021</t>
  </si>
  <si>
    <t>8,56</t>
  </si>
  <si>
    <t>ELETRODUTO FLEXÍVEL CORRUGADO, PEAD, DN 63 (2"), PARA REDE ENTERRADA DE DISTRIBUIÇÃO DE ENERGIA ELÉTRICA - FORNECIMENTO E INSTALAÇÃO. AF_12/2021</t>
  </si>
  <si>
    <t>12,21</t>
  </si>
  <si>
    <t>ELETRODUTO FLEXÍVEL CORRUGADO, PEAD, DN 90 (3"), PARA REDE ENTERRADA DE DISTRIBUIÇÃO DE ENERGIA ELÉTRICA - FORNECIMENTO E INSTALAÇÃO. AF_12/2021</t>
  </si>
  <si>
    <t>17,98</t>
  </si>
  <si>
    <t>LUMINÁRIA ARANDELA TIPO MEIA LUA, DE SOBREPOR, COM 1 LÂMPADA FLUORESCENTE DE 15 W, SEM REATOR - FORNECIMENTO E INSTALAÇÃO. AF_02/2020</t>
  </si>
  <si>
    <t>92,36</t>
  </si>
  <si>
    <t>LUMINARIA TIPO PLAFON COM PAINEL LED, 30X30CM, SOBREPOR, POTENCIA DE 24W, 4000K, LUZ NEUTRA, ELGIN OU SIMILAR - FORNECIMENTO E INSTALACAO</t>
  </si>
  <si>
    <t>QUADRO DE DISTRIBUICAO DE ENERGIA DE EMBUTIR, BARRAMENTO TRIFASICO DE 225A, CAPACIDADE PARA 56 MODULOS DIN DA CEMAR OU SIMILAR - FORNECIMENTO E INSTALACAO</t>
  </si>
  <si>
    <t>GRADIL EM METALON, H=2,00M, INCLUSIVE BROCA DE 25CM (0,80M), PINTURA EM FUNDO ANTICORROSIVO (2 DEMAOS) E ESMALTE EM 2 DEMAOS</t>
  </si>
  <si>
    <t>CABO TELEFÔNICO CCI-50 6 PARES, SEM BLINDAGEM, INSTALADO EM DISTRIBUIÇÃO DE EDIFICAÇÃO INSTITUCIONAL - FORNECIMENTO E INSTALAÇÃO. AF_11/2019</t>
  </si>
  <si>
    <t>5,04</t>
  </si>
  <si>
    <t>CABO ELETRÔNICO CATEGORIA 6, INSTALADO EM EDIFICAÇÃO INSTITUCIONAL - FORNECIMENTO E INSTALAÇÃO. AF_11/2019</t>
  </si>
  <si>
    <t>9,33</t>
  </si>
  <si>
    <t>ELETRODUTO FLEXÍVEL CORRUGADO, PVC, DN 25 MM (3/4"), PARA CIRCUITOS TERMINAIS, INSTALADO EM FORRO - FORNECIMENTO E INSTALAÇÃO. AF_03/2023</t>
  </si>
  <si>
    <t>18,01</t>
  </si>
  <si>
    <t>CAIXA DE PASSAGEM METALICA DE SOBREPOR COM TAMPA PARAFUSADA, DIMENSOES 35 X 35 X 10 CM - FORNECIMENTO E INSTALACAO</t>
  </si>
  <si>
    <t>LUMINÁRIA DE EMERGÊNCIA, COM 30 LÂMPADAS LED DE 2 W, SEM REATOR - FORNECIMENTO E INSTALAÇÃO. AF_02/2020</t>
  </si>
  <si>
    <t>21,04</t>
  </si>
  <si>
    <t>EXTINTOR DE INCÊNDIO PORTÁTIL COM CARGA DE ÁGUA PRESSURIZADA DE 10 L, CLASSE A - FORNECIMENTO E INSTALAÇÃO. AF_10/2020_PE</t>
  </si>
  <si>
    <t>265,19</t>
  </si>
  <si>
    <t>EXTINTOR DE INCÊNDIO PORTÁTIL COM CARGA DE PQS DE 4 KG, CLASSE BC - FORNECIMENTO E INSTALAÇÃO. AF_10/2020_PE</t>
  </si>
  <si>
    <t>257,17</t>
  </si>
  <si>
    <t>PLACA DE SINALIZACAO DE ORIENTACAO E SALVAMENTO, SIMBOLO RETANGULAR, FUNDO VERDE, PICTOGRAMA FOTOLUMINESCENTE, EM PVC, 2MM ANTI-CHAMAS, NAS DIMENSOES (13X26)CM</t>
  </si>
  <si>
    <t>PLACA DE SINALIZACAO DE ALERTA, SIMBOLO TRIANGULAR, FUNDO AMARELO, PICTOGRAMA PRETO, FAIXA TRIANGULAR PRETA, EM PVC, 2MM ANTI-CHAMAS, NAS DIMENSOES (14X14)CM</t>
  </si>
  <si>
    <t>ACIONADOR MANUAL TIPO QUEBRA VIDRO PARA ALARME, DA ACERO OU SIMILAR</t>
  </si>
  <si>
    <t>DETECTOR DE FUMACA ENDERECAVEL, MODELO DFE 520, DA INTELBRAS OU SIMILAR - FORNECIMENTO E INSTALACAO</t>
  </si>
  <si>
    <t>DETECTOR DE TEMPERATURA ENDERECAVEL, MODELO DTE 520, DA INTELBRAS OU SIMILAR - FORNECIMENTO E INSTALACAO</t>
  </si>
  <si>
    <t>SIRENE MECANICA UNIDIRECIONAL 110DB, 127V - FORNECIMENTO E INSTALACAO</t>
  </si>
  <si>
    <t>ACIONADOR MANUAL (QUEBRA-VIDRO) LIGA-DESLIGA PARA ACIONAMENTO DE BOMBA DE INCENDIO</t>
  </si>
  <si>
    <t>ABRIGO P/ HIDRANTE, 90X60X17CM, C/ REG. GLOBO ANGULAR 45G 2.1/2", ADAP.STORZ 2.1/2"X1.1/2",2 MANGUEIRAS INCENDIO 1.1/2", TIPO 2, 15M CADA,ESGUINCHO LATAO 1.1/2",CH DUPLA P/ CONEXOES TIPO STORZ,TAMPAO C/ CORRENTE, EM LATAO,ENGATE RAPIDO-FORN. INST</t>
  </si>
  <si>
    <t>TUBO DE AÇO GALVANIZADO COM COSTURA, CLASSE MÉDIA, DN 65 (2 1/2"), CONEXÃO ROSQUEADA, INSTALADO EM REDE DE ALIMENTAÇÃO PARA HIDRANTE - FORNECIMENTO E INSTALAÇÃO. AF_10/2020</t>
  </si>
  <si>
    <t>107,78</t>
  </si>
  <si>
    <t>TÊ, EM AÇO, CONEXÃO SOLDADA, DN 65 (2 1/2"), INSTALADO EM REDE DE ALIMENTAÇÃO PARA HIDRANTE - FORNECIMENTO E INSTALAÇÃO. AF_10/2020</t>
  </si>
  <si>
    <t>476,32</t>
  </si>
  <si>
    <t>CURVA 90 GRAUS, EM AÇO, CONEXÃO SOLDADA, DN 65 (2 1/2"), INSTALADO EM REDE DE ALIMENTAÇÃO PARA HIDRANTE - FORNECIMENTO E INSTALAÇÃO. AF_10/2020</t>
  </si>
  <si>
    <t>313,17</t>
  </si>
  <si>
    <t>ELETRODUTO DE ACO GALVANIZADO, CLASSE LEVE, DN 25 MM (1), APARENTE, INSTALADO EM PAREDE - FORNECIMENTO E INSTALACAO</t>
  </si>
  <si>
    <t>CONDULETE DE ALUMÍNIO, TIPO X, PARA ELETRODUTO DE AÇO GALVANIZADO DN 25 MM (1''), APARENTE - FORNECIMENTO E INSTALAÇÃO. AF_10/2022</t>
  </si>
  <si>
    <t>42,09</t>
  </si>
  <si>
    <t>CURVA 90 GRAUS, EM AÇO, CONEXÃO SOLDADA, DN 25 (1"), INSTALADO EM REDE DE ALIMENTAÇÃO PARA SPRINKLER - FORNECIMENTO E INSTALAÇÃO. AF_10/2020</t>
  </si>
  <si>
    <t>52,47</t>
  </si>
  <si>
    <t>EXECUÇÃO DE PASSEIO (CALÇADA) OU PISO DE CONCRETO COM CONCRETO MOLDADO IN LOCO, FEITO EM OBRA, ACABAMENTO CONVENCIONAL, NÃO ARMADO. AF_08/2022</t>
  </si>
  <si>
    <t>751,81</t>
  </si>
  <si>
    <t>PLANTIO DE GRAMA ESMERALDA OU SÃO CARLOS OU CURITIBANA, EM PLACAS. AF_05/2022</t>
  </si>
  <si>
    <t>13,06</t>
  </si>
  <si>
    <t>APLICAÇÃO DE ADUBO EM SOLO. AF_05/2018</t>
  </si>
  <si>
    <t>7,19</t>
  </si>
  <si>
    <t>PINTURA COM TINTA ALQUÍDICA DE FUNDO E ACABAMENTO (ESMALTE SINTÉTICO GRAFITE) PULVERIZADA SOBRE SUPERFÍCIES METÁLICAS (EXCETO PERFIL) EXECUTADO EM OBRA (POR DEMÃO). AF_01/2020_PE</t>
  </si>
  <si>
    <t>22,55</t>
  </si>
  <si>
    <t>FUNDO SELADOR ACRÍLICO, APLICAÇÃO MANUAL EM PAREDE, UMA DEMÃO. AF_04/2023</t>
  </si>
  <si>
    <t>3,70</t>
  </si>
  <si>
    <t>APLICACAO E LIXAMENTO DE MASSA ACRILICA EM PAREDES EM DUAS DEMAOS</t>
  </si>
  <si>
    <t>PINTURA LÁTEX ACRÍLICA PREMIUM, APLICAÇÃO MANUAL EM PAREDES, DUAS DEMÃOS. AF_04/2023</t>
  </si>
  <si>
    <t>12,43</t>
  </si>
  <si>
    <t>REVESTIMENTO DE ACABAMENTO ARRANHADO, APLICADO COM DESEMPENADEIRA MALHA MEDIA, INCLUSIVE FUNDO PREPARADOR</t>
  </si>
  <si>
    <t>FUNDO SELADOR ACRÍLICO, APLICAÇÃO MANUAL EM TETO, UMA DEMÃO. AF_04/2023</t>
  </si>
  <si>
    <t>4,57</t>
  </si>
  <si>
    <t>EMASSAMENTO COM MASSA LÁTEX, APLICAÇÃO EM TETO, DUAS DEMÃOS, LIXAMENTO MANUAL. AF_04/2023</t>
  </si>
  <si>
    <t>30,03</t>
  </si>
  <si>
    <t>PINTURA LÁTEX ACRÍLICA PREMIUM, APLICAÇÃO MANUAL EM TETO, DUAS DEMÃOS. AF_04/2023</t>
  </si>
  <si>
    <t>14,55</t>
  </si>
  <si>
    <t>SOLEIRA EM GRANITO, LARGURA 15 CM, ESPESSURA 2,0 CM. AF_09/2020</t>
  </si>
  <si>
    <t>113,98</t>
  </si>
  <si>
    <t>PEITORIL LINEAR EM GRANITO OU MÁRMORE, L = 15CM, COMPRIMENTO DE ATÉ 2M, ASSENTADO COM ARGAMASSA 1:6 COM ADITIVO. AF_11/2020</t>
  </si>
  <si>
    <t>188,63</t>
  </si>
  <si>
    <t>BANCADA DE GRANITO CINZA ANDORINHA, CORUMBA E OUTRO EQUIVALENTES, ACABAMENTO COM BORDA 45o., FRONTAO COM 10CM, INCLUSO MAO FRANCESA</t>
  </si>
  <si>
    <t>SUPORTE MÃO FRANCESA EM ACO, ABAS IGUAIS 40 CM, CAPACIDADE MINIMA 70 KG, BRANCO - FORNECIMENTO E INSTALAÇÃO. AF_01/2020</t>
  </si>
  <si>
    <t>37,51</t>
  </si>
  <si>
    <t>FRONTAO/ESPELHO EM GRANITO CINZA ANDORINHA COM H=10CM, ESP=2CM</t>
  </si>
  <si>
    <t>DIVISORIA SANITÁRIA, TIPO CABINE, EM GRANITO CINZA POLIDO, ESP = 3CM, ASSENTADO COM ARGAMASSA COLANTE AC III-E, EXCLUSIVE FERRAGENS. AF_01/2021</t>
  </si>
  <si>
    <t>877,96</t>
  </si>
  <si>
    <t>TUBO EM COBRE FLEXÍVEL, DN 1/2", COM ISOLAMENTO, INSTALADO EM FORRO, PARA RAMAL DE ALIMENTAÇÃO DE AR CONDICIONADO, INCLUSO FIXADOR. AF_11/2021</t>
  </si>
  <si>
    <t>56,60</t>
  </si>
  <si>
    <t>TUBO EM COBRE FLEXÍVEL, DN 1/4", COM ISOLAMENTO, INSTALADO EM FORRO, PARA RAMAL DE ALIMENTAÇÃO DE AR CONDICIONADO, INCLUSO FIXADOR. AF_11/2021</t>
  </si>
  <si>
    <t>29,50</t>
  </si>
  <si>
    <t>TUBO EM COBRE FLEXÍVEL, DN 5/8", COM ISOLAMENTO, INSTALADO EM FORRO, PARA RAMAL DE ALIMENTAÇÃO DE AR CONDICIONADO, INCLUSO FIXADOR. AF_11/2021</t>
  </si>
  <si>
    <t>68,23</t>
  </si>
  <si>
    <t>AR CONDICIONADO SPLIT INVERTER, HI-WALL (PAREDE), 12000 BTU/H, CICLO FRIO - FORNECIMENTO E INSTALAÇÃO. AF_11/2021_PE</t>
  </si>
  <si>
    <t>2.656,34</t>
  </si>
  <si>
    <t>AR CONDICIONADO SPLIT INVERTER, HI-WALL (PAREDE), 18000 BTU/H, CICLO FRIO - FORNECIMENTO E INSTALAÇÃO. AF_11/2021_PE</t>
  </si>
  <si>
    <t>3.865,90</t>
  </si>
  <si>
    <t>TUBO EM COBRE RÍGIDO, DN 15 MM, CLASSE A, SEM ISOLAMENTO, INSTALADO EM RAMAL E SUB-RAMAL DE GÁS MEDICINAL - FORNECIMENTO E INSTALAÇÃO. AF_04/2022</t>
  </si>
  <si>
    <t>59,08</t>
  </si>
  <si>
    <t>COTOVELO EM COBRE, DN 15 MM, 90 GRAUS, SEM ANEL DE SOLDA, INSTALADO EM RAMAL E SUB-RAMAL DE GÁS MEDICINAL - FORNECIMENTO E INSTALAÇÃO. AF_04/2022</t>
  </si>
  <si>
    <t>16,02</t>
  </si>
  <si>
    <t>TÊ EM COBRE, DN 15 MM, SEM ANEL DE SOLDA, INSTALADO EM RAMAL E SUB-RAMAL DE GÁS MEDICINAL - FORNECIMENTO E INSTALAÇÃO. AF_04/2022</t>
  </si>
  <si>
    <t>21,67</t>
  </si>
  <si>
    <t>VÁLVULA DE ESFERA BRUTA, BRONZE, ROSCÁVEL, 1/2" - FORNECIMENTO E INSTALAÇÃO. AF_08/2021</t>
  </si>
  <si>
    <t>47,06</t>
  </si>
  <si>
    <t>ESPELHO CRISTAL, ESPESSURA 4MM FIXADO COM BOTAO FRANCES DE PLASTICO CROMADO, PARAFUSO E BUCHA, SEM MOLDURA - FORNECIMENTO E INSTALACAO</t>
  </si>
  <si>
    <t>PLACA DE SINALIZACAO EM ACRILICO ATE 240 CM2 COM 10 LETRAS, PARA PORTAS</t>
  </si>
  <si>
    <t>ENGENHEIRO CIVIL DE OBRA JUNIOR COM ENCARGOS COMPLEMENTARES</t>
  </si>
  <si>
    <t>H</t>
  </si>
  <si>
    <t>116,82</t>
  </si>
  <si>
    <t>MESTRE DE OBRAS COM ENCARGOS COMPLEMENTARES</t>
  </si>
  <si>
    <t>35,07</t>
  </si>
  <si>
    <t>LIMPEZA DE SUPERFÍCIE COM JATO DE ALTA PRESSÃO. AF_04/2019</t>
  </si>
  <si>
    <t>1,82</t>
  </si>
  <si>
    <t>LOCACAO DE CACAMBA (4M3) (7 DIAS)</t>
  </si>
  <si>
    <t>TRANSPORTE COM CAMINHÃO CARROCERIA COM GUINDAUTO (MUNCK),  MOMENTO MÁXIMO DE CARGA 11,7 TM, EM VIA URBANA EM REVESTIMENTO PRIMÁRIO (UNIDADE: TXKM). AF_07/2020</t>
  </si>
  <si>
    <t>TXKM</t>
  </si>
  <si>
    <t>2,97</t>
  </si>
  <si>
    <t>SERVENTE COM ENCARGOS COMPLEMENTARES</t>
  </si>
  <si>
    <t>20,13</t>
  </si>
  <si>
    <t>TELHADISTA COM ENCARGOS COMPLEMENTARES</t>
  </si>
  <si>
    <t>24,37</t>
  </si>
  <si>
    <t>GUINCHO ELÉTRICO DE COLUNA, CAPACIDADE 400 KG, COM MOTO FREIO, MOTOR TRIFÁSICO DE 1,25 CV - CHP DIURNO. AF_03/2016</t>
  </si>
  <si>
    <t>CHP</t>
  </si>
  <si>
    <t>27,81</t>
  </si>
  <si>
    <t>GUINCHO ELÉTRICO DE COLUNA, CAPACIDADE 400 KG, COM MOTO FREIO, MOTOR TRIFÁSICO DE 1,25 CV - CHI DIURNO. AF_03/2016</t>
  </si>
  <si>
    <t>CHI</t>
  </si>
  <si>
    <t xml:space="preserve">HASTE RETA PARA GANCHO DE FERRO GALVANIZADO, COM ROSCA 1/4 " X 30 CM PARA FIXACAO DE TELHA METALICA, INCLUI PORCA E ARRUELAS DE VEDACAO                                                                                                                                                                                                                                                                                                                                                                   </t>
  </si>
  <si>
    <t xml:space="preserve">CJ    </t>
  </si>
  <si>
    <t>1,72</t>
  </si>
  <si>
    <t>SERRALHEIRO COM ENCARGOS COMPLEMENTARES</t>
  </si>
  <si>
    <t>25,16</t>
  </si>
  <si>
    <t>VIDRACEIRO COM ENCARGOS COMPLEMENTARES</t>
  </si>
  <si>
    <t>22,28</t>
  </si>
  <si>
    <t>AJUDANTE ESPECIALIZADO COM ENCARGOS COMPLEMENTARES</t>
  </si>
  <si>
    <t>20,93</t>
  </si>
  <si>
    <t>AUXILIAR DE SERRALHEIRO COM ENCARGOS COMPLEMENTARES</t>
  </si>
  <si>
    <t>20,61</t>
  </si>
  <si>
    <t xml:space="preserve">CIMENTO PORTLAND COMPOSTO CP II-32                                                                                                                                                                                                                                                                                                                                                                                                                                                                        </t>
  </si>
  <si>
    <t xml:space="preserve">KG    </t>
  </si>
  <si>
    <t>0,76</t>
  </si>
  <si>
    <t xml:space="preserve">AREIA GROSSA - POSTO JAZIDA/FORNECEDOR (RETIRADO NA JAZIDA, SEM TRANSPORTE)                                                                                                                                                                                                                                                                                                                                                                                                                               </t>
  </si>
  <si>
    <t xml:space="preserve">M3    </t>
  </si>
  <si>
    <t>106,37</t>
  </si>
  <si>
    <t>INSTALAÇÃO DE VIDRO LISO INCOLOR, E = 6 MM, EM ESQUADRIA DE ALUMÍNIO OU PVC, FIXADO COM BAGUETE. AF_01/2021_PS</t>
  </si>
  <si>
    <t>289,53</t>
  </si>
  <si>
    <t xml:space="preserve">PORTAO DE CORRER EM GRADIL FIXO DE BARRA DE FERRO CHATA DE 3 X 1/4" NA VERTICAL, SEM REQUADRO, ACABAMENTO NATURAL, COM TRILHOS E ROLDANAS                                                                                                                                                                                                                                                                                                                                                                 </t>
  </si>
  <si>
    <t xml:space="preserve">M2    </t>
  </si>
  <si>
    <t>613,35</t>
  </si>
  <si>
    <t>PEDREIRO COM ENCARGOS COMPLEMENTARES</t>
  </si>
  <si>
    <t>24,93</t>
  </si>
  <si>
    <t>ARGAMASSA TRAÇO 1:0,5:4,5 (EM VOLUME DE CIMENTO, CAL E AREIA MÉDIA ÚMIDA) PARA ASSENTAMENTO DE ALVENARIA, PREPARO MANUAL. AF_08/2019</t>
  </si>
  <si>
    <t>644,06</t>
  </si>
  <si>
    <t>ELETRICISTA COM ENCARGOS COMPLEMENTARES</t>
  </si>
  <si>
    <t>25,26</t>
  </si>
  <si>
    <t>AUXILIAR DE ELETRICISTA COM ENCARGOS COMPLEMENTARES</t>
  </si>
  <si>
    <t>21,01</t>
  </si>
  <si>
    <t>AUXILIAR DE ENCANADOR OU BOMBEIRO HIDRÁULICO COM ENCARGOS COMPLEMENTARES</t>
  </si>
  <si>
    <t>20,02</t>
  </si>
  <si>
    <t>ENCANADOR OU BOMBEIRO HIDRÁULICO COM ENCARGOS COMPLEMENTARES</t>
  </si>
  <si>
    <t>24,18</t>
  </si>
  <si>
    <t xml:space="preserve">ADESIVO PLASTICO PARA PVC, FRASCO COM *850* GR                                                                                                                                                                                                                                                                                                                                                                                                                                                            </t>
  </si>
  <si>
    <t>76,17</t>
  </si>
  <si>
    <t xml:space="preserve">SOLUCAO PREPARADORA / LIMPADORA PARA PVC, FRASCO COM 1000 CM3                                                                                                                                                                                                                                                                                                                                                                                                                                             </t>
  </si>
  <si>
    <t>86,30</t>
  </si>
  <si>
    <t xml:space="preserve">LIXA D'AGUA EM FOLHA, GRAO 100                                                                                                                                                                                                                                                                                                                                                                                                                                                                            </t>
  </si>
  <si>
    <t>3,03</t>
  </si>
  <si>
    <t xml:space="preserve">TABUA NAO APARELHADA *2,5 X 30* CM, EM MACARANDUBA/MASSARANDUBA, ANGELIM OU EQUIVALENTE DA REGIAO - BRUTA                                                                                                                                                                                                                                                                                                                                                                                                 </t>
  </si>
  <si>
    <t xml:space="preserve">M     </t>
  </si>
  <si>
    <t>30,93</t>
  </si>
  <si>
    <t xml:space="preserve">VIGA NAO APARELHADA *6 X 16* CM, EM MACARANDUBA/MASSARANDUBA, ANGELIM OU EQUIVALENTE DA REGIAO - BRUTA                                                                                                                                                                                                                                                                                                                                                                                                    </t>
  </si>
  <si>
    <t>39,63</t>
  </si>
  <si>
    <t xml:space="preserve">PILAR QUADRADO NAO APARELHADO *10 X 10* CM, EM MACARANDUBA/MASSARANDUBA, ANGELIM OU EQUIVALENTE DA REGIAO - BRUTA                                                                                                                                                                                                                                                                                                                                                                                         </t>
  </si>
  <si>
    <t>57,09</t>
  </si>
  <si>
    <t xml:space="preserve">DISPOSITIVO DR, 4 POLOS, SENSIBILIDADE DE 30 MA, CORRENTE DE 100 A, TIPO AC                                                                                                                                                                                                                                                                                                                                                                                                                               </t>
  </si>
  <si>
    <t>334,24</t>
  </si>
  <si>
    <t xml:space="preserve">DISPOSITIVO DR, 2 POLOS, SENSIBILIDADE DE 30 MA, CORRENTE DE 40 A, TIPO AC                                                                                                                                                                                                                                                                                                                                                                                                                                </t>
  </si>
  <si>
    <t>147,74</t>
  </si>
  <si>
    <t xml:space="preserve">DISPOSITIVO DR, 4 POLOS, SENSIBILIDADE DE 30 MA, CORRENTE DE 25 A, TIPO AC                                                                                                                                                                                                                                                                                                                                                                                                                                </t>
  </si>
  <si>
    <t>165,39</t>
  </si>
  <si>
    <t xml:space="preserve">DISPOSITIVO DR, 4 POLOS, SENSIBILIDADE DE 300 MA, CORRENTE DE 40 A, TIPO AC                                                                                                                                                                                                                                                                                                                                                                                                                               </t>
  </si>
  <si>
    <t>240,63</t>
  </si>
  <si>
    <t xml:space="preserve">DISPOSITIVO DR, 4 POLOS, SENSIBILIDADE DE 300 MA, CORRENTE DE 63 A, TIPO AC                                                                                                                                                                                                                                                                                                                                                                                                                               </t>
  </si>
  <si>
    <t>231,90</t>
  </si>
  <si>
    <t xml:space="preserve">TOMADA RJ45, 8 FIOS, CAT 5E (APENAS MODULO)                                                                                                                                                                                                                                                                                                                                                                                                                                                               </t>
  </si>
  <si>
    <t>27,78</t>
  </si>
  <si>
    <t xml:space="preserve">TOMADA RJ11, 2 FIOS (APENAS MODULO)                                                                                                                                                                                                                                                                                                                                                                                                                                                                       </t>
  </si>
  <si>
    <t>14,19</t>
  </si>
  <si>
    <t xml:space="preserve">SUPORTE DE FIXACAO PARA ESPELHO / PLACA 4" X 2", PARA 3 MODULOS, PARA INSTALACAO DE TOMADAS E INTERRUPTORES (SOMENTE SUPORTE)                                                                                                                                                                                                                                                                                                                                                                             </t>
  </si>
  <si>
    <t>1,30</t>
  </si>
  <si>
    <t xml:space="preserve">ESPELHO / PLACA DE 2 POSTOS 4" X 2", PARA INSTALACAO DE TOMADAS E INTERRUPTORES                                                                                                                                                                                                                                                                                                                                                                                                                           </t>
  </si>
  <si>
    <t>2,05</t>
  </si>
  <si>
    <t>MONTADOR ELETROMECÃNICO COM ENCARGOS COMPLEMENTARES</t>
  </si>
  <si>
    <t>30,95</t>
  </si>
  <si>
    <t xml:space="preserve">CABO MULTIPOLAR DE COBRE, FLEXIVEL, CLASSE 4 OU 5, ISOLACAO EM HEPR, COBERTURA EM PVC-ST2, ANTICHAMA BWF-B, 0,6/1 KV, 3 CONDUTORES DE 2,5 MM2                                                                                                                                                                                                                                                                                                                                                             </t>
  </si>
  <si>
    <t>7,39</t>
  </si>
  <si>
    <t xml:space="preserve">FITA ISOLANTE ADESIVA ANTICHAMA, USO ATE 750 V, EM ROLO DE 19 MM X 5 M                                                                                                                                                                                                                                                                                                                                                                                                                                    </t>
  </si>
  <si>
    <t>4,50</t>
  </si>
  <si>
    <t xml:space="preserve">PLACA DE INAUGURACAO METALICA, *40* CM X *60* CM                                                                                                                                                                                                                                                                                                                                                                                                                                                          </t>
  </si>
  <si>
    <t>753,75</t>
  </si>
  <si>
    <t>AJUDANTE DE PEDREIRO COM ENCARGOS COMPLEMENTARES</t>
  </si>
  <si>
    <t>20,66</t>
  </si>
  <si>
    <t>ESTACA BROCA DE CONCRETO, DIÂMETRO DE 25CM, ESCAVAÇÃO MANUAL COM TRADO CONCHA, COM ARMADURA DE ARRANQUE. AF_05/2020</t>
  </si>
  <si>
    <t>81,83</t>
  </si>
  <si>
    <t>ALVENARIA DE VEDAÇÃO DE BLOCOS CERÂMICOS FURADOS NA HORIZONTAL DE 9X19X29 CM (ESPESSURA 9 CM) E ARGAMASSA DE ASSENTAMENTO COM PREPARO MANUAL. AF_12/2021</t>
  </si>
  <si>
    <t>55,78</t>
  </si>
  <si>
    <t>VERGA MOLDADA IN LOCO EM CONCRETO PARA PORTAS COM MAIS DE 1,5 M DE VÃO. AF_03/2016</t>
  </si>
  <si>
    <t>109,15</t>
  </si>
  <si>
    <t>VERGA MOLDADA IN LOCO EM CONCRETO PARA JANELAS COM ATÉ 1,5 M DE VÃO. AF_03/2016</t>
  </si>
  <si>
    <t>94,78</t>
  </si>
  <si>
    <t>CONTRAVERGA MOLDADA IN LOCO EM CONCRETO PARA VÃOS DE ATÉ 1,5 M DE COMPRIMENTO. AF_03/2016</t>
  </si>
  <si>
    <t>91,98</t>
  </si>
  <si>
    <t>FABRICAÇÃO DE FÔRMA PARA LAJES, EM CHAPA DE MADEIRA COMPENSADA RESINADA, E = 17 MM. AF_09/2020</t>
  </si>
  <si>
    <t>62,95</t>
  </si>
  <si>
    <t>TELA DE ACO MALHA 15X15, 4,2MM REF. EAQ 92 DA TELCON - FORNECIMENTO E COLOCACAO</t>
  </si>
  <si>
    <t>EXECUÇÃO DE PASSEIO (CALÇADA) OU PISO DE CONCRETO COM CONCRETO MOLDADO IN LOCO, USINADO C20, ACABAMENTO CONVENCIONAL, NÃO ARMADO. AF_08/2022</t>
  </si>
  <si>
    <t>785,92</t>
  </si>
  <si>
    <t>FECHADURA DE EMBUTIR COM CILINDRO, EXTERNA, COMPLETA, ACABAMENTO PADRÃO POPULAR, INCLUSO EXECUÇÃO DE FURO - FORNECIMENTO E INSTALAÇÃO. AF_12/2019</t>
  </si>
  <si>
    <t>109,70</t>
  </si>
  <si>
    <t>PINTURA COM TINTA ALQUÍDICA DE ACABAMENTO (ESMALTE SINTÉTICO BRILHANTE) APLICADA A ROLO OU PINCEL SOBRE SUPERFÍCIES METÁLICAS (EXCETO PERFIL) EXECUTADO EM OBRA (POR DEMÃO). AF_01/2020</t>
  </si>
  <si>
    <t>22,33</t>
  </si>
  <si>
    <t>LUMINÁRIA TIPO PLAFON CIRCULAR, DE SOBREPOR, COM LED DE 12/13 W - FORNECIMENTO E INSTALAÇÃO. AF_03/2022</t>
  </si>
  <si>
    <t>30,78</t>
  </si>
  <si>
    <t>EXTINTOR DE INCÊNDIO PORTÁTIL COM CARGA DE CO2 DE 6 KG, CLASSE BC - FORNECIMENTO E INSTALAÇÃO. AF_10/2020_PE</t>
  </si>
  <si>
    <t>855,90</t>
  </si>
  <si>
    <t>GRADE DE PROTECAO REMOVIVEL (2,00 X 2,00)M, INCLUSIVE FUNDO ANTICORROSIVO 2 DEMAOS - ANEXO A-028 (ESQ.)</t>
  </si>
  <si>
    <t xml:space="preserve">LUVA DE BORRACHA ISOLANTE PARA ALTA TENSAO, RESISTENTE A OZONIO, TENSAO DE ENSAIO 2,5 KV (PAR)                                                                                                                                                                                                                                                                                                                                                                                                            </t>
  </si>
  <si>
    <t xml:space="preserve">PAR   </t>
  </si>
  <si>
    <t>350,88</t>
  </si>
  <si>
    <t>ELETROCALHA PERFURADA 50X50MM, EM CHAPA DE ACO GALVANIZADA CH. 24, SEM TAMPA, INCLUSIVE CONEXOES</t>
  </si>
  <si>
    <t>CONDULETE DE ALUMÍNIO, TIPO T, PARA ELETRODUTO DE AÇO GALVANIZADO DN 20 MM (3/4''), APARENTE - FORNECIMENTO E INSTALAÇÃO. AF_10/2022</t>
  </si>
  <si>
    <t>28,19</t>
  </si>
  <si>
    <t>CONDULETE DE ALUMÍNIO, TIPO LR, PARA ELETRODUTO DE AÇO GALVANIZADO DN 25 MM (1''), APARENTE - FORNECIMENTO E INSTALAÇÃO. AF_10/2022</t>
  </si>
  <si>
    <t>33,80</t>
  </si>
  <si>
    <t>CAIXA ENTERRADA ELÉTRICA RETANGULAR, EM ALVENARIA COM TIJOLOS CERÂMICOS MACIÇOS, FUNDO COM BRITA, DIMENSÕES INTERNAS: 0,4X0,4X0,4 M. AF_12/2020</t>
  </si>
  <si>
    <t>252,69</t>
  </si>
  <si>
    <t>CORDOALHA DE COBRE NU 50 MM², ENTERRADA - FORNECIMENTO E INSTALAÇÃO. AF_08/2023</t>
  </si>
  <si>
    <t>49,71</t>
  </si>
  <si>
    <t>CORDOALHA DE COBRE NU 70 MM², ENTERRADA - FORNECIMENTO E INSTALAÇÃO. AF_08/2023</t>
  </si>
  <si>
    <t>65,51</t>
  </si>
  <si>
    <t>SUPORTE PARA MUFLA EM CANTONEIRA 2"X 3/16" COM 4 FUROS 5/8", INCLUSIVE FUNDO ANTICORROSIVO 2 DEMAOS</t>
  </si>
  <si>
    <t xml:space="preserve">PARA-RAIOS DE DISTRIBUICAO, TENSAO NOMINAL 30 KV, CORRENTE NOMINAL DE DESCARGA 10 KA                                                                                                                                                                                                                                                                                                                                                                                                                      </t>
  </si>
  <si>
    <t>410,01</t>
  </si>
  <si>
    <t>TERMINAL CONTRATIL PINO MACICO LONGO PARA CABO 70MM2</t>
  </si>
  <si>
    <t>MOTOBOMBA TRASH (PARA ÁGUA SUJA) AUTO ESCORVANTE, MOTOR GASOLINA DE 6,41 HP, DIÂMETROS DE SUCÇÃO X RECALQUE: 3" X 3", HM/Q = 10 MCA / 60 M3/H A 23 MCA / 0 M3/H - DEPRECIAÇÃO. AF_10/2014</t>
  </si>
  <si>
    <t>0,31</t>
  </si>
  <si>
    <t xml:space="preserve">JOELHO PVC, ROSCAVEL, 90 GRAUS, 1", COR BRANCA, PARA AGUA FRIA PREDIAL                                                                                                                                                                                                                                                                                                                                                                                                                                    </t>
  </si>
  <si>
    <t>5,43</t>
  </si>
  <si>
    <t>ROLO COMPACTADOR DE PNEUS ESTÁTICO, PRESSÃO VARIÁVEL, POTÊNCIA 111 HP, PESO SEM/COM LASTRO 9,5 / 26 T, LARGURA DE TRABALHO 1,90 M - MANUTENÇÃO. AF_07/2014</t>
  </si>
  <si>
    <t>64,36</t>
  </si>
  <si>
    <t xml:space="preserve">TRANSFORMADOR TRIFASICO DE DISTRIBUICAO, POTENCIA DE 500 KVA, TENSAO NOMINAL DE 15 KV, TENSAO SECUNDARIA DE 220/127V, EM OLEO ISOLANTE TIPO MINERAL                                                                                                                                                                                                                                                                                                                                                       </t>
  </si>
  <si>
    <t>70.757,16</t>
  </si>
  <si>
    <t xml:space="preserve">HASTE DE ATERRAMENTO EM ACO COM 3,00 M DE COMPRIMENTO E DN = 5/8", REVESTIDA COM BAIXA CAMADA DE COBRE, COM CONECTOR TIPO GRAMPO                                                                                                                                                                                                                                                                                                                                                                          </t>
  </si>
  <si>
    <t>68,41</t>
  </si>
  <si>
    <t>HASTE DE ATERRAMENTO, DIÂMETRO 5/8", COM 3 METROS - FORNECIMENTO E INSTALAÇÃO. AF_08/2023</t>
  </si>
  <si>
    <t>77,53</t>
  </si>
  <si>
    <t xml:space="preserve">CAIXA DE PASSAGEM/ LUZ / TELEFONIA, DE EMBUTIR,  EM CHAPA DE ACO GALVANIZADO, DIMENSOES 20 X 20 X *12* CM (PADRAO CONCESSIONARIA LOCAL)                                                                                                                                                                                                                                                                                                                                                                   </t>
  </si>
  <si>
    <t>56,96</t>
  </si>
  <si>
    <t>CABO DE COBRE FLEXÍVEL ISOLADO, 240 MM², ANTI-CHAMA 0,6/1,0 KV, PARA REDE ENTERRADA DE DISTRIBUIÇÃO DE ENERGIA ELÉTRICA - FORNECIMENTO E INSTALAÇÃO. AF_12/2021</t>
  </si>
  <si>
    <t>219,77</t>
  </si>
  <si>
    <t>CABO DE COBRE, ISOLADO PARA 15.000 V (15 KV), TIPO EPROTENAX, FABRICACAO PIRELLI OU SIMILAR, NA(S) BITOLA(S):- 25,0 MM2</t>
  </si>
  <si>
    <t>CONEXAO ATRAVES DE SOLDA EXOTERMICA, INCLUSO MOLDE, PALITO IGNITOR E ALICATE - FORNECIMENTO E INSTALACAO</t>
  </si>
  <si>
    <t xml:space="preserve">QUADRO DE DISTRIBUICAO COM BARRAMENTO TRIFASICO, DE EMBUTIR, EM CHAPA DE ACO GALVANIZADO, PARA 12 DISJUNTORES DIN, 100 A                                                                                                                                                                                                                                                                                                                                                                                  </t>
  </si>
  <si>
    <t>333,23</t>
  </si>
  <si>
    <t xml:space="preserve">COBRE ELETROLITICO EM BARRA OU CHAPA                                                                                                                                                                                                                                                                                                                                                                                                                                                                      </t>
  </si>
  <si>
    <t>110,96</t>
  </si>
  <si>
    <t xml:space="preserve">TERMINAL METALICO A PRESSAO PARA 1 CABO DE 240 MM2, COM 1 FURO DE FIXACAO                                                                                                                                                                                                                                                                                                                                                                                                                                 </t>
  </si>
  <si>
    <t>39,64</t>
  </si>
  <si>
    <t xml:space="preserve">TERMINAL METALICO A PRESSAO PARA 1 CABO DE 120 MM2, COM 1 FURO DE FIXACAO                                                                                                                                                                                                                                                                                                                                                                                                                                 </t>
  </si>
  <si>
    <t>26,94</t>
  </si>
  <si>
    <t>DISJUNTOR, A VACUO 630A, MOD. MAF-15-630, CAPACIDADE 350MVA, COM PROTECAO DE CURTO, SOBRECARGA E FALTA DE FASE, PROTECAO SECUNDARIA DA BEGHIN OU SIMILAR</t>
  </si>
  <si>
    <t>ELETRODUTO FLEXÍVEL CORRUGADO, PEAD, DN 100 (4"), PARA REDE ENTERRADA DE DISTRIBUIÇÃO DE ENERGIA ELÉTRICA - FORNECIMENTO E INSTALAÇÃO. AF_12/2021</t>
  </si>
  <si>
    <t>23,28</t>
  </si>
  <si>
    <t>ELETRODUTO DE PVC RIGIDO ROSCAVEL DN 32MM (1"), INCL CONEXOES, FORNECIMENTO E INSTALACAO</t>
  </si>
  <si>
    <t>BUCHA DE PASSAGEM DE PORCELANA, CLASSE 15 KV (INTERNO X INTERNO)</t>
  </si>
  <si>
    <t xml:space="preserve">CAIXA DE PASSAGEM METALICA DE SOBREPOR COM TAMPA PARAFUSADA, DIMENSOES 80 X 80 X 20 CM                                                                                                                                                                                                                                                                                                                                                                                                                    </t>
  </si>
  <si>
    <t>288,69</t>
  </si>
  <si>
    <t>ELETROTÉCNICO COM ENCARGOS COMPLEMENTARES</t>
  </si>
  <si>
    <t>27,39</t>
  </si>
  <si>
    <t xml:space="preserve">ALCA PREFORMADA DE DISTRIBUICAO, EM ACO GALVANIZADO, PARA CONDUTORES DE ALUMINIO AWG 2 (CAA 6/1 OU CA 7 FIOS)                                                                                                                                                                                                                                                                                                                                                                                             </t>
  </si>
  <si>
    <t>10,25</t>
  </si>
  <si>
    <t xml:space="preserve">GRAMPO METALICO TIPO OLHAL PARA HASTE DE ATERRAMENTO DE 3/4'', CONDUTOR DE *10* A 50 MM2                                                                                                                                                                                                                                                                                                                                                                                                                  </t>
  </si>
  <si>
    <t>10,10</t>
  </si>
  <si>
    <t xml:space="preserve">ARRUELA QUADRADA EM ACO GALVANIZADO, DIMENSAO = 38 MM, ESPESSURA = 3MM, DIAMETRO DO FURO= 18 MM                                                                                                                                                                                                                                                                                                                                                                                                           </t>
  </si>
  <si>
    <t>1,57</t>
  </si>
  <si>
    <t xml:space="preserve">SAPATILHA EM ACO GALVANIZADO PARA CABOS COM DIAMETRO NOMINAL ATE 5/8"                                                                                                                                                                                                                                                                                                                                                                                                                                     </t>
  </si>
  <si>
    <t>6,10</t>
  </si>
  <si>
    <t xml:space="preserve">TUBO ACO GALVANIZADO COM COSTURA, CLASSE MEDIA, DN 4", E = 4,50* MM, PESO 12,10* KG/M (NBR 5580)                                                                                                                                                                                                                                                                                                                                                                                                          </t>
  </si>
  <si>
    <t>172,98</t>
  </si>
  <si>
    <t xml:space="preserve">CURVA 90 GRAUS DE FERRO GALVANIZADO, COM ROSCA BSP MACHO/FEMEA, DE 4"                                                                                                                                                                                                                                                                                                                                                                                                                                     </t>
  </si>
  <si>
    <t>550,64</t>
  </si>
  <si>
    <t xml:space="preserve">PARA-RAIOS DE DISTRIBUICAO, TENSAO NOMINAL 15 KV, CORRENTE NOMINAL DE DESCARGA 5 KA                                                                                                                                                                                                                                                                                                                                                                                                                       </t>
  </si>
  <si>
    <t>225,83</t>
  </si>
  <si>
    <t>CHAVE FUSIVEL TIPO XS - 100 A, CLASSE 15 KV, LORENZETTI OU SIMILAR</t>
  </si>
  <si>
    <t xml:space="preserve">CRUZETA DE CONCRETO LEVE, COMP. 2000 MM SECAO, 90 X 90 MM                                                                                                                                                                                                                                                                                                                                                                                                                                                 </t>
  </si>
  <si>
    <t>99,61</t>
  </si>
  <si>
    <t>ELO FUSIVEL 2H</t>
  </si>
  <si>
    <t xml:space="preserve">ISOLADOR DE PORCELANA, TIPO PINO MONOCORPO, PARA TENSAO DE *15* KV                                                                                                                                                                                                                                                                                                                                                                                                                                        </t>
  </si>
  <si>
    <t>31,25</t>
  </si>
  <si>
    <t xml:space="preserve">PORCA OLHAL EM ACO GALVANIZADO, ESPESSURA 16MM, ABERTURA 21MM                                                                                                                                                                                                                                                                                                                                                                                                                                             </t>
  </si>
  <si>
    <t>23,11</t>
  </si>
  <si>
    <t xml:space="preserve">PORCA ZINCADA, QUADRADA, DIAMETRO 5/8"                                                                                                                                                                                                                                                                                                                                                                                                                                                                    </t>
  </si>
  <si>
    <t>3,54</t>
  </si>
  <si>
    <t xml:space="preserve">PARAFUSO M16 EM ACO GALVANIZADO, COMPRIMENTO = 350 MM, DIAMETRO = 16 MM, ROSCA MAQUINA, CABECA QUADRADA                                                                                                                                                                                                                                                                                                                                                                                                   </t>
  </si>
  <si>
    <t>23,31</t>
  </si>
  <si>
    <t xml:space="preserve">PINO ROSCA EXTERNA, EM ACO GALVANIZADO, PARA ISOLADOR DE 15KV, DIAMETRO 25 MM, COMPRIMENTO *290* MM                                                                                                                                                                                                                                                                                                                                                                                                       </t>
  </si>
  <si>
    <t>42,53</t>
  </si>
  <si>
    <t>CABO DE ALUMINIO CA, PROTEGIDO 15KV - 50MM2</t>
  </si>
  <si>
    <t xml:space="preserve">POSTE DE CONCRETO ARMADO DE SECAO DUPLO T, EXTENSAO DE 12,00 M, RESISTENCIA DE 300 A 400 DAN, TIPO B OU D                                                                                                                                                                                                                                                                                                                                                                                                 </t>
  </si>
  <si>
    <t>1.613,14</t>
  </si>
  <si>
    <t>ASSENTAMENTO DE POSTE DE CONCRETO COM COMPRIMENTO NOMINAL DE 11 M, CARGA NOMINAL DE 400 DAN, ENGASTAMENTO BASE CONCRETADA COM 1 M DE CONCRETO E 0,7 M DE SOLO (NÃO INCLUI FORNECIMENTO). AF_11/2019</t>
  </si>
  <si>
    <t>778,63</t>
  </si>
  <si>
    <t>RETROESCAVADEIRA SOBRE RODAS COM CARREGADEIRA, TRAÇÃO 4X4, POTÊNCIA LÍQ. 88 HP, CAÇAMBA CARREG. CAP. MÍN. 1 M3, CAÇAMBA RETRO CAP. 0,26 M3, PESO OPERACIONAL MÍN. 6.674 KG, PROFUNDIDADE ESCAVAÇÃO MÁX. 4,37 M - CHP DIURNO. AF_06/2014</t>
  </si>
  <si>
    <t>147,81</t>
  </si>
  <si>
    <t>RETROESCAVADEIRA SOBRE RODAS COM CARREGADEIRA, TRAÇÃO 4X4, POTÊNCIA LÍQ. 88 HP, CAÇAMBA CARREG. CAP. MÍN. 1 M3, CAÇAMBA RETRO CAP. 0,26 M3, PESO OPERACIONAL MÍN. 6.674 KG, PROFUNDIDADE ESCAVAÇÃO MÁX. 4,37 M - CHI DIURNO. AF_06/2014</t>
  </si>
  <si>
    <t>64,12</t>
  </si>
  <si>
    <t>ARGAMASSA TRAÇO 1:4 (EM VOLUME DE CIMENTO E AREIA GROSSA ÚMIDA) PARA CHAPISCO CONVENCIONAL, PREPARO MECÂNICO COM BETONEIRA 400 L. AF_08/2019</t>
  </si>
  <si>
    <t>487,70</t>
  </si>
  <si>
    <t>CONCRETO FCK = 20MPA, TRAÇO 1:2,7:3 (EM MASSA SECA DE CIMENTO/ AREIA MÉDIA/ BRITA 1) - PREPARO MECÂNICO COM BETONEIRA 600 L. AF_05/2021</t>
  </si>
  <si>
    <t>465,60</t>
  </si>
  <si>
    <t>PEÇA RETANGULAR PRÉ-MOLDADA, VOLUME DE CONCRETO ACIMA DE 100 LITROS, TAXA DE AÇO APROXIMADA DE 30KG/M³. AF_03/2024</t>
  </si>
  <si>
    <t>1.470,62</t>
  </si>
  <si>
    <t>ARGAMASSA TRAÇO 1:3 (EM VOLUME DE CIMENTO E AREIA MÉDIA ÚMIDA) COM ADIÇÃO DE IMPERMEABILIZANTE, PREPARO MECÂNICO COM BETONEIRA 400 L. AF_08/2019</t>
  </si>
  <si>
    <t>711,38</t>
  </si>
  <si>
    <t>PREPARO DE FUNDO DE VALA COM LARGURA MENOR QUE 1,5 M (ACERTO DO SOLO NATURAL). AF_08/2020</t>
  </si>
  <si>
    <t xml:space="preserve">DESMOLDANTE PROTETOR PARA FORMAS DE MADEIRA, DE BASE OLEOSA EMULSIONADA EM AGUA                                                                                                                                                                                                                                                                                                                                                                                                                           </t>
  </si>
  <si>
    <t xml:space="preserve">L     </t>
  </si>
  <si>
    <t>6,58</t>
  </si>
  <si>
    <t xml:space="preserve">PONTALETE *7,5 X 7,5* CM EM PINUS, MISTA OU EQUIVALENTE DA REGIAO - BRUTA                                                                                                                                                                                                                                                                                                                                                                                                                                 </t>
  </si>
  <si>
    <t>7,96</t>
  </si>
  <si>
    <t xml:space="preserve">SARRAFO *2,5 X 7,5* CM EM PINUS, MISTA OU EQUIVALENTE DA REGIAO - BRUTA                                                                                                                                                                                                                                                                                                                                                                                                                                   </t>
  </si>
  <si>
    <t>2,78</t>
  </si>
  <si>
    <t xml:space="preserve">PREGO DE ACO POLIDO COM CABECA 17 X 27 (2 1/2 X 11)                                                                                                                                                                                                                                                                                                                                                                                                                                                       </t>
  </si>
  <si>
    <t>20,63</t>
  </si>
  <si>
    <t xml:space="preserve">TABUA NAO APARELHADA *2,5 X 20* CM, EM MACARANDUBA/MASSARANDUBA, ANGELIM OU EQUIVALENTE DA REGIAO - BRUTA                                                                                                                                                                                                                                                                                                                                                                                                 </t>
  </si>
  <si>
    <t>21,19</t>
  </si>
  <si>
    <t xml:space="preserve">TIJOLO CERAMICO MACICO COMUM DE *5 X 10 X 20* CM (L X A X C)                                                                                                                                                                                                                                                                                                                                                                                                                                              </t>
  </si>
  <si>
    <t>0,73</t>
  </si>
  <si>
    <t>TUBO PVC, SERIE NORMAL, ESGOTO PREDIAL, DN 100 MM, FORNECIDO E INSTALADO EM SUBCOLETOR AÉREO DE ESGOTO SANITÁRIO. AF_08/2022</t>
  </si>
  <si>
    <t>26,11</t>
  </si>
  <si>
    <t>JOELHO 90 GRAUS, PVC, SERIE NORMAL, ESGOTO PREDIAL, DN 100 MM, JUNTA ELÁSTICA, FORNECIDO E INSTALADO EM SUBCOLETOR AÉREO DE ESGOTO SANITÁRIO. AF_08/2022</t>
  </si>
  <si>
    <t>30,45</t>
  </si>
  <si>
    <t>ESCAVACAO (MANUAL) DE VALAS, PARA ASSENTAMENTO DE TUBOS, COM DIAMETROS DE (100 A 150)MM</t>
  </si>
  <si>
    <t>REATERRO (MANUAL) DE VALAS</t>
  </si>
  <si>
    <t>CARPINTEIRO DE FORMAS COM ENCARGOS COMPLEMENTARES</t>
  </si>
  <si>
    <t>24,59</t>
  </si>
  <si>
    <t>FABRICAÇÃO DE ESCORAS DO TIPO PONTALETE, EM MADEIRA, PARA PÉ-DIREITO SIMPLES. AF_09/2020</t>
  </si>
  <si>
    <t>14,57</t>
  </si>
  <si>
    <t>CONCRETAGEM DE VIGAS E LAJES, FCK=25 MPA, PARA LAJES PREMOLDADAS COM USO DE BOMBA - LANÇAMENTO, ADENSAMENTO E ACABAMENTO. AF_02/2022_PS</t>
  </si>
  <si>
    <t>735,58</t>
  </si>
  <si>
    <t xml:space="preserve">LAJE PRE-MOLDADA CONVENCIONAL (LAJOTAS + VIGOTAS) PARA PISO, UNIDIRECIONAL, SOBRECARGA 350 KG/M2 VAO ATE 3,50 M (SEM COLOCACAO)                                                                                                                                                                                                                                                                                                                                                                           </t>
  </si>
  <si>
    <t>59,34</t>
  </si>
  <si>
    <t xml:space="preserve">PREGO DE ACO POLIDO COM CABECA DUPLA 17 X 27 (2 1/2 X 11)                                                                                                                                                                                                                                                                                                                                                                                                                                                 </t>
  </si>
  <si>
    <t>24,98</t>
  </si>
  <si>
    <t xml:space="preserve">LAJE PRE-MOLDADA CONVENCIONAL (LAJOTAS + VIGOTAS) PARA PISO, UNIDIRECIONAL, SOBRECARGA DE 350 KG/M2, VAO ATE 5,00 M (SEM COLOCACAO)                                                                                                                                                                                                                                                                                                                                                                       </t>
  </si>
  <si>
    <t>75,43</t>
  </si>
  <si>
    <t xml:space="preserve">DISJUNTOR TERMOMAGNETICO TRIPOLAR 300 A / 600 V, TIPO JXD / ICC - 40 KA                                                                                                                                                                                                                                                                                                                                                                                                                                   </t>
  </si>
  <si>
    <t>1.322,64</t>
  </si>
  <si>
    <t xml:space="preserve">DISJUNTOR TERMOMAGNETICO AJUSTAVEL, TRIPOLAR DE 450 ATE 600A, CAPACIDADE DE INTERRUPCAO DE 35KA                                                                                                                                                                                                                                                                                                                                                                                                           </t>
  </si>
  <si>
    <t>4.440,31</t>
  </si>
  <si>
    <t>VASO SANITÁRIO SIFONADO COM CAIXA ACOPLADA LOUÇA BRANCA - FORNECIMENTO E INSTALAÇÃO. AF_01/2020</t>
  </si>
  <si>
    <t>499,10</t>
  </si>
  <si>
    <t>BANCADA DE MÁRMORE SINTÉTICO 120 X 60CM, COM CUBA INTEGRADA, INCLUSO SIFÃO TIPO FLEXÍVEL EM PVC, VÁLVULA EM PLÁSTICO CROMADO TIPO AMERICANA E TORNEIRA CROMADA LONGA, DE PAREDE, PADRÃO POPULAR - FORNECIMENTO E INSTALAÇÃO. AF_01/2020</t>
  </si>
  <si>
    <t>496,12</t>
  </si>
  <si>
    <t>LAVATÓRIO LOUÇA BRANCA SUSPENSO, 29,5 X 39CM OU EQUIVALENTE, PADRÃO POPULAR, INCLUSO SIFÃO FLEXÍVEL EM PVC, VÁLVULA E ENGATE FLEXÍVEL 30CM EM PLÁSTICO E TORNEIRA CROMADA DE MESA, PADRÃO POPULAR - FORNECIMENTO E INSTALAÇÃO. AF_01/2020</t>
  </si>
  <si>
    <t>269,84</t>
  </si>
  <si>
    <t>MASSA ÚNICA, EM ARGAMASSA TRAÇO 1:2:8, PREPARO MANUAL, APLICADA MANUALMENTE EM PAREDES INTERNAS DE AMBIENTES COM ÁREA ENTRE 5M² E 10M², E = 10MM, COM TALISCAS. AF_03/2024</t>
  </si>
  <si>
    <t>26,72</t>
  </si>
  <si>
    <t>CHAPISCO APLICADO NO TETO OU EM ALVENARIA E ESTRUTURA, COM ROLO PARA TEXTURA ACRÍLICA. ARGAMASSA INDUSTRIALIZADA COM PREPARO EM MISTURADOR 300 KG. AF_10/2022</t>
  </si>
  <si>
    <t>9,52</t>
  </si>
  <si>
    <t>CAIXA SIFONADA, PVC, DN 100 X 100 X 50 MM, FORNECIDA E INSTALADA EM RAMAIS DE ENCAMINHAMENTO DE ÁGUA PLUVIAL. AF_06/2022</t>
  </si>
  <si>
    <t>39,10</t>
  </si>
  <si>
    <t>JOELHO 45 GRAUS, PVC, SERIE NORMAL, ESGOTO PREDIAL, DN 40 MM, JUNTA SOLDÁVEL, FORNECIDO E INSTALADO EM RAMAL DE DESCARGA OU RAMAL DE ESGOTO SANITÁRIO. AF_08/2022</t>
  </si>
  <si>
    <t>9,98</t>
  </si>
  <si>
    <t>CURVA CURTA 90 GRAUS, PVC, SERIE NORMAL, ESGOTO PREDIAL, DN 100 MM, JUNTA ELÁSTICA, FORNECIDO E INSTALADO EM RAMAL DE DESCARGA OU RAMAL DE ESGOTO SANITÁRIO. AF_08/2022</t>
  </si>
  <si>
    <t>41,49</t>
  </si>
  <si>
    <t>TE, PVC, SERIE NORMAL, ESGOTO PREDIAL, DN 100 X 100 MM, JUNTA ELÁSTICA, FORNECIDO E INSTALADO EM RAMAL DE DESCARGA OU RAMAL DE ESGOTO SANITÁRIO. AF_08/2022</t>
  </si>
  <si>
    <t>42,13</t>
  </si>
  <si>
    <t>CHUMBAMENTO LINEAR EM ALVENARIA PARA RAMAIS/DISTRIBUIÇÃO DE INSTALAÇÕES HIDRÁULICAS COM DIÂMETROS MENORES OU IGUAIS A 40 MM. AF_09/2023</t>
  </si>
  <si>
    <t>13,80</t>
  </si>
  <si>
    <t>PORTA DE MADEIRA PARA PINTURA, SEMI-OCA (LEVE OU MÉDIA), 60X210CM, ESPESSURA DE 3,5CM, INCLUSO DOBRADIÇAS - FORNECIMENTO E INSTALAÇÃO. AF_12/2019</t>
  </si>
  <si>
    <t>369,16</t>
  </si>
  <si>
    <t>PORTA DE MADEIRA PARA PINTURA, SEMI-OCA (LEVE OU MÉDIA), 80X210CM, ESPESSURA DE 3,5CM, INCLUSO DOBRADIÇAS - FORNECIMENTO E INSTALAÇÃO. AF_12/2019</t>
  </si>
  <si>
    <t>403,90</t>
  </si>
  <si>
    <t>FIXAÇÃO DE TUBOS HORIZONTAIS DE PVC ÁGUA, PVC ESGOTO, PVC ÁGUA PLUVIAL, CPVC, PPR, COBRE OU AÇO, DIÂMETROS MENORES OU IGUAIS A 40 MM, COM ABRAÇADEIRA METÁLICA RÍGIDA TIPO U PERFIL 1 1/4", FIXADA EM PERFILADO EM LAJE. AF_09/2023_PS</t>
  </si>
  <si>
    <t>10,94</t>
  </si>
  <si>
    <t>FIXAÇÃO DE TUBOS VERTICAIS DE PVC ÁGUA, PVC ESGOTO, PVC ÁGUA PLUVIAL, CPVC, PPR, COBRE OU AÇO, DIÂMETROS MENORES OU IGUAIS A 40 MM, COM ABRAÇADEIRA METÁLICA RÍGIDA TIPO U PERFIL 1 1/4", FIXADA EM PERFILADO EM PAREDE. AF_09/2023_PS</t>
  </si>
  <si>
    <t>4,07</t>
  </si>
  <si>
    <t>ELETRODUTO RÍGIDO ROSCÁVEL, PVC, DN 20 MM (1/2"), PARA CIRCUITOS TERMINAIS, INSTALADO EM FORRO - FORNECIMENTO E INSTALAÇÃO. AF_03/2023</t>
  </si>
  <si>
    <t>8,90</t>
  </si>
  <si>
    <t>ELETRODUTO RÍGIDO ROSCÁVEL, PVC, DN 20 MM (1/2"), PARA CIRCUITOS TERMINAIS, INSTALADO EM PAREDE - FORNECIMENTO E INSTALAÇÃO. AF_03/2023</t>
  </si>
  <si>
    <t>11,58</t>
  </si>
  <si>
    <t>CURVA 90 GRAUS PARA ELETRODUTO, PVC, ROSCÁVEL, DN 20 MM (1/2"), PARA CIRCUITOS TERMINAIS, INSTALADA EM PAREDE - FORNECIMENTO E INSTALAÇÃO. AF_03/2023</t>
  </si>
  <si>
    <t>14,71</t>
  </si>
  <si>
    <t>CABO DE COBRE FLEXÍVEL ISOLADO, 1,5 MM², ANTI-CHAMA 450/750 V, PARA CIRCUITOS TERMINAIS - FORNECIMENTO E INSTALAÇÃO. AF_03/2023</t>
  </si>
  <si>
    <t>2,62</t>
  </si>
  <si>
    <t>CAIXA OCTOGONAL 3" X 3", PVC, INSTALADA EM LAJE - FORNECIMENTO E INSTALAÇÃO. AF_03/2023</t>
  </si>
  <si>
    <t>13,59</t>
  </si>
  <si>
    <t>SUPORTE PARAFUSADO COM PLACA DE ENCAIXE 4" X 2" ALTO (2,00 M DO PISO) PARA PONTO ELÉTRICO - FORNECIMENTO E INSTALAÇÃO. AF_03/2023</t>
  </si>
  <si>
    <t>12,45</t>
  </si>
  <si>
    <t>TOMADA BAIXA DE EMBUTIR (1 MÓDULO), 2P+T 10 A, INCLUINDO SUPORTE E PLACA - FORNECIMENTO E INSTALAÇÃO. AF_03/2023</t>
  </si>
  <si>
    <t>27,66</t>
  </si>
  <si>
    <t>TRAMA DE MADEIRA COMPOSTA POR TERÇAS PARA TELHADOS DE ATÉ 2 ÁGUAS PARA TELHA ONDULADA DE FIBROCIMENTO, METÁLICA, PLÁSTICA OU TERMOACÚSTICA, INCLUSO TRANSPORTE VERTICAL. AF_07/2019</t>
  </si>
  <si>
    <t>25,24</t>
  </si>
  <si>
    <t>CABO DE COBRE FLEXÍVEL ISOLADO, 16 MM², ANTI-CHAMA 450/750 V, PARA DISTRIBUIÇÃO - FORNECIMENTO E INSTALAÇÃO. AF_10/2020</t>
  </si>
  <si>
    <t>13,65</t>
  </si>
  <si>
    <t>ESCAVAÇÃO MANUAL DE VALA COM PROFUNDIDADE MENOR OU IGUAL A 1,30 M. AF_02/2021</t>
  </si>
  <si>
    <t>79,63</t>
  </si>
  <si>
    <t>TELHAMENTO COM TELHA ONDULADA DE FIBROCIMENTO E = 6 MM, COM RECOBRIMENTO LATERAL DE 1 1/4 DE ONDA PARA TELHADO COM INCLINAÇÃO MÁXIMA DE 10°, COM ATÉ 2 ÁGUAS, INCLUSO IÇAMENTO. AF_07/2019</t>
  </si>
  <si>
    <t>50,46</t>
  </si>
  <si>
    <t>JANELA DE AÇO TIPO BASCULANTE PARA VIDROS, COM BATENTE, FERRAGENS E PINTURA ANTICORROSIVA. EXCLUSIVE VIDROS, ACABAMENTO, ALIZAR E CONTRAMARCO. FORNECIMENTO E INSTALAÇÃO. AF_12/2019</t>
  </si>
  <si>
    <t>687,78</t>
  </si>
  <si>
    <t>LASTRO DE CONCRETO MAGRO, APLICADO EM PISOS, LAJES SOBRE SOLO OU RADIERS, ESPESSURA DE 3 CM. AF_01/2024</t>
  </si>
  <si>
    <t>18,18</t>
  </si>
  <si>
    <t>CONDULETE DE PVC, TIPO B, PARA ELETRODUTO DE PVC SOLDÁVEL DN 25 MM (3/4''), APARENTE - FORNECIMENTO E INSTALAÇÃO. AF_10/2022</t>
  </si>
  <si>
    <t>19,14</t>
  </si>
  <si>
    <t>CONDULETE DE PVC, TIPO LB, PARA ELETRODUTO DE PVC SOLDÁVEL DN 25 MM (3/4''), APARENTE - FORNECIMENTO E INSTALAÇÃO. AF_10/2022</t>
  </si>
  <si>
    <t>15,87</t>
  </si>
  <si>
    <t>LUMINÁRIA TIPO CALHA, DE SOBREPOR, COM 2 LÂMPADAS TUBULARES FLUORESCENTES DE 36 W, COM REATOR DE PARTIDA RÁPIDA - FORNECIMENTO E INSTALAÇÃO. AF_02/2020</t>
  </si>
  <si>
    <t>156,31</t>
  </si>
  <si>
    <t>LUMINÁRIA TIPO SPOT, DE SOBREPOR, COM 1 LÂMPADA FLUORESCENTE DE 15 W, SEM REATOR - FORNECIMENTO E INSTALAÇÃO. AF_02/2020</t>
  </si>
  <si>
    <t>135,46</t>
  </si>
  <si>
    <t>LÂMPADA COMPACTA FLUORESCENTE DE 15 W, BASE E27 - FORNECIMENTO E INSTALAÇÃO. AF_02/2020</t>
  </si>
  <si>
    <t>17,08</t>
  </si>
  <si>
    <t>LÂMPADA COMPACTA FLUORESCENTE DE 20 W, BASE E27 - FORNECIMENTO E INSTALAÇÃO. AF_02/2020</t>
  </si>
  <si>
    <t>18,26</t>
  </si>
  <si>
    <t>CAIXA ENTERRADA HIDRÁULICA RETANGULAR, EM ALVENARIA COM BLOCOS DE CONCRETO, DIMENSÕES INTERNAS: 0,6X0,6X0,6 M PARA REDE DE ESGOTO. AF_12/2020</t>
  </si>
  <si>
    <t>431,67</t>
  </si>
  <si>
    <t>CABO TELEFÔNICO CCI-50 4 PARES, SEM BLINDAGEM, INSTALADO EM DISTRIBUIÇÃO DE EDIFICAÇÃO RESIDENCIAL - FORNECIMENTO E INSTALAÇÃO. AF_11/2019</t>
  </si>
  <si>
    <t>9,28</t>
  </si>
  <si>
    <t>PAREDE DE MADEIRA COMPENSADA PARA CONSTRUÇÃO TEMPORÁRIA EM CHAPA SIMPLES, EXTERNA, SEM VÃO. AF_03/2024</t>
  </si>
  <si>
    <t>94,84</t>
  </si>
  <si>
    <t xml:space="preserve">COMPENSADO NAVAL - CHAPA/PAINEL EM MADEIRA COMPENSADA PRENSADA, DE 2200 X 1600 MM, E = 10 MM                                                                                                                                                                                                                                                                                                                                                                                                              </t>
  </si>
  <si>
    <t>82,86</t>
  </si>
  <si>
    <t>PAREDE DE MADEIRA COMPENSADA PARA CONSTRUÇÃO TEMPORÁRIA EM CHAPA SIMPLES, INTERNA, SEM VÃO. AF_03/2024</t>
  </si>
  <si>
    <t>76,57</t>
  </si>
  <si>
    <t xml:space="preserve">COMPENSADO NAVAL - CHAPA/PAINEL EM MADEIRA COMPENSADA PRENSADA, DE 2200 X 1600 MM, E = 12 MM                                                                                                                                                                                                                                                                                                                                                                                                              </t>
  </si>
  <si>
    <t>89,46</t>
  </si>
  <si>
    <t>PAREDE DE MADEIRA COMPENSADA PARA CONSTRUÇÃO TEMPORÁRIA EM CHAPA SIMPLES, EXTERNA, COM ÁREA LÍQUIDA MAIOR OU IGUAL A 6 M², COM VÃO. AF_03/2024</t>
  </si>
  <si>
    <t>109,71</t>
  </si>
  <si>
    <t>PAREDE DE MADEIRA COMPENSADA PARA CONSTRUÇÃO TEMPORÁRIA EM CHAPA SIMPLES, EXTERNA, COM ÁREA LÍQUIDA MENOR QUE 6 M², COM VÃO. AF_03/2024</t>
  </si>
  <si>
    <t>136,99</t>
  </si>
  <si>
    <t>PAREDE DE MADEIRA COMPENSADA PARA CONSTRUÇÃO TEMPORÁRIA EM CHAPA SIMPLES, INTERNA, COM ÁREA LÍQUIDA MAIOR OU IGUAL A 6 M², COM VÃO. AF_03/2024</t>
  </si>
  <si>
    <t>88,44</t>
  </si>
  <si>
    <t>PAREDE DE MADEIRA COMPENSADA PARA CONSTRUÇÃO TEMPORÁRIA EM CHAPA SIMPLES, INTERNA, COM ÁREA LÍQUIDA MENOR QUE 6 M², COM VÃO. AF_03/2024</t>
  </si>
  <si>
    <t>110,49</t>
  </si>
  <si>
    <t>CAIXA DE PASSAGEM PARA TELEFONE 15X15X10CM (SOBREPOR), FORNECIMENTO E INSTALACAO. AF_11/2019</t>
  </si>
  <si>
    <t>36,94</t>
  </si>
  <si>
    <t>JANELA DE MADEIRA - CEDRINHO/ANGELIM OU EQUIVALENTE DA REGIÃO - DE ABRIR COM 4 FOLHAS (2 VENEZIANAS E 2 GUILHOTINAS PARA VIDRO), COM BATENTE, ALIZAR E FERRAGENS. EXCLUSIVE VIDROS, ACABAMENTO E CONTRAMARCO. FORNECIMENTO E INSTALAÇÃO. AF_12/2019</t>
  </si>
  <si>
    <t>1.188,89</t>
  </si>
  <si>
    <t>ALVENARIA DE EMBASAMENTO COM BLOCO ESTRUTURAL DE CONCRETO, DE 14X19X29CM E ARGAMASSA DE ASSENTAMENTO COM PREPARO EM BETONEIRA. AF_05/2020</t>
  </si>
  <si>
    <t>1.008,60</t>
  </si>
  <si>
    <t>QUADRO DE DISTRIBUIÇÃO DE ENERGIA EM CHAPA DE AÇO GALVANIZADO, DE EMBUTIR, COM BARRAMENTO TRIFÁSICO, PARA 12 DISJUNTORES DIN 100A - FORNECIMENTO E INSTALAÇÃO. AF_10/2020</t>
  </si>
  <si>
    <t>363,51</t>
  </si>
  <si>
    <t>DISJUNTOR MONOPOLAR TIPO NEMA, CORRENTE NOMINAL DE 35 ATÉ 50A - FORNECIMENTO E INSTALAÇÃO. AF_10/2020</t>
  </si>
  <si>
    <t>28,49</t>
  </si>
  <si>
    <t>ALVENARIA DE VEDAÇÃO DE BLOCOS CERÂMICOS FURADOS NA HORIZONTAL DE 9X19X19 CM (ESPESSURA 9 CM) E ARGAMASSA DE ASSENTAMENTO COM PREPARO EM BETONEIRA. AF_12/2021</t>
  </si>
  <si>
    <t>87,03</t>
  </si>
  <si>
    <t xml:space="preserve">FECHADURA ESPELHO PARA PORTA EXTERNA, EM ACO INOX (MAQUINA, TESTA E CONTRA-TESTA) E EM ZAMAC (MACANETA, LINGUETA E TRINCOS) COM ACABAMENTO CROMADO, MAQUINA DE 40 MM, INCLUINDO CHAVE TIPO CILINDRO                                                                                                                                                                                                                                                                                                       </t>
  </si>
  <si>
    <t>75,99</t>
  </si>
  <si>
    <t xml:space="preserve">FECHADURA ROSETA REDONDA PARA PORTA DE BANHEIRO, EM ACO INOX (MAQUINA, TESTA E CONTRA-TESTA) E EM ZAMAC (MACANETA, LINGUETA E TRINCOS) COM ACABAMENTO CROMADO, MAQUINA DE 40 MM, INCLUINDO CHAVE TIPO TRANQUETA                                                                                                                                                                                                                                                                                           </t>
  </si>
  <si>
    <t>85,08</t>
  </si>
  <si>
    <t xml:space="preserve">EXTINTOR DE INCENDIO PORTATIL COM CARGA DE AGUA PRESSURIZADA DE 10 L, CLASSE A                                                                                                                                                                                                                                                                                                                                                                                                                            </t>
  </si>
  <si>
    <t>243,23</t>
  </si>
  <si>
    <t xml:space="preserve">EXTINTOR DE INCENDIO PORTATIL COM CARGA DE PO QUIMICO SECO (PQS) DE 4 KG, CLASSE BC                                                                                                                                                                                                                                                                                                                                                                                                                       </t>
  </si>
  <si>
    <t>235,21</t>
  </si>
  <si>
    <t xml:space="preserve">FORRO DE PVC LISO, BRANCO, REGUA DE 10 CM, ESPESSURA DE 8 MM A 10 MM (COM COLOCACAO / SEM ESTRUTURA METALICA)                                                                                                                                                                                                                                                                                                                                                                                             </t>
  </si>
  <si>
    <t>92,14</t>
  </si>
  <si>
    <t>ELETRODUTO FLEXÍVEL CORRUGADO, PVC, DN 20 MM (1/2"), PARA CIRCUITOS TERMINAIS, INSTALADO EM PAREDE - FORNECIMENTO E INSTALAÇÃO. AF_03/2023</t>
  </si>
  <si>
    <t>8,18</t>
  </si>
  <si>
    <t xml:space="preserve">FERROLHO COM FECHO / TRINCO REDONDO, EM ACO GALVANIZADO / ZINCADO, DE SOBREPOR, COM COMPRIMENTO DE 8" E ESPESSURA MINIMA DA CHAPA DE 1,50 MM                                                                                                                                                                                                                                                                                                                                                              </t>
  </si>
  <si>
    <t>16,67</t>
  </si>
  <si>
    <t>CAIXA DE GORDURA SIMPLES, CIRCULAR, EM CONCRETO PRÉ-MOLDADO, DIÂMETRO INTERNO = 0,4 M, ALTURA INTERNA = 0,4 M. AF_12/2020</t>
  </si>
  <si>
    <t>194,70</t>
  </si>
  <si>
    <t>QUADRO DE DISTRIBUIÇÃO DE ENERGIA EM PVC, DE EMBUTIR, SEM BARRAMENTO, PARA 6 DISJUNTORES - FORNECIMENTO E INSTALAÇÃO. AF_10/2020</t>
  </si>
  <si>
    <t>81,27</t>
  </si>
  <si>
    <t xml:space="preserve">TELA PLASTICA TECIDA LISTRADA BRANCA E LARANJA, TIPO GUARDA CORPO, EM POLIETILENO MONOFILADO, ROLO 1,20 X 50 M (L X C)                                                                                                                                                                                                                                                                                                                                                                                    </t>
  </si>
  <si>
    <t>3,29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</si>
</sst>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R$&quot;\ * #,##0.00_-;\-&quot;R$&quot;\ * #,##0.00_-;_-&quot;R$&quot;\ * &quot;-&quot;??_-;_-@_-"/>
    <numFmt numFmtId="43" formatCode="_-* #,##0.00_-;\-* #,##0.00_-;_-* &quot;-&quot;??_-;_-@_-"/>
    <numFmt numFmtId="164" formatCode="#,##0.000_);\(#,##0.000\)"/>
    <numFmt numFmtId="165" formatCode="&quot;R$&quot;\ #,##0.00"/>
    <numFmt numFmtId="166" formatCode="_(* #,##0.00_);_(* \(#,##0.00\);_(* &quot;-&quot;??_);_(@_)"/>
    <numFmt numFmtId="167" formatCode="_-* #,##0.000_-;\-* #,##0.000_-;_-* &quot;-&quot;??_-;_-@_-"/>
    <numFmt numFmtId="168" formatCode=";;;"/>
    <numFmt numFmtId="169" formatCode="[$-F800]dddd\,\ mmmm\ dd\,\ yyyy"/>
    <numFmt numFmtId="170" formatCode="_-* #,##0.0000_-;\-* #,##0.0000_-;_-* &quot;-&quot;??_-;_-@_-"/>
  </numFmts>
  <fonts count="72" x14ac:knownFonts="1">
    <font>
      <sz val="11"/>
      <color theme="1"/>
      <name val="Calibri"/>
      <family val="2"/>
      <scheme val="minor"/>
    </font>
    <font>
      <sz val="10"/>
      <name val="Courier"/>
      <family val="3"/>
    </font>
    <font>
      <sz val="8"/>
      <name val="Calibri"/>
      <family val="2"/>
      <scheme val="minor"/>
    </font>
    <font>
      <sz val="11"/>
      <color theme="1"/>
      <name val="Calibri"/>
      <family val="2"/>
      <scheme val="minor"/>
    </font>
    <font>
      <sz val="11"/>
      <color indexed="8"/>
      <name val="Calibri"/>
      <family val="2"/>
      <scheme val="minor"/>
    </font>
    <font>
      <sz val="8"/>
      <color rgb="FF000000"/>
      <name val="Arial"/>
      <family val="2"/>
    </font>
    <font>
      <sz val="10"/>
      <name val="Arial"/>
      <family val="2"/>
    </font>
    <font>
      <b/>
      <sz val="10"/>
      <name val="Cambria"/>
      <family val="1"/>
    </font>
    <font>
      <sz val="11"/>
      <color theme="1"/>
      <name val="Cambria"/>
      <family val="1"/>
    </font>
    <font>
      <sz val="10"/>
      <name val="Cambria"/>
      <family val="1"/>
    </font>
    <font>
      <sz val="8"/>
      <name val="Cambria"/>
      <family val="1"/>
    </font>
    <font>
      <b/>
      <sz val="9"/>
      <name val="Cambria"/>
      <family val="1"/>
    </font>
    <font>
      <b/>
      <sz val="8"/>
      <name val="Cambria"/>
      <family val="1"/>
    </font>
    <font>
      <b/>
      <sz val="7"/>
      <name val="Cambria"/>
      <family val="1"/>
    </font>
    <font>
      <b/>
      <sz val="11"/>
      <name val="Cambria"/>
      <family val="1"/>
    </font>
    <font>
      <b/>
      <sz val="12"/>
      <name val="Cambria"/>
      <family val="1"/>
    </font>
    <font>
      <b/>
      <sz val="14"/>
      <name val="Cambria"/>
      <family val="1"/>
    </font>
    <font>
      <b/>
      <sz val="16"/>
      <name val="Cambria"/>
      <family val="1"/>
    </font>
    <font>
      <b/>
      <sz val="8"/>
      <color rgb="FF000000"/>
      <name val="Cambria"/>
      <family val="1"/>
    </font>
    <font>
      <b/>
      <sz val="10"/>
      <color rgb="FF000000"/>
      <name val="Cambria"/>
      <family val="1"/>
    </font>
    <font>
      <sz val="8"/>
      <color rgb="FF000000"/>
      <name val="Cambria"/>
      <family val="1"/>
    </font>
    <font>
      <sz val="9"/>
      <color rgb="FF000000"/>
      <name val="Cambria"/>
      <family val="1"/>
    </font>
    <font>
      <b/>
      <sz val="6"/>
      <name val="Cambria"/>
      <family val="1"/>
    </font>
    <font>
      <b/>
      <sz val="5"/>
      <name val="Cambria"/>
      <family val="1"/>
    </font>
    <font>
      <sz val="9"/>
      <name val="Cambria"/>
      <family val="1"/>
    </font>
    <font>
      <sz val="10"/>
      <color rgb="FF000000"/>
      <name val="Arial"/>
      <family val="2"/>
    </font>
    <font>
      <sz val="10"/>
      <color rgb="FF000000"/>
      <name val="Cambria"/>
      <family val="1"/>
    </font>
    <font>
      <b/>
      <sz val="11"/>
      <color indexed="8"/>
      <name val="Courier New"/>
      <family val="3"/>
    </font>
    <font>
      <b/>
      <sz val="9"/>
      <color indexed="8"/>
      <name val="Courier New"/>
      <family val="3"/>
    </font>
    <font>
      <sz val="9"/>
      <color indexed="8"/>
      <name val="Courier New"/>
      <family val="3"/>
    </font>
    <font>
      <b/>
      <sz val="9"/>
      <color rgb="FF000000"/>
      <name val="Courier New"/>
      <family val="3"/>
    </font>
    <font>
      <sz val="9"/>
      <color rgb="FF000000"/>
      <name val="Courier New"/>
      <family val="3"/>
    </font>
    <font>
      <sz val="10"/>
      <color rgb="FF000000"/>
      <name val="Courier New"/>
      <family val="3"/>
    </font>
    <font>
      <b/>
      <sz val="10"/>
      <color indexed="8"/>
      <name val="Courier New"/>
      <family val="3"/>
    </font>
    <font>
      <sz val="10"/>
      <color rgb="FF000000"/>
      <name val="Arial"/>
      <family val="2"/>
    </font>
    <font>
      <sz val="9"/>
      <name val="Courier New"/>
      <family val="3"/>
    </font>
    <font>
      <sz val="11"/>
      <name val="Calibri"/>
      <family val="2"/>
      <scheme val="minor"/>
    </font>
    <font>
      <b/>
      <sz val="9"/>
      <color rgb="FF000000"/>
      <name val="Cambria"/>
      <family val="1"/>
    </font>
    <font>
      <b/>
      <sz val="16"/>
      <color theme="1"/>
      <name val="Bahnschrift SemiBold Condensed"/>
      <family val="2"/>
    </font>
    <font>
      <sz val="16"/>
      <color theme="1"/>
      <name val="Bahnschrift SemiBold Condensed"/>
      <family val="2"/>
    </font>
    <font>
      <sz val="10"/>
      <color theme="1"/>
      <name val="Cambria"/>
      <family val="1"/>
    </font>
    <font>
      <b/>
      <sz val="11"/>
      <color theme="1"/>
      <name val="Calibri"/>
      <family val="2"/>
      <scheme val="minor"/>
    </font>
    <font>
      <sz val="10"/>
      <color theme="1"/>
      <name val="Calibri"/>
      <family val="2"/>
      <scheme val="minor"/>
    </font>
    <font>
      <b/>
      <sz val="10"/>
      <color rgb="FF000000"/>
      <name val="Arial"/>
      <family val="2"/>
    </font>
    <font>
      <b/>
      <sz val="10"/>
      <color theme="1"/>
      <name val="Calibri"/>
      <family val="2"/>
      <scheme val="minor"/>
    </font>
    <font>
      <b/>
      <sz val="9"/>
      <color theme="1"/>
      <name val="Calibri"/>
      <family val="2"/>
      <scheme val="minor"/>
    </font>
    <font>
      <b/>
      <sz val="8"/>
      <color rgb="FFFF0000"/>
      <name val="Cambria"/>
      <family val="1"/>
    </font>
    <font>
      <sz val="8"/>
      <color theme="0"/>
      <name val="Cambria"/>
      <family val="1"/>
    </font>
    <font>
      <b/>
      <sz val="9"/>
      <color theme="0"/>
      <name val="Cambria"/>
      <family val="1"/>
    </font>
    <font>
      <b/>
      <sz val="16"/>
      <color theme="0"/>
      <name val="Franklin Gothic Demi"/>
      <family val="2"/>
    </font>
    <font>
      <b/>
      <sz val="11"/>
      <color theme="1"/>
      <name val="Arial"/>
      <family val="2"/>
    </font>
    <font>
      <sz val="11"/>
      <color theme="1"/>
      <name val="Arial"/>
      <family val="2"/>
    </font>
    <font>
      <b/>
      <sz val="12"/>
      <name val="Arial"/>
      <family val="2"/>
    </font>
    <font>
      <b/>
      <sz val="12"/>
      <color theme="1"/>
      <name val="Arial"/>
      <family val="2"/>
    </font>
    <font>
      <sz val="11"/>
      <color rgb="FFC00000"/>
      <name val="Calibri"/>
      <family val="2"/>
      <scheme val="minor"/>
    </font>
    <font>
      <sz val="10"/>
      <color theme="0" tint="-4.9989318521683403E-2"/>
      <name val="Cambria"/>
      <family val="1"/>
    </font>
    <font>
      <b/>
      <sz val="10"/>
      <color theme="0" tint="-4.9989318521683403E-2"/>
      <name val="Cambria"/>
      <family val="1"/>
    </font>
    <font>
      <b/>
      <sz val="8"/>
      <color theme="0" tint="-4.9989318521683403E-2"/>
      <name val="Cambria"/>
      <family val="1"/>
    </font>
    <font>
      <sz val="9"/>
      <color rgb="FFC00000"/>
      <name val="Cambria"/>
      <family val="1"/>
    </font>
    <font>
      <b/>
      <sz val="9"/>
      <color rgb="FFC00000"/>
      <name val="Cambria"/>
      <family val="1"/>
    </font>
    <font>
      <b/>
      <sz val="10"/>
      <color theme="4" tint="-0.499984740745262"/>
      <name val="Cambria"/>
      <family val="1"/>
    </font>
    <font>
      <sz val="9"/>
      <color theme="4" tint="-0.499984740745262"/>
      <name val="Cambria"/>
      <family val="1"/>
    </font>
    <font>
      <b/>
      <sz val="11"/>
      <color rgb="FFC00000"/>
      <name val="Cambria"/>
      <family val="1"/>
    </font>
    <font>
      <b/>
      <sz val="11"/>
      <color rgb="FFC00000"/>
      <name val="Calibri"/>
      <family val="2"/>
      <scheme val="minor"/>
    </font>
    <font>
      <b/>
      <sz val="8"/>
      <color rgb="FFC00000"/>
      <name val="Cambria"/>
      <family val="1"/>
    </font>
    <font>
      <b/>
      <sz val="16"/>
      <name val="Bahnschrift SemiBold Condensed"/>
      <family val="2"/>
    </font>
    <font>
      <sz val="16"/>
      <name val="Bahnschrift SemiBold Condensed"/>
      <family val="2"/>
    </font>
    <font>
      <sz val="10"/>
      <color theme="2" tint="-0.249977111117893"/>
      <name val="Cambria"/>
      <family val="1"/>
    </font>
    <font>
      <b/>
      <sz val="10"/>
      <color theme="2" tint="-0.249977111117893"/>
      <name val="Cambria"/>
      <family val="1"/>
    </font>
    <font>
      <b/>
      <sz val="11"/>
      <color theme="1"/>
      <name val="Cambria"/>
      <family val="1"/>
    </font>
    <font>
      <b/>
      <sz val="11"/>
      <name val="Calibri"/>
      <family val="2"/>
      <scheme val="minor"/>
    </font>
    <font>
      <sz val="11"/>
      <name val="Cambria"/>
      <family val="1"/>
    </font>
  </fonts>
  <fills count="17">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gray0625"/>
    </fill>
    <fill>
      <patternFill patternType="solid">
        <fgColor theme="4" tint="0.7999816888943144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rgb="FF008080"/>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rgb="FF92D050"/>
        <bgColor indexed="64"/>
      </patternFill>
    </fill>
  </fills>
  <borders count="6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style="thin">
        <color rgb="FF000000"/>
      </left>
      <right style="thin">
        <color rgb="FF000000"/>
      </right>
      <top/>
      <bottom style="thin">
        <color rgb="FF000000"/>
      </bottom>
      <diagonal/>
    </border>
    <border>
      <left style="thin">
        <color rgb="FF000000"/>
      </left>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indexed="64"/>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right style="thin">
        <color indexed="64"/>
      </right>
      <top style="thin">
        <color auto="1"/>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right style="thin">
        <color indexed="64"/>
      </right>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auto="1"/>
      </left>
      <right style="thin">
        <color auto="1"/>
      </right>
      <top/>
      <bottom style="thin">
        <color auto="1"/>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rgb="FF000000"/>
      </left>
      <right style="thin">
        <color indexed="64"/>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style="thin">
        <color indexed="64"/>
      </right>
      <top style="hair">
        <color indexed="64"/>
      </top>
      <bottom/>
      <diagonal/>
    </border>
    <border>
      <left style="thin">
        <color indexed="64"/>
      </left>
      <right/>
      <top style="thin">
        <color rgb="FF000000"/>
      </top>
      <bottom style="thin">
        <color rgb="FF000000"/>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style="thin">
        <color rgb="FF000000"/>
      </left>
      <right/>
      <top/>
      <bottom/>
      <diagonal/>
    </border>
    <border>
      <left style="thin">
        <color rgb="FF000000"/>
      </left>
      <right/>
      <top/>
      <bottom style="thin">
        <color indexed="64"/>
      </bottom>
      <diagonal/>
    </border>
    <border>
      <left/>
      <right style="thin">
        <color indexed="64"/>
      </right>
      <top style="thin">
        <color rgb="FF000000"/>
      </top>
      <bottom style="thin">
        <color rgb="FF000000"/>
      </bottom>
      <diagonal/>
    </border>
    <border>
      <left style="thin">
        <color indexed="64"/>
      </left>
      <right style="thin">
        <color rgb="FF000000"/>
      </right>
      <top/>
      <bottom/>
      <diagonal/>
    </border>
    <border>
      <left style="thin">
        <color rgb="FF000000"/>
      </left>
      <right style="thin">
        <color rgb="FF000000"/>
      </right>
      <top/>
      <bottom/>
      <diagonal/>
    </border>
  </borders>
  <cellStyleXfs count="44">
    <xf numFmtId="0" fontId="0" fillId="0" borderId="0"/>
    <xf numFmtId="164" fontId="1" fillId="0" borderId="0"/>
    <xf numFmtId="164" fontId="1" fillId="0" borderId="0"/>
    <xf numFmtId="9" fontId="3" fillId="0" borderId="0" applyFont="0" applyFill="0" applyBorder="0" applyAlignment="0" applyProtection="0"/>
    <xf numFmtId="0" fontId="4" fillId="0" borderId="0"/>
    <xf numFmtId="0" fontId="3" fillId="0" borderId="0"/>
    <xf numFmtId="0" fontId="6" fillId="0" borderId="0"/>
    <xf numFmtId="166" fontId="6" fillId="0" borderId="0" applyFont="0" applyFill="0" applyBorder="0" applyAlignment="0" applyProtection="0"/>
    <xf numFmtId="43" fontId="3" fillId="0" borderId="0" applyFont="0" applyFill="0" applyBorder="0" applyAlignment="0" applyProtection="0"/>
    <xf numFmtId="0" fontId="6" fillId="0" borderId="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0" fontId="25" fillId="0" borderId="0"/>
    <xf numFmtId="0" fontId="34" fillId="0" borderId="0"/>
    <xf numFmtId="44" fontId="25" fillId="0" borderId="0" applyFont="0" applyFill="0" applyBorder="0" applyAlignment="0" applyProtection="0"/>
    <xf numFmtId="0" fontId="25"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25" fillId="0" borderId="0" applyFont="0" applyFill="0" applyBorder="0" applyAlignment="0" applyProtection="0"/>
    <xf numFmtId="44" fontId="3" fillId="0" borderId="0" applyFont="0" applyFill="0" applyBorder="0" applyAlignment="0" applyProtection="0"/>
  </cellStyleXfs>
  <cellXfs count="1223">
    <xf numFmtId="0" fontId="0" fillId="0" borderId="0" xfId="0"/>
    <xf numFmtId="9" fontId="0" fillId="0" borderId="0" xfId="0" applyNumberFormat="1"/>
    <xf numFmtId="0" fontId="0" fillId="0" borderId="0" xfId="0" applyAlignment="1">
      <alignment vertical="center"/>
    </xf>
    <xf numFmtId="0" fontId="8" fillId="0" borderId="0" xfId="0" applyFont="1" applyAlignment="1">
      <alignment vertical="center"/>
    </xf>
    <xf numFmtId="0" fontId="18" fillId="2" borderId="6" xfId="0" applyFont="1" applyFill="1" applyBorder="1" applyAlignment="1">
      <alignment horizontal="center" vertical="center"/>
    </xf>
    <xf numFmtId="0" fontId="20" fillId="2" borderId="1" xfId="0" applyFont="1" applyFill="1" applyBorder="1" applyAlignment="1">
      <alignment horizontal="center" vertical="center"/>
    </xf>
    <xf numFmtId="0" fontId="20" fillId="2" borderId="6" xfId="0" applyFont="1" applyFill="1" applyBorder="1" applyAlignment="1">
      <alignment horizontal="center" vertical="center"/>
    </xf>
    <xf numFmtId="0" fontId="0" fillId="0" borderId="11" xfId="0" applyBorder="1"/>
    <xf numFmtId="0" fontId="0" fillId="0" borderId="8" xfId="0" applyBorder="1"/>
    <xf numFmtId="0" fontId="6" fillId="0" borderId="0" xfId="6"/>
    <xf numFmtId="0" fontId="6" fillId="0" borderId="11" xfId="6" applyBorder="1"/>
    <xf numFmtId="0" fontId="7" fillId="0" borderId="3" xfId="6" applyFont="1" applyBorder="1" applyAlignment="1">
      <alignment vertical="center" wrapText="1"/>
    </xf>
    <xf numFmtId="0" fontId="9" fillId="0" borderId="12" xfId="6" applyFont="1" applyBorder="1"/>
    <xf numFmtId="0" fontId="9" fillId="0" borderId="11" xfId="6" applyFont="1" applyBorder="1"/>
    <xf numFmtId="0" fontId="9" fillId="0" borderId="12" xfId="6" applyFont="1" applyBorder="1" applyAlignment="1">
      <alignment horizontal="center" vertical="center"/>
    </xf>
    <xf numFmtId="10" fontId="7" fillId="0" borderId="3" xfId="3" applyNumberFormat="1" applyFont="1" applyFill="1" applyBorder="1" applyAlignment="1">
      <alignment horizontal="center" vertical="center"/>
    </xf>
    <xf numFmtId="0" fontId="7" fillId="0" borderId="11" xfId="6" applyFont="1" applyBorder="1" applyAlignment="1">
      <alignment horizontal="left"/>
    </xf>
    <xf numFmtId="43" fontId="7" fillId="0" borderId="0" xfId="8" applyFont="1" applyBorder="1"/>
    <xf numFmtId="0" fontId="6" fillId="0" borderId="6" xfId="6" applyBorder="1"/>
    <xf numFmtId="0" fontId="5" fillId="2" borderId="11" xfId="0" applyFont="1" applyFill="1" applyBorder="1" applyAlignment="1">
      <alignment horizontal="center" vertical="center"/>
    </xf>
    <xf numFmtId="0" fontId="0" fillId="0" borderId="6" xfId="0" applyBorder="1"/>
    <xf numFmtId="0" fontId="9" fillId="0" borderId="7" xfId="0" applyFont="1" applyBorder="1" applyAlignment="1">
      <alignment vertical="center" wrapText="1"/>
    </xf>
    <xf numFmtId="0" fontId="15" fillId="0" borderId="12" xfId="0" applyFont="1" applyBorder="1" applyAlignment="1">
      <alignment vertical="center" wrapText="1"/>
    </xf>
    <xf numFmtId="0" fontId="9" fillId="0" borderId="9" xfId="0" applyFont="1" applyBorder="1" applyAlignment="1">
      <alignment vertical="center" wrapText="1"/>
    </xf>
    <xf numFmtId="0" fontId="0" fillId="0" borderId="9" xfId="0" applyBorder="1"/>
    <xf numFmtId="0" fontId="0" fillId="0" borderId="6" xfId="0" applyBorder="1" applyAlignment="1">
      <alignment vertical="center"/>
    </xf>
    <xf numFmtId="0" fontId="0" fillId="0" borderId="11" xfId="0" applyBorder="1" applyAlignment="1">
      <alignment vertical="center"/>
    </xf>
    <xf numFmtId="0" fontId="0" fillId="0" borderId="8" xfId="0" applyBorder="1" applyAlignment="1">
      <alignment vertical="center"/>
    </xf>
    <xf numFmtId="0" fontId="22" fillId="0" borderId="10" xfId="0" applyFont="1" applyBorder="1" applyAlignment="1">
      <alignment vertical="top" wrapText="1"/>
    </xf>
    <xf numFmtId="0" fontId="22" fillId="0" borderId="7" xfId="0" applyFont="1" applyBorder="1" applyAlignment="1">
      <alignment vertical="top" wrapText="1"/>
    </xf>
    <xf numFmtId="0" fontId="22" fillId="0" borderId="12" xfId="0" applyFont="1" applyBorder="1" applyAlignment="1">
      <alignment vertical="top" wrapText="1"/>
    </xf>
    <xf numFmtId="0" fontId="10" fillId="0" borderId="1" xfId="0" applyFont="1" applyBorder="1" applyAlignment="1">
      <alignment vertical="center"/>
    </xf>
    <xf numFmtId="0" fontId="10" fillId="0" borderId="1" xfId="0" applyFont="1" applyBorder="1" applyAlignment="1">
      <alignment vertical="center" wrapText="1"/>
    </xf>
    <xf numFmtId="0" fontId="0" fillId="0" borderId="7" xfId="0" applyBorder="1"/>
    <xf numFmtId="0" fontId="0" fillId="0" borderId="12" xfId="0" applyBorder="1"/>
    <xf numFmtId="0" fontId="22" fillId="0" borderId="11" xfId="0" applyFont="1" applyBorder="1" applyAlignment="1">
      <alignment wrapText="1"/>
    </xf>
    <xf numFmtId="0" fontId="22" fillId="0" borderId="0" xfId="0" applyFont="1" applyAlignment="1">
      <alignment wrapText="1"/>
    </xf>
    <xf numFmtId="43" fontId="24" fillId="2" borderId="4" xfId="8" applyFont="1" applyFill="1" applyBorder="1" applyAlignment="1" applyProtection="1">
      <alignment horizontal="right" vertical="center" wrapText="1"/>
    </xf>
    <xf numFmtId="0" fontId="10" fillId="0" borderId="6" xfId="0" applyFont="1" applyBorder="1" applyAlignment="1">
      <alignment vertical="center" wrapText="1"/>
    </xf>
    <xf numFmtId="0" fontId="10" fillId="0" borderId="10" xfId="0" applyFont="1" applyBorder="1" applyAlignment="1">
      <alignment vertical="center"/>
    </xf>
    <xf numFmtId="0" fontId="11" fillId="2" borderId="4" xfId="0" applyFont="1" applyFill="1" applyBorder="1" applyAlignment="1">
      <alignment vertical="center"/>
    </xf>
    <xf numFmtId="0" fontId="11" fillId="2" borderId="4" xfId="0" applyFont="1" applyFill="1" applyBorder="1" applyAlignment="1">
      <alignment horizontal="center" vertical="center" wrapText="1"/>
    </xf>
    <xf numFmtId="0" fontId="26" fillId="0" borderId="0" xfId="14" applyFont="1"/>
    <xf numFmtId="0" fontId="15" fillId="0" borderId="0" xfId="14" applyFont="1" applyAlignment="1">
      <alignment vertical="center"/>
    </xf>
    <xf numFmtId="0" fontId="26" fillId="0" borderId="0" xfId="14" applyFont="1" applyAlignment="1">
      <alignment vertical="center"/>
    </xf>
    <xf numFmtId="49" fontId="26" fillId="0" borderId="0" xfId="14" applyNumberFormat="1" applyFont="1"/>
    <xf numFmtId="0" fontId="26" fillId="9" borderId="0" xfId="14" applyFont="1" applyFill="1"/>
    <xf numFmtId="0" fontId="25" fillId="0" borderId="0" xfId="14" applyAlignment="1">
      <alignment wrapText="1"/>
    </xf>
    <xf numFmtId="0" fontId="25" fillId="0" borderId="0" xfId="14"/>
    <xf numFmtId="4" fontId="6" fillId="0" borderId="0" xfId="14" applyNumberFormat="1" applyFont="1"/>
    <xf numFmtId="49" fontId="11" fillId="2" borderId="4" xfId="0" applyNumberFormat="1" applyFont="1" applyFill="1" applyBorder="1" applyAlignment="1">
      <alignment vertical="center"/>
    </xf>
    <xf numFmtId="0" fontId="28" fillId="7" borderId="35" xfId="14" applyFont="1" applyFill="1" applyBorder="1" applyAlignment="1" applyProtection="1">
      <alignment horizontal="left" vertical="center"/>
      <protection locked="0"/>
    </xf>
    <xf numFmtId="0" fontId="29" fillId="8" borderId="36" xfId="14" applyFont="1" applyFill="1" applyBorder="1" applyAlignment="1" applyProtection="1">
      <alignment horizontal="left" vertical="center"/>
      <protection locked="0"/>
    </xf>
    <xf numFmtId="0" fontId="30" fillId="7" borderId="37" xfId="14" applyFont="1" applyFill="1" applyBorder="1" applyAlignment="1" applyProtection="1">
      <alignment vertical="center"/>
      <protection locked="0"/>
    </xf>
    <xf numFmtId="49" fontId="31" fillId="8" borderId="38" xfId="14" applyNumberFormat="1" applyFont="1" applyFill="1" applyBorder="1" applyAlignment="1" applyProtection="1">
      <alignment vertical="center"/>
      <protection locked="0"/>
    </xf>
    <xf numFmtId="0" fontId="30" fillId="7" borderId="39" xfId="14" applyFont="1" applyFill="1" applyBorder="1" applyAlignment="1" applyProtection="1">
      <alignment vertical="center"/>
      <protection locked="0"/>
    </xf>
    <xf numFmtId="49" fontId="31" fillId="8" borderId="40" xfId="14" applyNumberFormat="1" applyFont="1" applyFill="1" applyBorder="1" applyAlignment="1" applyProtection="1">
      <alignment vertical="center"/>
      <protection locked="0"/>
    </xf>
    <xf numFmtId="0" fontId="28" fillId="7" borderId="37" xfId="14" applyFont="1" applyFill="1" applyBorder="1" applyAlignment="1" applyProtection="1">
      <alignment horizontal="left" vertical="center"/>
      <protection locked="0"/>
    </xf>
    <xf numFmtId="0" fontId="30" fillId="7" borderId="35" xfId="14" applyFont="1" applyFill="1" applyBorder="1" applyAlignment="1" applyProtection="1">
      <alignment vertical="center"/>
      <protection locked="0"/>
    </xf>
    <xf numFmtId="0" fontId="31" fillId="8" borderId="36" xfId="14" applyFont="1" applyFill="1" applyBorder="1" applyAlignment="1" applyProtection="1">
      <alignment vertical="center"/>
      <protection locked="0"/>
    </xf>
    <xf numFmtId="0" fontId="31" fillId="8" borderId="38" xfId="14" applyFont="1" applyFill="1" applyBorder="1" applyAlignment="1" applyProtection="1">
      <alignment vertical="center"/>
      <protection locked="0"/>
    </xf>
    <xf numFmtId="14" fontId="31" fillId="8" borderId="40" xfId="14" applyNumberFormat="1" applyFont="1" applyFill="1" applyBorder="1" applyAlignment="1" applyProtection="1">
      <alignment horizontal="left" vertical="center"/>
      <protection locked="0"/>
    </xf>
    <xf numFmtId="0" fontId="31" fillId="8" borderId="40" xfId="14" applyFont="1" applyFill="1" applyBorder="1" applyAlignment="1" applyProtection="1">
      <alignment vertical="center"/>
      <protection locked="0"/>
    </xf>
    <xf numFmtId="0" fontId="7" fillId="5" borderId="0" xfId="0" applyFont="1" applyFill="1" applyAlignment="1">
      <alignment horizontal="center" vertical="center" wrapText="1"/>
    </xf>
    <xf numFmtId="2" fontId="7" fillId="5" borderId="3" xfId="8" applyNumberFormat="1" applyFont="1" applyFill="1" applyBorder="1" applyAlignment="1">
      <alignment horizontal="center"/>
    </xf>
    <xf numFmtId="49" fontId="35" fillId="8" borderId="38" xfId="14" applyNumberFormat="1" applyFont="1" applyFill="1" applyBorder="1" applyAlignment="1" applyProtection="1">
      <alignment vertical="center"/>
      <protection locked="0"/>
    </xf>
    <xf numFmtId="43" fontId="11" fillId="2" borderId="4" xfId="8" applyFont="1" applyFill="1" applyBorder="1" applyAlignment="1" applyProtection="1">
      <alignment vertical="center"/>
    </xf>
    <xf numFmtId="0" fontId="0" fillId="2" borderId="12" xfId="0" applyFill="1" applyBorder="1"/>
    <xf numFmtId="0" fontId="0" fillId="2" borderId="2" xfId="0" applyFill="1" applyBorder="1"/>
    <xf numFmtId="49" fontId="10" fillId="0" borderId="43" xfId="14" applyNumberFormat="1" applyFont="1" applyBorder="1" applyAlignment="1">
      <alignment horizontal="center"/>
    </xf>
    <xf numFmtId="0" fontId="12" fillId="0" borderId="0" xfId="14" applyFont="1" applyAlignment="1">
      <alignment horizontal="center"/>
    </xf>
    <xf numFmtId="49" fontId="12" fillId="5" borderId="3" xfId="14" applyNumberFormat="1" applyFont="1" applyFill="1" applyBorder="1" applyAlignment="1">
      <alignment horizontal="center"/>
    </xf>
    <xf numFmtId="0" fontId="18" fillId="5" borderId="3" xfId="14" applyFont="1" applyFill="1" applyBorder="1" applyAlignment="1">
      <alignment horizontal="center" vertical="center"/>
    </xf>
    <xf numFmtId="0" fontId="12" fillId="5" borderId="3" xfId="14" applyFont="1" applyFill="1" applyBorder="1" applyAlignment="1">
      <alignment horizontal="center" vertical="center"/>
    </xf>
    <xf numFmtId="49" fontId="12" fillId="0" borderId="3" xfId="14" applyNumberFormat="1" applyFont="1" applyBorder="1" applyAlignment="1">
      <alignment horizontal="center" vertical="center"/>
    </xf>
    <xf numFmtId="0" fontId="18" fillId="0" borderId="3" xfId="14" applyFont="1" applyBorder="1" applyAlignment="1">
      <alignment horizontal="left" vertical="center" wrapText="1"/>
    </xf>
    <xf numFmtId="0" fontId="12" fillId="0" borderId="3" xfId="14" applyFont="1" applyBorder="1" applyAlignment="1">
      <alignment horizontal="center" vertical="center"/>
    </xf>
    <xf numFmtId="14" fontId="12" fillId="0" borderId="3" xfId="14" applyNumberFormat="1" applyFont="1" applyBorder="1" applyAlignment="1">
      <alignment horizontal="center" vertical="center"/>
    </xf>
    <xf numFmtId="44" fontId="12" fillId="0" borderId="3" xfId="16" applyFont="1" applyFill="1" applyBorder="1" applyAlignment="1">
      <alignment horizontal="center" vertical="center"/>
    </xf>
    <xf numFmtId="49" fontId="12" fillId="5" borderId="3" xfId="14" applyNumberFormat="1" applyFont="1" applyFill="1" applyBorder="1" applyAlignment="1">
      <alignment horizontal="center" vertical="center"/>
    </xf>
    <xf numFmtId="49" fontId="10" fillId="0" borderId="1" xfId="14" applyNumberFormat="1" applyFont="1" applyBorder="1" applyAlignment="1">
      <alignment horizontal="center" vertical="center"/>
    </xf>
    <xf numFmtId="0" fontId="20" fillId="0" borderId="4" xfId="14" applyFont="1" applyBorder="1" applyAlignment="1">
      <alignment horizontal="left" vertical="center"/>
    </xf>
    <xf numFmtId="44" fontId="10" fillId="0" borderId="4" xfId="16" applyFont="1" applyFill="1" applyBorder="1" applyAlignment="1">
      <alignment horizontal="center"/>
    </xf>
    <xf numFmtId="44" fontId="10" fillId="0" borderId="2" xfId="16" applyFont="1" applyFill="1" applyBorder="1" applyAlignment="1">
      <alignment horizontal="center"/>
    </xf>
    <xf numFmtId="0" fontId="26" fillId="0" borderId="0" xfId="14" applyFont="1" applyAlignment="1">
      <alignment horizontal="center"/>
    </xf>
    <xf numFmtId="0" fontId="24" fillId="2" borderId="4" xfId="0" applyFont="1" applyFill="1" applyBorder="1" applyAlignment="1">
      <alignment horizontal="center" vertical="center" wrapText="1"/>
    </xf>
    <xf numFmtId="0" fontId="36" fillId="2" borderId="0" xfId="0" applyFont="1" applyFill="1" applyAlignment="1">
      <alignment vertical="center"/>
    </xf>
    <xf numFmtId="0" fontId="0" fillId="2" borderId="0" xfId="0" applyFill="1" applyAlignment="1">
      <alignment vertical="center"/>
    </xf>
    <xf numFmtId="0" fontId="8" fillId="0" borderId="6" xfId="17" applyFont="1" applyBorder="1" applyAlignment="1">
      <alignment horizontal="center" vertical="center"/>
    </xf>
    <xf numFmtId="0" fontId="9" fillId="0" borderId="7" xfId="17" applyFont="1" applyBorder="1" applyAlignment="1">
      <alignment vertical="center" wrapText="1"/>
    </xf>
    <xf numFmtId="0" fontId="26" fillId="0" borderId="0" xfId="17" applyFont="1"/>
    <xf numFmtId="0" fontId="8" fillId="0" borderId="11" xfId="17" applyFont="1" applyBorder="1" applyAlignment="1">
      <alignment horizontal="center" vertical="center"/>
    </xf>
    <xf numFmtId="0" fontId="15" fillId="0" borderId="12" xfId="17" applyFont="1" applyBorder="1" applyAlignment="1">
      <alignment vertical="center" wrapText="1"/>
    </xf>
    <xf numFmtId="0" fontId="8" fillId="0" borderId="8" xfId="17" applyFont="1" applyBorder="1" applyAlignment="1">
      <alignment horizontal="center" vertical="center"/>
    </xf>
    <xf numFmtId="0" fontId="9" fillId="0" borderId="9" xfId="17" applyFont="1" applyBorder="1" applyAlignment="1">
      <alignment vertical="center" wrapText="1"/>
    </xf>
    <xf numFmtId="0" fontId="10" fillId="0" borderId="3" xfId="17" applyFont="1" applyBorder="1" applyAlignment="1">
      <alignment horizontal="left" vertical="center" wrapText="1"/>
    </xf>
    <xf numFmtId="0" fontId="11" fillId="0" borderId="6" xfId="17" applyFont="1" applyBorder="1" applyAlignment="1">
      <alignment vertical="center"/>
    </xf>
    <xf numFmtId="0" fontId="22" fillId="0" borderId="7" xfId="17" applyFont="1" applyBorder="1" applyAlignment="1">
      <alignment vertical="center" wrapText="1"/>
    </xf>
    <xf numFmtId="0" fontId="10" fillId="0" borderId="5" xfId="17" applyFont="1" applyBorder="1" applyAlignment="1">
      <alignment horizontal="left" vertical="center" wrapText="1"/>
    </xf>
    <xf numFmtId="0" fontId="7" fillId="0" borderId="1" xfId="17" applyFont="1" applyBorder="1" applyAlignment="1">
      <alignment horizontal="center" vertical="center"/>
    </xf>
    <xf numFmtId="49" fontId="7" fillId="0" borderId="4" xfId="17" applyNumberFormat="1" applyFont="1" applyBorder="1" applyAlignment="1">
      <alignment horizontal="center" vertical="center"/>
    </xf>
    <xf numFmtId="4" fontId="7" fillId="0" borderId="4" xfId="17" applyNumberFormat="1" applyFont="1" applyBorder="1" applyAlignment="1">
      <alignment horizontal="center" vertical="center" wrapText="1"/>
    </xf>
    <xf numFmtId="4" fontId="7" fillId="0" borderId="2" xfId="17" applyNumberFormat="1" applyFont="1" applyBorder="1" applyAlignment="1">
      <alignment horizontal="center" vertical="center" wrapText="1"/>
    </xf>
    <xf numFmtId="0" fontId="7" fillId="6" borderId="6" xfId="17" applyFont="1" applyFill="1" applyBorder="1" applyAlignment="1">
      <alignment horizontal="center" vertical="center"/>
    </xf>
    <xf numFmtId="0" fontId="7" fillId="6" borderId="10" xfId="17" applyFont="1" applyFill="1" applyBorder="1" applyAlignment="1">
      <alignment vertical="center"/>
    </xf>
    <xf numFmtId="0" fontId="7" fillId="6" borderId="7" xfId="17" applyFont="1" applyFill="1" applyBorder="1" applyAlignment="1">
      <alignment vertical="center"/>
    </xf>
    <xf numFmtId="0" fontId="19" fillId="5" borderId="5" xfId="17" applyFont="1" applyFill="1" applyBorder="1" applyAlignment="1">
      <alignment horizontal="center" vertical="center" wrapText="1"/>
    </xf>
    <xf numFmtId="0" fontId="26" fillId="2" borderId="3" xfId="17" applyFont="1" applyFill="1" applyBorder="1" applyAlignment="1">
      <alignment horizontal="center" vertical="center" wrapText="1"/>
    </xf>
    <xf numFmtId="0" fontId="19" fillId="2" borderId="3" xfId="17" applyFont="1" applyFill="1" applyBorder="1" applyAlignment="1">
      <alignment horizontal="center" vertical="center" wrapText="1"/>
    </xf>
    <xf numFmtId="0" fontId="26" fillId="0" borderId="0" xfId="17" applyFont="1" applyAlignment="1">
      <alignment horizontal="center" vertical="center"/>
    </xf>
    <xf numFmtId="2" fontId="19" fillId="3" borderId="3" xfId="17" applyNumberFormat="1" applyFont="1" applyFill="1" applyBorder="1" applyAlignment="1">
      <alignment horizontal="center"/>
    </xf>
    <xf numFmtId="0" fontId="7" fillId="8" borderId="1" xfId="17" applyFont="1" applyFill="1" applyBorder="1" applyAlignment="1">
      <alignment horizontal="center" vertical="center"/>
    </xf>
    <xf numFmtId="0" fontId="26" fillId="8" borderId="4" xfId="17" applyFont="1" applyFill="1" applyBorder="1" applyAlignment="1">
      <alignment vertical="center"/>
    </xf>
    <xf numFmtId="0" fontId="7" fillId="8" borderId="4" xfId="17" applyFont="1" applyFill="1" applyBorder="1" applyAlignment="1">
      <alignment vertical="center"/>
    </xf>
    <xf numFmtId="0" fontId="7" fillId="8" borderId="2" xfId="17" applyFont="1" applyFill="1" applyBorder="1" applyAlignment="1">
      <alignment vertical="center"/>
    </xf>
    <xf numFmtId="0" fontId="7" fillId="7" borderId="1" xfId="17" applyFont="1" applyFill="1" applyBorder="1" applyAlignment="1">
      <alignment horizontal="center" vertical="center"/>
    </xf>
    <xf numFmtId="0" fontId="26" fillId="7" borderId="4" xfId="17" applyFont="1" applyFill="1" applyBorder="1" applyAlignment="1">
      <alignment vertical="center"/>
    </xf>
    <xf numFmtId="0" fontId="7" fillId="7" borderId="4" xfId="17" applyFont="1" applyFill="1" applyBorder="1" applyAlignment="1">
      <alignment vertical="center"/>
    </xf>
    <xf numFmtId="0" fontId="7" fillId="7" borderId="2" xfId="17" applyFont="1" applyFill="1" applyBorder="1" applyAlignment="1">
      <alignment vertical="center"/>
    </xf>
    <xf numFmtId="0" fontId="26" fillId="0" borderId="11" xfId="17" applyFont="1" applyBorder="1"/>
    <xf numFmtId="2" fontId="26" fillId="10" borderId="3" xfId="17" applyNumberFormat="1" applyFont="1" applyFill="1" applyBorder="1" applyAlignment="1">
      <alignment horizontal="center" vertical="center" wrapText="1"/>
    </xf>
    <xf numFmtId="0" fontId="19" fillId="5" borderId="44" xfId="17" applyFont="1" applyFill="1" applyBorder="1" applyAlignment="1">
      <alignment horizontal="center" vertical="center" wrapText="1"/>
    </xf>
    <xf numFmtId="2" fontId="19" fillId="3" borderId="8" xfId="17" applyNumberFormat="1" applyFont="1" applyFill="1" applyBorder="1" applyAlignment="1">
      <alignment horizontal="center" vertical="center" wrapText="1"/>
    </xf>
    <xf numFmtId="0" fontId="21" fillId="0" borderId="8" xfId="17" applyFont="1" applyBorder="1" applyAlignment="1">
      <alignment vertical="center" wrapText="1"/>
    </xf>
    <xf numFmtId="0" fontId="21" fillId="0" borderId="13" xfId="17" applyFont="1" applyBorder="1" applyAlignment="1">
      <alignment vertical="center" wrapText="1"/>
    </xf>
    <xf numFmtId="0" fontId="26" fillId="0" borderId="11" xfId="17" applyFont="1" applyBorder="1" applyAlignment="1">
      <alignment horizontal="center" vertical="center"/>
    </xf>
    <xf numFmtId="2" fontId="9" fillId="0" borderId="3" xfId="17" applyNumberFormat="1" applyFont="1" applyBorder="1" applyAlignment="1">
      <alignment horizontal="center" vertical="center"/>
    </xf>
    <xf numFmtId="2" fontId="21" fillId="3" borderId="3" xfId="17" applyNumberFormat="1" applyFont="1" applyFill="1" applyBorder="1" applyAlignment="1">
      <alignment horizontal="center" vertical="center" wrapText="1"/>
    </xf>
    <xf numFmtId="0" fontId="19" fillId="2" borderId="11" xfId="17" applyFont="1" applyFill="1" applyBorder="1" applyAlignment="1">
      <alignment vertical="center" wrapText="1"/>
    </xf>
    <xf numFmtId="49" fontId="19" fillId="2" borderId="12" xfId="17" applyNumberFormat="1" applyFont="1" applyFill="1" applyBorder="1" applyAlignment="1">
      <alignment vertical="center" wrapText="1"/>
    </xf>
    <xf numFmtId="0" fontId="26" fillId="0" borderId="12" xfId="17" applyFont="1" applyBorder="1" applyAlignment="1">
      <alignment horizontal="center" vertical="center"/>
    </xf>
    <xf numFmtId="0" fontId="19" fillId="2" borderId="1" xfId="17" applyFont="1" applyFill="1" applyBorder="1" applyAlignment="1">
      <alignment horizontal="center" vertical="center" wrapText="1"/>
    </xf>
    <xf numFmtId="0" fontId="19" fillId="2" borderId="4" xfId="17" applyFont="1" applyFill="1" applyBorder="1" applyAlignment="1">
      <alignment horizontal="center" vertical="center" wrapText="1"/>
    </xf>
    <xf numFmtId="0" fontId="19" fillId="2" borderId="2" xfId="17" applyFont="1" applyFill="1" applyBorder="1" applyAlignment="1">
      <alignment horizontal="center" vertical="center" wrapText="1"/>
    </xf>
    <xf numFmtId="0" fontId="26" fillId="0" borderId="0" xfId="17" applyFont="1" applyAlignment="1">
      <alignment vertical="center"/>
    </xf>
    <xf numFmtId="0" fontId="7" fillId="8" borderId="4" xfId="8" applyNumberFormat="1" applyFont="1" applyFill="1" applyBorder="1" applyAlignment="1">
      <alignment vertical="center"/>
    </xf>
    <xf numFmtId="2" fontId="21" fillId="10" borderId="3" xfId="17" applyNumberFormat="1" applyFont="1" applyFill="1" applyBorder="1" applyAlignment="1">
      <alignment horizontal="center" vertical="center" wrapText="1"/>
    </xf>
    <xf numFmtId="0" fontId="26" fillId="0" borderId="10" xfId="17" applyFont="1" applyBorder="1" applyAlignment="1">
      <alignment horizontal="center" vertical="center"/>
    </xf>
    <xf numFmtId="0" fontId="26" fillId="0" borderId="7" xfId="17" applyFont="1" applyBorder="1" applyAlignment="1">
      <alignment horizontal="center" vertical="center"/>
    </xf>
    <xf numFmtId="0" fontId="7" fillId="0" borderId="0" xfId="17" applyFont="1" applyAlignment="1">
      <alignment horizontal="right" vertical="center"/>
    </xf>
    <xf numFmtId="4" fontId="7" fillId="3" borderId="0" xfId="17" applyNumberFormat="1" applyFont="1" applyFill="1" applyAlignment="1">
      <alignment horizontal="center" vertical="center" wrapText="1"/>
    </xf>
    <xf numFmtId="4" fontId="7" fillId="3" borderId="3" xfId="17" applyNumberFormat="1" applyFont="1" applyFill="1" applyBorder="1" applyAlignment="1">
      <alignment horizontal="center" vertical="center" wrapText="1"/>
    </xf>
    <xf numFmtId="4" fontId="7" fillId="0" borderId="0" xfId="17" applyNumberFormat="1" applyFont="1" applyAlignment="1">
      <alignment horizontal="center" vertical="center" wrapText="1"/>
    </xf>
    <xf numFmtId="0" fontId="19" fillId="0" borderId="1" xfId="17" applyFont="1" applyBorder="1" applyAlignment="1">
      <alignment horizontal="center" vertical="center" wrapText="1"/>
    </xf>
    <xf numFmtId="0" fontId="19" fillId="0" borderId="4" xfId="17" applyFont="1" applyBorder="1" applyAlignment="1">
      <alignment horizontal="center" vertical="center" wrapText="1"/>
    </xf>
    <xf numFmtId="0" fontId="19" fillId="0" borderId="2" xfId="17" applyFont="1" applyBorder="1" applyAlignment="1">
      <alignment horizontal="center" vertical="center" wrapText="1"/>
    </xf>
    <xf numFmtId="0" fontId="21" fillId="0" borderId="0" xfId="17" applyFont="1" applyAlignment="1">
      <alignment vertical="center" wrapText="1"/>
    </xf>
    <xf numFmtId="0" fontId="21" fillId="0" borderId="11" xfId="17" applyFont="1" applyBorder="1" applyAlignment="1">
      <alignment vertical="center" wrapText="1"/>
    </xf>
    <xf numFmtId="2" fontId="26" fillId="0" borderId="3" xfId="17" applyNumberFormat="1" applyFont="1" applyBorder="1" applyAlignment="1">
      <alignment horizontal="center" vertical="center"/>
    </xf>
    <xf numFmtId="49" fontId="7" fillId="7" borderId="6" xfId="17" applyNumberFormat="1" applyFont="1" applyFill="1" applyBorder="1" applyAlignment="1">
      <alignment horizontal="center" vertical="center"/>
    </xf>
    <xf numFmtId="49" fontId="19" fillId="2" borderId="0" xfId="17" applyNumberFormat="1" applyFont="1" applyFill="1" applyAlignment="1">
      <alignment vertical="center" wrapText="1"/>
    </xf>
    <xf numFmtId="0" fontId="7" fillId="7" borderId="10" xfId="17" applyFont="1" applyFill="1" applyBorder="1" applyAlignment="1">
      <alignment vertical="center"/>
    </xf>
    <xf numFmtId="49" fontId="7" fillId="8" borderId="6" xfId="17" applyNumberFormat="1" applyFont="1" applyFill="1" applyBorder="1" applyAlignment="1">
      <alignment horizontal="center" vertical="center"/>
    </xf>
    <xf numFmtId="0" fontId="26" fillId="8" borderId="10" xfId="17" applyFont="1" applyFill="1" applyBorder="1" applyAlignment="1">
      <alignment vertical="center"/>
    </xf>
    <xf numFmtId="0" fontId="7" fillId="8" borderId="10" xfId="17" applyFont="1" applyFill="1" applyBorder="1" applyAlignment="1">
      <alignment vertical="center"/>
    </xf>
    <xf numFmtId="0" fontId="7" fillId="8" borderId="7" xfId="17" applyFont="1" applyFill="1" applyBorder="1" applyAlignment="1">
      <alignment vertical="center"/>
    </xf>
    <xf numFmtId="0" fontId="19" fillId="5" borderId="48" xfId="17" applyFont="1" applyFill="1" applyBorder="1" applyAlignment="1">
      <alignment horizontal="center" vertical="center" wrapText="1"/>
    </xf>
    <xf numFmtId="0" fontId="26" fillId="0" borderId="6" xfId="0" applyFont="1" applyBorder="1" applyAlignment="1">
      <alignment horizontal="center" vertical="center"/>
    </xf>
    <xf numFmtId="2" fontId="9" fillId="0" borderId="10" xfId="0" applyNumberFormat="1" applyFont="1" applyBorder="1" applyAlignment="1">
      <alignment horizontal="center" vertical="center"/>
    </xf>
    <xf numFmtId="0" fontId="26" fillId="0" borderId="7" xfId="0" applyFont="1" applyBorder="1"/>
    <xf numFmtId="2" fontId="26" fillId="3" borderId="3" xfId="0" applyNumberFormat="1" applyFont="1" applyFill="1" applyBorder="1" applyAlignment="1">
      <alignment horizontal="center" vertical="center" wrapText="1"/>
    </xf>
    <xf numFmtId="0" fontId="26" fillId="7" borderId="10" xfId="17" applyFont="1" applyFill="1" applyBorder="1" applyAlignment="1">
      <alignment vertical="center"/>
    </xf>
    <xf numFmtId="0" fontId="7" fillId="7" borderId="7" xfId="17" applyFont="1" applyFill="1" applyBorder="1" applyAlignment="1">
      <alignment vertical="center"/>
    </xf>
    <xf numFmtId="2" fontId="26" fillId="10" borderId="3" xfId="0" applyNumberFormat="1" applyFont="1" applyFill="1" applyBorder="1" applyAlignment="1">
      <alignment horizontal="center" vertical="center"/>
    </xf>
    <xf numFmtId="2" fontId="26" fillId="10" borderId="3" xfId="0" applyNumberFormat="1" applyFont="1" applyFill="1" applyBorder="1" applyAlignment="1">
      <alignment horizontal="center" vertical="center" wrapText="1"/>
    </xf>
    <xf numFmtId="0" fontId="19" fillId="7" borderId="8" xfId="17" applyFont="1" applyFill="1" applyBorder="1" applyAlignment="1">
      <alignment horizontal="center" vertical="center" wrapText="1"/>
    </xf>
    <xf numFmtId="0" fontId="19" fillId="7" borderId="13" xfId="17" applyFont="1" applyFill="1" applyBorder="1" applyAlignment="1">
      <alignment horizontal="center" vertical="center" wrapText="1"/>
    </xf>
    <xf numFmtId="0" fontId="19" fillId="7" borderId="9" xfId="17" applyFont="1" applyFill="1" applyBorder="1" applyAlignment="1">
      <alignment horizontal="center" vertical="center" wrapText="1"/>
    </xf>
    <xf numFmtId="0" fontId="19" fillId="8" borderId="1" xfId="17" applyFont="1" applyFill="1" applyBorder="1" applyAlignment="1">
      <alignment horizontal="center" vertical="center" wrapText="1"/>
    </xf>
    <xf numFmtId="0" fontId="19" fillId="8" borderId="4" xfId="17" applyFont="1" applyFill="1" applyBorder="1" applyAlignment="1">
      <alignment horizontal="center" vertical="center" wrapText="1"/>
    </xf>
    <xf numFmtId="0" fontId="19" fillId="8" borderId="2" xfId="17" applyFont="1" applyFill="1" applyBorder="1" applyAlignment="1">
      <alignment horizontal="center" vertical="center" wrapText="1"/>
    </xf>
    <xf numFmtId="2" fontId="9" fillId="10" borderId="3" xfId="0" applyNumberFormat="1" applyFont="1" applyFill="1" applyBorder="1" applyAlignment="1">
      <alignment horizontal="center" vertical="center"/>
    </xf>
    <xf numFmtId="0" fontId="19" fillId="7" borderId="1" xfId="17" applyFont="1" applyFill="1" applyBorder="1" applyAlignment="1">
      <alignment horizontal="left" vertical="center" wrapText="1"/>
    </xf>
    <xf numFmtId="0" fontId="26" fillId="7" borderId="4" xfId="17" applyFont="1" applyFill="1" applyBorder="1"/>
    <xf numFmtId="2" fontId="26" fillId="10" borderId="3" xfId="17" applyNumberFormat="1" applyFont="1" applyFill="1" applyBorder="1" applyAlignment="1">
      <alignment horizontal="center" vertical="center"/>
    </xf>
    <xf numFmtId="0" fontId="39" fillId="0" borderId="0" xfId="0" applyFont="1"/>
    <xf numFmtId="0" fontId="38" fillId="8" borderId="1" xfId="0" applyFont="1" applyFill="1" applyBorder="1"/>
    <xf numFmtId="0" fontId="38" fillId="8" borderId="4" xfId="0" applyFont="1" applyFill="1" applyBorder="1"/>
    <xf numFmtId="0" fontId="39" fillId="8" borderId="4" xfId="0" applyFont="1" applyFill="1" applyBorder="1"/>
    <xf numFmtId="0" fontId="39" fillId="8" borderId="2" xfId="0" applyFont="1" applyFill="1" applyBorder="1"/>
    <xf numFmtId="49" fontId="19" fillId="8" borderId="1" xfId="17" applyNumberFormat="1" applyFont="1" applyFill="1" applyBorder="1" applyAlignment="1">
      <alignment horizontal="center" vertical="center" wrapText="1"/>
    </xf>
    <xf numFmtId="2" fontId="19" fillId="0" borderId="2" xfId="17" applyNumberFormat="1" applyFont="1" applyBorder="1" applyAlignment="1">
      <alignment horizontal="center" vertical="center" wrapText="1"/>
    </xf>
    <xf numFmtId="0" fontId="37" fillId="0" borderId="3" xfId="17" applyFont="1" applyBorder="1" applyAlignment="1">
      <alignment horizontal="center" vertical="center" wrapText="1"/>
    </xf>
    <xf numFmtId="0" fontId="19" fillId="0" borderId="48" xfId="17" applyFont="1" applyBorder="1" applyAlignment="1">
      <alignment horizontal="center" vertical="center" wrapText="1"/>
    </xf>
    <xf numFmtId="0" fontId="11" fillId="0" borderId="4" xfId="0" applyFont="1" applyBorder="1" applyAlignment="1">
      <alignment vertical="center"/>
    </xf>
    <xf numFmtId="0" fontId="10" fillId="0" borderId="5" xfId="0" applyFont="1" applyBorder="1" applyAlignment="1">
      <alignment vertical="center" wrapText="1"/>
    </xf>
    <xf numFmtId="0" fontId="10" fillId="0" borderId="3" xfId="0" applyFont="1" applyBorder="1" applyAlignment="1">
      <alignment vertical="center"/>
    </xf>
    <xf numFmtId="0" fontId="12" fillId="0" borderId="6" xfId="0" applyFont="1" applyBorder="1" applyAlignment="1">
      <alignment vertical="top"/>
    </xf>
    <xf numFmtId="44" fontId="10" fillId="0" borderId="43" xfId="16" applyFont="1" applyFill="1" applyBorder="1" applyAlignment="1"/>
    <xf numFmtId="0" fontId="20" fillId="0" borderId="43" xfId="14" applyFont="1" applyBorder="1" applyAlignment="1">
      <alignment horizontal="center" vertical="center"/>
    </xf>
    <xf numFmtId="0" fontId="20" fillId="0" borderId="43" xfId="14" applyFont="1" applyBorder="1" applyAlignment="1">
      <alignment horizontal="center" vertical="center" wrapText="1"/>
    </xf>
    <xf numFmtId="49" fontId="19" fillId="2" borderId="0" xfId="17" applyNumberFormat="1" applyFont="1" applyFill="1" applyAlignment="1">
      <alignment horizontal="right" vertical="center" wrapText="1"/>
    </xf>
    <xf numFmtId="49" fontId="19" fillId="2" borderId="11" xfId="17" applyNumberFormat="1" applyFont="1" applyFill="1" applyBorder="1" applyAlignment="1">
      <alignment horizontal="right" vertical="center" wrapText="1"/>
    </xf>
    <xf numFmtId="49" fontId="7" fillId="8" borderId="8" xfId="17" applyNumberFormat="1" applyFont="1" applyFill="1" applyBorder="1" applyAlignment="1">
      <alignment horizontal="center" vertical="center"/>
    </xf>
    <xf numFmtId="0" fontId="26" fillId="8" borderId="13" xfId="17" applyFont="1" applyFill="1" applyBorder="1" applyAlignment="1">
      <alignment vertical="center"/>
    </xf>
    <xf numFmtId="0" fontId="7" fillId="8" borderId="13" xfId="17" applyFont="1" applyFill="1" applyBorder="1" applyAlignment="1">
      <alignment vertical="center"/>
    </xf>
    <xf numFmtId="2" fontId="26" fillId="3" borderId="3" xfId="17" applyNumberFormat="1" applyFont="1" applyFill="1" applyBorder="1" applyAlignment="1">
      <alignment horizontal="center" vertical="center"/>
    </xf>
    <xf numFmtId="0" fontId="26" fillId="0" borderId="6" xfId="17" applyFont="1" applyBorder="1" applyAlignment="1">
      <alignment horizontal="center" vertical="center"/>
    </xf>
    <xf numFmtId="0" fontId="19" fillId="2" borderId="20" xfId="0" applyFont="1" applyFill="1" applyBorder="1" applyAlignment="1">
      <alignment horizontal="center" vertical="center"/>
    </xf>
    <xf numFmtId="0" fontId="19" fillId="2" borderId="22" xfId="0" applyFont="1" applyFill="1" applyBorder="1" applyAlignment="1">
      <alignment horizontal="center" vertical="center"/>
    </xf>
    <xf numFmtId="0" fontId="19" fillId="5" borderId="3" xfId="17" applyFont="1" applyFill="1" applyBorder="1" applyAlignment="1">
      <alignment horizontal="center" vertical="center" wrapText="1"/>
    </xf>
    <xf numFmtId="0" fontId="19" fillId="0" borderId="3" xfId="0" applyFont="1" applyBorder="1" applyAlignment="1">
      <alignment horizontal="center" vertical="center" wrapText="1"/>
    </xf>
    <xf numFmtId="0" fontId="19" fillId="0" borderId="3" xfId="17" applyFont="1" applyBorder="1" applyAlignment="1">
      <alignment horizontal="center"/>
    </xf>
    <xf numFmtId="0" fontId="26" fillId="2" borderId="3" xfId="0" applyFont="1" applyFill="1" applyBorder="1" applyAlignment="1">
      <alignment horizontal="center" vertical="center"/>
    </xf>
    <xf numFmtId="0" fontId="41" fillId="5" borderId="3" xfId="0" applyFont="1" applyFill="1" applyBorder="1" applyAlignment="1">
      <alignment horizontal="center"/>
    </xf>
    <xf numFmtId="0" fontId="0" fillId="0" borderId="3" xfId="0" applyBorder="1"/>
    <xf numFmtId="0" fontId="19" fillId="2" borderId="21" xfId="0" applyFont="1" applyFill="1" applyBorder="1" applyAlignment="1">
      <alignment vertical="center"/>
    </xf>
    <xf numFmtId="0" fontId="19" fillId="2" borderId="29" xfId="0" applyFont="1" applyFill="1" applyBorder="1" applyAlignment="1">
      <alignment vertical="center"/>
    </xf>
    <xf numFmtId="10" fontId="26" fillId="2" borderId="22" xfId="0" applyNumberFormat="1" applyFont="1" applyFill="1" applyBorder="1" applyAlignment="1">
      <alignment horizontal="center" vertical="center"/>
    </xf>
    <xf numFmtId="165" fontId="26" fillId="2" borderId="18" xfId="0" applyNumberFormat="1" applyFont="1" applyFill="1" applyBorder="1" applyAlignment="1">
      <alignment horizontal="center" vertical="center"/>
    </xf>
    <xf numFmtId="165" fontId="26" fillId="2" borderId="18" xfId="0" applyNumberFormat="1" applyFont="1" applyFill="1" applyBorder="1" applyAlignment="1">
      <alignment horizontal="right" vertical="center"/>
    </xf>
    <xf numFmtId="10" fontId="26" fillId="2" borderId="18" xfId="0" applyNumberFormat="1" applyFont="1" applyFill="1" applyBorder="1" applyAlignment="1">
      <alignment horizontal="center" vertical="center"/>
    </xf>
    <xf numFmtId="10" fontId="26" fillId="2" borderId="31" xfId="0" applyNumberFormat="1" applyFont="1" applyFill="1" applyBorder="1" applyAlignment="1">
      <alignment horizontal="center" vertical="center"/>
    </xf>
    <xf numFmtId="10" fontId="42" fillId="0" borderId="3" xfId="0" applyNumberFormat="1" applyFont="1" applyBorder="1"/>
    <xf numFmtId="0" fontId="19" fillId="2" borderId="27" xfId="0" applyFont="1" applyFill="1" applyBorder="1" applyAlignment="1">
      <alignment vertical="center"/>
    </xf>
    <xf numFmtId="0" fontId="19" fillId="2" borderId="10" xfId="0" applyFont="1" applyFill="1" applyBorder="1" applyAlignment="1">
      <alignment vertical="center"/>
    </xf>
    <xf numFmtId="10" fontId="19" fillId="2" borderId="10" xfId="0" applyNumberFormat="1" applyFont="1" applyFill="1" applyBorder="1" applyAlignment="1">
      <alignment horizontal="center" vertical="center"/>
    </xf>
    <xf numFmtId="165" fontId="19" fillId="2" borderId="10" xfId="0" applyNumberFormat="1" applyFont="1" applyFill="1" applyBorder="1" applyAlignment="1">
      <alignment horizontal="center" vertical="center"/>
    </xf>
    <xf numFmtId="165" fontId="26" fillId="2" borderId="1" xfId="0" applyNumberFormat="1" applyFont="1" applyFill="1" applyBorder="1" applyAlignment="1">
      <alignment horizontal="center" vertical="center"/>
    </xf>
    <xf numFmtId="10" fontId="26" fillId="2" borderId="4" xfId="0" applyNumberFormat="1" applyFont="1" applyFill="1" applyBorder="1" applyAlignment="1">
      <alignment horizontal="center" vertical="center"/>
    </xf>
    <xf numFmtId="10" fontId="26" fillId="2" borderId="2" xfId="0" applyNumberFormat="1" applyFont="1" applyFill="1" applyBorder="1" applyAlignment="1">
      <alignment horizontal="center" vertical="center"/>
    </xf>
    <xf numFmtId="9" fontId="26" fillId="2" borderId="31" xfId="0" applyNumberFormat="1" applyFont="1" applyFill="1" applyBorder="1" applyAlignment="1">
      <alignment horizontal="center" vertical="center"/>
    </xf>
    <xf numFmtId="9" fontId="26" fillId="2" borderId="1" xfId="0" applyNumberFormat="1" applyFont="1" applyFill="1" applyBorder="1" applyAlignment="1">
      <alignment horizontal="center" vertical="center"/>
    </xf>
    <xf numFmtId="9" fontId="26" fillId="2" borderId="4" xfId="0" applyNumberFormat="1" applyFont="1" applyFill="1" applyBorder="1" applyAlignment="1">
      <alignment horizontal="center" vertical="center"/>
    </xf>
    <xf numFmtId="9" fontId="26" fillId="2" borderId="2" xfId="0" applyNumberFormat="1" applyFont="1" applyFill="1" applyBorder="1" applyAlignment="1">
      <alignment horizontal="center" vertical="center"/>
    </xf>
    <xf numFmtId="0" fontId="42" fillId="0" borderId="1" xfId="0" applyFont="1" applyBorder="1"/>
    <xf numFmtId="0" fontId="42" fillId="0" borderId="4" xfId="0" applyFont="1" applyBorder="1"/>
    <xf numFmtId="0" fontId="42" fillId="0" borderId="2" xfId="0" applyFont="1" applyBorder="1"/>
    <xf numFmtId="0" fontId="42" fillId="0" borderId="3" xfId="0" applyFont="1" applyBorder="1"/>
    <xf numFmtId="165" fontId="26" fillId="2" borderId="24" xfId="0" applyNumberFormat="1" applyFont="1" applyFill="1" applyBorder="1" applyAlignment="1">
      <alignment horizontal="center" vertical="center"/>
    </xf>
    <xf numFmtId="0" fontId="26" fillId="2" borderId="14" xfId="0" applyFont="1" applyFill="1" applyBorder="1" applyAlignment="1">
      <alignment horizontal="center" vertical="center"/>
    </xf>
    <xf numFmtId="0" fontId="26" fillId="2" borderId="32" xfId="0" applyFont="1" applyFill="1" applyBorder="1" applyAlignment="1">
      <alignment horizontal="center" vertical="center"/>
    </xf>
    <xf numFmtId="165" fontId="19" fillId="2" borderId="23" xfId="0" applyNumberFormat="1" applyFont="1" applyFill="1" applyBorder="1" applyAlignment="1">
      <alignment horizontal="center" vertical="center"/>
    </xf>
    <xf numFmtId="10" fontId="19" fillId="2" borderId="18" xfId="3" applyNumberFormat="1" applyFont="1" applyFill="1" applyBorder="1" applyAlignment="1">
      <alignment horizontal="center" vertical="center"/>
    </xf>
    <xf numFmtId="10" fontId="19" fillId="2" borderId="31" xfId="3" applyNumberFormat="1" applyFont="1" applyFill="1" applyBorder="1" applyAlignment="1">
      <alignment horizontal="center" vertical="center"/>
    </xf>
    <xf numFmtId="0" fontId="43" fillId="2" borderId="0" xfId="0" applyFont="1" applyFill="1" applyAlignment="1">
      <alignment horizontal="center" vertical="center"/>
    </xf>
    <xf numFmtId="0" fontId="25" fillId="2" borderId="0" xfId="0" applyFont="1" applyFill="1" applyAlignment="1">
      <alignment horizontal="center" vertical="center"/>
    </xf>
    <xf numFmtId="165" fontId="25" fillId="2" borderId="0" xfId="0" applyNumberFormat="1" applyFont="1" applyFill="1" applyAlignment="1">
      <alignment horizontal="center" vertical="center"/>
    </xf>
    <xf numFmtId="0" fontId="25" fillId="2" borderId="27" xfId="0" applyFont="1" applyFill="1" applyBorder="1" applyAlignment="1">
      <alignment horizontal="center" vertical="center"/>
    </xf>
    <xf numFmtId="0" fontId="25" fillId="2" borderId="33" xfId="0" applyFont="1" applyFill="1" applyBorder="1" applyAlignment="1">
      <alignment horizontal="center" vertical="center"/>
    </xf>
    <xf numFmtId="0" fontId="44" fillId="5" borderId="3" xfId="0" applyFont="1" applyFill="1" applyBorder="1" applyAlignment="1">
      <alignment horizontal="center"/>
    </xf>
    <xf numFmtId="0" fontId="37" fillId="2" borderId="18" xfId="0" applyFont="1" applyFill="1" applyBorder="1" applyAlignment="1">
      <alignment horizontal="center" vertical="center"/>
    </xf>
    <xf numFmtId="0" fontId="37" fillId="2" borderId="31" xfId="0" applyFont="1" applyFill="1" applyBorder="1" applyAlignment="1">
      <alignment horizontal="center" vertical="center"/>
    </xf>
    <xf numFmtId="0" fontId="45" fillId="0" borderId="3" xfId="0" applyFont="1" applyBorder="1"/>
    <xf numFmtId="0" fontId="42" fillId="0" borderId="0" xfId="0" applyFont="1"/>
    <xf numFmtId="0" fontId="42" fillId="0" borderId="12" xfId="0" applyFont="1" applyBorder="1"/>
    <xf numFmtId="165" fontId="18" fillId="2" borderId="54" xfId="0" applyNumberFormat="1" applyFont="1" applyFill="1" applyBorder="1" applyAlignment="1">
      <alignment horizontal="center" vertical="center"/>
    </xf>
    <xf numFmtId="10" fontId="18" fillId="2" borderId="47" xfId="3" applyNumberFormat="1" applyFont="1" applyFill="1" applyBorder="1" applyAlignment="1">
      <alignment horizontal="center" vertical="center"/>
    </xf>
    <xf numFmtId="10" fontId="18" fillId="2" borderId="53" xfId="3" applyNumberFormat="1" applyFont="1" applyFill="1" applyBorder="1" applyAlignment="1">
      <alignment horizontal="center" vertical="center"/>
    </xf>
    <xf numFmtId="0" fontId="7" fillId="0" borderId="1" xfId="0" applyFont="1" applyBorder="1" applyAlignment="1">
      <alignment horizontal="left" vertical="center"/>
    </xf>
    <xf numFmtId="0" fontId="15" fillId="0" borderId="1" xfId="0" applyFont="1" applyBorder="1" applyAlignment="1">
      <alignment horizontal="left" vertical="center"/>
    </xf>
    <xf numFmtId="0" fontId="15" fillId="0" borderId="4" xfId="0" applyFont="1" applyBorder="1" applyAlignment="1">
      <alignment horizontal="left" vertical="center"/>
    </xf>
    <xf numFmtId="0" fontId="15" fillId="0" borderId="2" xfId="0" applyFont="1" applyBorder="1" applyAlignment="1">
      <alignment horizontal="left" vertical="center"/>
    </xf>
    <xf numFmtId="0" fontId="22" fillId="0" borderId="0" xfId="0" applyFont="1" applyAlignment="1">
      <alignment vertical="top" wrapText="1"/>
    </xf>
    <xf numFmtId="0" fontId="22" fillId="0" borderId="0" xfId="0" applyFont="1" applyAlignment="1">
      <alignment horizontal="center" wrapText="1"/>
    </xf>
    <xf numFmtId="49" fontId="10" fillId="0" borderId="45" xfId="14" applyNumberFormat="1" applyFont="1" applyBorder="1" applyAlignment="1">
      <alignment horizontal="center"/>
    </xf>
    <xf numFmtId="49" fontId="10" fillId="0" borderId="46" xfId="14" applyNumberFormat="1" applyFont="1" applyBorder="1" applyAlignment="1">
      <alignment horizontal="center"/>
    </xf>
    <xf numFmtId="49" fontId="12" fillId="2" borderId="3" xfId="14" applyNumberFormat="1" applyFont="1" applyFill="1" applyBorder="1" applyAlignment="1">
      <alignment horizontal="center" vertical="center"/>
    </xf>
    <xf numFmtId="0" fontId="12" fillId="0" borderId="3" xfId="14" applyFont="1" applyBorder="1" applyAlignment="1">
      <alignment horizontal="left" vertical="center" wrapText="1"/>
    </xf>
    <xf numFmtId="0" fontId="26" fillId="0" borderId="11" xfId="14" applyFont="1" applyBorder="1"/>
    <xf numFmtId="0" fontId="26" fillId="0" borderId="12" xfId="14" applyFont="1" applyBorder="1"/>
    <xf numFmtId="49" fontId="11" fillId="0" borderId="10" xfId="0" applyNumberFormat="1" applyFont="1" applyBorder="1" applyAlignment="1">
      <alignment vertical="center"/>
    </xf>
    <xf numFmtId="0" fontId="11" fillId="0" borderId="6" xfId="0" applyFont="1" applyBorder="1" applyAlignment="1">
      <alignment vertical="top"/>
    </xf>
    <xf numFmtId="0" fontId="23" fillId="0" borderId="6" xfId="0" applyFont="1" applyBorder="1" applyAlignment="1">
      <alignment vertical="top"/>
    </xf>
    <xf numFmtId="0" fontId="9" fillId="0" borderId="0" xfId="6" applyFont="1"/>
    <xf numFmtId="0" fontId="9" fillId="0" borderId="0" xfId="6" applyFont="1" applyAlignment="1">
      <alignment horizontal="center" vertical="center"/>
    </xf>
    <xf numFmtId="0" fontId="7" fillId="0" borderId="0" xfId="6" applyFont="1"/>
    <xf numFmtId="0" fontId="9" fillId="0" borderId="0" xfId="6" applyFont="1" applyAlignment="1">
      <alignment horizontal="left" vertical="center"/>
    </xf>
    <xf numFmtId="2" fontId="7" fillId="0" borderId="0" xfId="6" applyNumberFormat="1" applyFont="1"/>
    <xf numFmtId="0" fontId="7" fillId="0" borderId="0" xfId="6" applyFont="1" applyAlignment="1">
      <alignment horizontal="right"/>
    </xf>
    <xf numFmtId="2" fontId="7" fillId="3" borderId="0" xfId="6" applyNumberFormat="1" applyFont="1" applyFill="1"/>
    <xf numFmtId="0" fontId="7" fillId="0" borderId="0" xfId="6" applyFont="1" applyAlignment="1">
      <alignment horizontal="left" vertical="center"/>
    </xf>
    <xf numFmtId="0" fontId="7" fillId="0" borderId="0" xfId="6" applyFont="1" applyAlignment="1">
      <alignment horizontal="center" vertical="center"/>
    </xf>
    <xf numFmtId="0" fontId="7" fillId="0" borderId="0" xfId="6" applyFont="1" applyAlignment="1">
      <alignment horizontal="center"/>
    </xf>
    <xf numFmtId="10" fontId="9" fillId="0" borderId="0" xfId="3" applyNumberFormat="1" applyFont="1" applyBorder="1" applyAlignment="1">
      <alignment horizontal="center"/>
    </xf>
    <xf numFmtId="0" fontId="9" fillId="0" borderId="48" xfId="6" applyFont="1" applyBorder="1" applyAlignment="1">
      <alignment horizontal="center" vertical="center"/>
    </xf>
    <xf numFmtId="2" fontId="19" fillId="0" borderId="3" xfId="0" applyNumberFormat="1" applyFont="1" applyBorder="1" applyAlignment="1">
      <alignment horizontal="center" vertical="center" wrapText="1"/>
    </xf>
    <xf numFmtId="0" fontId="19" fillId="0" borderId="3" xfId="17" applyFont="1" applyBorder="1" applyAlignment="1">
      <alignment horizontal="center" vertical="center"/>
    </xf>
    <xf numFmtId="0" fontId="7" fillId="5" borderId="4" xfId="0" applyFont="1" applyFill="1" applyBorder="1" applyAlignment="1">
      <alignment horizontal="center" vertical="center" wrapText="1"/>
    </xf>
    <xf numFmtId="0" fontId="7" fillId="6" borderId="1" xfId="17" applyFont="1" applyFill="1" applyBorder="1" applyAlignment="1">
      <alignment horizontal="center" vertical="center"/>
    </xf>
    <xf numFmtId="0" fontId="26" fillId="6" borderId="4" xfId="17" applyFont="1" applyFill="1" applyBorder="1" applyAlignment="1">
      <alignment vertical="center"/>
    </xf>
    <xf numFmtId="0" fontId="7" fillId="6" borderId="4" xfId="17" applyFont="1" applyFill="1" applyBorder="1" applyAlignment="1">
      <alignment vertical="center"/>
    </xf>
    <xf numFmtId="0" fontId="7" fillId="6" borderId="2" xfId="17" applyFont="1" applyFill="1" applyBorder="1" applyAlignment="1">
      <alignment vertical="center"/>
    </xf>
    <xf numFmtId="0" fontId="12" fillId="5" borderId="3" xfId="14" applyFont="1" applyFill="1" applyBorder="1" applyAlignment="1">
      <alignment horizontal="center"/>
    </xf>
    <xf numFmtId="44" fontId="10" fillId="0" borderId="43" xfId="16" applyFont="1" applyFill="1" applyBorder="1" applyAlignment="1">
      <alignment horizontal="center"/>
    </xf>
    <xf numFmtId="0" fontId="9" fillId="0" borderId="4" xfId="0" applyFont="1" applyBorder="1" applyAlignment="1">
      <alignment horizontal="left" vertical="center"/>
    </xf>
    <xf numFmtId="0" fontId="9" fillId="0" borderId="2" xfId="0" applyFont="1" applyBorder="1" applyAlignment="1">
      <alignment horizontal="left" vertical="center"/>
    </xf>
    <xf numFmtId="0" fontId="10" fillId="0" borderId="4" xfId="0" applyFont="1" applyBorder="1" applyAlignment="1">
      <alignment vertical="center"/>
    </xf>
    <xf numFmtId="0" fontId="10" fillId="0" borderId="2" xfId="0" applyFont="1" applyBorder="1" applyAlignment="1">
      <alignment vertical="center"/>
    </xf>
    <xf numFmtId="0" fontId="10" fillId="0" borderId="0" xfId="0" applyFont="1" applyAlignment="1">
      <alignment vertical="center"/>
    </xf>
    <xf numFmtId="49" fontId="10" fillId="0" borderId="44" xfId="14" applyNumberFormat="1" applyFont="1" applyBorder="1" applyAlignment="1">
      <alignment horizontal="center"/>
    </xf>
    <xf numFmtId="0" fontId="20" fillId="0" borderId="8" xfId="14" applyFont="1" applyBorder="1" applyAlignment="1">
      <alignment horizontal="left" vertical="center"/>
    </xf>
    <xf numFmtId="0" fontId="20" fillId="0" borderId="9" xfId="14" applyFont="1" applyBorder="1" applyAlignment="1">
      <alignment horizontal="left" vertical="center"/>
    </xf>
    <xf numFmtId="44" fontId="10" fillId="0" borderId="48" xfId="16" applyFont="1" applyFill="1" applyBorder="1" applyAlignment="1">
      <alignment horizontal="center"/>
    </xf>
    <xf numFmtId="49" fontId="46" fillId="2" borderId="3" xfId="14" applyNumberFormat="1" applyFont="1" applyFill="1" applyBorder="1" applyAlignment="1">
      <alignment horizontal="center" vertical="center"/>
    </xf>
    <xf numFmtId="0" fontId="46" fillId="0" borderId="3" xfId="14" applyFont="1" applyBorder="1" applyAlignment="1">
      <alignment horizontal="left" vertical="center" wrapText="1"/>
    </xf>
    <xf numFmtId="0" fontId="46" fillId="0" borderId="3" xfId="14" applyFont="1" applyBorder="1" applyAlignment="1">
      <alignment horizontal="center" vertical="center"/>
    </xf>
    <xf numFmtId="14" fontId="46" fillId="0" borderId="3" xfId="14" applyNumberFormat="1" applyFont="1" applyBorder="1" applyAlignment="1">
      <alignment horizontal="center" vertical="center"/>
    </xf>
    <xf numFmtId="44" fontId="46" fillId="0" borderId="3" xfId="16" applyFont="1" applyFill="1" applyBorder="1" applyAlignment="1">
      <alignment horizontal="center" vertical="center"/>
    </xf>
    <xf numFmtId="49" fontId="46" fillId="0" borderId="3" xfId="14" applyNumberFormat="1" applyFont="1" applyBorder="1" applyAlignment="1">
      <alignment horizontal="center" vertical="center"/>
    </xf>
    <xf numFmtId="0" fontId="19" fillId="0" borderId="3" xfId="0" applyFont="1" applyBorder="1" applyAlignment="1">
      <alignment vertical="center" wrapText="1"/>
    </xf>
    <xf numFmtId="0" fontId="19" fillId="0" borderId="4" xfId="0" applyFont="1" applyBorder="1" applyAlignment="1">
      <alignment horizontal="center" vertical="center" wrapText="1"/>
    </xf>
    <xf numFmtId="0" fontId="19" fillId="0" borderId="2" xfId="0" applyFont="1" applyBorder="1" applyAlignment="1">
      <alignment horizontal="center" vertical="center" wrapText="1"/>
    </xf>
    <xf numFmtId="2" fontId="19" fillId="3" borderId="1" xfId="17" applyNumberFormat="1" applyFont="1" applyFill="1" applyBorder="1" applyAlignment="1">
      <alignment horizontal="center" vertical="center" wrapText="1"/>
    </xf>
    <xf numFmtId="2" fontId="19" fillId="3" borderId="2" xfId="17" applyNumberFormat="1" applyFont="1" applyFill="1" applyBorder="1" applyAlignment="1">
      <alignment horizontal="center" vertical="center" wrapText="1"/>
    </xf>
    <xf numFmtId="0" fontId="19" fillId="0" borderId="1" xfId="17" applyFont="1" applyBorder="1" applyAlignment="1">
      <alignment horizontal="center" vertical="center"/>
    </xf>
    <xf numFmtId="0" fontId="19" fillId="0" borderId="3" xfId="17" applyFont="1" applyBorder="1" applyAlignment="1">
      <alignment horizontal="center" vertical="center" wrapText="1"/>
    </xf>
    <xf numFmtId="2" fontId="26" fillId="3" borderId="3" xfId="17" applyNumberFormat="1" applyFont="1" applyFill="1" applyBorder="1" applyAlignment="1">
      <alignment horizontal="center" vertical="center" wrapText="1"/>
    </xf>
    <xf numFmtId="0" fontId="37" fillId="0" borderId="1" xfId="17" applyFont="1" applyBorder="1" applyAlignment="1">
      <alignment horizontal="center" vertical="center"/>
    </xf>
    <xf numFmtId="2" fontId="26" fillId="3" borderId="1" xfId="17" applyNumberFormat="1" applyFont="1" applyFill="1" applyBorder="1" applyAlignment="1">
      <alignment horizontal="center" vertical="center"/>
    </xf>
    <xf numFmtId="2" fontId="19" fillId="0" borderId="2" xfId="0" applyNumberFormat="1" applyFont="1" applyBorder="1" applyAlignment="1">
      <alignment horizontal="center" vertical="center" wrapText="1"/>
    </xf>
    <xf numFmtId="2" fontId="9" fillId="10" borderId="3" xfId="17" applyNumberFormat="1" applyFont="1" applyFill="1" applyBorder="1" applyAlignment="1">
      <alignment horizontal="center" vertical="center"/>
    </xf>
    <xf numFmtId="2" fontId="26" fillId="0" borderId="3" xfId="0" applyNumberFormat="1" applyFont="1" applyBorder="1" applyAlignment="1">
      <alignment horizontal="center" vertical="center"/>
    </xf>
    <xf numFmtId="49" fontId="7" fillId="0" borderId="4" xfId="17" applyNumberFormat="1" applyFont="1" applyBorder="1" applyAlignment="1">
      <alignment horizontal="center" vertical="center" wrapText="1"/>
    </xf>
    <xf numFmtId="49" fontId="7" fillId="8" borderId="1" xfId="17" applyNumberFormat="1" applyFont="1" applyFill="1" applyBorder="1" applyAlignment="1">
      <alignment horizontal="center" vertical="center"/>
    </xf>
    <xf numFmtId="0" fontId="7" fillId="0" borderId="3" xfId="17" applyFont="1" applyBorder="1" applyAlignment="1">
      <alignment horizontal="center" vertical="center" wrapText="1"/>
    </xf>
    <xf numFmtId="0" fontId="9" fillId="0" borderId="3" xfId="17" applyFont="1" applyBorder="1" applyAlignment="1">
      <alignment horizontal="center" vertical="center"/>
    </xf>
    <xf numFmtId="0" fontId="19" fillId="0" borderId="4" xfId="17" applyFont="1" applyBorder="1" applyAlignment="1">
      <alignment horizontal="left" vertical="center" wrapText="1"/>
    </xf>
    <xf numFmtId="0" fontId="19" fillId="0" borderId="2" xfId="17" applyFont="1" applyBorder="1" applyAlignment="1">
      <alignment horizontal="left" vertical="center" wrapText="1"/>
    </xf>
    <xf numFmtId="0" fontId="19" fillId="7" borderId="4" xfId="17" applyFont="1" applyFill="1" applyBorder="1" applyAlignment="1">
      <alignment horizontal="left" vertical="center" wrapText="1"/>
    </xf>
    <xf numFmtId="0" fontId="19" fillId="0" borderId="48" xfId="17" applyFont="1" applyBorder="1" applyAlignment="1">
      <alignment horizontal="center" vertical="center"/>
    </xf>
    <xf numFmtId="0" fontId="37" fillId="0" borderId="3" xfId="17" applyFont="1" applyBorder="1" applyAlignment="1">
      <alignment horizontal="center" vertical="center"/>
    </xf>
    <xf numFmtId="0" fontId="26" fillId="0" borderId="3" xfId="17" applyFont="1" applyBorder="1" applyAlignment="1">
      <alignment horizontal="center" vertical="center"/>
    </xf>
    <xf numFmtId="0" fontId="19" fillId="7" borderId="1" xfId="17" applyFont="1" applyFill="1" applyBorder="1" applyAlignment="1">
      <alignment horizontal="center" vertical="center" wrapText="1"/>
    </xf>
    <xf numFmtId="0" fontId="19" fillId="7" borderId="4" xfId="17" applyFont="1" applyFill="1" applyBorder="1" applyAlignment="1">
      <alignment horizontal="center" vertical="center" wrapText="1"/>
    </xf>
    <xf numFmtId="0" fontId="19" fillId="7" borderId="2" xfId="17" applyFont="1" applyFill="1" applyBorder="1" applyAlignment="1">
      <alignment horizontal="center" vertical="center" wrapText="1"/>
    </xf>
    <xf numFmtId="2" fontId="7" fillId="0" borderId="4" xfId="17" applyNumberFormat="1" applyFont="1" applyBorder="1" applyAlignment="1">
      <alignment horizontal="center" vertical="center" wrapText="1"/>
    </xf>
    <xf numFmtId="4" fontId="9" fillId="3" borderId="3" xfId="17" applyNumberFormat="1" applyFont="1" applyFill="1" applyBorder="1" applyAlignment="1">
      <alignment horizontal="center" vertical="center" wrapText="1"/>
    </xf>
    <xf numFmtId="49" fontId="7" fillId="7" borderId="1" xfId="17" applyNumberFormat="1" applyFont="1" applyFill="1" applyBorder="1" applyAlignment="1">
      <alignment horizontal="center" vertical="center"/>
    </xf>
    <xf numFmtId="49" fontId="19" fillId="2" borderId="6" xfId="17" applyNumberFormat="1" applyFont="1" applyFill="1" applyBorder="1" applyAlignment="1">
      <alignment horizontal="right" vertical="center" wrapText="1"/>
    </xf>
    <xf numFmtId="49" fontId="19" fillId="2" borderId="10" xfId="17" applyNumberFormat="1" applyFont="1" applyFill="1" applyBorder="1" applyAlignment="1">
      <alignment horizontal="right" vertical="center" wrapText="1"/>
    </xf>
    <xf numFmtId="2" fontId="19" fillId="0" borderId="3" xfId="0" applyNumberFormat="1" applyFont="1" applyBorder="1" applyAlignment="1">
      <alignment horizontal="center" vertical="center"/>
    </xf>
    <xf numFmtId="2" fontId="19" fillId="3" borderId="1" xfId="0" applyNumberFormat="1" applyFont="1" applyFill="1" applyBorder="1" applyAlignment="1">
      <alignment horizontal="center" vertical="center"/>
    </xf>
    <xf numFmtId="0" fontId="19" fillId="0" borderId="3" xfId="0" applyFont="1" applyBorder="1" applyAlignment="1">
      <alignment horizontal="center" vertical="center"/>
    </xf>
    <xf numFmtId="2" fontId="40" fillId="10" borderId="3" xfId="17" applyNumberFormat="1" applyFont="1" applyFill="1" applyBorder="1" applyAlignment="1">
      <alignment horizontal="center" vertical="center"/>
    </xf>
    <xf numFmtId="0" fontId="7" fillId="0" borderId="11" xfId="17" applyFont="1" applyBorder="1" applyAlignment="1">
      <alignment horizontal="right" vertical="center"/>
    </xf>
    <xf numFmtId="4" fontId="7" fillId="0" borderId="12" xfId="17" applyNumberFormat="1" applyFont="1" applyBorder="1" applyAlignment="1">
      <alignment horizontal="center" vertical="center" wrapText="1"/>
    </xf>
    <xf numFmtId="0" fontId="26" fillId="6" borderId="0" xfId="17" applyFont="1" applyFill="1" applyAlignment="1">
      <alignment vertical="center"/>
    </xf>
    <xf numFmtId="0" fontId="19" fillId="0" borderId="0" xfId="17" applyFont="1" applyAlignment="1">
      <alignment horizontal="center" vertical="center"/>
    </xf>
    <xf numFmtId="49" fontId="10" fillId="0" borderId="11" xfId="14" applyNumberFormat="1" applyFont="1" applyBorder="1" applyAlignment="1">
      <alignment horizontal="center"/>
    </xf>
    <xf numFmtId="0" fontId="20" fillId="0" borderId="0" xfId="14" applyFont="1" applyAlignment="1">
      <alignment horizontal="left" vertical="center"/>
    </xf>
    <xf numFmtId="44" fontId="10" fillId="0" borderId="0" xfId="16" applyFont="1" applyFill="1" applyBorder="1" applyAlignment="1">
      <alignment horizontal="center"/>
    </xf>
    <xf numFmtId="44" fontId="10" fillId="0" borderId="12" xfId="16" applyFont="1" applyFill="1" applyBorder="1" applyAlignment="1">
      <alignment horizontal="center"/>
    </xf>
    <xf numFmtId="0" fontId="24" fillId="2" borderId="3" xfId="0" applyFont="1" applyFill="1" applyBorder="1" applyAlignment="1">
      <alignment vertical="center" wrapText="1"/>
    </xf>
    <xf numFmtId="0" fontId="24" fillId="2" borderId="3" xfId="0" applyFont="1" applyFill="1" applyBorder="1" applyAlignment="1">
      <alignment horizontal="center" vertical="center" wrapText="1"/>
    </xf>
    <xf numFmtId="0" fontId="41" fillId="0" borderId="48" xfId="0" applyFont="1" applyBorder="1"/>
    <xf numFmtId="0" fontId="41" fillId="3" borderId="0" xfId="0" applyFont="1" applyFill="1"/>
    <xf numFmtId="0" fontId="0" fillId="3" borderId="0" xfId="0" applyFill="1"/>
    <xf numFmtId="167" fontId="9" fillId="2" borderId="3" xfId="8" applyNumberFormat="1" applyFont="1" applyFill="1" applyBorder="1" applyAlignment="1">
      <alignment horizontal="center" vertical="center"/>
    </xf>
    <xf numFmtId="0" fontId="9" fillId="2" borderId="3" xfId="0" applyFont="1" applyFill="1" applyBorder="1" applyAlignment="1">
      <alignment horizontal="center" vertical="center"/>
    </xf>
    <xf numFmtId="0" fontId="9" fillId="2" borderId="1" xfId="0" applyFont="1" applyFill="1" applyBorder="1" applyAlignment="1">
      <alignment vertical="center"/>
    </xf>
    <xf numFmtId="0" fontId="9" fillId="2" borderId="4" xfId="0" applyFont="1" applyFill="1" applyBorder="1" applyAlignment="1">
      <alignment vertical="center"/>
    </xf>
    <xf numFmtId="0" fontId="9" fillId="2" borderId="4" xfId="0" applyFont="1" applyFill="1" applyBorder="1" applyAlignment="1">
      <alignment vertical="center" wrapText="1"/>
    </xf>
    <xf numFmtId="43" fontId="9" fillId="2" borderId="4" xfId="8" applyFont="1" applyFill="1" applyBorder="1" applyAlignment="1" applyProtection="1">
      <alignment vertical="center" wrapText="1"/>
    </xf>
    <xf numFmtId="4" fontId="9" fillId="2" borderId="4" xfId="8" applyNumberFormat="1" applyFont="1" applyFill="1" applyBorder="1" applyAlignment="1" applyProtection="1">
      <alignment vertical="center" wrapText="1"/>
    </xf>
    <xf numFmtId="0" fontId="15" fillId="2" borderId="6" xfId="0" applyFont="1" applyFill="1" applyBorder="1" applyAlignment="1">
      <alignment vertical="center"/>
    </xf>
    <xf numFmtId="0" fontId="15" fillId="2" borderId="10" xfId="0" applyFont="1" applyFill="1" applyBorder="1" applyAlignment="1">
      <alignment vertical="center"/>
    </xf>
    <xf numFmtId="0" fontId="15" fillId="2" borderId="10" xfId="0" applyFont="1" applyFill="1" applyBorder="1" applyAlignment="1">
      <alignment vertical="center" wrapText="1"/>
    </xf>
    <xf numFmtId="43" fontId="15" fillId="2" borderId="10" xfId="8" applyFont="1" applyFill="1" applyBorder="1" applyAlignment="1" applyProtection="1">
      <alignment vertical="center" wrapText="1"/>
    </xf>
    <xf numFmtId="4" fontId="15" fillId="2" borderId="10" xfId="8" applyNumberFormat="1" applyFont="1" applyFill="1" applyBorder="1" applyAlignment="1" applyProtection="1">
      <alignment vertical="center" wrapText="1"/>
    </xf>
    <xf numFmtId="0" fontId="10" fillId="2" borderId="4" xfId="0" applyFont="1" applyFill="1" applyBorder="1" applyAlignment="1">
      <alignment horizontal="right" vertical="center" wrapText="1"/>
    </xf>
    <xf numFmtId="0" fontId="10" fillId="2" borderId="4" xfId="0" applyFont="1" applyFill="1" applyBorder="1" applyAlignment="1">
      <alignment horizontal="right" vertical="center"/>
    </xf>
    <xf numFmtId="0" fontId="10" fillId="2" borderId="13" xfId="0" applyFont="1" applyFill="1" applyBorder="1" applyAlignment="1">
      <alignment horizontal="right" vertical="center" wrapText="1"/>
    </xf>
    <xf numFmtId="49" fontId="11" fillId="2" borderId="13" xfId="0" applyNumberFormat="1" applyFont="1" applyFill="1" applyBorder="1" applyAlignment="1">
      <alignment vertical="center"/>
    </xf>
    <xf numFmtId="0" fontId="10" fillId="2" borderId="13" xfId="0" applyFont="1" applyFill="1" applyBorder="1" applyAlignment="1">
      <alignment horizontal="right" vertical="center"/>
    </xf>
    <xf numFmtId="0" fontId="11" fillId="2" borderId="13" xfId="0" applyFont="1" applyFill="1" applyBorder="1" applyAlignment="1">
      <alignment vertical="center"/>
    </xf>
    <xf numFmtId="43" fontId="11" fillId="2" borderId="13" xfId="8" applyFont="1" applyFill="1" applyBorder="1" applyAlignment="1" applyProtection="1">
      <alignment vertical="center"/>
    </xf>
    <xf numFmtId="0" fontId="12" fillId="2" borderId="13" xfId="0" applyFont="1" applyFill="1" applyBorder="1" applyAlignment="1">
      <alignment wrapText="1"/>
    </xf>
    <xf numFmtId="10" fontId="11" fillId="2" borderId="4" xfId="3" applyNumberFormat="1" applyFont="1" applyFill="1" applyBorder="1" applyAlignment="1" applyProtection="1">
      <alignment horizontal="left" vertical="center" wrapText="1"/>
    </xf>
    <xf numFmtId="10" fontId="11" fillId="2" borderId="13" xfId="3" applyNumberFormat="1" applyFont="1" applyFill="1" applyBorder="1" applyAlignment="1" applyProtection="1">
      <alignment horizontal="left" vertical="center" wrapText="1"/>
    </xf>
    <xf numFmtId="0" fontId="11" fillId="2" borderId="13" xfId="0" applyFont="1" applyFill="1" applyBorder="1" applyAlignment="1">
      <alignment horizontal="left" vertical="center"/>
    </xf>
    <xf numFmtId="10" fontId="13" fillId="2" borderId="13" xfId="3" applyNumberFormat="1" applyFont="1" applyFill="1" applyBorder="1" applyAlignment="1" applyProtection="1">
      <alignment vertical="center" wrapText="1"/>
    </xf>
    <xf numFmtId="10" fontId="13" fillId="2" borderId="13" xfId="3" applyNumberFormat="1" applyFont="1" applyFill="1" applyBorder="1" applyAlignment="1" applyProtection="1">
      <alignment horizontal="left" vertical="center" wrapText="1"/>
    </xf>
    <xf numFmtId="43" fontId="12" fillId="2" borderId="13" xfId="8" applyFont="1" applyFill="1" applyBorder="1" applyAlignment="1" applyProtection="1">
      <alignment vertical="center" wrapText="1"/>
    </xf>
    <xf numFmtId="0" fontId="10" fillId="2" borderId="10" xfId="0" applyFont="1" applyFill="1" applyBorder="1" applyAlignment="1">
      <alignment horizontal="right" vertical="center" wrapText="1"/>
    </xf>
    <xf numFmtId="49" fontId="11" fillId="2" borderId="10" xfId="0" applyNumberFormat="1" applyFont="1" applyFill="1" applyBorder="1" applyAlignment="1">
      <alignment horizontal="left" vertical="center"/>
    </xf>
    <xf numFmtId="0" fontId="12" fillId="2" borderId="10" xfId="0" applyFont="1" applyFill="1" applyBorder="1" applyAlignment="1">
      <alignment horizontal="left" vertical="center"/>
    </xf>
    <xf numFmtId="2" fontId="12" fillId="2" borderId="10" xfId="0" applyNumberFormat="1" applyFont="1" applyFill="1" applyBorder="1" applyAlignment="1">
      <alignment horizontal="center" vertical="center" wrapText="1"/>
    </xf>
    <xf numFmtId="0" fontId="12" fillId="2" borderId="10" xfId="0" applyFont="1" applyFill="1" applyBorder="1" applyAlignment="1">
      <alignment horizontal="center" vertical="center" wrapText="1"/>
    </xf>
    <xf numFmtId="4" fontId="12" fillId="2" borderId="10" xfId="8" applyNumberFormat="1" applyFont="1" applyFill="1" applyBorder="1" applyAlignment="1" applyProtection="1">
      <alignment vertical="center" wrapText="1"/>
    </xf>
    <xf numFmtId="0" fontId="12" fillId="2" borderId="13" xfId="0" applyFont="1" applyFill="1" applyBorder="1" applyAlignment="1">
      <alignment horizontal="center" vertical="center" wrapText="1"/>
    </xf>
    <xf numFmtId="4" fontId="12" fillId="2" borderId="13" xfId="8" applyNumberFormat="1" applyFont="1" applyFill="1" applyBorder="1" applyAlignment="1" applyProtection="1">
      <alignment horizontal="center" vertical="center" wrapText="1"/>
    </xf>
    <xf numFmtId="43" fontId="12" fillId="2" borderId="13" xfId="8" applyFont="1" applyFill="1" applyBorder="1" applyAlignment="1" applyProtection="1">
      <alignment horizontal="center" vertical="center" wrapText="1"/>
    </xf>
    <xf numFmtId="0" fontId="24" fillId="2" borderId="4" xfId="0" applyFont="1" applyFill="1" applyBorder="1" applyAlignment="1">
      <alignment vertical="center" wrapText="1"/>
    </xf>
    <xf numFmtId="0" fontId="8" fillId="2" borderId="0" xfId="0" applyFont="1" applyFill="1" applyAlignment="1">
      <alignment vertical="center"/>
    </xf>
    <xf numFmtId="165" fontId="8" fillId="2" borderId="0" xfId="0" applyNumberFormat="1" applyFont="1" applyFill="1" applyAlignment="1">
      <alignment vertical="center"/>
    </xf>
    <xf numFmtId="0" fontId="8" fillId="2" borderId="0" xfId="0" applyFont="1" applyFill="1" applyAlignment="1">
      <alignment horizontal="left" vertical="center"/>
    </xf>
    <xf numFmtId="43" fontId="0" fillId="2" borderId="0" xfId="0" applyNumberFormat="1" applyFill="1" applyAlignment="1">
      <alignment vertical="center"/>
    </xf>
    <xf numFmtId="0" fontId="5" fillId="2" borderId="0" xfId="14" applyFont="1" applyFill="1" applyAlignment="1">
      <alignment vertical="center"/>
    </xf>
    <xf numFmtId="0" fontId="25" fillId="2" borderId="0" xfId="14" applyFill="1"/>
    <xf numFmtId="0" fontId="25" fillId="2" borderId="0" xfId="14" applyFill="1" applyAlignment="1">
      <alignment vertical="center"/>
    </xf>
    <xf numFmtId="0" fontId="9" fillId="2" borderId="4" xfId="0" applyFont="1" applyFill="1" applyBorder="1" applyAlignment="1">
      <alignment horizontal="left" vertical="center"/>
    </xf>
    <xf numFmtId="0" fontId="9" fillId="2" borderId="2" xfId="0" applyFont="1" applyFill="1" applyBorder="1" applyAlignment="1">
      <alignment horizontal="left" vertical="center"/>
    </xf>
    <xf numFmtId="0" fontId="15" fillId="2" borderId="1" xfId="0" applyFont="1" applyFill="1" applyBorder="1" applyAlignment="1">
      <alignment horizontal="left" vertical="center"/>
    </xf>
    <xf numFmtId="0" fontId="15" fillId="2" borderId="4" xfId="0" applyFont="1" applyFill="1" applyBorder="1" applyAlignment="1">
      <alignment horizontal="left" vertical="center"/>
    </xf>
    <xf numFmtId="0" fontId="15" fillId="2" borderId="2" xfId="0" applyFont="1" applyFill="1" applyBorder="1" applyAlignment="1">
      <alignment horizontal="left" vertical="center"/>
    </xf>
    <xf numFmtId="49" fontId="11" fillId="2" borderId="10" xfId="0" applyNumberFormat="1" applyFont="1" applyFill="1" applyBorder="1" applyAlignment="1">
      <alignment vertical="center"/>
    </xf>
    <xf numFmtId="0" fontId="10" fillId="2" borderId="10" xfId="0" applyFont="1" applyFill="1" applyBorder="1" applyAlignment="1">
      <alignment vertical="center"/>
    </xf>
    <xf numFmtId="0" fontId="10" fillId="2" borderId="2" xfId="0" applyFont="1" applyFill="1" applyBorder="1" applyAlignment="1">
      <alignment vertical="center"/>
    </xf>
    <xf numFmtId="0" fontId="10" fillId="2" borderId="0" xfId="0" applyFont="1" applyFill="1" applyAlignment="1">
      <alignment vertical="center"/>
    </xf>
    <xf numFmtId="0" fontId="10" fillId="2" borderId="4" xfId="0" applyFont="1" applyFill="1" applyBorder="1" applyAlignment="1">
      <alignment vertical="center"/>
    </xf>
    <xf numFmtId="2" fontId="26" fillId="0" borderId="3" xfId="17" applyNumberFormat="1" applyFont="1" applyBorder="1" applyAlignment="1">
      <alignment horizontal="center" vertical="center" wrapText="1"/>
    </xf>
    <xf numFmtId="2" fontId="26" fillId="3" borderId="3" xfId="0" applyNumberFormat="1" applyFont="1" applyFill="1" applyBorder="1" applyAlignment="1">
      <alignment horizontal="center" vertical="center"/>
    </xf>
    <xf numFmtId="2" fontId="19" fillId="0" borderId="7" xfId="0" applyNumberFormat="1" applyFont="1" applyBorder="1" applyAlignment="1">
      <alignment horizontal="center" vertical="center"/>
    </xf>
    <xf numFmtId="0" fontId="26" fillId="2" borderId="6" xfId="17" applyFont="1" applyFill="1" applyBorder="1" applyAlignment="1">
      <alignment horizontal="center" vertical="center"/>
    </xf>
    <xf numFmtId="0" fontId="26" fillId="2" borderId="10" xfId="17" applyFont="1" applyFill="1" applyBorder="1" applyAlignment="1">
      <alignment horizontal="center" vertical="center"/>
    </xf>
    <xf numFmtId="0" fontId="26" fillId="2" borderId="7" xfId="17" applyFont="1" applyFill="1" applyBorder="1" applyAlignment="1">
      <alignment horizontal="center" vertical="center"/>
    </xf>
    <xf numFmtId="0" fontId="26" fillId="2" borderId="11" xfId="17" applyFont="1" applyFill="1" applyBorder="1" applyAlignment="1">
      <alignment horizontal="center" vertical="center"/>
    </xf>
    <xf numFmtId="0" fontId="26" fillId="2" borderId="0" xfId="17" applyFont="1" applyFill="1" applyAlignment="1">
      <alignment horizontal="center" vertical="center"/>
    </xf>
    <xf numFmtId="0" fontId="26" fillId="2" borderId="12" xfId="17" applyFont="1" applyFill="1" applyBorder="1" applyAlignment="1">
      <alignment horizontal="center" vertical="center"/>
    </xf>
    <xf numFmtId="0" fontId="24" fillId="0" borderId="4" xfId="0" applyFont="1" applyBorder="1" applyAlignment="1">
      <alignment horizontal="center" vertical="center" wrapText="1"/>
    </xf>
    <xf numFmtId="0" fontId="26" fillId="0" borderId="0" xfId="17" applyFont="1" applyAlignment="1">
      <alignment horizontal="center"/>
    </xf>
    <xf numFmtId="0" fontId="19" fillId="7" borderId="1" xfId="17" applyFont="1" applyFill="1" applyBorder="1" applyAlignment="1">
      <alignment horizontal="left" vertical="center"/>
    </xf>
    <xf numFmtId="2" fontId="19" fillId="3" borderId="3" xfId="0" applyNumberFormat="1" applyFont="1" applyFill="1" applyBorder="1" applyAlignment="1">
      <alignment horizontal="center" vertical="center"/>
    </xf>
    <xf numFmtId="0" fontId="0" fillId="2" borderId="6" xfId="0" applyFill="1" applyBorder="1" applyAlignment="1">
      <alignment vertical="center"/>
    </xf>
    <xf numFmtId="0" fontId="0" fillId="2" borderId="11" xfId="0" applyFill="1" applyBorder="1" applyAlignment="1">
      <alignment vertical="center"/>
    </xf>
    <xf numFmtId="0" fontId="0" fillId="2" borderId="8" xfId="0" applyFill="1" applyBorder="1" applyAlignment="1">
      <alignment vertical="center"/>
    </xf>
    <xf numFmtId="0" fontId="10" fillId="2" borderId="6" xfId="0" applyFont="1" applyFill="1" applyBorder="1" applyAlignment="1">
      <alignment vertical="center" wrapText="1"/>
    </xf>
    <xf numFmtId="0" fontId="10" fillId="2" borderId="1" xfId="0" applyFont="1" applyFill="1" applyBorder="1" applyAlignment="1">
      <alignment vertical="center"/>
    </xf>
    <xf numFmtId="0" fontId="10" fillId="0" borderId="43" xfId="14" applyFont="1" applyBorder="1" applyAlignment="1">
      <alignment horizontal="center"/>
    </xf>
    <xf numFmtId="0" fontId="10" fillId="0" borderId="46" xfId="14" applyFont="1" applyBorder="1" applyAlignment="1">
      <alignment horizontal="center"/>
    </xf>
    <xf numFmtId="0" fontId="10" fillId="0" borderId="45" xfId="14" applyFont="1" applyBorder="1" applyAlignment="1">
      <alignment horizontal="center"/>
    </xf>
    <xf numFmtId="0" fontId="10" fillId="2" borderId="2"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13" xfId="3" applyNumberFormat="1" applyFont="1" applyFill="1" applyBorder="1" applyAlignment="1" applyProtection="1">
      <alignment horizontal="center" vertical="center" wrapText="1"/>
    </xf>
    <xf numFmtId="0" fontId="47" fillId="2" borderId="4" xfId="0" applyFont="1" applyFill="1" applyBorder="1" applyAlignment="1">
      <alignment horizontal="right" vertical="center" wrapText="1"/>
    </xf>
    <xf numFmtId="10" fontId="48" fillId="2" borderId="4" xfId="3" applyNumberFormat="1" applyFont="1" applyFill="1" applyBorder="1" applyAlignment="1" applyProtection="1">
      <alignment horizontal="left" vertical="center" wrapText="1"/>
    </xf>
    <xf numFmtId="10" fontId="48" fillId="2" borderId="13" xfId="3" applyNumberFormat="1" applyFont="1" applyFill="1" applyBorder="1" applyAlignment="1" applyProtection="1">
      <alignment horizontal="left" vertical="center" wrapText="1"/>
    </xf>
    <xf numFmtId="0" fontId="19" fillId="2" borderId="3" xfId="0" applyFont="1" applyFill="1" applyBorder="1" applyAlignment="1">
      <alignment horizontal="right" vertical="center"/>
    </xf>
    <xf numFmtId="2" fontId="19" fillId="2" borderId="3" xfId="0" applyNumberFormat="1" applyFont="1" applyFill="1" applyBorder="1" applyAlignment="1">
      <alignment horizontal="center" vertical="center"/>
    </xf>
    <xf numFmtId="0" fontId="0" fillId="2" borderId="0" xfId="0" applyFill="1"/>
    <xf numFmtId="4" fontId="24" fillId="2" borderId="3" xfId="8" applyNumberFormat="1" applyFont="1" applyFill="1" applyBorder="1" applyAlignment="1">
      <alignment horizontal="right" vertical="center" wrapText="1"/>
    </xf>
    <xf numFmtId="0" fontId="0" fillId="0" borderId="10" xfId="0" applyBorder="1" applyAlignment="1">
      <alignment vertical="center"/>
    </xf>
    <xf numFmtId="0" fontId="0" fillId="0" borderId="13" xfId="0" applyBorder="1" applyAlignment="1">
      <alignment vertical="center"/>
    </xf>
    <xf numFmtId="0" fontId="26" fillId="2" borderId="3" xfId="0" applyFont="1" applyFill="1" applyBorder="1" applyAlignment="1">
      <alignment horizontal="center" vertical="center" wrapText="1"/>
    </xf>
    <xf numFmtId="0" fontId="19" fillId="5" borderId="3" xfId="0" applyFont="1" applyFill="1" applyBorder="1" applyAlignment="1">
      <alignment horizontal="center" vertical="center"/>
    </xf>
    <xf numFmtId="0" fontId="12" fillId="2" borderId="13" xfId="0" applyFont="1" applyFill="1" applyBorder="1" applyAlignment="1">
      <alignment horizontal="center" wrapText="1"/>
    </xf>
    <xf numFmtId="0" fontId="36" fillId="0" borderId="0" xfId="0" applyFont="1" applyAlignment="1">
      <alignment vertical="center"/>
    </xf>
    <xf numFmtId="0" fontId="2" fillId="2" borderId="0" xfId="0" applyFont="1" applyFill="1" applyAlignment="1">
      <alignment horizontal="center" vertical="center"/>
    </xf>
    <xf numFmtId="0" fontId="36" fillId="2" borderId="0" xfId="0" applyFont="1" applyFill="1" applyAlignment="1">
      <alignment vertical="center" wrapText="1"/>
    </xf>
    <xf numFmtId="43" fontId="36" fillId="2" borderId="0" xfId="8" applyFont="1" applyFill="1" applyAlignment="1">
      <alignment vertical="center"/>
    </xf>
    <xf numFmtId="4" fontId="36" fillId="2" borderId="0" xfId="8" applyNumberFormat="1" applyFont="1" applyFill="1" applyAlignment="1">
      <alignment vertical="center"/>
    </xf>
    <xf numFmtId="0" fontId="36" fillId="2" borderId="10" xfId="0" applyFont="1" applyFill="1" applyBorder="1" applyAlignment="1">
      <alignment vertical="center"/>
    </xf>
    <xf numFmtId="0" fontId="36" fillId="2" borderId="4" xfId="0" applyFont="1" applyFill="1" applyBorder="1" applyAlignment="1">
      <alignment vertical="center" wrapText="1"/>
    </xf>
    <xf numFmtId="0" fontId="36" fillId="2" borderId="10" xfId="0" applyFont="1" applyFill="1" applyBorder="1" applyAlignment="1">
      <alignment vertical="center" wrapText="1"/>
    </xf>
    <xf numFmtId="0" fontId="36" fillId="2" borderId="13" xfId="0" applyFont="1" applyFill="1" applyBorder="1" applyAlignment="1">
      <alignment vertical="center"/>
    </xf>
    <xf numFmtId="0" fontId="2" fillId="2" borderId="4" xfId="0" applyFont="1" applyFill="1" applyBorder="1" applyAlignment="1">
      <alignment horizontal="center"/>
    </xf>
    <xf numFmtId="0" fontId="2" fillId="2" borderId="4" xfId="0" applyFont="1" applyFill="1" applyBorder="1" applyAlignment="1">
      <alignment horizontal="center" vertical="center"/>
    </xf>
    <xf numFmtId="4" fontId="36" fillId="2" borderId="4" xfId="8" applyNumberFormat="1" applyFont="1" applyFill="1" applyBorder="1" applyAlignment="1">
      <alignment vertical="center"/>
    </xf>
    <xf numFmtId="0" fontId="2" fillId="2" borderId="13" xfId="0" applyFont="1" applyFill="1" applyBorder="1" applyAlignment="1">
      <alignment horizontal="center" vertical="center"/>
    </xf>
    <xf numFmtId="4" fontId="36" fillId="2" borderId="13" xfId="8" applyNumberFormat="1" applyFont="1" applyFill="1" applyBorder="1" applyAlignment="1">
      <alignment vertical="center"/>
    </xf>
    <xf numFmtId="0" fontId="36" fillId="2" borderId="4" xfId="0" applyFont="1" applyFill="1" applyBorder="1" applyAlignment="1">
      <alignment vertical="center"/>
    </xf>
    <xf numFmtId="0" fontId="2" fillId="2" borderId="10" xfId="0" applyFont="1" applyFill="1" applyBorder="1" applyAlignment="1">
      <alignment horizontal="center" vertical="center"/>
    </xf>
    <xf numFmtId="0" fontId="36" fillId="2" borderId="10" xfId="0" applyFont="1" applyFill="1" applyBorder="1" applyAlignment="1">
      <alignment horizontal="left" vertical="center" wrapText="1"/>
    </xf>
    <xf numFmtId="0" fontId="2" fillId="0" borderId="0" xfId="0" applyFont="1" applyAlignment="1">
      <alignment horizontal="center" vertical="center"/>
    </xf>
    <xf numFmtId="0" fontId="36" fillId="0" borderId="0" xfId="0" applyFont="1" applyAlignment="1">
      <alignment vertical="center" wrapText="1"/>
    </xf>
    <xf numFmtId="43" fontId="36" fillId="0" borderId="0" xfId="8" applyFont="1" applyAlignment="1">
      <alignment vertical="center"/>
    </xf>
    <xf numFmtId="4" fontId="36" fillId="0" borderId="0" xfId="8" applyNumberFormat="1" applyFont="1" applyAlignment="1">
      <alignment vertical="center"/>
    </xf>
    <xf numFmtId="0" fontId="20" fillId="0" borderId="44" xfId="14" applyFont="1" applyBorder="1" applyAlignment="1">
      <alignment horizontal="center" vertical="center"/>
    </xf>
    <xf numFmtId="44" fontId="10" fillId="0" borderId="44" xfId="16" applyFont="1" applyFill="1" applyBorder="1" applyAlignment="1">
      <alignment horizontal="center"/>
    </xf>
    <xf numFmtId="0" fontId="36" fillId="0" borderId="0" xfId="0" applyFont="1"/>
    <xf numFmtId="0" fontId="10" fillId="2" borderId="45" xfId="14" applyFont="1" applyFill="1" applyBorder="1" applyAlignment="1">
      <alignment horizontal="center"/>
    </xf>
    <xf numFmtId="0" fontId="10" fillId="2" borderId="43" xfId="14" applyFont="1" applyFill="1" applyBorder="1" applyAlignment="1">
      <alignment horizontal="center"/>
    </xf>
    <xf numFmtId="0" fontId="10" fillId="2" borderId="46" xfId="14" applyFont="1" applyFill="1" applyBorder="1" applyAlignment="1">
      <alignment horizontal="center"/>
    </xf>
    <xf numFmtId="0" fontId="12" fillId="2" borderId="3" xfId="14" applyFont="1" applyFill="1" applyBorder="1" applyAlignment="1">
      <alignment horizontal="center" vertical="center"/>
    </xf>
    <xf numFmtId="0" fontId="12" fillId="2" borderId="3" xfId="14" applyFont="1" applyFill="1" applyBorder="1" applyAlignment="1">
      <alignment horizontal="left" vertical="center" wrapText="1"/>
    </xf>
    <xf numFmtId="14" fontId="12" fillId="2" borderId="3" xfId="14" applyNumberFormat="1" applyFont="1" applyFill="1" applyBorder="1" applyAlignment="1">
      <alignment horizontal="center" vertical="center"/>
    </xf>
    <xf numFmtId="44" fontId="12" fillId="2" borderId="3" xfId="16" applyFont="1" applyFill="1" applyBorder="1" applyAlignment="1">
      <alignment horizontal="center" vertical="center"/>
    </xf>
    <xf numFmtId="44" fontId="10" fillId="0" borderId="57" xfId="16" applyFont="1" applyFill="1" applyBorder="1" applyAlignment="1">
      <alignment horizontal="center"/>
    </xf>
    <xf numFmtId="2" fontId="26" fillId="3" borderId="8" xfId="17" applyNumberFormat="1" applyFont="1" applyFill="1" applyBorder="1" applyAlignment="1">
      <alignment horizontal="center" vertical="center"/>
    </xf>
    <xf numFmtId="0" fontId="26" fillId="10" borderId="3" xfId="17" applyFont="1" applyFill="1" applyBorder="1" applyAlignment="1">
      <alignment horizontal="center" vertical="center" wrapText="1"/>
    </xf>
    <xf numFmtId="0" fontId="10" fillId="0" borderId="43" xfId="14" applyFont="1" applyBorder="1" applyAlignment="1">
      <alignment horizontal="center" vertical="center"/>
    </xf>
    <xf numFmtId="0" fontId="10" fillId="0" borderId="57" xfId="14" applyFont="1" applyBorder="1" applyAlignment="1">
      <alignment horizontal="center" vertical="center"/>
    </xf>
    <xf numFmtId="44" fontId="10" fillId="0" borderId="46" xfId="16" applyFont="1" applyFill="1" applyBorder="1" applyAlignment="1">
      <alignment horizontal="center"/>
    </xf>
    <xf numFmtId="0" fontId="10" fillId="0" borderId="46" xfId="14" applyFont="1" applyBorder="1" applyAlignment="1">
      <alignment horizontal="center" vertical="center"/>
    </xf>
    <xf numFmtId="4" fontId="0" fillId="2" borderId="0" xfId="0" applyNumberFormat="1" applyFill="1" applyAlignment="1">
      <alignment vertical="center"/>
    </xf>
    <xf numFmtId="10" fontId="0" fillId="2" borderId="0" xfId="3" applyNumberFormat="1" applyFont="1" applyFill="1" applyAlignment="1">
      <alignment vertical="center"/>
    </xf>
    <xf numFmtId="0" fontId="12" fillId="7" borderId="4" xfId="0" applyFont="1" applyFill="1" applyBorder="1" applyAlignment="1">
      <alignment horizontal="center" vertical="center" wrapText="1"/>
    </xf>
    <xf numFmtId="49" fontId="7" fillId="7" borderId="4" xfId="0" applyNumberFormat="1" applyFont="1" applyFill="1" applyBorder="1" applyAlignment="1">
      <alignment horizontal="center" vertical="center"/>
    </xf>
    <xf numFmtId="43" fontId="12" fillId="7" borderId="4" xfId="8" applyFont="1" applyFill="1" applyBorder="1" applyAlignment="1" applyProtection="1">
      <alignment horizontal="center" vertical="center" wrapText="1"/>
    </xf>
    <xf numFmtId="4" fontId="12" fillId="7" borderId="4" xfId="8" applyNumberFormat="1" applyFont="1" applyFill="1" applyBorder="1" applyAlignment="1" applyProtection="1">
      <alignment horizontal="center" vertical="center" wrapText="1"/>
    </xf>
    <xf numFmtId="49" fontId="31" fillId="8" borderId="38" xfId="14" applyNumberFormat="1" applyFont="1" applyFill="1" applyBorder="1" applyAlignment="1" applyProtection="1">
      <alignment vertical="center" wrapText="1"/>
      <protection locked="0"/>
    </xf>
    <xf numFmtId="0" fontId="32" fillId="9" borderId="37" xfId="14" applyFont="1" applyFill="1" applyBorder="1" applyAlignment="1" applyProtection="1">
      <alignment vertical="center"/>
      <protection locked="0"/>
    </xf>
    <xf numFmtId="10" fontId="32" fillId="9" borderId="38" xfId="14" applyNumberFormat="1" applyFont="1" applyFill="1" applyBorder="1" applyAlignment="1" applyProtection="1">
      <alignment horizontal="left" vertical="center"/>
      <protection locked="0"/>
    </xf>
    <xf numFmtId="4" fontId="32" fillId="9" borderId="38" xfId="14" applyNumberFormat="1" applyFont="1" applyFill="1" applyBorder="1" applyAlignment="1" applyProtection="1">
      <alignment vertical="center"/>
      <protection locked="0"/>
    </xf>
    <xf numFmtId="0" fontId="32" fillId="9" borderId="38" xfId="14" applyFont="1" applyFill="1" applyBorder="1" applyAlignment="1" applyProtection="1">
      <alignment vertical="center"/>
      <protection locked="0"/>
    </xf>
    <xf numFmtId="0" fontId="9" fillId="2" borderId="1" xfId="0" applyFont="1" applyFill="1" applyBorder="1" applyAlignment="1">
      <alignment horizontal="left" vertical="center"/>
    </xf>
    <xf numFmtId="0" fontId="0" fillId="0" borderId="0" xfId="0" applyAlignment="1">
      <alignment horizontal="center"/>
    </xf>
    <xf numFmtId="0" fontId="50" fillId="0" borderId="0" xfId="0" applyFont="1" applyAlignment="1">
      <alignment horizontal="right" vertical="center"/>
    </xf>
    <xf numFmtId="0" fontId="51" fillId="0" borderId="0" xfId="0" applyFont="1" applyAlignment="1">
      <alignment horizontal="left" vertical="center"/>
    </xf>
    <xf numFmtId="168" fontId="0" fillId="0" borderId="0" xfId="0" applyNumberFormat="1" applyAlignment="1">
      <alignment vertical="center"/>
    </xf>
    <xf numFmtId="0" fontId="53" fillId="0" borderId="3" xfId="0" applyFont="1" applyBorder="1" applyAlignment="1">
      <alignment vertical="center" textRotation="90"/>
    </xf>
    <xf numFmtId="0" fontId="51" fillId="0" borderId="3" xfId="0" applyFont="1" applyBorder="1" applyAlignment="1">
      <alignment vertical="center" wrapText="1"/>
    </xf>
    <xf numFmtId="0" fontId="36" fillId="0" borderId="6" xfId="0" applyFont="1" applyBorder="1"/>
    <xf numFmtId="0" fontId="36" fillId="0" borderId="11" xfId="0" applyFont="1" applyBorder="1"/>
    <xf numFmtId="0" fontId="36" fillId="0" borderId="8" xfId="0" applyFont="1" applyBorder="1"/>
    <xf numFmtId="0" fontId="7" fillId="2" borderId="58" xfId="0" applyFont="1" applyFill="1" applyBorder="1" applyAlignment="1">
      <alignment horizontal="center" vertical="center"/>
    </xf>
    <xf numFmtId="0" fontId="7" fillId="2" borderId="60" xfId="0" applyFont="1" applyFill="1" applyBorder="1" applyAlignment="1">
      <alignment horizontal="center" vertical="center"/>
    </xf>
    <xf numFmtId="0" fontId="10" fillId="0" borderId="1" xfId="0" applyFont="1" applyBorder="1" applyAlignment="1">
      <alignment horizontal="right" vertical="center" wrapText="1"/>
    </xf>
    <xf numFmtId="0" fontId="12" fillId="2" borderId="4" xfId="0" applyFont="1" applyFill="1" applyBorder="1" applyAlignment="1">
      <alignment vertical="center" wrapText="1"/>
    </xf>
    <xf numFmtId="169" fontId="12" fillId="2" borderId="13" xfId="3" applyNumberFormat="1" applyFont="1" applyFill="1" applyBorder="1" applyAlignment="1" applyProtection="1">
      <alignment horizontal="right" vertical="center" wrapText="1"/>
    </xf>
    <xf numFmtId="0" fontId="26" fillId="9" borderId="0" xfId="14" applyFont="1" applyFill="1" applyAlignment="1">
      <alignment horizontal="left"/>
    </xf>
    <xf numFmtId="0" fontId="26" fillId="9" borderId="0" xfId="14" applyFont="1" applyFill="1" applyAlignment="1">
      <alignment horizontal="right"/>
    </xf>
    <xf numFmtId="2" fontId="9" fillId="10" borderId="3" xfId="17" quotePrefix="1" applyNumberFormat="1" applyFont="1" applyFill="1" applyBorder="1" applyAlignment="1">
      <alignment horizontal="center" vertical="center"/>
    </xf>
    <xf numFmtId="0" fontId="26" fillId="0" borderId="3" xfId="17" applyFont="1" applyBorder="1"/>
    <xf numFmtId="0" fontId="39" fillId="0" borderId="10" xfId="0" applyFont="1" applyBorder="1"/>
    <xf numFmtId="0" fontId="7" fillId="7" borderId="1" xfId="17" applyFont="1" applyFill="1" applyBorder="1" applyAlignment="1">
      <alignment horizontal="left" vertical="center" wrapText="1"/>
    </xf>
    <xf numFmtId="0" fontId="7" fillId="7" borderId="4" xfId="17" applyFont="1" applyFill="1" applyBorder="1" applyAlignment="1">
      <alignment horizontal="center" vertical="center" wrapText="1"/>
    </xf>
    <xf numFmtId="0" fontId="7" fillId="7" borderId="2" xfId="17" applyFont="1" applyFill="1" applyBorder="1" applyAlignment="1">
      <alignment horizontal="center" vertical="center" wrapText="1"/>
    </xf>
    <xf numFmtId="0" fontId="7" fillId="10" borderId="3" xfId="17" applyFont="1" applyFill="1" applyBorder="1" applyAlignment="1">
      <alignment horizontal="center" vertical="center"/>
    </xf>
    <xf numFmtId="2" fontId="9" fillId="0" borderId="1" xfId="17" applyNumberFormat="1" applyFont="1" applyBorder="1" applyAlignment="1">
      <alignment horizontal="center" vertical="center"/>
    </xf>
    <xf numFmtId="2" fontId="9" fillId="0" borderId="4" xfId="17" applyNumberFormat="1" applyFont="1" applyBorder="1" applyAlignment="1">
      <alignment horizontal="center" vertical="center"/>
    </xf>
    <xf numFmtId="2" fontId="9" fillId="0" borderId="4" xfId="17" applyNumberFormat="1" applyFont="1" applyBorder="1" applyAlignment="1">
      <alignment horizontal="left" vertical="center" wrapText="1"/>
    </xf>
    <xf numFmtId="2" fontId="9" fillId="0" borderId="2" xfId="17" applyNumberFormat="1" applyFont="1" applyBorder="1" applyAlignment="1">
      <alignment horizontal="left" vertical="center" wrapText="1"/>
    </xf>
    <xf numFmtId="0" fontId="0" fillId="0" borderId="10" xfId="0" applyBorder="1"/>
    <xf numFmtId="49" fontId="11" fillId="2" borderId="1" xfId="0" applyNumberFormat="1" applyFont="1" applyFill="1" applyBorder="1" applyAlignment="1">
      <alignment vertical="center"/>
    </xf>
    <xf numFmtId="0" fontId="11" fillId="2" borderId="1" xfId="0" applyFont="1" applyFill="1" applyBorder="1" applyAlignment="1">
      <alignment vertical="center"/>
    </xf>
    <xf numFmtId="0" fontId="19" fillId="0" borderId="3" xfId="17" applyFont="1" applyBorder="1" applyAlignment="1">
      <alignment vertical="center"/>
    </xf>
    <xf numFmtId="0" fontId="26" fillId="10" borderId="3" xfId="17" applyFont="1" applyFill="1" applyBorder="1" applyAlignment="1">
      <alignment vertical="center" wrapText="1"/>
    </xf>
    <xf numFmtId="0" fontId="24" fillId="0" borderId="4" xfId="0" applyFont="1" applyBorder="1" applyAlignment="1">
      <alignment horizontal="right" vertical="center" wrapText="1"/>
    </xf>
    <xf numFmtId="0" fontId="8" fillId="2" borderId="0" xfId="0" quotePrefix="1" applyFont="1" applyFill="1" applyAlignment="1">
      <alignment vertical="center"/>
    </xf>
    <xf numFmtId="0" fontId="0" fillId="2" borderId="0" xfId="0" quotePrefix="1" applyFill="1" applyAlignment="1">
      <alignment vertical="center"/>
    </xf>
    <xf numFmtId="0" fontId="54" fillId="2" borderId="0" xfId="0" applyFont="1" applyFill="1" applyAlignment="1">
      <alignment vertical="center"/>
    </xf>
    <xf numFmtId="0" fontId="55" fillId="7" borderId="4" xfId="17" applyFont="1" applyFill="1" applyBorder="1" applyAlignment="1">
      <alignment vertical="center"/>
    </xf>
    <xf numFmtId="0" fontId="56" fillId="7" borderId="2" xfId="17" applyFont="1" applyFill="1" applyBorder="1" applyAlignment="1">
      <alignment vertical="center"/>
    </xf>
    <xf numFmtId="10" fontId="26" fillId="0" borderId="0" xfId="17" applyNumberFormat="1" applyFont="1"/>
    <xf numFmtId="0" fontId="57" fillId="7" borderId="4" xfId="0" applyFont="1" applyFill="1" applyBorder="1" applyAlignment="1">
      <alignment horizontal="center" vertical="center" wrapText="1"/>
    </xf>
    <xf numFmtId="43" fontId="8" fillId="0" borderId="0" xfId="0" applyNumberFormat="1" applyFont="1" applyAlignment="1">
      <alignment vertical="center"/>
    </xf>
    <xf numFmtId="0" fontId="41" fillId="0" borderId="0" xfId="0" applyFont="1"/>
    <xf numFmtId="165" fontId="0" fillId="0" borderId="0" xfId="0" applyNumberFormat="1"/>
    <xf numFmtId="0" fontId="19" fillId="2" borderId="10" xfId="0" applyFont="1" applyFill="1" applyBorder="1" applyAlignment="1">
      <alignment vertical="center" wrapText="1"/>
    </xf>
    <xf numFmtId="0" fontId="43" fillId="2" borderId="0" xfId="0" applyFont="1" applyFill="1" applyAlignment="1">
      <alignment horizontal="center" vertical="center" wrapText="1"/>
    </xf>
    <xf numFmtId="0" fontId="0" fillId="0" borderId="0" xfId="0" applyAlignment="1">
      <alignment wrapText="1"/>
    </xf>
    <xf numFmtId="0" fontId="7" fillId="15" borderId="0" xfId="0" applyFont="1" applyFill="1" applyAlignment="1">
      <alignment horizontal="center" vertical="center" wrapText="1"/>
    </xf>
    <xf numFmtId="0" fontId="7" fillId="15" borderId="0" xfId="0" applyFont="1" applyFill="1" applyAlignment="1">
      <alignment horizontal="left" vertical="center" wrapText="1"/>
    </xf>
    <xf numFmtId="0" fontId="7" fillId="15" borderId="0" xfId="0" applyFont="1" applyFill="1" applyAlignment="1">
      <alignment vertical="center" wrapText="1"/>
    </xf>
    <xf numFmtId="43" fontId="7" fillId="15" borderId="0" xfId="8" applyFont="1" applyFill="1" applyBorder="1" applyAlignment="1" applyProtection="1">
      <alignment vertical="center" wrapText="1"/>
    </xf>
    <xf numFmtId="4" fontId="7" fillId="15" borderId="0" xfId="8" applyNumberFormat="1" applyFont="1" applyFill="1" applyBorder="1" applyAlignment="1" applyProtection="1">
      <alignment vertical="center" wrapText="1"/>
    </xf>
    <xf numFmtId="44" fontId="7" fillId="15" borderId="0" xfId="43" applyFont="1" applyFill="1" applyBorder="1" applyAlignment="1" applyProtection="1">
      <alignment vertical="center" wrapText="1"/>
    </xf>
    <xf numFmtId="0" fontId="7" fillId="15" borderId="4" xfId="0" applyFont="1" applyFill="1" applyBorder="1" applyAlignment="1">
      <alignment horizontal="center" vertical="center" wrapText="1"/>
    </xf>
    <xf numFmtId="0" fontId="7" fillId="15" borderId="4" xfId="0" applyFont="1" applyFill="1" applyBorder="1" applyAlignment="1">
      <alignment horizontal="left" vertical="center" wrapText="1"/>
    </xf>
    <xf numFmtId="0" fontId="7" fillId="15" borderId="4" xfId="0" applyFont="1" applyFill="1" applyBorder="1" applyAlignment="1">
      <alignment vertical="center" wrapText="1"/>
    </xf>
    <xf numFmtId="43" fontId="7" fillId="15" borderId="4" xfId="8" applyFont="1" applyFill="1" applyBorder="1" applyAlignment="1" applyProtection="1">
      <alignment vertical="center" wrapText="1"/>
    </xf>
    <xf numFmtId="4" fontId="7" fillId="15" borderId="4" xfId="8" applyNumberFormat="1" applyFont="1" applyFill="1" applyBorder="1" applyAlignment="1" applyProtection="1">
      <alignment vertical="center" wrapText="1"/>
    </xf>
    <xf numFmtId="44" fontId="7" fillId="15" borderId="4" xfId="43" applyFont="1" applyFill="1" applyBorder="1" applyAlignment="1" applyProtection="1">
      <alignment vertical="center" wrapText="1"/>
    </xf>
    <xf numFmtId="44" fontId="7" fillId="7" borderId="4" xfId="43" applyFont="1" applyFill="1" applyBorder="1" applyAlignment="1" applyProtection="1">
      <alignment horizontal="center" vertical="center" wrapText="1"/>
    </xf>
    <xf numFmtId="0" fontId="36" fillId="2" borderId="6" xfId="0" applyFont="1" applyFill="1" applyBorder="1" applyAlignment="1">
      <alignment vertical="center"/>
    </xf>
    <xf numFmtId="43" fontId="9" fillId="2" borderId="2" xfId="8" applyFont="1" applyFill="1" applyBorder="1" applyAlignment="1" applyProtection="1">
      <alignment vertical="center" wrapText="1"/>
    </xf>
    <xf numFmtId="0" fontId="36" fillId="2" borderId="11" xfId="0" applyFont="1" applyFill="1" applyBorder="1" applyAlignment="1">
      <alignment vertical="center"/>
    </xf>
    <xf numFmtId="43" fontId="15" fillId="2" borderId="7" xfId="8" applyFont="1" applyFill="1" applyBorder="1" applyAlignment="1" applyProtection="1">
      <alignment vertical="center" wrapText="1"/>
    </xf>
    <xf numFmtId="0" fontId="36" fillId="2" borderId="8" xfId="0" applyFont="1" applyFill="1" applyBorder="1" applyAlignment="1">
      <alignment vertical="center"/>
    </xf>
    <xf numFmtId="0" fontId="10" fillId="2" borderId="1" xfId="0" applyFont="1" applyFill="1" applyBorder="1" applyAlignment="1">
      <alignment horizontal="right" vertical="center" wrapText="1"/>
    </xf>
    <xf numFmtId="0" fontId="10" fillId="2" borderId="8" xfId="0" applyFont="1" applyFill="1" applyBorder="1" applyAlignment="1">
      <alignment horizontal="right" vertical="center" wrapText="1"/>
    </xf>
    <xf numFmtId="0" fontId="10" fillId="2" borderId="6" xfId="0" applyFont="1" applyFill="1" applyBorder="1" applyAlignment="1">
      <alignment horizontal="right" vertical="center" wrapText="1"/>
    </xf>
    <xf numFmtId="0" fontId="12" fillId="2" borderId="8" xfId="0" applyFont="1" applyFill="1" applyBorder="1" applyAlignment="1">
      <alignment horizontal="center" vertical="center" wrapText="1"/>
    </xf>
    <xf numFmtId="43" fontId="12" fillId="2" borderId="9" xfId="8" applyFont="1" applyFill="1" applyBorder="1" applyAlignment="1" applyProtection="1">
      <alignment horizontal="center" vertical="center" wrapText="1"/>
    </xf>
    <xf numFmtId="0" fontId="24" fillId="2" borderId="1" xfId="0" applyFont="1" applyFill="1" applyBorder="1" applyAlignment="1">
      <alignment horizontal="center" vertical="center" wrapText="1"/>
    </xf>
    <xf numFmtId="43" fontId="24" fillId="2" borderId="2" xfId="8" applyFont="1" applyFill="1" applyBorder="1" applyAlignment="1" applyProtection="1">
      <alignment horizontal="right" vertical="center" wrapText="1"/>
    </xf>
    <xf numFmtId="0" fontId="7" fillId="2" borderId="13"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9" fillId="2" borderId="4" xfId="0" applyFont="1" applyFill="1" applyBorder="1" applyAlignment="1">
      <alignment horizontal="center" vertical="center" wrapText="1"/>
    </xf>
    <xf numFmtId="0" fontId="58" fillId="2" borderId="4" xfId="0" applyFont="1" applyFill="1" applyBorder="1" applyAlignment="1">
      <alignment vertical="center" wrapText="1"/>
    </xf>
    <xf numFmtId="43" fontId="58" fillId="2" borderId="4" xfId="8" applyFont="1" applyFill="1" applyBorder="1" applyAlignment="1" applyProtection="1">
      <alignment horizontal="right" vertical="center" wrapText="1"/>
    </xf>
    <xf numFmtId="0" fontId="58" fillId="0" borderId="4" xfId="0" applyFont="1" applyBorder="1" applyAlignment="1">
      <alignment horizontal="right" vertical="center" wrapText="1"/>
    </xf>
    <xf numFmtId="0" fontId="61" fillId="2" borderId="4" xfId="0" applyFont="1" applyFill="1" applyBorder="1" applyAlignment="1">
      <alignment horizontal="center" vertical="center" wrapText="1"/>
    </xf>
    <xf numFmtId="0" fontId="60" fillId="2" borderId="4" xfId="0" applyFont="1" applyFill="1" applyBorder="1" applyAlignment="1">
      <alignment horizontal="center" vertical="center" wrapText="1"/>
    </xf>
    <xf numFmtId="0" fontId="60" fillId="2" borderId="4" xfId="0" applyFont="1" applyFill="1" applyBorder="1" applyAlignment="1">
      <alignment vertical="center" wrapText="1"/>
    </xf>
    <xf numFmtId="0" fontId="60" fillId="2" borderId="4" xfId="0" applyFont="1" applyFill="1" applyBorder="1" applyAlignment="1">
      <alignment vertical="center"/>
    </xf>
    <xf numFmtId="43" fontId="60" fillId="2" borderId="4" xfId="8" applyFont="1" applyFill="1" applyBorder="1" applyAlignment="1">
      <alignment vertical="center"/>
    </xf>
    <xf numFmtId="4" fontId="60" fillId="2" borderId="4" xfId="0" applyNumberFormat="1" applyFont="1" applyFill="1" applyBorder="1" applyAlignment="1">
      <alignment horizontal="right" vertical="center"/>
    </xf>
    <xf numFmtId="44" fontId="60" fillId="2" borderId="4" xfId="43" applyFont="1" applyFill="1" applyBorder="1" applyAlignment="1">
      <alignment vertical="center"/>
    </xf>
    <xf numFmtId="0" fontId="60" fillId="2" borderId="0" xfId="0" applyFont="1" applyFill="1" applyAlignment="1">
      <alignment vertical="center" wrapText="1"/>
    </xf>
    <xf numFmtId="0" fontId="60" fillId="2" borderId="0" xfId="0" applyFont="1" applyFill="1" applyAlignment="1">
      <alignment vertical="center"/>
    </xf>
    <xf numFmtId="43" fontId="60" fillId="2" borderId="4" xfId="8" applyFont="1" applyFill="1" applyBorder="1" applyAlignment="1" applyProtection="1">
      <alignment horizontal="right" vertical="center" wrapText="1"/>
    </xf>
    <xf numFmtId="0" fontId="61" fillId="2" borderId="13" xfId="0" applyFont="1" applyFill="1" applyBorder="1" applyAlignment="1">
      <alignment horizontal="center" vertical="center" wrapText="1"/>
    </xf>
    <xf numFmtId="0" fontId="60" fillId="2" borderId="13" xfId="0" applyFont="1" applyFill="1" applyBorder="1" applyAlignment="1">
      <alignment horizontal="center" vertical="center" wrapText="1"/>
    </xf>
    <xf numFmtId="0" fontId="60" fillId="0" borderId="4" xfId="0" applyFont="1" applyBorder="1" applyAlignment="1">
      <alignment horizontal="right" vertical="center" wrapText="1"/>
    </xf>
    <xf numFmtId="0" fontId="60" fillId="2" borderId="13" xfId="0" applyFont="1" applyFill="1" applyBorder="1" applyAlignment="1">
      <alignment vertical="center" wrapText="1"/>
    </xf>
    <xf numFmtId="43" fontId="60" fillId="2" borderId="13" xfId="8" applyFont="1" applyFill="1" applyBorder="1" applyAlignment="1" applyProtection="1">
      <alignment horizontal="right" vertical="center" wrapText="1"/>
    </xf>
    <xf numFmtId="0" fontId="60" fillId="0" borderId="13" xfId="0" applyFont="1" applyBorder="1" applyAlignment="1">
      <alignment horizontal="right" vertical="center" wrapText="1"/>
    </xf>
    <xf numFmtId="44" fontId="60" fillId="2" borderId="4" xfId="43" applyFont="1" applyFill="1" applyBorder="1" applyAlignment="1" applyProtection="1">
      <alignment horizontal="right" vertical="center" wrapText="1"/>
    </xf>
    <xf numFmtId="0" fontId="60" fillId="2" borderId="0" xfId="0" applyFont="1" applyFill="1" applyAlignment="1">
      <alignment horizontal="center" vertical="center"/>
    </xf>
    <xf numFmtId="43" fontId="60" fillId="2" borderId="0" xfId="8" applyFont="1" applyFill="1" applyAlignment="1">
      <alignment vertical="center"/>
    </xf>
    <xf numFmtId="4" fontId="60" fillId="2" borderId="0" xfId="8" applyNumberFormat="1" applyFont="1" applyFill="1" applyAlignment="1">
      <alignment vertical="center"/>
    </xf>
    <xf numFmtId="44" fontId="60" fillId="2" borderId="0" xfId="43" applyFont="1" applyFill="1" applyAlignment="1">
      <alignment vertical="center"/>
    </xf>
    <xf numFmtId="4" fontId="60" fillId="2" borderId="4" xfId="8" applyNumberFormat="1" applyFont="1" applyFill="1" applyBorder="1" applyAlignment="1">
      <alignment horizontal="right" vertical="center" wrapText="1"/>
    </xf>
    <xf numFmtId="4" fontId="60" fillId="2" borderId="4" xfId="0" applyNumberFormat="1" applyFont="1" applyFill="1" applyBorder="1" applyAlignment="1">
      <alignment horizontal="right" vertical="center" wrapText="1"/>
    </xf>
    <xf numFmtId="0" fontId="63" fillId="2" borderId="0" xfId="0" applyFont="1" applyFill="1" applyAlignment="1">
      <alignment horizontal="right" vertical="center"/>
    </xf>
    <xf numFmtId="0" fontId="62" fillId="2" borderId="0" xfId="0" applyFont="1" applyFill="1" applyAlignment="1">
      <alignment horizontal="right" vertical="center"/>
    </xf>
    <xf numFmtId="43" fontId="64" fillId="2" borderId="13" xfId="8" applyFont="1" applyFill="1" applyBorder="1" applyAlignment="1" applyProtection="1">
      <alignment horizontal="center" vertical="center" wrapText="1"/>
    </xf>
    <xf numFmtId="43" fontId="64" fillId="2" borderId="0" xfId="8" applyFont="1" applyFill="1" applyBorder="1" applyAlignment="1" applyProtection="1">
      <alignment horizontal="center" vertical="center" wrapText="1"/>
    </xf>
    <xf numFmtId="0" fontId="62" fillId="2" borderId="0" xfId="0" applyFont="1" applyFill="1" applyAlignment="1">
      <alignment vertical="center"/>
    </xf>
    <xf numFmtId="0" fontId="38" fillId="11" borderId="1" xfId="0" applyFont="1" applyFill="1" applyBorder="1"/>
    <xf numFmtId="0" fontId="38" fillId="11" borderId="4" xfId="0" applyFont="1" applyFill="1" applyBorder="1"/>
    <xf numFmtId="0" fontId="39" fillId="11" borderId="4" xfId="0" applyFont="1" applyFill="1" applyBorder="1"/>
    <xf numFmtId="0" fontId="39" fillId="11" borderId="2" xfId="0" applyFont="1" applyFill="1" applyBorder="1"/>
    <xf numFmtId="0" fontId="66" fillId="0" borderId="0" xfId="0" applyFont="1"/>
    <xf numFmtId="0" fontId="67" fillId="6" borderId="4" xfId="17" applyFont="1" applyFill="1" applyBorder="1" applyAlignment="1">
      <alignment vertical="center"/>
    </xf>
    <xf numFmtId="0" fontId="68" fillId="6" borderId="2" xfId="17" applyFont="1" applyFill="1" applyBorder="1" applyAlignment="1">
      <alignment vertical="center"/>
    </xf>
    <xf numFmtId="49" fontId="7" fillId="15" borderId="13" xfId="0" applyNumberFormat="1" applyFont="1" applyFill="1" applyBorder="1" applyAlignment="1">
      <alignment horizontal="center" vertical="center" wrapText="1"/>
    </xf>
    <xf numFmtId="49" fontId="7" fillId="5" borderId="13" xfId="0" applyNumberFormat="1" applyFont="1" applyFill="1" applyBorder="1" applyAlignment="1">
      <alignment horizontal="center" vertical="center" wrapText="1"/>
    </xf>
    <xf numFmtId="0" fontId="7" fillId="15" borderId="13" xfId="0" applyFont="1" applyFill="1" applyBorder="1" applyAlignment="1">
      <alignment horizontal="left" vertical="center" wrapText="1"/>
    </xf>
    <xf numFmtId="0" fontId="7" fillId="15" borderId="13" xfId="0" applyFont="1" applyFill="1" applyBorder="1" applyAlignment="1">
      <alignment horizontal="center" vertical="center" wrapText="1"/>
    </xf>
    <xf numFmtId="43" fontId="7" fillId="15" borderId="13" xfId="8" applyFont="1" applyFill="1" applyBorder="1" applyAlignment="1" applyProtection="1">
      <alignment horizontal="right" vertical="center" wrapText="1"/>
    </xf>
    <xf numFmtId="4" fontId="7" fillId="15" borderId="13" xfId="8" applyNumberFormat="1" applyFont="1" applyFill="1" applyBorder="1" applyAlignment="1" applyProtection="1">
      <alignment horizontal="right" vertical="center" wrapText="1"/>
    </xf>
    <xf numFmtId="44" fontId="7" fillId="15" borderId="13" xfId="43" applyFont="1" applyFill="1" applyBorder="1" applyAlignment="1" applyProtection="1">
      <alignment horizontal="right" vertical="center" wrapText="1"/>
    </xf>
    <xf numFmtId="49" fontId="7" fillId="7" borderId="13" xfId="0" applyNumberFormat="1" applyFont="1" applyFill="1" applyBorder="1" applyAlignment="1">
      <alignment horizontal="center" vertical="center" wrapText="1"/>
    </xf>
    <xf numFmtId="0" fontId="7" fillId="7" borderId="13" xfId="0" applyFont="1" applyFill="1" applyBorder="1" applyAlignment="1">
      <alignment horizontal="left" vertical="center" wrapText="1"/>
    </xf>
    <xf numFmtId="0" fontId="7" fillId="7" borderId="13" xfId="0" applyFont="1" applyFill="1" applyBorder="1" applyAlignment="1">
      <alignment horizontal="center" vertical="center" wrapText="1"/>
    </xf>
    <xf numFmtId="43" fontId="7" fillId="7" borderId="13" xfId="8" applyFont="1" applyFill="1" applyBorder="1" applyAlignment="1" applyProtection="1">
      <alignment horizontal="right" vertical="center" wrapText="1"/>
    </xf>
    <xf numFmtId="4" fontId="7" fillId="7" borderId="13" xfId="8" applyNumberFormat="1" applyFont="1" applyFill="1" applyBorder="1" applyAlignment="1" applyProtection="1">
      <alignment horizontal="right" vertical="center" wrapText="1"/>
    </xf>
    <xf numFmtId="44" fontId="7" fillId="7" borderId="13" xfId="43" applyFont="1" applyFill="1" applyBorder="1" applyAlignment="1" applyProtection="1">
      <alignment horizontal="right" vertical="center" wrapText="1"/>
    </xf>
    <xf numFmtId="0" fontId="24" fillId="2" borderId="13" xfId="0" applyFont="1" applyFill="1" applyBorder="1" applyAlignment="1">
      <alignment horizontal="center" vertical="center" wrapText="1"/>
    </xf>
    <xf numFmtId="0" fontId="7" fillId="2" borderId="13" xfId="0" applyFont="1" applyFill="1" applyBorder="1" applyAlignment="1">
      <alignment vertical="center" wrapText="1"/>
    </xf>
    <xf numFmtId="43" fontId="7" fillId="2" borderId="13" xfId="8" applyFont="1" applyFill="1" applyBorder="1" applyAlignment="1" applyProtection="1">
      <alignment horizontal="right" vertical="center" wrapText="1"/>
    </xf>
    <xf numFmtId="0" fontId="7" fillId="0" borderId="13" xfId="0" applyFont="1" applyBorder="1" applyAlignment="1">
      <alignment horizontal="right" vertical="center" wrapText="1"/>
    </xf>
    <xf numFmtId="49" fontId="7" fillId="15" borderId="4" xfId="0" applyNumberFormat="1" applyFont="1" applyFill="1" applyBorder="1" applyAlignment="1">
      <alignment horizontal="center" vertical="center" wrapText="1"/>
    </xf>
    <xf numFmtId="49" fontId="7" fillId="5" borderId="4" xfId="0" applyNumberFormat="1" applyFont="1" applyFill="1" applyBorder="1" applyAlignment="1">
      <alignment horizontal="center" vertical="center" wrapText="1"/>
    </xf>
    <xf numFmtId="43" fontId="7" fillId="15" borderId="4" xfId="8" applyFont="1" applyFill="1" applyBorder="1" applyAlignment="1" applyProtection="1">
      <alignment horizontal="right" vertical="center" wrapText="1"/>
    </xf>
    <xf numFmtId="4" fontId="7" fillId="15" borderId="4" xfId="8" applyNumberFormat="1" applyFont="1" applyFill="1" applyBorder="1" applyAlignment="1" applyProtection="1">
      <alignment horizontal="right" vertical="center" wrapText="1"/>
    </xf>
    <xf numFmtId="44" fontId="7" fillId="15" borderId="4" xfId="43" applyFont="1" applyFill="1" applyBorder="1" applyAlignment="1" applyProtection="1">
      <alignment horizontal="right" vertical="center" wrapText="1"/>
    </xf>
    <xf numFmtId="0" fontId="11" fillId="2" borderId="13" xfId="0" applyFont="1" applyFill="1" applyBorder="1" applyAlignment="1">
      <alignment horizontal="center" vertical="center" wrapText="1"/>
    </xf>
    <xf numFmtId="49" fontId="7" fillId="7" borderId="4" xfId="0" applyNumberFormat="1" applyFont="1" applyFill="1" applyBorder="1" applyAlignment="1">
      <alignment horizontal="center" vertical="center" wrapText="1"/>
    </xf>
    <xf numFmtId="0" fontId="7" fillId="7" borderId="4" xfId="0" applyFont="1" applyFill="1" applyBorder="1" applyAlignment="1">
      <alignment horizontal="left" vertical="center" wrapText="1"/>
    </xf>
    <xf numFmtId="0" fontId="7" fillId="7" borderId="4" xfId="0" applyFont="1" applyFill="1" applyBorder="1" applyAlignment="1">
      <alignment horizontal="center" vertical="center" wrapText="1"/>
    </xf>
    <xf numFmtId="43" fontId="7" fillId="7" borderId="4" xfId="8" applyFont="1" applyFill="1" applyBorder="1" applyAlignment="1" applyProtection="1">
      <alignment horizontal="right" vertical="center" wrapText="1"/>
    </xf>
    <xf numFmtId="4" fontId="7" fillId="7" borderId="4" xfId="8" applyNumberFormat="1" applyFont="1" applyFill="1" applyBorder="1" applyAlignment="1" applyProtection="1">
      <alignment horizontal="right" vertical="center" wrapText="1"/>
    </xf>
    <xf numFmtId="44" fontId="7" fillId="7" borderId="4" xfId="43" applyFont="1" applyFill="1" applyBorder="1" applyAlignment="1" applyProtection="1">
      <alignment horizontal="right" vertical="center" wrapText="1"/>
    </xf>
    <xf numFmtId="0" fontId="7" fillId="2" borderId="4" xfId="0" applyFont="1" applyFill="1" applyBorder="1" applyAlignment="1">
      <alignment horizontal="center" vertical="center" wrapText="1"/>
    </xf>
    <xf numFmtId="0" fontId="7" fillId="2" borderId="4" xfId="0" applyFont="1" applyFill="1" applyBorder="1" applyAlignment="1">
      <alignment vertical="center" wrapText="1"/>
    </xf>
    <xf numFmtId="43" fontId="7" fillId="2" borderId="4" xfId="8" applyFont="1" applyFill="1" applyBorder="1" applyAlignment="1" applyProtection="1">
      <alignment horizontal="right" vertical="center" wrapText="1"/>
    </xf>
    <xf numFmtId="0" fontId="7" fillId="0" borderId="4" xfId="0" applyFont="1" applyBorder="1" applyAlignment="1">
      <alignment horizontal="right" vertical="center" wrapText="1"/>
    </xf>
    <xf numFmtId="44" fontId="7" fillId="2" borderId="4" xfId="43" applyFont="1" applyFill="1" applyBorder="1" applyAlignment="1" applyProtection="1">
      <alignment horizontal="right" vertical="center" wrapText="1"/>
    </xf>
    <xf numFmtId="0" fontId="7" fillId="15" borderId="10" xfId="0" applyFont="1" applyFill="1" applyBorder="1" applyAlignment="1">
      <alignment vertical="center"/>
    </xf>
    <xf numFmtId="0" fontId="7" fillId="5" borderId="10" xfId="0" applyFont="1" applyFill="1" applyBorder="1" applyAlignment="1">
      <alignment vertical="center"/>
    </xf>
    <xf numFmtId="0" fontId="7" fillId="15" borderId="10" xfId="0" applyFont="1" applyFill="1" applyBorder="1" applyAlignment="1">
      <alignment horizontal="center" vertical="center"/>
    </xf>
    <xf numFmtId="0" fontId="7" fillId="15" borderId="10" xfId="0" applyFont="1" applyFill="1" applyBorder="1" applyAlignment="1">
      <alignment horizontal="left" vertical="center" wrapText="1"/>
    </xf>
    <xf numFmtId="4" fontId="7" fillId="15" borderId="10" xfId="0" applyNumberFormat="1" applyFont="1" applyFill="1" applyBorder="1" applyAlignment="1">
      <alignment vertical="center"/>
    </xf>
    <xf numFmtId="0" fontId="7" fillId="15" borderId="0" xfId="0" applyFont="1" applyFill="1" applyAlignment="1">
      <alignment vertical="center"/>
    </xf>
    <xf numFmtId="165" fontId="7" fillId="15" borderId="10" xfId="0" applyNumberFormat="1" applyFont="1" applyFill="1" applyBorder="1" applyAlignment="1">
      <alignment horizontal="right" vertical="center"/>
    </xf>
    <xf numFmtId="4" fontId="24" fillId="0" borderId="4" xfId="0" applyNumberFormat="1" applyFont="1" applyBorder="1" applyAlignment="1">
      <alignment horizontal="right" vertical="center" wrapText="1"/>
    </xf>
    <xf numFmtId="4" fontId="7" fillId="0" borderId="4" xfId="0" applyNumberFormat="1" applyFont="1" applyBorder="1" applyAlignment="1">
      <alignment horizontal="right" vertical="center" wrapText="1"/>
    </xf>
    <xf numFmtId="0" fontId="0" fillId="2" borderId="3" xfId="0" applyFill="1" applyBorder="1" applyAlignment="1">
      <alignment horizontal="center" vertical="center"/>
    </xf>
    <xf numFmtId="0" fontId="41" fillId="2" borderId="3" xfId="0" applyFont="1" applyFill="1" applyBorder="1" applyAlignment="1">
      <alignment horizontal="center" vertical="center"/>
    </xf>
    <xf numFmtId="0" fontId="36" fillId="2" borderId="3" xfId="0" applyFont="1" applyFill="1" applyBorder="1" applyAlignment="1">
      <alignment horizontal="center" vertical="center"/>
    </xf>
    <xf numFmtId="0" fontId="70" fillId="2" borderId="3" xfId="0" applyFont="1" applyFill="1" applyBorder="1" applyAlignment="1">
      <alignment horizontal="center" vertical="center"/>
    </xf>
    <xf numFmtId="49" fontId="7" fillId="8" borderId="4" xfId="0" applyNumberFormat="1" applyFont="1" applyFill="1" applyBorder="1" applyAlignment="1">
      <alignment horizontal="center" vertical="center" wrapText="1"/>
    </xf>
    <xf numFmtId="0" fontId="7" fillId="8" borderId="4" xfId="0" applyFont="1" applyFill="1" applyBorder="1" applyAlignment="1">
      <alignment horizontal="left" vertical="center" wrapText="1"/>
    </xf>
    <xf numFmtId="0" fontId="7" fillId="8" borderId="4" xfId="0" applyFont="1" applyFill="1" applyBorder="1" applyAlignment="1">
      <alignment horizontal="center" vertical="center" wrapText="1"/>
    </xf>
    <xf numFmtId="43" fontId="7" fillId="8" borderId="4" xfId="8" applyFont="1" applyFill="1" applyBorder="1" applyAlignment="1" applyProtection="1">
      <alignment horizontal="right" vertical="center" wrapText="1"/>
    </xf>
    <xf numFmtId="4" fontId="7" fillId="8" borderId="4" xfId="8" applyNumberFormat="1" applyFont="1" applyFill="1" applyBorder="1" applyAlignment="1" applyProtection="1">
      <alignment horizontal="right" vertical="center" wrapText="1"/>
    </xf>
    <xf numFmtId="44" fontId="7" fillId="8" borderId="4" xfId="43" applyFont="1" applyFill="1" applyBorder="1" applyAlignment="1" applyProtection="1">
      <alignment horizontal="right" vertical="center" wrapText="1"/>
    </xf>
    <xf numFmtId="0" fontId="11" fillId="0" borderId="4" xfId="0" applyFont="1" applyBorder="1" applyAlignment="1">
      <alignment horizontal="center" vertical="center" wrapText="1"/>
    </xf>
    <xf numFmtId="0" fontId="11" fillId="0" borderId="13" xfId="0" applyFont="1" applyBorder="1" applyAlignment="1">
      <alignment horizontal="center" vertical="center" wrapText="1"/>
    </xf>
    <xf numFmtId="0" fontId="69" fillId="2" borderId="3" xfId="0" applyFont="1" applyFill="1" applyBorder="1" applyAlignment="1">
      <alignment horizontal="center" vertical="center"/>
    </xf>
    <xf numFmtId="0" fontId="8" fillId="2" borderId="3" xfId="0" applyFont="1" applyFill="1" applyBorder="1" applyAlignment="1">
      <alignment horizontal="center" vertical="center"/>
    </xf>
    <xf numFmtId="0" fontId="7" fillId="2" borderId="4" xfId="0" applyFont="1" applyFill="1" applyBorder="1" applyAlignment="1">
      <alignment vertical="center"/>
    </xf>
    <xf numFmtId="43" fontId="7" fillId="2" borderId="4" xfId="8" applyFont="1" applyFill="1" applyBorder="1" applyAlignment="1">
      <alignment vertical="center"/>
    </xf>
    <xf numFmtId="4" fontId="7" fillId="2" borderId="4" xfId="0" applyNumberFormat="1" applyFont="1" applyFill="1" applyBorder="1" applyAlignment="1">
      <alignment horizontal="right" vertical="center"/>
    </xf>
    <xf numFmtId="44" fontId="7" fillId="2" borderId="4" xfId="43" applyFont="1" applyFill="1" applyBorder="1" applyAlignment="1">
      <alignment vertical="center"/>
    </xf>
    <xf numFmtId="0" fontId="71" fillId="2" borderId="0" xfId="0" quotePrefix="1" applyFont="1" applyFill="1" applyAlignment="1">
      <alignment vertical="center"/>
    </xf>
    <xf numFmtId="0" fontId="71" fillId="2" borderId="0" xfId="0" applyFont="1" applyFill="1" applyAlignment="1">
      <alignment vertical="center"/>
    </xf>
    <xf numFmtId="0" fontId="41" fillId="5" borderId="48" xfId="0" applyFont="1" applyFill="1" applyBorder="1" applyAlignment="1">
      <alignment horizontal="center"/>
    </xf>
    <xf numFmtId="0" fontId="10" fillId="2" borderId="1" xfId="0" applyFont="1" applyFill="1" applyBorder="1" applyAlignment="1">
      <alignment vertical="center" wrapText="1"/>
    </xf>
    <xf numFmtId="0" fontId="12" fillId="2" borderId="4" xfId="0" applyFont="1" applyFill="1" applyBorder="1" applyAlignment="1">
      <alignment horizontal="left" vertical="center" wrapText="1"/>
    </xf>
    <xf numFmtId="0" fontId="12" fillId="2" borderId="4" xfId="0" applyFont="1" applyFill="1" applyBorder="1" applyAlignment="1">
      <alignment horizontal="center" wrapText="1"/>
    </xf>
    <xf numFmtId="0" fontId="12" fillId="2" borderId="2" xfId="0" applyFont="1" applyFill="1" applyBorder="1" applyAlignment="1">
      <alignment horizontal="center" wrapText="1"/>
    </xf>
    <xf numFmtId="0" fontId="19" fillId="0" borderId="6" xfId="17" applyFont="1" applyBorder="1" applyAlignment="1">
      <alignment vertical="center"/>
    </xf>
    <xf numFmtId="0" fontId="19" fillId="0" borderId="10" xfId="17" applyFont="1" applyBorder="1" applyAlignment="1">
      <alignment vertical="center"/>
    </xf>
    <xf numFmtId="0" fontId="7" fillId="7" borderId="4" xfId="8" applyNumberFormat="1" applyFont="1" applyFill="1" applyBorder="1" applyAlignment="1" applyProtection="1">
      <alignment horizontal="right" vertical="center" wrapText="1"/>
    </xf>
    <xf numFmtId="0" fontId="7" fillId="15" borderId="4" xfId="8" applyNumberFormat="1" applyFont="1" applyFill="1" applyBorder="1" applyAlignment="1" applyProtection="1">
      <alignment horizontal="right" vertical="center" wrapText="1"/>
    </xf>
    <xf numFmtId="0" fontId="41" fillId="7" borderId="3" xfId="0" applyFont="1" applyFill="1" applyBorder="1" applyAlignment="1">
      <alignment horizontal="center" vertical="center"/>
    </xf>
    <xf numFmtId="0" fontId="7" fillId="2" borderId="0" xfId="0" applyFont="1" applyFill="1" applyAlignment="1">
      <alignment horizontal="center" vertical="center" wrapText="1"/>
    </xf>
    <xf numFmtId="0" fontId="7" fillId="2" borderId="0" xfId="0" applyFont="1" applyFill="1" applyAlignment="1">
      <alignment vertical="center" wrapText="1"/>
    </xf>
    <xf numFmtId="0" fontId="7" fillId="2" borderId="0" xfId="0" applyFont="1" applyFill="1" applyAlignment="1">
      <alignment vertical="center"/>
    </xf>
    <xf numFmtId="43" fontId="7" fillId="2" borderId="0" xfId="8" applyFont="1" applyFill="1" applyBorder="1" applyAlignment="1">
      <alignment vertical="center"/>
    </xf>
    <xf numFmtId="4" fontId="7" fillId="2" borderId="0" xfId="0" applyNumberFormat="1" applyFont="1" applyFill="1" applyAlignment="1">
      <alignment horizontal="right" vertical="center"/>
    </xf>
    <xf numFmtId="44" fontId="7" fillId="2" borderId="0" xfId="43" applyFont="1" applyFill="1" applyBorder="1" applyAlignment="1">
      <alignment vertical="center"/>
    </xf>
    <xf numFmtId="0" fontId="7" fillId="0" borderId="4" xfId="0" applyFont="1" applyBorder="1" applyAlignment="1">
      <alignment horizontal="center" vertical="center" wrapText="1"/>
    </xf>
    <xf numFmtId="43" fontId="7" fillId="2" borderId="13" xfId="8" applyFont="1" applyFill="1" applyBorder="1" applyAlignment="1">
      <alignment vertical="center"/>
    </xf>
    <xf numFmtId="4" fontId="7" fillId="2" borderId="13" xfId="8" applyNumberFormat="1" applyFont="1" applyFill="1" applyBorder="1" applyAlignment="1">
      <alignment horizontal="right" vertical="center" wrapText="1"/>
    </xf>
    <xf numFmtId="44" fontId="7" fillId="2" borderId="13" xfId="43" applyFont="1" applyFill="1" applyBorder="1" applyAlignment="1" applyProtection="1">
      <alignment horizontal="right" vertical="center" wrapText="1"/>
    </xf>
    <xf numFmtId="44" fontId="10" fillId="2" borderId="43" xfId="16" applyFont="1" applyFill="1" applyBorder="1" applyAlignment="1">
      <alignment horizontal="center"/>
    </xf>
    <xf numFmtId="170" fontId="21" fillId="2" borderId="14" xfId="8" applyNumberFormat="1" applyFont="1" applyFill="1" applyBorder="1" applyAlignment="1">
      <alignment horizontal="center" vertical="center"/>
    </xf>
    <xf numFmtId="170" fontId="24" fillId="2" borderId="14" xfId="8" applyNumberFormat="1" applyFont="1" applyFill="1" applyBorder="1" applyAlignment="1">
      <alignment horizontal="center" vertical="center"/>
    </xf>
    <xf numFmtId="0" fontId="10" fillId="2" borderId="43" xfId="14" applyFont="1" applyFill="1" applyBorder="1" applyAlignment="1">
      <alignment horizontal="center" vertical="center"/>
    </xf>
    <xf numFmtId="10" fontId="62" fillId="2" borderId="0" xfId="3" applyNumberFormat="1" applyFont="1" applyFill="1" applyAlignment="1">
      <alignment vertical="center"/>
    </xf>
    <xf numFmtId="0" fontId="10" fillId="0" borderId="1" xfId="0" applyFont="1" applyBorder="1" applyAlignment="1">
      <alignment horizontal="center" vertical="center"/>
    </xf>
    <xf numFmtId="0" fontId="10" fillId="0" borderId="4" xfId="0" applyFont="1" applyBorder="1" applyAlignment="1">
      <alignment horizontal="center" vertical="center"/>
    </xf>
    <xf numFmtId="0" fontId="38" fillId="16" borderId="1" xfId="0" applyFont="1" applyFill="1" applyBorder="1"/>
    <xf numFmtId="0" fontId="38" fillId="16" borderId="4" xfId="0" applyFont="1" applyFill="1" applyBorder="1"/>
    <xf numFmtId="0" fontId="39" fillId="16" borderId="4" xfId="0" applyFont="1" applyFill="1" applyBorder="1"/>
    <xf numFmtId="0" fontId="39" fillId="16" borderId="2" xfId="0" applyFont="1" applyFill="1" applyBorder="1"/>
    <xf numFmtId="0" fontId="38" fillId="16" borderId="2" xfId="0" applyFont="1" applyFill="1" applyBorder="1"/>
    <xf numFmtId="0" fontId="7" fillId="10" borderId="3" xfId="17" applyFont="1" applyFill="1" applyBorder="1" applyAlignment="1">
      <alignment horizontal="center" vertical="center" wrapText="1"/>
    </xf>
    <xf numFmtId="0" fontId="65" fillId="16" borderId="1" xfId="0" applyFont="1" applyFill="1" applyBorder="1"/>
    <xf numFmtId="0" fontId="65" fillId="16" borderId="4" xfId="0" applyFont="1" applyFill="1" applyBorder="1"/>
    <xf numFmtId="0" fontId="66" fillId="16" borderId="4" xfId="0" applyFont="1" applyFill="1" applyBorder="1"/>
    <xf numFmtId="0" fontId="66" fillId="16" borderId="2" xfId="0" applyFont="1" applyFill="1" applyBorder="1"/>
    <xf numFmtId="0" fontId="0" fillId="16" borderId="10" xfId="0" applyFill="1" applyBorder="1"/>
    <xf numFmtId="0" fontId="21" fillId="0" borderId="9" xfId="17" applyFont="1" applyBorder="1" applyAlignment="1">
      <alignment horizontal="center" vertical="center" wrapText="1"/>
    </xf>
    <xf numFmtId="43" fontId="7" fillId="8" borderId="4" xfId="8" applyFont="1" applyFill="1" applyBorder="1" applyAlignment="1" applyProtection="1">
      <alignment horizontal="left" vertical="center" wrapText="1"/>
    </xf>
    <xf numFmtId="0" fontId="10" fillId="0" borderId="10" xfId="0" applyFont="1" applyBorder="1" applyAlignment="1">
      <alignment horizontal="center" vertical="center"/>
    </xf>
    <xf numFmtId="0" fontId="27" fillId="6" borderId="41" xfId="14" applyFont="1" applyFill="1" applyBorder="1" applyAlignment="1" applyProtection="1">
      <alignment horizontal="center" vertical="center"/>
      <protection locked="0"/>
    </xf>
    <xf numFmtId="0" fontId="27" fillId="6" borderId="42" xfId="14" applyFont="1" applyFill="1" applyBorder="1" applyAlignment="1" applyProtection="1">
      <alignment horizontal="center" vertical="center"/>
      <protection locked="0"/>
    </xf>
    <xf numFmtId="0" fontId="33" fillId="6" borderId="35" xfId="14" applyFont="1" applyFill="1" applyBorder="1" applyAlignment="1" applyProtection="1">
      <alignment horizontal="center" vertical="center"/>
      <protection locked="0"/>
    </xf>
    <xf numFmtId="0" fontId="33" fillId="6" borderId="36" xfId="14" applyFont="1" applyFill="1" applyBorder="1" applyAlignment="1" applyProtection="1">
      <alignment horizontal="center" vertical="center"/>
      <protection locked="0"/>
    </xf>
    <xf numFmtId="0" fontId="50" fillId="0" borderId="3" xfId="0" applyFont="1" applyBorder="1" applyAlignment="1">
      <alignment horizontal="right" vertical="center"/>
    </xf>
    <xf numFmtId="49" fontId="51" fillId="0" borderId="1" xfId="0" applyNumberFormat="1" applyFont="1" applyBorder="1" applyAlignment="1">
      <alignment horizontal="left" vertical="center"/>
    </xf>
    <xf numFmtId="0" fontId="51" fillId="0" borderId="2" xfId="0" applyFont="1" applyBorder="1" applyAlignment="1">
      <alignment horizontal="left" vertical="center"/>
    </xf>
    <xf numFmtId="0" fontId="50" fillId="0" borderId="1" xfId="0" applyFont="1" applyBorder="1" applyAlignment="1">
      <alignment horizontal="center" vertical="center"/>
    </xf>
    <xf numFmtId="0" fontId="50" fillId="0" borderId="4" xfId="0" applyFont="1" applyBorder="1" applyAlignment="1">
      <alignment horizontal="center" vertical="center"/>
    </xf>
    <xf numFmtId="0" fontId="50" fillId="0" borderId="2" xfId="0" applyFont="1" applyBorder="1" applyAlignment="1">
      <alignment horizontal="center" vertical="center"/>
    </xf>
    <xf numFmtId="9" fontId="52" fillId="14" borderId="10" xfId="3" applyFont="1" applyFill="1" applyBorder="1" applyAlignment="1">
      <alignment horizontal="center" vertical="center"/>
    </xf>
    <xf numFmtId="0" fontId="53" fillId="7" borderId="6" xfId="0" applyFont="1" applyFill="1" applyBorder="1" applyAlignment="1">
      <alignment horizontal="center" vertical="center" textRotation="90"/>
    </xf>
    <xf numFmtId="0" fontId="53" fillId="7" borderId="7" xfId="0" applyFont="1" applyFill="1" applyBorder="1" applyAlignment="1">
      <alignment horizontal="center" vertical="center" textRotation="90"/>
    </xf>
    <xf numFmtId="0" fontId="53" fillId="7" borderId="11" xfId="0" applyFont="1" applyFill="1" applyBorder="1" applyAlignment="1">
      <alignment horizontal="center" vertical="center" textRotation="90"/>
    </xf>
    <xf numFmtId="0" fontId="53" fillId="7" borderId="12" xfId="0" applyFont="1" applyFill="1" applyBorder="1" applyAlignment="1">
      <alignment horizontal="center" vertical="center" textRotation="90"/>
    </xf>
    <xf numFmtId="0" fontId="53" fillId="7" borderId="8" xfId="0" applyFont="1" applyFill="1" applyBorder="1" applyAlignment="1">
      <alignment horizontal="center" vertical="center" textRotation="90"/>
    </xf>
    <xf numFmtId="0" fontId="53" fillId="7" borderId="9" xfId="0" applyFont="1" applyFill="1" applyBorder="1" applyAlignment="1">
      <alignment horizontal="center" vertical="center" textRotation="90"/>
    </xf>
    <xf numFmtId="0" fontId="0" fillId="0" borderId="6" xfId="0" applyBorder="1" applyAlignment="1">
      <alignment horizontal="center"/>
    </xf>
    <xf numFmtId="0" fontId="0" fillId="0" borderId="7"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49" fillId="13" borderId="6" xfId="0" applyFont="1" applyFill="1" applyBorder="1" applyAlignment="1">
      <alignment horizontal="center" vertical="center" wrapText="1"/>
    </xf>
    <xf numFmtId="0" fontId="49" fillId="13" borderId="7" xfId="0" applyFont="1" applyFill="1" applyBorder="1" applyAlignment="1">
      <alignment horizontal="center" vertical="center" wrapText="1"/>
    </xf>
    <xf numFmtId="0" fontId="49" fillId="13" borderId="11" xfId="0" applyFont="1" applyFill="1" applyBorder="1" applyAlignment="1">
      <alignment horizontal="center" vertical="center" wrapText="1"/>
    </xf>
    <xf numFmtId="0" fontId="49" fillId="13" borderId="12" xfId="0" applyFont="1" applyFill="1" applyBorder="1" applyAlignment="1">
      <alignment horizontal="center" vertical="center" wrapText="1"/>
    </xf>
    <xf numFmtId="0" fontId="49" fillId="13" borderId="8" xfId="0" applyFont="1" applyFill="1" applyBorder="1" applyAlignment="1">
      <alignment horizontal="center" vertical="center" wrapText="1"/>
    </xf>
    <xf numFmtId="0" fontId="49" fillId="13" borderId="9" xfId="0" applyFont="1" applyFill="1" applyBorder="1" applyAlignment="1">
      <alignment horizontal="center" vertical="center" wrapText="1"/>
    </xf>
    <xf numFmtId="0" fontId="50" fillId="0" borderId="1" xfId="0" applyFont="1" applyBorder="1" applyAlignment="1">
      <alignment horizontal="right" vertical="center"/>
    </xf>
    <xf numFmtId="0" fontId="50" fillId="0" borderId="2" xfId="0" applyFont="1" applyBorder="1" applyAlignment="1">
      <alignment horizontal="right" vertical="center"/>
    </xf>
    <xf numFmtId="0" fontId="51" fillId="0" borderId="1" xfId="0" applyFont="1" applyBorder="1" applyAlignment="1">
      <alignment horizontal="left" vertical="center"/>
    </xf>
    <xf numFmtId="44" fontId="0" fillId="0" borderId="0" xfId="0" applyNumberFormat="1" applyAlignment="1">
      <alignment horizontal="center"/>
    </xf>
    <xf numFmtId="0" fontId="0" fillId="0" borderId="0" xfId="0" applyAlignment="1">
      <alignment horizontal="center"/>
    </xf>
    <xf numFmtId="0" fontId="7" fillId="2" borderId="3" xfId="0" applyFont="1" applyFill="1" applyBorder="1" applyAlignment="1">
      <alignment horizontal="left" vertical="center"/>
    </xf>
    <xf numFmtId="10" fontId="0" fillId="0" borderId="6" xfId="0" applyNumberFormat="1" applyBorder="1" applyAlignment="1">
      <alignment horizontal="center"/>
    </xf>
    <xf numFmtId="10" fontId="0" fillId="0" borderId="10" xfId="0" applyNumberFormat="1" applyBorder="1" applyAlignment="1">
      <alignment horizontal="center"/>
    </xf>
    <xf numFmtId="165" fontId="0" fillId="0" borderId="6" xfId="0" applyNumberFormat="1" applyBorder="1" applyAlignment="1">
      <alignment horizontal="center"/>
    </xf>
    <xf numFmtId="165" fontId="0" fillId="0" borderId="10" xfId="0" applyNumberFormat="1" applyBorder="1" applyAlignment="1">
      <alignment horizontal="center"/>
    </xf>
    <xf numFmtId="165" fontId="0" fillId="0" borderId="7" xfId="0" applyNumberFormat="1" applyBorder="1" applyAlignment="1">
      <alignment horizontal="center"/>
    </xf>
    <xf numFmtId="10" fontId="0" fillId="0" borderId="1" xfId="0" applyNumberFormat="1" applyBorder="1" applyAlignment="1">
      <alignment horizontal="center"/>
    </xf>
    <xf numFmtId="10" fontId="0" fillId="0" borderId="2" xfId="0" applyNumberFormat="1" applyBorder="1" applyAlignment="1">
      <alignment horizontal="center"/>
    </xf>
    <xf numFmtId="165" fontId="0" fillId="0" borderId="1" xfId="0" applyNumberFormat="1" applyBorder="1" applyAlignment="1">
      <alignment horizontal="center"/>
    </xf>
    <xf numFmtId="165" fontId="0" fillId="0" borderId="4" xfId="0" applyNumberFormat="1" applyBorder="1" applyAlignment="1">
      <alignment horizontal="center"/>
    </xf>
    <xf numFmtId="165" fontId="0" fillId="0" borderId="2" xfId="0" applyNumberFormat="1" applyBorder="1" applyAlignment="1">
      <alignment horizontal="center"/>
    </xf>
    <xf numFmtId="0" fontId="0" fillId="0" borderId="2" xfId="0" applyBorder="1" applyAlignment="1">
      <alignment horizontal="center"/>
    </xf>
    <xf numFmtId="49" fontId="12" fillId="0" borderId="1" xfId="0" applyNumberFormat="1" applyFont="1" applyBorder="1" applyAlignment="1">
      <alignment horizontal="left" vertical="center" wrapText="1"/>
    </xf>
    <xf numFmtId="0" fontId="12" fillId="0" borderId="4" xfId="0" applyFont="1" applyBorder="1" applyAlignment="1">
      <alignment horizontal="left" vertical="center" wrapText="1"/>
    </xf>
    <xf numFmtId="0" fontId="12" fillId="0" borderId="11" xfId="0" applyFont="1" applyBorder="1" applyAlignment="1">
      <alignment horizontal="center" wrapText="1"/>
    </xf>
    <xf numFmtId="0" fontId="12" fillId="0" borderId="0" xfId="0" applyFont="1" applyAlignment="1">
      <alignment horizontal="center" wrapText="1"/>
    </xf>
    <xf numFmtId="0" fontId="12" fillId="0" borderId="12" xfId="0" applyFont="1" applyBorder="1" applyAlignment="1">
      <alignment horizontal="center" wrapText="1"/>
    </xf>
    <xf numFmtId="0" fontId="12" fillId="0" borderId="8" xfId="0" applyFont="1" applyBorder="1" applyAlignment="1">
      <alignment horizontal="center" wrapText="1"/>
    </xf>
    <xf numFmtId="0" fontId="12" fillId="0" borderId="13" xfId="0" applyFont="1" applyBorder="1" applyAlignment="1">
      <alignment horizontal="center" wrapText="1"/>
    </xf>
    <xf numFmtId="0" fontId="12" fillId="0" borderId="9" xfId="0" applyFont="1" applyBorder="1" applyAlignment="1">
      <alignment horizontal="center" wrapText="1"/>
    </xf>
    <xf numFmtId="10" fontId="12" fillId="0" borderId="1" xfId="0" applyNumberFormat="1" applyFont="1" applyBorder="1" applyAlignment="1">
      <alignment horizontal="left" vertical="center" wrapText="1"/>
    </xf>
    <xf numFmtId="0" fontId="12" fillId="2" borderId="59" xfId="0" applyFont="1" applyFill="1" applyBorder="1" applyAlignment="1">
      <alignment horizontal="center" vertical="center"/>
    </xf>
    <xf numFmtId="0" fontId="12" fillId="2" borderId="58"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13" xfId="0" applyFont="1" applyFill="1" applyBorder="1" applyAlignment="1">
      <alignment horizontal="center" vertical="center"/>
    </xf>
    <xf numFmtId="0" fontId="7" fillId="2" borderId="6"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9" fillId="0" borderId="3" xfId="0" applyFont="1" applyBorder="1" applyAlignment="1">
      <alignment horizontal="left" vertical="center" wrapText="1"/>
    </xf>
    <xf numFmtId="0" fontId="15" fillId="0" borderId="3" xfId="0" applyFont="1" applyBorder="1" applyAlignment="1">
      <alignment horizontal="left" vertical="center" wrapText="1"/>
    </xf>
    <xf numFmtId="0" fontId="17" fillId="4" borderId="1"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7" fillId="4" borderId="10" xfId="0" applyFont="1" applyFill="1" applyBorder="1" applyAlignment="1">
      <alignment horizontal="center" vertical="center" wrapText="1"/>
    </xf>
    <xf numFmtId="0" fontId="11" fillId="0" borderId="6" xfId="0" applyFont="1" applyBorder="1" applyAlignment="1">
      <alignment horizontal="center" vertical="top"/>
    </xf>
    <xf numFmtId="0" fontId="11" fillId="0" borderId="10" xfId="0" applyFont="1" applyBorder="1" applyAlignment="1">
      <alignment horizontal="center" vertical="top"/>
    </xf>
    <xf numFmtId="0" fontId="11" fillId="0" borderId="7" xfId="0" applyFont="1" applyBorder="1" applyAlignment="1">
      <alignment horizontal="center" vertical="top"/>
    </xf>
    <xf numFmtId="0" fontId="11" fillId="0" borderId="11" xfId="0" applyFont="1" applyBorder="1" applyAlignment="1">
      <alignment horizontal="center" vertical="top"/>
    </xf>
    <xf numFmtId="0" fontId="11" fillId="0" borderId="0" xfId="0" applyFont="1" applyAlignment="1">
      <alignment horizontal="center" vertical="top"/>
    </xf>
    <xf numFmtId="0" fontId="11" fillId="0" borderId="12" xfId="0" applyFont="1" applyBorder="1" applyAlignment="1">
      <alignment horizontal="center" vertical="top"/>
    </xf>
    <xf numFmtId="0" fontId="16" fillId="4" borderId="10" xfId="0" applyFont="1" applyFill="1" applyBorder="1" applyAlignment="1">
      <alignment horizontal="center" vertical="center" wrapText="1"/>
    </xf>
    <xf numFmtId="4" fontId="12" fillId="2" borderId="13" xfId="3" applyNumberFormat="1" applyFont="1" applyFill="1" applyBorder="1" applyAlignment="1" applyProtection="1">
      <alignment horizontal="right" vertical="center" wrapText="1"/>
    </xf>
    <xf numFmtId="4" fontId="12" fillId="2" borderId="6" xfId="8" applyNumberFormat="1" applyFont="1" applyFill="1" applyBorder="1" applyAlignment="1" applyProtection="1">
      <alignment horizontal="center" vertical="center"/>
    </xf>
    <xf numFmtId="4" fontId="12" fillId="2" borderId="7" xfId="8" applyNumberFormat="1" applyFont="1" applyFill="1" applyBorder="1" applyAlignment="1" applyProtection="1">
      <alignment horizontal="center" vertical="center"/>
    </xf>
    <xf numFmtId="0" fontId="12" fillId="2" borderId="11" xfId="0" applyFont="1" applyFill="1" applyBorder="1" applyAlignment="1">
      <alignment horizontal="center" wrapText="1"/>
    </xf>
    <xf numFmtId="0" fontId="12" fillId="2" borderId="12" xfId="0" applyFont="1" applyFill="1" applyBorder="1" applyAlignment="1">
      <alignment horizontal="center" wrapText="1"/>
    </xf>
    <xf numFmtId="0" fontId="12" fillId="2" borderId="8" xfId="0" applyFont="1" applyFill="1" applyBorder="1" applyAlignment="1">
      <alignment horizontal="center" wrapText="1"/>
    </xf>
    <xf numFmtId="0" fontId="12" fillId="2" borderId="9" xfId="0" applyFont="1" applyFill="1" applyBorder="1" applyAlignment="1">
      <alignment horizontal="center" wrapText="1"/>
    </xf>
    <xf numFmtId="0" fontId="26" fillId="2" borderId="5" xfId="17" applyFont="1" applyFill="1" applyBorder="1" applyAlignment="1">
      <alignment horizontal="center" vertical="center" wrapText="1"/>
    </xf>
    <xf numFmtId="0" fontId="26" fillId="2" borderId="48" xfId="17" applyFont="1" applyFill="1" applyBorder="1" applyAlignment="1">
      <alignment horizontal="center" vertical="center" wrapText="1"/>
    </xf>
    <xf numFmtId="0" fontId="37" fillId="0" borderId="1" xfId="17" applyFont="1" applyBorder="1" applyAlignment="1">
      <alignment horizontal="right" vertical="center" wrapText="1"/>
    </xf>
    <xf numFmtId="0" fontId="37" fillId="0" borderId="4" xfId="17" applyFont="1" applyBorder="1" applyAlignment="1">
      <alignment horizontal="right" vertical="center" wrapText="1"/>
    </xf>
    <xf numFmtId="0" fontId="37" fillId="0" borderId="2" xfId="17" applyFont="1" applyBorder="1" applyAlignment="1">
      <alignment horizontal="right" vertical="center" wrapText="1"/>
    </xf>
    <xf numFmtId="2" fontId="19" fillId="3" borderId="1" xfId="17" applyNumberFormat="1" applyFont="1" applyFill="1" applyBorder="1" applyAlignment="1">
      <alignment horizontal="center" vertical="center" wrapText="1"/>
    </xf>
    <xf numFmtId="2" fontId="19" fillId="3" borderId="2" xfId="17" applyNumberFormat="1" applyFont="1" applyFill="1" applyBorder="1" applyAlignment="1">
      <alignment horizontal="center" vertical="center" wrapText="1"/>
    </xf>
    <xf numFmtId="0" fontId="19" fillId="0" borderId="1" xfId="17" applyFont="1" applyBorder="1" applyAlignment="1">
      <alignment horizontal="center" vertical="center"/>
    </xf>
    <xf numFmtId="0" fontId="19" fillId="0" borderId="4" xfId="17" applyFont="1" applyBorder="1" applyAlignment="1">
      <alignment horizontal="center" vertical="center"/>
    </xf>
    <xf numFmtId="0" fontId="19" fillId="0" borderId="2" xfId="17" applyFont="1" applyBorder="1" applyAlignment="1">
      <alignment horizontal="center" vertical="center"/>
    </xf>
    <xf numFmtId="0" fontId="19" fillId="0" borderId="3" xfId="17" applyFont="1" applyBorder="1" applyAlignment="1">
      <alignment horizontal="center" vertical="center" wrapText="1"/>
    </xf>
    <xf numFmtId="0" fontId="26" fillId="0" borderId="1" xfId="17" applyFont="1" applyBorder="1" applyAlignment="1">
      <alignment horizontal="center" vertical="center"/>
    </xf>
    <xf numFmtId="0" fontId="26" fillId="0" borderId="4" xfId="17" applyFont="1" applyBorder="1" applyAlignment="1">
      <alignment horizontal="center" vertical="center"/>
    </xf>
    <xf numFmtId="0" fontId="26" fillId="0" borderId="2" xfId="17" applyFont="1" applyBorder="1" applyAlignment="1">
      <alignment horizontal="center" vertical="center"/>
    </xf>
    <xf numFmtId="2" fontId="26" fillId="3" borderId="3" xfId="17" applyNumberFormat="1" applyFont="1" applyFill="1" applyBorder="1" applyAlignment="1">
      <alignment horizontal="center" vertical="center"/>
    </xf>
    <xf numFmtId="0" fontId="26" fillId="3" borderId="3" xfId="17" applyFont="1" applyFill="1" applyBorder="1" applyAlignment="1">
      <alignment horizontal="center" vertical="center"/>
    </xf>
    <xf numFmtId="0" fontId="19" fillId="5" borderId="1" xfId="17" applyFont="1" applyFill="1" applyBorder="1" applyAlignment="1">
      <alignment horizontal="left" vertical="center" wrapText="1"/>
    </xf>
    <xf numFmtId="0" fontId="19" fillId="5" borderId="4" xfId="17" applyFont="1" applyFill="1" applyBorder="1" applyAlignment="1">
      <alignment horizontal="left" vertical="center" wrapText="1"/>
    </xf>
    <xf numFmtId="0" fontId="19" fillId="5" borderId="2" xfId="17" applyFont="1" applyFill="1" applyBorder="1" applyAlignment="1">
      <alignment horizontal="left" vertical="center" wrapText="1"/>
    </xf>
    <xf numFmtId="2" fontId="19" fillId="0" borderId="1" xfId="17" applyNumberFormat="1" applyFont="1" applyBorder="1" applyAlignment="1">
      <alignment horizontal="center" vertical="center" wrapText="1"/>
    </xf>
    <xf numFmtId="2" fontId="19" fillId="0" borderId="2" xfId="17" applyNumberFormat="1" applyFont="1" applyBorder="1" applyAlignment="1">
      <alignment horizontal="center" vertical="center" wrapText="1"/>
    </xf>
    <xf numFmtId="0" fontId="26" fillId="0" borderId="5" xfId="0" applyFont="1" applyBorder="1" applyAlignment="1">
      <alignment horizontal="center" vertical="center" wrapText="1"/>
    </xf>
    <xf numFmtId="0" fontId="26" fillId="0" borderId="48" xfId="0" applyFont="1" applyBorder="1" applyAlignment="1">
      <alignment horizontal="center" vertical="center" wrapText="1"/>
    </xf>
    <xf numFmtId="0" fontId="19" fillId="8" borderId="4" xfId="17" applyFont="1" applyFill="1" applyBorder="1" applyAlignment="1">
      <alignment horizontal="left" vertical="center" wrapText="1"/>
    </xf>
    <xf numFmtId="0" fontId="9" fillId="2" borderId="4" xfId="17" applyFont="1" applyFill="1" applyBorder="1" applyAlignment="1">
      <alignment horizontal="left" vertical="center" wrapText="1"/>
    </xf>
    <xf numFmtId="0" fontId="26" fillId="10" borderId="1" xfId="17" applyFont="1" applyFill="1" applyBorder="1" applyAlignment="1">
      <alignment horizontal="center" vertical="center"/>
    </xf>
    <xf numFmtId="0" fontId="26" fillId="10" borderId="4" xfId="17" applyFont="1" applyFill="1" applyBorder="1" applyAlignment="1">
      <alignment horizontal="center" vertical="center"/>
    </xf>
    <xf numFmtId="0" fontId="26" fillId="10" borderId="2" xfId="17" applyFont="1" applyFill="1" applyBorder="1" applyAlignment="1">
      <alignment horizontal="center" vertical="center"/>
    </xf>
    <xf numFmtId="2" fontId="26" fillId="3" borderId="3" xfId="17" applyNumberFormat="1" applyFont="1" applyFill="1" applyBorder="1" applyAlignment="1">
      <alignment horizontal="center" vertical="center" wrapText="1"/>
    </xf>
    <xf numFmtId="0" fontId="26" fillId="0" borderId="1" xfId="17" applyFont="1" applyBorder="1" applyAlignment="1">
      <alignment horizontal="center" vertical="center" wrapText="1"/>
    </xf>
    <xf numFmtId="0" fontId="26" fillId="0" borderId="4" xfId="17" applyFont="1" applyBorder="1" applyAlignment="1">
      <alignment horizontal="center" vertical="center" wrapText="1"/>
    </xf>
    <xf numFmtId="0" fontId="26" fillId="0" borderId="2" xfId="17" applyFont="1" applyBorder="1" applyAlignment="1">
      <alignment horizontal="center" vertical="center" wrapText="1"/>
    </xf>
    <xf numFmtId="0" fontId="9" fillId="0" borderId="5" xfId="17" applyFont="1" applyBorder="1" applyAlignment="1">
      <alignment horizontal="center" vertical="center" wrapText="1"/>
    </xf>
    <xf numFmtId="0" fontId="9" fillId="0" borderId="44" xfId="17" applyFont="1" applyBorder="1" applyAlignment="1">
      <alignment horizontal="center" vertical="center" wrapText="1"/>
    </xf>
    <xf numFmtId="0" fontId="9" fillId="0" borderId="48" xfId="17" applyFont="1" applyBorder="1" applyAlignment="1">
      <alignment horizontal="center" vertical="center" wrapText="1"/>
    </xf>
    <xf numFmtId="0" fontId="37" fillId="0" borderId="1" xfId="17" applyFont="1" applyBorder="1" applyAlignment="1">
      <alignment horizontal="center" vertical="center"/>
    </xf>
    <xf numFmtId="0" fontId="37" fillId="0" borderId="4" xfId="17" applyFont="1" applyBorder="1" applyAlignment="1">
      <alignment horizontal="center" vertical="center"/>
    </xf>
    <xf numFmtId="2" fontId="9" fillId="10" borderId="1" xfId="17" applyNumberFormat="1" applyFont="1" applyFill="1" applyBorder="1" applyAlignment="1">
      <alignment horizontal="center" vertical="center"/>
    </xf>
    <xf numFmtId="2" fontId="9" fillId="10" borderId="4" xfId="17" applyNumberFormat="1" applyFont="1" applyFill="1" applyBorder="1" applyAlignment="1">
      <alignment horizontal="center" vertical="center"/>
    </xf>
    <xf numFmtId="0" fontId="37" fillId="0" borderId="3" xfId="17" applyFont="1" applyBorder="1" applyAlignment="1">
      <alignment horizontal="center" vertical="center"/>
    </xf>
    <xf numFmtId="0" fontId="26" fillId="0" borderId="3" xfId="17" applyFont="1" applyBorder="1" applyAlignment="1">
      <alignment horizontal="center" vertical="center"/>
    </xf>
    <xf numFmtId="0" fontId="26" fillId="2" borderId="44" xfId="17" applyFont="1" applyFill="1" applyBorder="1" applyAlignment="1">
      <alignment horizontal="center" vertical="center" wrapText="1"/>
    </xf>
    <xf numFmtId="0" fontId="7" fillId="8" borderId="4" xfId="17" applyFont="1" applyFill="1" applyBorder="1" applyAlignment="1">
      <alignment horizontal="left" vertical="center" wrapText="1"/>
    </xf>
    <xf numFmtId="49" fontId="9" fillId="0" borderId="1" xfId="17" applyNumberFormat="1" applyFont="1" applyBorder="1" applyAlignment="1">
      <alignment horizontal="center" vertical="center" wrapText="1"/>
    </xf>
    <xf numFmtId="49" fontId="9" fillId="0" borderId="4" xfId="17" applyNumberFormat="1" applyFont="1" applyBorder="1" applyAlignment="1">
      <alignment horizontal="center" vertical="center" wrapText="1"/>
    </xf>
    <xf numFmtId="49" fontId="7" fillId="0" borderId="1" xfId="17" applyNumberFormat="1" applyFont="1" applyBorder="1" applyAlignment="1">
      <alignment horizontal="center" vertical="center" wrapText="1"/>
    </xf>
    <xf numFmtId="49" fontId="7" fillId="0" borderId="4" xfId="17" applyNumberFormat="1" applyFont="1" applyBorder="1" applyAlignment="1">
      <alignment horizontal="center" vertical="center" wrapText="1"/>
    </xf>
    <xf numFmtId="0" fontId="7" fillId="0" borderId="1" xfId="17" applyFont="1" applyBorder="1" applyAlignment="1">
      <alignment horizontal="center" vertical="center" wrapText="1"/>
    </xf>
    <xf numFmtId="0" fontId="7" fillId="0" borderId="2" xfId="17" applyFont="1" applyBorder="1" applyAlignment="1">
      <alignment horizontal="center" vertical="center" wrapText="1"/>
    </xf>
    <xf numFmtId="0" fontId="19" fillId="0" borderId="6" xfId="17" applyFont="1" applyBorder="1" applyAlignment="1">
      <alignment horizontal="center" vertical="center"/>
    </xf>
    <xf numFmtId="0" fontId="19" fillId="0" borderId="10" xfId="17" applyFont="1" applyBorder="1" applyAlignment="1">
      <alignment horizontal="center" vertical="center"/>
    </xf>
    <xf numFmtId="0" fontId="19" fillId="0" borderId="7" xfId="17" applyFont="1" applyBorder="1" applyAlignment="1">
      <alignment horizontal="center" vertical="center"/>
    </xf>
    <xf numFmtId="0" fontId="19" fillId="0" borderId="11" xfId="17" applyFont="1" applyBorder="1" applyAlignment="1">
      <alignment horizontal="center" vertical="center"/>
    </xf>
    <xf numFmtId="0" fontId="19" fillId="0" borderId="0" xfId="17" applyFont="1" applyAlignment="1">
      <alignment horizontal="center" vertical="center"/>
    </xf>
    <xf numFmtId="0" fontId="19" fillId="0" borderId="12" xfId="17" applyFont="1" applyBorder="1" applyAlignment="1">
      <alignment horizontal="center" vertical="center"/>
    </xf>
    <xf numFmtId="0" fontId="12" fillId="0" borderId="11" xfId="17" applyFont="1" applyBorder="1" applyAlignment="1">
      <alignment horizontal="center" wrapText="1"/>
    </xf>
    <xf numFmtId="0" fontId="12" fillId="0" borderId="12" xfId="17" applyFont="1" applyBorder="1" applyAlignment="1">
      <alignment horizontal="center" wrapText="1"/>
    </xf>
    <xf numFmtId="0" fontId="12" fillId="0" borderId="8" xfId="17" applyFont="1" applyBorder="1" applyAlignment="1">
      <alignment horizontal="center" wrapText="1"/>
    </xf>
    <xf numFmtId="0" fontId="12" fillId="0" borderId="9" xfId="17" applyFont="1" applyBorder="1" applyAlignment="1">
      <alignment horizontal="center" wrapText="1"/>
    </xf>
    <xf numFmtId="0" fontId="26" fillId="2" borderId="1" xfId="17" applyFont="1" applyFill="1" applyBorder="1" applyAlignment="1">
      <alignment horizontal="center" vertical="center" wrapText="1"/>
    </xf>
    <xf numFmtId="0" fontId="26" fillId="2" borderId="4" xfId="17" applyFont="1" applyFill="1" applyBorder="1" applyAlignment="1">
      <alignment horizontal="center" vertical="center" wrapText="1"/>
    </xf>
    <xf numFmtId="0" fontId="26" fillId="2" borderId="2" xfId="17" applyFont="1" applyFill="1" applyBorder="1" applyAlignment="1">
      <alignment horizontal="center" vertical="center" wrapText="1"/>
    </xf>
    <xf numFmtId="49" fontId="7" fillId="0" borderId="1" xfId="17" applyNumberFormat="1" applyFont="1" applyBorder="1" applyAlignment="1">
      <alignment horizontal="right" vertical="center" wrapText="1"/>
    </xf>
    <xf numFmtId="49" fontId="7" fillId="0" borderId="4" xfId="17" applyNumberFormat="1" applyFont="1" applyBorder="1" applyAlignment="1">
      <alignment horizontal="right" vertical="center" wrapText="1"/>
    </xf>
    <xf numFmtId="0" fontId="26" fillId="0" borderId="1" xfId="17" applyFont="1" applyBorder="1" applyAlignment="1">
      <alignment horizontal="left" vertical="center"/>
    </xf>
    <xf numFmtId="0" fontId="26" fillId="0" borderId="4" xfId="17" applyFont="1" applyBorder="1" applyAlignment="1">
      <alignment horizontal="left" vertical="center"/>
    </xf>
    <xf numFmtId="0" fontId="26" fillId="0" borderId="2" xfId="17" applyFont="1" applyBorder="1" applyAlignment="1">
      <alignment horizontal="left" vertical="center"/>
    </xf>
    <xf numFmtId="2" fontId="26" fillId="3" borderId="1" xfId="17" applyNumberFormat="1" applyFont="1" applyFill="1" applyBorder="1" applyAlignment="1">
      <alignment horizontal="center" vertical="center" wrapText="1"/>
    </xf>
    <xf numFmtId="2" fontId="26" fillId="3" borderId="2" xfId="17" applyNumberFormat="1" applyFont="1" applyFill="1" applyBorder="1" applyAlignment="1">
      <alignment horizontal="center" vertical="center" wrapText="1"/>
    </xf>
    <xf numFmtId="2" fontId="9" fillId="3" borderId="3" xfId="17" applyNumberFormat="1" applyFont="1" applyFill="1" applyBorder="1" applyAlignment="1">
      <alignment horizontal="center" vertical="center"/>
    </xf>
    <xf numFmtId="0" fontId="9" fillId="3" borderId="3" xfId="17" applyFont="1" applyFill="1" applyBorder="1" applyAlignment="1">
      <alignment horizontal="center" vertical="center"/>
    </xf>
    <xf numFmtId="0" fontId="19" fillId="0" borderId="3" xfId="17" applyFont="1" applyBorder="1" applyAlignment="1">
      <alignment horizontal="center" vertical="center"/>
    </xf>
    <xf numFmtId="0" fontId="19" fillId="0" borderId="48" xfId="17" applyFont="1" applyBorder="1" applyAlignment="1">
      <alignment horizontal="center" vertical="center"/>
    </xf>
    <xf numFmtId="0" fontId="26" fillId="0" borderId="5" xfId="17" applyFont="1" applyBorder="1" applyAlignment="1">
      <alignment horizontal="center" vertical="center" wrapText="1"/>
    </xf>
    <xf numFmtId="0" fontId="26" fillId="0" borderId="44" xfId="17" applyFont="1" applyBorder="1" applyAlignment="1">
      <alignment horizontal="center" vertical="center" wrapText="1"/>
    </xf>
    <xf numFmtId="0" fontId="26" fillId="0" borderId="48" xfId="17" applyFont="1" applyBorder="1" applyAlignment="1">
      <alignment horizontal="center" vertical="center" wrapText="1"/>
    </xf>
    <xf numFmtId="0" fontId="26" fillId="0" borderId="1" xfId="17" applyFont="1" applyBorder="1" applyAlignment="1">
      <alignment horizontal="right" vertical="center"/>
    </xf>
    <xf numFmtId="0" fontId="26" fillId="0" borderId="4" xfId="17" applyFont="1" applyBorder="1" applyAlignment="1">
      <alignment horizontal="right" vertical="center"/>
    </xf>
    <xf numFmtId="0" fontId="26" fillId="0" borderId="2" xfId="17" applyFont="1" applyBorder="1" applyAlignment="1">
      <alignment horizontal="right" vertical="center"/>
    </xf>
    <xf numFmtId="0" fontId="21" fillId="0" borderId="5" xfId="17" applyFont="1" applyBorder="1" applyAlignment="1">
      <alignment horizontal="center" vertical="center"/>
    </xf>
    <xf numFmtId="0" fontId="21" fillId="0" borderId="44" xfId="17" applyFont="1" applyBorder="1" applyAlignment="1">
      <alignment horizontal="center" vertical="center"/>
    </xf>
    <xf numFmtId="0" fontId="21" fillId="0" borderId="48" xfId="17" applyFont="1" applyBorder="1" applyAlignment="1">
      <alignment horizontal="center" vertical="center"/>
    </xf>
    <xf numFmtId="0" fontId="26" fillId="10" borderId="3" xfId="17" applyFont="1" applyFill="1" applyBorder="1" applyAlignment="1">
      <alignment horizontal="center" vertical="center"/>
    </xf>
    <xf numFmtId="0" fontId="26" fillId="0" borderId="44" xfId="0" applyFont="1" applyBorder="1" applyAlignment="1">
      <alignment horizontal="center" vertical="center" wrapText="1"/>
    </xf>
    <xf numFmtId="2" fontId="9" fillId="10" borderId="3" xfId="17" applyNumberFormat="1" applyFont="1" applyFill="1" applyBorder="1" applyAlignment="1">
      <alignment horizontal="center" vertical="center"/>
    </xf>
    <xf numFmtId="0" fontId="19" fillId="7" borderId="4" xfId="17" applyFont="1" applyFill="1" applyBorder="1" applyAlignment="1">
      <alignment horizontal="left" vertical="center" wrapText="1"/>
    </xf>
    <xf numFmtId="0" fontId="37" fillId="0" borderId="2" xfId="17" applyFont="1" applyBorder="1" applyAlignment="1">
      <alignment horizontal="center" vertical="center"/>
    </xf>
    <xf numFmtId="0" fontId="21" fillId="0" borderId="1" xfId="17" applyFont="1" applyBorder="1" applyAlignment="1">
      <alignment horizontal="center" vertical="center" wrapText="1"/>
    </xf>
    <xf numFmtId="0" fontId="21" fillId="0" borderId="4" xfId="17" applyFont="1" applyBorder="1" applyAlignment="1">
      <alignment horizontal="center" vertical="center" wrapText="1"/>
    </xf>
    <xf numFmtId="0" fontId="21" fillId="0" borderId="2" xfId="17" applyFont="1" applyBorder="1" applyAlignment="1">
      <alignment horizontal="center" vertical="center" wrapText="1"/>
    </xf>
    <xf numFmtId="0" fontId="26" fillId="0" borderId="5" xfId="17" applyFont="1" applyBorder="1" applyAlignment="1">
      <alignment horizontal="center" vertical="center"/>
    </xf>
    <xf numFmtId="0" fontId="26" fillId="0" borderId="48" xfId="17" applyFont="1" applyBorder="1" applyAlignment="1">
      <alignment horizontal="center" vertical="center"/>
    </xf>
    <xf numFmtId="0" fontId="26" fillId="0" borderId="3" xfId="17" applyFont="1" applyBorder="1" applyAlignment="1">
      <alignment horizontal="right" vertical="center"/>
    </xf>
    <xf numFmtId="0" fontId="19" fillId="0" borderId="1" xfId="17" applyFont="1" applyBorder="1" applyAlignment="1">
      <alignment horizontal="left" vertical="center" wrapText="1"/>
    </xf>
    <xf numFmtId="0" fontId="19" fillId="0" borderId="4" xfId="17" applyFont="1" applyBorder="1" applyAlignment="1">
      <alignment horizontal="left" vertical="center" wrapText="1"/>
    </xf>
    <xf numFmtId="0" fontId="19" fillId="0" borderId="2" xfId="17" applyFont="1" applyBorder="1" applyAlignment="1">
      <alignment horizontal="left" vertical="center" wrapText="1"/>
    </xf>
    <xf numFmtId="2" fontId="26" fillId="3" borderId="1" xfId="17" applyNumberFormat="1" applyFont="1" applyFill="1" applyBorder="1" applyAlignment="1">
      <alignment horizontal="center" vertical="center"/>
    </xf>
    <xf numFmtId="2" fontId="26" fillId="3" borderId="2" xfId="17" applyNumberFormat="1" applyFont="1" applyFill="1" applyBorder="1" applyAlignment="1">
      <alignment horizontal="center" vertical="center"/>
    </xf>
    <xf numFmtId="0" fontId="26" fillId="0" borderId="6" xfId="17" applyFont="1" applyBorder="1" applyAlignment="1">
      <alignment horizontal="center" vertical="center"/>
    </xf>
    <xf numFmtId="0" fontId="26" fillId="0" borderId="10" xfId="17" applyFont="1" applyBorder="1" applyAlignment="1">
      <alignment horizontal="center" vertical="center"/>
    </xf>
    <xf numFmtId="0" fontId="26" fillId="0" borderId="11" xfId="17" applyFont="1" applyBorder="1" applyAlignment="1">
      <alignment horizontal="center" vertical="center"/>
    </xf>
    <xf numFmtId="0" fontId="26" fillId="0" borderId="0" xfId="17" applyFont="1" applyAlignment="1">
      <alignment horizontal="center" vertical="center"/>
    </xf>
    <xf numFmtId="0" fontId="26" fillId="0" borderId="8" xfId="17" applyFont="1" applyBorder="1" applyAlignment="1">
      <alignment horizontal="center" vertical="center"/>
    </xf>
    <xf numFmtId="0" fontId="26" fillId="0" borderId="13" xfId="17" applyFont="1" applyBorder="1" applyAlignment="1">
      <alignment horizontal="center" vertical="center"/>
    </xf>
    <xf numFmtId="0" fontId="37" fillId="7" borderId="3" xfId="17" applyFont="1" applyFill="1" applyBorder="1" applyAlignment="1">
      <alignment horizontal="right" vertical="center" wrapText="1"/>
    </xf>
    <xf numFmtId="2" fontId="19" fillId="3" borderId="1" xfId="0" applyNumberFormat="1" applyFont="1" applyFill="1" applyBorder="1" applyAlignment="1">
      <alignment horizontal="center" vertical="center"/>
    </xf>
    <xf numFmtId="2" fontId="19" fillId="3" borderId="2" xfId="0" applyNumberFormat="1" applyFont="1" applyFill="1" applyBorder="1" applyAlignment="1">
      <alignment horizontal="center" vertical="center"/>
    </xf>
    <xf numFmtId="2" fontId="19" fillId="3" borderId="1" xfId="17" applyNumberFormat="1" applyFont="1" applyFill="1" applyBorder="1" applyAlignment="1">
      <alignment horizontal="center" vertical="center"/>
    </xf>
    <xf numFmtId="2" fontId="19" fillId="3" borderId="2" xfId="17" applyNumberFormat="1" applyFont="1" applyFill="1" applyBorder="1" applyAlignment="1">
      <alignment horizontal="center" vertical="center"/>
    </xf>
    <xf numFmtId="2" fontId="26" fillId="0" borderId="1" xfId="17" applyNumberFormat="1" applyFont="1" applyBorder="1" applyAlignment="1">
      <alignment horizontal="center" vertical="center"/>
    </xf>
    <xf numFmtId="0" fontId="19" fillId="5" borderId="3" xfId="17" applyFont="1" applyFill="1" applyBorder="1" applyAlignment="1">
      <alignment horizontal="left" vertical="center" wrapText="1"/>
    </xf>
    <xf numFmtId="0" fontId="26" fillId="0" borderId="13" xfId="17" applyFont="1" applyBorder="1" applyAlignment="1">
      <alignment horizontal="center"/>
    </xf>
    <xf numFmtId="0" fontId="19" fillId="0" borderId="1" xfId="17" quotePrefix="1" applyFont="1" applyBorder="1" applyAlignment="1">
      <alignment horizontal="center" vertical="center" wrapText="1"/>
    </xf>
    <xf numFmtId="0" fontId="19" fillId="0" borderId="2" xfId="17" quotePrefix="1" applyFont="1" applyBorder="1" applyAlignment="1">
      <alignment horizontal="center" vertical="center" wrapText="1"/>
    </xf>
    <xf numFmtId="0" fontId="19" fillId="0" borderId="1" xfId="17" applyFont="1" applyBorder="1" applyAlignment="1">
      <alignment horizontal="right" vertical="center"/>
    </xf>
    <xf numFmtId="0" fontId="19" fillId="0" borderId="4" xfId="17" applyFont="1" applyBorder="1" applyAlignment="1">
      <alignment horizontal="right" vertical="center"/>
    </xf>
    <xf numFmtId="0" fontId="19" fillId="0" borderId="2" xfId="17" applyFont="1" applyBorder="1" applyAlignment="1">
      <alignment horizontal="right" vertical="center"/>
    </xf>
    <xf numFmtId="49" fontId="7" fillId="11" borderId="1" xfId="17" applyNumberFormat="1" applyFont="1" applyFill="1" applyBorder="1" applyAlignment="1">
      <alignment horizontal="left" vertical="center"/>
    </xf>
    <xf numFmtId="49" fontId="7" fillId="11" borderId="4" xfId="17" applyNumberFormat="1" applyFont="1" applyFill="1" applyBorder="1" applyAlignment="1">
      <alignment horizontal="left" vertical="center"/>
    </xf>
    <xf numFmtId="49" fontId="7" fillId="11" borderId="2" xfId="17" applyNumberFormat="1" applyFont="1" applyFill="1" applyBorder="1" applyAlignment="1">
      <alignment horizontal="left" vertical="center"/>
    </xf>
    <xf numFmtId="0" fontId="37" fillId="0" borderId="6" xfId="17" applyFont="1" applyBorder="1" applyAlignment="1">
      <alignment horizontal="center" vertical="center"/>
    </xf>
    <xf numFmtId="0" fontId="37" fillId="0" borderId="10" xfId="17" applyFont="1" applyBorder="1" applyAlignment="1">
      <alignment horizontal="center" vertical="center"/>
    </xf>
    <xf numFmtId="0" fontId="26" fillId="2" borderId="5" xfId="17" applyFont="1" applyFill="1" applyBorder="1" applyAlignment="1">
      <alignment horizontal="center" vertical="center"/>
    </xf>
    <xf numFmtId="0" fontId="26" fillId="2" borderId="48" xfId="17" applyFont="1" applyFill="1" applyBorder="1" applyAlignment="1">
      <alignment horizontal="center" vertical="center"/>
    </xf>
    <xf numFmtId="0" fontId="37" fillId="0" borderId="8" xfId="17" applyFont="1" applyBorder="1" applyAlignment="1">
      <alignment horizontal="right" vertical="center" wrapText="1"/>
    </xf>
    <xf numFmtId="0" fontId="37" fillId="0" borderId="13" xfId="17" applyFont="1" applyBorder="1" applyAlignment="1">
      <alignment horizontal="right" vertical="center" wrapText="1"/>
    </xf>
    <xf numFmtId="0" fontId="37" fillId="0" borderId="9" xfId="17" applyFont="1" applyBorder="1" applyAlignment="1">
      <alignment horizontal="right" vertical="center" wrapText="1"/>
    </xf>
    <xf numFmtId="49" fontId="19" fillId="2" borderId="1" xfId="17" applyNumberFormat="1" applyFont="1" applyFill="1" applyBorder="1" applyAlignment="1">
      <alignment horizontal="right" vertical="center" wrapText="1"/>
    </xf>
    <xf numFmtId="49" fontId="19" fillId="2" borderId="4" xfId="17" applyNumberFormat="1" applyFont="1" applyFill="1" applyBorder="1" applyAlignment="1">
      <alignment horizontal="right" vertical="center" wrapText="1"/>
    </xf>
    <xf numFmtId="49" fontId="19" fillId="2" borderId="2" xfId="17" applyNumberFormat="1" applyFont="1" applyFill="1" applyBorder="1" applyAlignment="1">
      <alignment horizontal="right" vertical="center" wrapText="1"/>
    </xf>
    <xf numFmtId="0" fontId="26" fillId="0" borderId="1"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2" xfId="0" applyFont="1" applyBorder="1" applyAlignment="1">
      <alignment horizontal="center" vertical="center" wrapText="1"/>
    </xf>
    <xf numFmtId="0" fontId="19" fillId="0" borderId="1" xfId="0" applyFont="1" applyBorder="1" applyAlignment="1">
      <alignment horizontal="center" vertical="center"/>
    </xf>
    <xf numFmtId="0" fontId="19" fillId="0" borderId="4" xfId="0" applyFont="1" applyBorder="1" applyAlignment="1">
      <alignment horizontal="center" vertical="center"/>
    </xf>
    <xf numFmtId="0" fontId="19" fillId="0" borderId="2" xfId="0" applyFont="1" applyBorder="1" applyAlignment="1">
      <alignment horizontal="center" vertical="center"/>
    </xf>
    <xf numFmtId="2" fontId="26" fillId="3" borderId="3" xfId="0" applyNumberFormat="1" applyFont="1" applyFill="1" applyBorder="1" applyAlignment="1">
      <alignment horizontal="center" vertical="center"/>
    </xf>
    <xf numFmtId="0" fontId="19" fillId="5" borderId="6" xfId="17" applyFont="1" applyFill="1" applyBorder="1" applyAlignment="1">
      <alignment horizontal="left" vertical="center" wrapText="1"/>
    </xf>
    <xf numFmtId="0" fontId="19" fillId="5" borderId="10" xfId="17" applyFont="1" applyFill="1" applyBorder="1" applyAlignment="1">
      <alignment horizontal="left" vertical="center" wrapText="1"/>
    </xf>
    <xf numFmtId="0" fontId="9" fillId="0" borderId="3" xfId="17" applyFont="1" applyBorder="1" applyAlignment="1">
      <alignment horizontal="center" vertical="center"/>
    </xf>
    <xf numFmtId="4" fontId="9" fillId="3" borderId="3" xfId="17" applyNumberFormat="1" applyFont="1" applyFill="1" applyBorder="1" applyAlignment="1">
      <alignment horizontal="center" vertical="center" wrapText="1"/>
    </xf>
    <xf numFmtId="0" fontId="37" fillId="0" borderId="1" xfId="17" applyFont="1" applyBorder="1" applyAlignment="1">
      <alignment horizontal="left" vertical="center" wrapText="1"/>
    </xf>
    <xf numFmtId="0" fontId="37" fillId="0" borderId="4" xfId="17" applyFont="1" applyBorder="1" applyAlignment="1">
      <alignment horizontal="left" vertical="center" wrapText="1"/>
    </xf>
    <xf numFmtId="0" fontId="37" fillId="0" borderId="2" xfId="17" applyFont="1" applyBorder="1" applyAlignment="1">
      <alignment horizontal="left" vertical="center" wrapText="1"/>
    </xf>
    <xf numFmtId="0" fontId="7" fillId="0" borderId="6" xfId="17" applyFont="1" applyBorder="1" applyAlignment="1">
      <alignment horizontal="center" vertical="center" wrapText="1"/>
    </xf>
    <xf numFmtId="0" fontId="7" fillId="0" borderId="7" xfId="17" applyFont="1" applyBorder="1" applyAlignment="1">
      <alignment horizontal="center" vertical="center" wrapText="1"/>
    </xf>
    <xf numFmtId="0" fontId="19" fillId="0" borderId="1" xfId="17" applyFont="1" applyBorder="1" applyAlignment="1">
      <alignment horizontal="left" vertical="center"/>
    </xf>
    <xf numFmtId="0" fontId="19" fillId="0" borderId="4" xfId="17" applyFont="1" applyBorder="1" applyAlignment="1">
      <alignment horizontal="left" vertical="center"/>
    </xf>
    <xf numFmtId="0" fontId="19" fillId="0" borderId="2" xfId="17" applyFont="1" applyBorder="1" applyAlignment="1">
      <alignment horizontal="left" vertical="center"/>
    </xf>
    <xf numFmtId="0" fontId="19" fillId="0" borderId="1" xfId="17" applyFont="1" applyBorder="1" applyAlignment="1">
      <alignment horizontal="center" vertical="center" wrapText="1"/>
    </xf>
    <xf numFmtId="0" fontId="19" fillId="0" borderId="4" xfId="17" applyFont="1" applyBorder="1" applyAlignment="1">
      <alignment horizontal="center" vertical="center" wrapText="1"/>
    </xf>
    <xf numFmtId="0" fontId="19" fillId="0" borderId="2" xfId="17" applyFont="1" applyBorder="1" applyAlignment="1">
      <alignment horizontal="center" vertical="center" wrapText="1"/>
    </xf>
    <xf numFmtId="0" fontId="37" fillId="7" borderId="1" xfId="17" applyFont="1" applyFill="1" applyBorder="1" applyAlignment="1">
      <alignment horizontal="right" vertical="center" wrapText="1"/>
    </xf>
    <xf numFmtId="0" fontId="37" fillId="7" borderId="4" xfId="17" applyFont="1" applyFill="1" applyBorder="1" applyAlignment="1">
      <alignment horizontal="right" vertical="center" wrapText="1"/>
    </xf>
    <xf numFmtId="0" fontId="37" fillId="7" borderId="2" xfId="17" applyFont="1" applyFill="1" applyBorder="1" applyAlignment="1">
      <alignment horizontal="right" vertical="center" wrapText="1"/>
    </xf>
    <xf numFmtId="0" fontId="19" fillId="0" borderId="3" xfId="0" applyFont="1" applyBorder="1" applyAlignment="1">
      <alignment horizontal="center" vertical="center"/>
    </xf>
    <xf numFmtId="2" fontId="19" fillId="0" borderId="3" xfId="0" applyNumberFormat="1" applyFont="1" applyBorder="1" applyAlignment="1">
      <alignment horizontal="center" vertical="center"/>
    </xf>
    <xf numFmtId="0" fontId="19" fillId="5" borderId="1" xfId="17" applyFont="1" applyFill="1" applyBorder="1" applyAlignment="1">
      <alignment horizontal="center" vertical="center" wrapText="1"/>
    </xf>
    <xf numFmtId="0" fontId="19" fillId="5" borderId="4" xfId="17" applyFont="1" applyFill="1" applyBorder="1" applyAlignment="1">
      <alignment horizontal="center" vertical="center" wrapText="1"/>
    </xf>
    <xf numFmtId="0" fontId="19" fillId="5" borderId="2" xfId="17" applyFont="1" applyFill="1" applyBorder="1" applyAlignment="1">
      <alignment horizontal="center" vertical="center" wrapText="1"/>
    </xf>
    <xf numFmtId="4" fontId="7" fillId="3" borderId="1" xfId="17" applyNumberFormat="1" applyFont="1" applyFill="1" applyBorder="1" applyAlignment="1">
      <alignment horizontal="center" vertical="center" wrapText="1"/>
    </xf>
    <xf numFmtId="4" fontId="7" fillId="3" borderId="2" xfId="17" applyNumberFormat="1" applyFont="1" applyFill="1" applyBorder="1" applyAlignment="1">
      <alignment horizontal="center" vertical="center" wrapText="1"/>
    </xf>
    <xf numFmtId="2" fontId="9" fillId="2" borderId="3" xfId="17" applyNumberFormat="1" applyFont="1" applyFill="1" applyBorder="1" applyAlignment="1">
      <alignment horizontal="left" vertical="center" wrapText="1"/>
    </xf>
    <xf numFmtId="2" fontId="9" fillId="0" borderId="3" xfId="17" applyNumberFormat="1" applyFont="1" applyBorder="1" applyAlignment="1">
      <alignment horizontal="left" vertical="center" wrapText="1"/>
    </xf>
    <xf numFmtId="0" fontId="19" fillId="5" borderId="7" xfId="17" applyFont="1" applyFill="1" applyBorder="1" applyAlignment="1">
      <alignment horizontal="left" vertical="center" wrapText="1"/>
    </xf>
    <xf numFmtId="0" fontId="19" fillId="0" borderId="3" xfId="17" applyFont="1" applyBorder="1" applyAlignment="1">
      <alignment horizontal="right" vertical="center"/>
    </xf>
    <xf numFmtId="2" fontId="7" fillId="10" borderId="3" xfId="17" applyNumberFormat="1" applyFont="1" applyFill="1" applyBorder="1" applyAlignment="1">
      <alignment horizontal="left" vertical="center" wrapText="1"/>
    </xf>
    <xf numFmtId="0" fontId="9" fillId="0" borderId="4" xfId="17" applyFont="1" applyBorder="1" applyAlignment="1">
      <alignment horizontal="left" vertical="center" wrapText="1"/>
    </xf>
    <xf numFmtId="0" fontId="9" fillId="0" borderId="2" xfId="17" applyFont="1" applyBorder="1" applyAlignment="1">
      <alignment horizontal="left" vertical="center" wrapText="1"/>
    </xf>
    <xf numFmtId="0" fontId="15" fillId="0" borderId="1" xfId="17" applyFont="1" applyBorder="1" applyAlignment="1">
      <alignment horizontal="left" vertical="center" wrapText="1"/>
    </xf>
    <xf numFmtId="0" fontId="15" fillId="0" borderId="4" xfId="17" applyFont="1" applyBorder="1" applyAlignment="1">
      <alignment horizontal="left" vertical="center" wrapText="1"/>
    </xf>
    <xf numFmtId="0" fontId="15" fillId="0" borderId="2" xfId="17" applyFont="1" applyBorder="1" applyAlignment="1">
      <alignment horizontal="left" vertical="center" wrapText="1"/>
    </xf>
    <xf numFmtId="0" fontId="9" fillId="0" borderId="1" xfId="17" applyFont="1" applyBorder="1" applyAlignment="1">
      <alignment horizontal="left" vertical="center" wrapText="1"/>
    </xf>
    <xf numFmtId="0" fontId="17" fillId="4" borderId="48" xfId="17" applyFont="1" applyFill="1" applyBorder="1" applyAlignment="1">
      <alignment horizontal="center" vertical="center" wrapText="1"/>
    </xf>
    <xf numFmtId="0" fontId="17" fillId="4" borderId="3" xfId="17" applyFont="1" applyFill="1" applyBorder="1" applyAlignment="1">
      <alignment horizontal="center" vertical="center" wrapText="1"/>
    </xf>
    <xf numFmtId="49" fontId="12" fillId="0" borderId="3" xfId="17" applyNumberFormat="1" applyFont="1" applyBorder="1" applyAlignment="1">
      <alignment horizontal="left" vertical="center"/>
    </xf>
    <xf numFmtId="0" fontId="12" fillId="0" borderId="3" xfId="17" applyFont="1" applyBorder="1" applyAlignment="1">
      <alignment horizontal="left" vertical="center"/>
    </xf>
    <xf numFmtId="2" fontId="9" fillId="10" borderId="2" xfId="17" applyNumberFormat="1" applyFont="1" applyFill="1" applyBorder="1" applyAlignment="1">
      <alignment horizontal="center" vertical="center"/>
    </xf>
    <xf numFmtId="0" fontId="12" fillId="0" borderId="6" xfId="17" applyFont="1" applyBorder="1" applyAlignment="1">
      <alignment horizontal="left" vertical="center"/>
    </xf>
    <xf numFmtId="0" fontId="12" fillId="0" borderId="10" xfId="17" applyFont="1" applyBorder="1" applyAlignment="1">
      <alignment horizontal="left" vertical="center"/>
    </xf>
    <xf numFmtId="0" fontId="12" fillId="0" borderId="7" xfId="17" applyFont="1" applyBorder="1" applyAlignment="1">
      <alignment horizontal="left" vertical="center"/>
    </xf>
    <xf numFmtId="0" fontId="19" fillId="7" borderId="1" xfId="17" applyFont="1" applyFill="1" applyBorder="1" applyAlignment="1">
      <alignment horizontal="center" vertical="center" wrapText="1"/>
    </xf>
    <xf numFmtId="0" fontId="19" fillId="7" borderId="4" xfId="17" applyFont="1" applyFill="1" applyBorder="1" applyAlignment="1">
      <alignment horizontal="center" vertical="center" wrapText="1"/>
    </xf>
    <xf numFmtId="0" fontId="19" fillId="7" borderId="2" xfId="17" applyFont="1" applyFill="1" applyBorder="1" applyAlignment="1">
      <alignment horizontal="center" vertical="center" wrapText="1"/>
    </xf>
    <xf numFmtId="2" fontId="7" fillId="0" borderId="4" xfId="17" applyNumberFormat="1" applyFont="1" applyBorder="1" applyAlignment="1">
      <alignment horizontal="center" vertical="center" wrapText="1"/>
    </xf>
    <xf numFmtId="0" fontId="7" fillId="0" borderId="4" xfId="17" applyFont="1" applyBorder="1" applyAlignment="1">
      <alignment horizontal="center" vertical="center"/>
    </xf>
    <xf numFmtId="49" fontId="7" fillId="7" borderId="1" xfId="17" applyNumberFormat="1" applyFont="1" applyFill="1" applyBorder="1" applyAlignment="1">
      <alignment horizontal="center" vertical="center"/>
    </xf>
    <xf numFmtId="49" fontId="7" fillId="7" borderId="4" xfId="17" applyNumberFormat="1" applyFont="1" applyFill="1" applyBorder="1" applyAlignment="1">
      <alignment horizontal="center" vertical="center"/>
    </xf>
    <xf numFmtId="49" fontId="7" fillId="7" borderId="2" xfId="17" applyNumberFormat="1" applyFont="1" applyFill="1" applyBorder="1" applyAlignment="1">
      <alignment horizontal="center" vertical="center"/>
    </xf>
    <xf numFmtId="2" fontId="19" fillId="3" borderId="3" xfId="17" applyNumberFormat="1" applyFont="1" applyFill="1" applyBorder="1" applyAlignment="1">
      <alignment horizontal="center" vertical="center" wrapText="1"/>
    </xf>
    <xf numFmtId="0" fontId="26" fillId="0" borderId="7" xfId="17" applyFont="1" applyBorder="1" applyAlignment="1">
      <alignment horizontal="center" vertical="center"/>
    </xf>
    <xf numFmtId="2" fontId="19" fillId="0" borderId="1" xfId="0" applyNumberFormat="1" applyFont="1" applyBorder="1" applyAlignment="1">
      <alignment horizontal="center" vertical="center" wrapText="1"/>
    </xf>
    <xf numFmtId="2" fontId="19" fillId="0" borderId="2" xfId="0" applyNumberFormat="1" applyFont="1" applyBorder="1" applyAlignment="1">
      <alignment horizontal="center" vertical="center" wrapText="1"/>
    </xf>
    <xf numFmtId="0" fontId="19" fillId="7" borderId="13" xfId="17" applyFont="1" applyFill="1" applyBorder="1" applyAlignment="1">
      <alignment horizontal="left" vertical="center" wrapText="1"/>
    </xf>
    <xf numFmtId="2" fontId="19" fillId="3" borderId="5" xfId="17" applyNumberFormat="1" applyFont="1" applyFill="1" applyBorder="1" applyAlignment="1">
      <alignment horizontal="center" vertical="center" wrapText="1"/>
    </xf>
    <xf numFmtId="49" fontId="19" fillId="2" borderId="6" xfId="17" applyNumberFormat="1" applyFont="1" applyFill="1" applyBorder="1" applyAlignment="1">
      <alignment horizontal="right" vertical="center" wrapText="1"/>
    </xf>
    <xf numFmtId="49" fontId="19" fillId="2" borderId="10" xfId="17" applyNumberFormat="1" applyFont="1" applyFill="1" applyBorder="1" applyAlignment="1">
      <alignment horizontal="right" vertical="center" wrapText="1"/>
    </xf>
    <xf numFmtId="0" fontId="19" fillId="0" borderId="1" xfId="0" applyFont="1" applyBorder="1" applyAlignment="1">
      <alignment horizontal="right" vertical="center" wrapText="1"/>
    </xf>
    <xf numFmtId="0" fontId="19" fillId="0" borderId="4" xfId="0" applyFont="1" applyBorder="1" applyAlignment="1">
      <alignment horizontal="right" vertical="center" wrapText="1"/>
    </xf>
    <xf numFmtId="0" fontId="26" fillId="0" borderId="44" xfId="17" applyFont="1" applyBorder="1" applyAlignment="1">
      <alignment horizontal="center" vertical="center"/>
    </xf>
    <xf numFmtId="2" fontId="26" fillId="0" borderId="4" xfId="17" applyNumberFormat="1" applyFont="1" applyBorder="1" applyAlignment="1">
      <alignment horizontal="center" vertical="center"/>
    </xf>
    <xf numFmtId="2" fontId="26" fillId="0" borderId="2" xfId="17" applyNumberFormat="1" applyFont="1" applyBorder="1" applyAlignment="1">
      <alignment horizontal="center" vertical="center"/>
    </xf>
    <xf numFmtId="0" fontId="37" fillId="0" borderId="1" xfId="0" applyFont="1" applyBorder="1" applyAlignment="1">
      <alignment horizontal="right" vertical="center" wrapText="1"/>
    </xf>
    <xf numFmtId="0" fontId="37" fillId="0" borderId="4" xfId="0" applyFont="1" applyBorder="1" applyAlignment="1">
      <alignment horizontal="right" vertical="center" wrapText="1"/>
    </xf>
    <xf numFmtId="0" fontId="37" fillId="0" borderId="2" xfId="0" applyFont="1" applyBorder="1" applyAlignment="1">
      <alignment horizontal="right" vertical="center" wrapText="1"/>
    </xf>
    <xf numFmtId="2" fontId="19" fillId="3" borderId="1" xfId="0" applyNumberFormat="1" applyFont="1" applyFill="1" applyBorder="1" applyAlignment="1">
      <alignment horizontal="center" vertical="center" wrapText="1"/>
    </xf>
    <xf numFmtId="2" fontId="19" fillId="3" borderId="2" xfId="0" applyNumberFormat="1" applyFont="1" applyFill="1" applyBorder="1" applyAlignment="1">
      <alignment horizontal="center" vertical="center" wrapText="1"/>
    </xf>
    <xf numFmtId="0" fontId="26" fillId="0" borderId="1" xfId="0" applyFont="1" applyBorder="1" applyAlignment="1">
      <alignment horizontal="right" vertical="center"/>
    </xf>
    <xf numFmtId="0" fontId="26" fillId="0" borderId="2" xfId="0" applyFont="1" applyBorder="1" applyAlignment="1">
      <alignment horizontal="right" vertical="center"/>
    </xf>
    <xf numFmtId="2" fontId="26" fillId="3" borderId="1" xfId="0" applyNumberFormat="1" applyFont="1" applyFill="1" applyBorder="1" applyAlignment="1">
      <alignment horizontal="center" vertical="center"/>
    </xf>
    <xf numFmtId="2" fontId="26" fillId="3" borderId="2" xfId="0" applyNumberFormat="1" applyFont="1" applyFill="1" applyBorder="1" applyAlignment="1">
      <alignment horizontal="center" vertical="center"/>
    </xf>
    <xf numFmtId="0" fontId="19" fillId="3" borderId="2" xfId="17" applyFont="1" applyFill="1" applyBorder="1" applyAlignment="1">
      <alignment horizontal="center" vertical="center"/>
    </xf>
    <xf numFmtId="0" fontId="19" fillId="0" borderId="1" xfId="0" applyFont="1" applyBorder="1" applyAlignment="1">
      <alignment horizontal="right" vertical="center"/>
    </xf>
    <xf numFmtId="0" fontId="19" fillId="0" borderId="4" xfId="0" applyFont="1" applyBorder="1" applyAlignment="1">
      <alignment horizontal="right" vertical="center"/>
    </xf>
    <xf numFmtId="0" fontId="19" fillId="0" borderId="2" xfId="0" applyFont="1" applyBorder="1" applyAlignment="1">
      <alignment horizontal="right" vertical="center"/>
    </xf>
    <xf numFmtId="2" fontId="26" fillId="3" borderId="1" xfId="0" applyNumberFormat="1" applyFont="1" applyFill="1" applyBorder="1" applyAlignment="1">
      <alignment horizontal="center" vertical="center" wrapText="1"/>
    </xf>
    <xf numFmtId="2" fontId="26" fillId="3" borderId="2" xfId="0" applyNumberFormat="1" applyFont="1" applyFill="1" applyBorder="1" applyAlignment="1">
      <alignment horizontal="center" vertical="center" wrapText="1"/>
    </xf>
    <xf numFmtId="0" fontId="19" fillId="0" borderId="6" xfId="0" applyFont="1" applyBorder="1" applyAlignment="1">
      <alignment horizontal="center" vertical="center"/>
    </xf>
    <xf numFmtId="0" fontId="19" fillId="0" borderId="10" xfId="0" applyFont="1" applyBorder="1" applyAlignment="1">
      <alignment horizontal="center" vertical="center"/>
    </xf>
    <xf numFmtId="0" fontId="19" fillId="0" borderId="7" xfId="0" applyFont="1" applyBorder="1" applyAlignment="1">
      <alignment horizontal="center" vertical="center"/>
    </xf>
    <xf numFmtId="49" fontId="7" fillId="8" borderId="1" xfId="17" applyNumberFormat="1" applyFont="1" applyFill="1" applyBorder="1" applyAlignment="1">
      <alignment horizontal="center" vertical="center"/>
    </xf>
    <xf numFmtId="49" fontId="7" fillId="8" borderId="4" xfId="17" applyNumberFormat="1" applyFont="1" applyFill="1" applyBorder="1" applyAlignment="1">
      <alignment horizontal="center" vertical="center"/>
    </xf>
    <xf numFmtId="49" fontId="7" fillId="8" borderId="2" xfId="17" applyNumberFormat="1" applyFont="1" applyFill="1" applyBorder="1" applyAlignment="1">
      <alignment horizontal="center" vertical="center"/>
    </xf>
    <xf numFmtId="0" fontId="19" fillId="5" borderId="8" xfId="17" applyFont="1" applyFill="1" applyBorder="1" applyAlignment="1">
      <alignment horizontal="left" vertical="center" wrapText="1"/>
    </xf>
    <xf numFmtId="0" fontId="19" fillId="5" borderId="13" xfId="17" applyFont="1" applyFill="1" applyBorder="1" applyAlignment="1">
      <alignment horizontal="left" vertical="center" wrapText="1"/>
    </xf>
    <xf numFmtId="0" fontId="19" fillId="5" borderId="9" xfId="17" applyFont="1" applyFill="1" applyBorder="1" applyAlignment="1">
      <alignment horizontal="left" vertical="center" wrapText="1"/>
    </xf>
    <xf numFmtId="2" fontId="9" fillId="0" borderId="1" xfId="0" applyNumberFormat="1" applyFont="1" applyBorder="1" applyAlignment="1">
      <alignment horizontal="center" vertical="center" wrapText="1"/>
    </xf>
    <xf numFmtId="2" fontId="9" fillId="0" borderId="2" xfId="0" applyNumberFormat="1" applyFont="1" applyBorder="1" applyAlignment="1">
      <alignment horizontal="center" vertical="center" wrapText="1"/>
    </xf>
    <xf numFmtId="2" fontId="19" fillId="3" borderId="3" xfId="0" applyNumberFormat="1" applyFont="1" applyFill="1" applyBorder="1" applyAlignment="1">
      <alignment horizontal="center" vertical="center" wrapText="1"/>
    </xf>
    <xf numFmtId="0" fontId="19" fillId="0" borderId="3" xfId="0" applyFont="1" applyBorder="1" applyAlignment="1">
      <alignment horizontal="right" vertical="center"/>
    </xf>
    <xf numFmtId="0" fontId="37" fillId="0" borderId="7" xfId="17" applyFont="1" applyBorder="1" applyAlignment="1">
      <alignment horizontal="center" vertical="center"/>
    </xf>
    <xf numFmtId="0" fontId="37" fillId="7" borderId="1" xfId="17" applyFont="1" applyFill="1" applyBorder="1" applyAlignment="1">
      <alignment horizontal="left" vertical="center" wrapText="1"/>
    </xf>
    <xf numFmtId="0" fontId="37" fillId="7" borderId="4" xfId="17" applyFont="1" applyFill="1" applyBorder="1" applyAlignment="1">
      <alignment horizontal="left" vertical="center" wrapText="1"/>
    </xf>
    <xf numFmtId="0" fontId="37" fillId="7" borderId="2" xfId="17" applyFont="1" applyFill="1" applyBorder="1" applyAlignment="1">
      <alignment horizontal="left" vertical="center" wrapText="1"/>
    </xf>
    <xf numFmtId="0" fontId="7" fillId="0" borderId="4" xfId="17" applyFont="1" applyBorder="1" applyAlignment="1">
      <alignment horizontal="center" vertical="center" wrapText="1"/>
    </xf>
    <xf numFmtId="0" fontId="37" fillId="0" borderId="6" xfId="17" applyFont="1" applyBorder="1" applyAlignment="1">
      <alignment horizontal="right" vertical="center" wrapText="1"/>
    </xf>
    <xf numFmtId="0" fontId="37" fillId="0" borderId="10" xfId="17" applyFont="1" applyBorder="1" applyAlignment="1">
      <alignment horizontal="right" vertical="center" wrapText="1"/>
    </xf>
    <xf numFmtId="0" fontId="37" fillId="0" borderId="7" xfId="17" applyFont="1" applyBorder="1" applyAlignment="1">
      <alignment horizontal="right" vertical="center" wrapText="1"/>
    </xf>
    <xf numFmtId="2" fontId="19" fillId="3" borderId="6" xfId="17" applyNumberFormat="1" applyFont="1" applyFill="1" applyBorder="1" applyAlignment="1">
      <alignment horizontal="center" vertical="center" wrapText="1"/>
    </xf>
    <xf numFmtId="2" fontId="19" fillId="3" borderId="7" xfId="17" applyNumberFormat="1" applyFont="1" applyFill="1" applyBorder="1" applyAlignment="1">
      <alignment horizontal="center" vertical="center" wrapText="1"/>
    </xf>
    <xf numFmtId="2" fontId="40" fillId="10" borderId="3" xfId="17" applyNumberFormat="1" applyFont="1" applyFill="1" applyBorder="1" applyAlignment="1">
      <alignment horizontal="center" vertical="center"/>
    </xf>
    <xf numFmtId="0" fontId="26" fillId="0" borderId="12" xfId="17" applyFont="1" applyBorder="1" applyAlignment="1">
      <alignment horizontal="center" vertical="center"/>
    </xf>
    <xf numFmtId="2" fontId="26" fillId="10" borderId="3" xfId="17" applyNumberFormat="1" applyFont="1" applyFill="1" applyBorder="1" applyAlignment="1">
      <alignment horizontal="center" vertical="center"/>
    </xf>
    <xf numFmtId="0" fontId="7" fillId="0" borderId="1" xfId="17" applyFont="1" applyBorder="1" applyAlignment="1">
      <alignment horizontal="right" vertical="center"/>
    </xf>
    <xf numFmtId="0" fontId="7" fillId="0" borderId="4" xfId="17" applyFont="1" applyBorder="1" applyAlignment="1">
      <alignment horizontal="right" vertical="center"/>
    </xf>
    <xf numFmtId="0" fontId="7" fillId="0" borderId="2" xfId="17" applyFont="1" applyBorder="1" applyAlignment="1">
      <alignment horizontal="right" vertical="center"/>
    </xf>
    <xf numFmtId="2" fontId="26" fillId="10" borderId="1" xfId="17" applyNumberFormat="1" applyFont="1" applyFill="1" applyBorder="1" applyAlignment="1">
      <alignment horizontal="center" vertical="center" wrapText="1"/>
    </xf>
    <xf numFmtId="2" fontId="26" fillId="10" borderId="2" xfId="17" applyNumberFormat="1" applyFont="1" applyFill="1" applyBorder="1" applyAlignment="1">
      <alignment horizontal="center" vertical="center" wrapText="1"/>
    </xf>
    <xf numFmtId="0" fontId="19" fillId="5" borderId="11" xfId="17" applyFont="1" applyFill="1" applyBorder="1" applyAlignment="1">
      <alignment horizontal="left" vertical="center" wrapText="1"/>
    </xf>
    <xf numFmtId="0" fontId="19" fillId="5" borderId="0" xfId="17" applyFont="1" applyFill="1" applyAlignment="1">
      <alignment horizontal="left" vertical="center" wrapText="1"/>
    </xf>
    <xf numFmtId="0" fontId="19" fillId="5" borderId="12" xfId="17" applyFont="1" applyFill="1" applyBorder="1" applyAlignment="1">
      <alignment horizontal="left" vertical="center" wrapText="1"/>
    </xf>
    <xf numFmtId="2" fontId="19" fillId="0" borderId="3" xfId="17" applyNumberFormat="1" applyFont="1" applyBorder="1" applyAlignment="1">
      <alignment horizontal="center" vertical="center" wrapText="1"/>
    </xf>
    <xf numFmtId="0" fontId="7" fillId="0" borderId="3" xfId="17" applyFont="1" applyBorder="1" applyAlignment="1">
      <alignment horizontal="center" vertical="center" wrapText="1"/>
    </xf>
    <xf numFmtId="0" fontId="26" fillId="0" borderId="9" xfId="17" applyFont="1" applyBorder="1" applyAlignment="1">
      <alignment horizontal="center" vertical="center"/>
    </xf>
    <xf numFmtId="0" fontId="26" fillId="0" borderId="6" xfId="0" applyFont="1" applyBorder="1" applyAlignment="1">
      <alignment horizontal="center" vertical="center"/>
    </xf>
    <xf numFmtId="0" fontId="26" fillId="0" borderId="10" xfId="0" applyFont="1" applyBorder="1" applyAlignment="1">
      <alignment horizontal="center" vertical="center"/>
    </xf>
    <xf numFmtId="0" fontId="26" fillId="0" borderId="7" xfId="0" applyFont="1" applyBorder="1" applyAlignment="1">
      <alignment horizontal="center" vertical="center"/>
    </xf>
    <xf numFmtId="0" fontId="26" fillId="0" borderId="11" xfId="0" applyFont="1" applyBorder="1" applyAlignment="1">
      <alignment horizontal="center" vertical="center"/>
    </xf>
    <xf numFmtId="0" fontId="26" fillId="0" borderId="0" xfId="0" applyFont="1" applyAlignment="1">
      <alignment horizontal="center" vertical="center"/>
    </xf>
    <xf numFmtId="0" fontId="26" fillId="0" borderId="12" xfId="0" applyFont="1" applyBorder="1" applyAlignment="1">
      <alignment horizontal="center" vertical="center"/>
    </xf>
    <xf numFmtId="0" fontId="26" fillId="0" borderId="8" xfId="0" applyFont="1" applyBorder="1" applyAlignment="1">
      <alignment horizontal="center" vertical="center"/>
    </xf>
    <xf numFmtId="0" fontId="26" fillId="0" borderId="13" xfId="0" applyFont="1" applyBorder="1" applyAlignment="1">
      <alignment horizontal="center" vertical="center"/>
    </xf>
    <xf numFmtId="0" fontId="26" fillId="0" borderId="9" xfId="0" applyFont="1" applyBorder="1" applyAlignment="1">
      <alignment horizontal="center" vertical="center"/>
    </xf>
    <xf numFmtId="0" fontId="21" fillId="0" borderId="44" xfId="17" applyFont="1" applyBorder="1" applyAlignment="1">
      <alignment horizontal="center" vertical="center" wrapText="1"/>
    </xf>
    <xf numFmtId="0" fontId="21" fillId="0" borderId="48" xfId="17" applyFont="1" applyBorder="1" applyAlignment="1">
      <alignment horizontal="center" vertical="center" wrapText="1"/>
    </xf>
    <xf numFmtId="0" fontId="38" fillId="12" borderId="6" xfId="0" applyFont="1" applyFill="1" applyBorder="1" applyAlignment="1">
      <alignment horizontal="center" vertical="center"/>
    </xf>
    <xf numFmtId="0" fontId="38" fillId="12" borderId="10" xfId="0" applyFont="1" applyFill="1" applyBorder="1" applyAlignment="1">
      <alignment horizontal="center" vertical="center"/>
    </xf>
    <xf numFmtId="0" fontId="38" fillId="12" borderId="7" xfId="0" applyFont="1" applyFill="1" applyBorder="1" applyAlignment="1">
      <alignment horizontal="center" vertical="center"/>
    </xf>
    <xf numFmtId="0" fontId="38" fillId="12" borderId="11" xfId="0" applyFont="1" applyFill="1" applyBorder="1" applyAlignment="1">
      <alignment horizontal="center" vertical="center"/>
    </xf>
    <xf numFmtId="0" fontId="38" fillId="12" borderId="0" xfId="0" applyFont="1" applyFill="1" applyAlignment="1">
      <alignment horizontal="center" vertical="center"/>
    </xf>
    <xf numFmtId="0" fontId="38" fillId="12" borderId="12" xfId="0" applyFont="1" applyFill="1" applyBorder="1" applyAlignment="1">
      <alignment horizontal="center" vertical="center"/>
    </xf>
    <xf numFmtId="0" fontId="38" fillId="12" borderId="8" xfId="0" applyFont="1" applyFill="1" applyBorder="1" applyAlignment="1">
      <alignment horizontal="center" vertical="center"/>
    </xf>
    <xf numFmtId="0" fontId="38" fillId="12" borderId="13" xfId="0" applyFont="1" applyFill="1" applyBorder="1" applyAlignment="1">
      <alignment horizontal="center" vertical="center"/>
    </xf>
    <xf numFmtId="0" fontId="38" fillId="12" borderId="9" xfId="0" applyFont="1" applyFill="1" applyBorder="1" applyAlignment="1">
      <alignment horizontal="center" vertical="center"/>
    </xf>
    <xf numFmtId="0" fontId="17" fillId="4" borderId="2" xfId="0" applyFont="1" applyFill="1" applyBorder="1" applyAlignment="1">
      <alignment horizontal="center" vertical="center" wrapText="1"/>
    </xf>
    <xf numFmtId="0" fontId="12" fillId="0" borderId="6" xfId="0" applyFont="1" applyBorder="1" applyAlignment="1">
      <alignment horizontal="center" vertical="top"/>
    </xf>
    <xf numFmtId="0" fontId="12" fillId="0" borderId="7" xfId="0" applyFont="1" applyBorder="1" applyAlignment="1">
      <alignment horizontal="center" vertical="top"/>
    </xf>
    <xf numFmtId="49" fontId="10" fillId="0" borderId="1" xfId="14" applyNumberFormat="1" applyFont="1" applyBorder="1" applyAlignment="1">
      <alignment horizontal="center"/>
    </xf>
    <xf numFmtId="49" fontId="10" fillId="0" borderId="4" xfId="14" applyNumberFormat="1" applyFont="1" applyBorder="1" applyAlignment="1">
      <alignment horizontal="center"/>
    </xf>
    <xf numFmtId="49" fontId="10" fillId="0" borderId="2" xfId="14" applyNumberFormat="1" applyFont="1" applyBorder="1" applyAlignment="1">
      <alignment horizontal="center"/>
    </xf>
    <xf numFmtId="0" fontId="18" fillId="5" borderId="3" xfId="14" applyFont="1" applyFill="1" applyBorder="1" applyAlignment="1">
      <alignment horizontal="center" vertical="center" wrapText="1"/>
    </xf>
    <xf numFmtId="0" fontId="12" fillId="5" borderId="3" xfId="14" applyFont="1" applyFill="1" applyBorder="1" applyAlignment="1">
      <alignment horizontal="center"/>
    </xf>
    <xf numFmtId="0" fontId="20" fillId="0" borderId="45" xfId="14" applyFont="1" applyBorder="1" applyAlignment="1">
      <alignment horizontal="left" vertical="center"/>
    </xf>
    <xf numFmtId="44" fontId="10" fillId="0" borderId="45" xfId="16" applyFont="1" applyFill="1" applyBorder="1" applyAlignment="1">
      <alignment horizontal="center"/>
    </xf>
    <xf numFmtId="0" fontId="20" fillId="0" borderId="51" xfId="14" applyFont="1" applyBorder="1" applyAlignment="1">
      <alignment horizontal="left" vertical="center"/>
    </xf>
    <xf numFmtId="0" fontId="20" fillId="0" borderId="52" xfId="14" applyFont="1" applyBorder="1" applyAlignment="1">
      <alignment horizontal="left" vertical="center"/>
    </xf>
    <xf numFmtId="44" fontId="10" fillId="0" borderId="43" xfId="16" applyFont="1" applyFill="1" applyBorder="1" applyAlignment="1">
      <alignment horizontal="center"/>
    </xf>
    <xf numFmtId="0" fontId="20" fillId="0" borderId="49" xfId="14" applyFont="1" applyBorder="1" applyAlignment="1">
      <alignment horizontal="left" vertical="center"/>
    </xf>
    <xf numFmtId="0" fontId="20" fillId="0" borderId="50" xfId="14" applyFont="1" applyBorder="1" applyAlignment="1">
      <alignment horizontal="left" vertical="center"/>
    </xf>
    <xf numFmtId="44" fontId="10" fillId="0" borderId="46" xfId="16" applyFont="1" applyFill="1" applyBorder="1" applyAlignment="1">
      <alignment horizontal="center"/>
    </xf>
    <xf numFmtId="0" fontId="20" fillId="0" borderId="43" xfId="14" applyFont="1" applyBorder="1" applyAlignment="1">
      <alignment horizontal="left" vertical="center"/>
    </xf>
    <xf numFmtId="0" fontId="20" fillId="0" borderId="46" xfId="14" applyFont="1" applyBorder="1" applyAlignment="1">
      <alignment horizontal="left" vertical="center"/>
    </xf>
    <xf numFmtId="44" fontId="10" fillId="0" borderId="45" xfId="36" applyFont="1" applyFill="1" applyBorder="1" applyAlignment="1">
      <alignment horizontal="center"/>
    </xf>
    <xf numFmtId="44" fontId="10" fillId="0" borderId="43" xfId="36" applyFont="1" applyFill="1" applyBorder="1" applyAlignment="1">
      <alignment horizontal="center"/>
    </xf>
    <xf numFmtId="44" fontId="10" fillId="0" borderId="46" xfId="36" applyFont="1" applyFill="1" applyBorder="1" applyAlignment="1">
      <alignment horizontal="center"/>
    </xf>
    <xf numFmtId="0" fontId="20" fillId="0" borderId="55" xfId="14" applyFont="1" applyBorder="1" applyAlignment="1">
      <alignment horizontal="left" vertical="center"/>
    </xf>
    <xf numFmtId="0" fontId="20" fillId="0" borderId="56" xfId="14" applyFont="1" applyBorder="1" applyAlignment="1">
      <alignment horizontal="left" vertical="center"/>
    </xf>
    <xf numFmtId="0" fontId="19" fillId="2" borderId="3" xfId="0" applyFont="1" applyFill="1" applyBorder="1" applyAlignment="1">
      <alignment horizontal="center" vertical="center"/>
    </xf>
    <xf numFmtId="0" fontId="19" fillId="2" borderId="10" xfId="0" applyFont="1" applyFill="1" applyBorder="1" applyAlignment="1">
      <alignment horizontal="left" vertical="center" wrapText="1"/>
    </xf>
    <xf numFmtId="0" fontId="19" fillId="2" borderId="0" xfId="0" applyFont="1" applyFill="1" applyAlignment="1">
      <alignment horizontal="left" vertical="center" wrapText="1"/>
    </xf>
    <xf numFmtId="0" fontId="19" fillId="2" borderId="28" xfId="0" applyFont="1" applyFill="1" applyBorder="1" applyAlignment="1">
      <alignment horizontal="left" vertical="center" wrapText="1"/>
    </xf>
    <xf numFmtId="0" fontId="19" fillId="2" borderId="5" xfId="0" applyFont="1" applyFill="1" applyBorder="1" applyAlignment="1">
      <alignment horizontal="center" vertical="center"/>
    </xf>
    <xf numFmtId="0" fontId="19" fillId="2" borderId="44" xfId="0" applyFont="1" applyFill="1" applyBorder="1" applyAlignment="1">
      <alignment horizontal="center" vertical="center"/>
    </xf>
    <xf numFmtId="0" fontId="19" fillId="2" borderId="48" xfId="0" applyFont="1" applyFill="1" applyBorder="1" applyAlignment="1">
      <alignment horizontal="center" vertical="center"/>
    </xf>
    <xf numFmtId="0" fontId="26" fillId="2" borderId="3" xfId="0" applyFont="1" applyFill="1" applyBorder="1" applyAlignment="1">
      <alignment horizontal="center" vertical="center" wrapText="1"/>
    </xf>
    <xf numFmtId="0" fontId="19" fillId="5" borderId="3" xfId="0" applyFont="1" applyFill="1" applyBorder="1" applyAlignment="1">
      <alignment horizontal="center" vertical="center"/>
    </xf>
    <xf numFmtId="0" fontId="19" fillId="2" borderId="5" xfId="0" applyFont="1" applyFill="1" applyBorder="1" applyAlignment="1">
      <alignment vertical="center" wrapText="1"/>
    </xf>
    <xf numFmtId="0" fontId="19" fillId="2" borderId="44" xfId="0" applyFont="1" applyFill="1" applyBorder="1" applyAlignment="1">
      <alignment vertical="center" wrapText="1"/>
    </xf>
    <xf numFmtId="0" fontId="19" fillId="2" borderId="48" xfId="0" applyFont="1" applyFill="1" applyBorder="1" applyAlignment="1">
      <alignment vertical="center" wrapText="1"/>
    </xf>
    <xf numFmtId="0" fontId="26" fillId="2" borderId="5" xfId="0" applyFont="1" applyFill="1" applyBorder="1" applyAlignment="1">
      <alignment horizontal="center" vertical="center" wrapText="1"/>
    </xf>
    <xf numFmtId="0" fontId="26" fillId="2" borderId="48" xfId="0" applyFont="1" applyFill="1" applyBorder="1" applyAlignment="1">
      <alignment horizontal="center" vertical="center" wrapText="1"/>
    </xf>
    <xf numFmtId="0" fontId="10" fillId="0" borderId="3" xfId="0" applyFont="1" applyBorder="1" applyAlignment="1">
      <alignment horizontal="center" vertical="center"/>
    </xf>
    <xf numFmtId="0" fontId="19" fillId="2" borderId="3" xfId="0" applyFont="1" applyFill="1" applyBorder="1" applyAlignment="1">
      <alignment vertical="center" wrapText="1"/>
    </xf>
    <xf numFmtId="0" fontId="10" fillId="0" borderId="1" xfId="0" applyFont="1" applyBorder="1" applyAlignment="1">
      <alignment horizontal="center" vertical="center"/>
    </xf>
    <xf numFmtId="0" fontId="10" fillId="0" borderId="4" xfId="0" applyFont="1" applyBorder="1" applyAlignment="1">
      <alignment horizontal="center" vertical="center"/>
    </xf>
    <xf numFmtId="0" fontId="19" fillId="2" borderId="15" xfId="0" applyFont="1" applyFill="1" applyBorder="1" applyAlignment="1">
      <alignment horizontal="left" vertical="center" wrapText="1"/>
    </xf>
    <xf numFmtId="0" fontId="19" fillId="2" borderId="61" xfId="0" applyFont="1" applyFill="1" applyBorder="1" applyAlignment="1">
      <alignment horizontal="left" vertical="center" wrapText="1"/>
    </xf>
    <xf numFmtId="0" fontId="19" fillId="2" borderId="62" xfId="0" applyFont="1" applyFill="1" applyBorder="1" applyAlignment="1">
      <alignment horizontal="left" vertical="center" wrapText="1"/>
    </xf>
    <xf numFmtId="0" fontId="9" fillId="0" borderId="6" xfId="0" applyFont="1" applyBorder="1" applyAlignment="1">
      <alignment horizontal="left" vertical="center"/>
    </xf>
    <xf numFmtId="0" fontId="9" fillId="0" borderId="10" xfId="0" applyFont="1" applyBorder="1" applyAlignment="1">
      <alignment horizontal="left" vertical="center"/>
    </xf>
    <xf numFmtId="0" fontId="9" fillId="0" borderId="7" xfId="0" applyFont="1" applyBorder="1" applyAlignment="1">
      <alignment horizontal="left" vertical="center"/>
    </xf>
    <xf numFmtId="0" fontId="15" fillId="0" borderId="1" xfId="0" applyFont="1" applyBorder="1" applyAlignment="1">
      <alignment horizontal="left" vertical="center"/>
    </xf>
    <xf numFmtId="0" fontId="15" fillId="0" borderId="4" xfId="0" applyFont="1" applyBorder="1" applyAlignment="1">
      <alignment horizontal="left" vertical="center"/>
    </xf>
    <xf numFmtId="0" fontId="15" fillId="0" borderId="2" xfId="0" applyFont="1" applyBorder="1" applyAlignment="1">
      <alignment horizontal="left" vertical="center"/>
    </xf>
    <xf numFmtId="0" fontId="9" fillId="0" borderId="8" xfId="0" applyFont="1" applyBorder="1" applyAlignment="1">
      <alignment horizontal="left" vertical="center"/>
    </xf>
    <xf numFmtId="0" fontId="9" fillId="0" borderId="13" xfId="0" applyFont="1" applyBorder="1" applyAlignment="1">
      <alignment horizontal="left" vertical="center"/>
    </xf>
    <xf numFmtId="0" fontId="9" fillId="0" borderId="9" xfId="0" applyFont="1" applyBorder="1" applyAlignment="1">
      <alignment horizontal="left" vertical="center"/>
    </xf>
    <xf numFmtId="0" fontId="17" fillId="4" borderId="11" xfId="0" applyFont="1" applyFill="1" applyBorder="1" applyAlignment="1">
      <alignment horizontal="center" vertical="center" wrapText="1"/>
    </xf>
    <xf numFmtId="0" fontId="17" fillId="4" borderId="0" xfId="0" applyFont="1" applyFill="1" applyAlignment="1">
      <alignment horizontal="center" vertical="center" wrapText="1"/>
    </xf>
    <xf numFmtId="0" fontId="17" fillId="4" borderId="12" xfId="0" applyFont="1" applyFill="1" applyBorder="1" applyAlignment="1">
      <alignment horizontal="center" vertical="center" wrapText="1"/>
    </xf>
    <xf numFmtId="0" fontId="22" fillId="0" borderId="6" xfId="0" applyFont="1" applyBorder="1" applyAlignment="1">
      <alignment horizontal="center" vertical="top" wrapText="1"/>
    </xf>
    <xf numFmtId="0" fontId="22" fillId="0" borderId="7" xfId="0" applyFont="1" applyBorder="1" applyAlignment="1">
      <alignment horizontal="center" vertical="top" wrapText="1"/>
    </xf>
    <xf numFmtId="0" fontId="22" fillId="0" borderId="11" xfId="0" applyFont="1" applyBorder="1" applyAlignment="1">
      <alignment horizontal="center" vertical="top" wrapText="1"/>
    </xf>
    <xf numFmtId="0" fontId="22" fillId="0" borderId="12" xfId="0" applyFont="1" applyBorder="1" applyAlignment="1">
      <alignment horizontal="center" vertical="top" wrapText="1"/>
    </xf>
    <xf numFmtId="0" fontId="19" fillId="2" borderId="5" xfId="0" applyFont="1" applyFill="1" applyBorder="1" applyAlignment="1">
      <alignment horizontal="left" vertical="center" wrapText="1"/>
    </xf>
    <xf numFmtId="0" fontId="19" fillId="2" borderId="44" xfId="0" applyFont="1" applyFill="1" applyBorder="1" applyAlignment="1">
      <alignment horizontal="left" vertical="center" wrapText="1"/>
    </xf>
    <xf numFmtId="0" fontId="19" fillId="2" borderId="48" xfId="0" applyFont="1" applyFill="1" applyBorder="1" applyAlignment="1">
      <alignment horizontal="left" vertical="center" wrapText="1"/>
    </xf>
    <xf numFmtId="0" fontId="10" fillId="2" borderId="45" xfId="14" applyFont="1" applyFill="1" applyBorder="1" applyAlignment="1">
      <alignment horizontal="left" vertical="center"/>
    </xf>
    <xf numFmtId="0" fontId="10" fillId="2" borderId="43" xfId="14" applyFont="1" applyFill="1" applyBorder="1" applyAlignment="1">
      <alignment horizontal="left" vertical="center"/>
    </xf>
    <xf numFmtId="0" fontId="10" fillId="2" borderId="46" xfId="14" applyFont="1" applyFill="1" applyBorder="1" applyAlignment="1">
      <alignment horizontal="left" vertical="center"/>
    </xf>
    <xf numFmtId="0" fontId="12" fillId="5" borderId="3" xfId="14" applyFont="1" applyFill="1" applyBorder="1" applyAlignment="1">
      <alignment horizontal="center" vertical="center" wrapText="1"/>
    </xf>
    <xf numFmtId="44" fontId="10" fillId="2" borderId="43" xfId="16" applyFont="1" applyFill="1" applyBorder="1" applyAlignment="1">
      <alignment horizontal="center"/>
    </xf>
    <xf numFmtId="44" fontId="10" fillId="2" borderId="46" xfId="16" applyFont="1" applyFill="1" applyBorder="1" applyAlignment="1">
      <alignment horizontal="center"/>
    </xf>
    <xf numFmtId="44" fontId="10" fillId="2" borderId="45" xfId="16" applyFont="1" applyFill="1" applyBorder="1" applyAlignment="1">
      <alignment horizontal="center"/>
    </xf>
    <xf numFmtId="0" fontId="12" fillId="2" borderId="6" xfId="0" applyFont="1" applyFill="1" applyBorder="1" applyAlignment="1">
      <alignment horizontal="center" vertical="top"/>
    </xf>
    <xf numFmtId="0" fontId="12" fillId="2" borderId="7" xfId="0" applyFont="1" applyFill="1" applyBorder="1" applyAlignment="1">
      <alignment horizontal="center" vertical="top"/>
    </xf>
    <xf numFmtId="0" fontId="10" fillId="0" borderId="3" xfId="14" applyFont="1" applyBorder="1" applyAlignment="1">
      <alignment horizontal="center"/>
    </xf>
    <xf numFmtId="0" fontId="19" fillId="2" borderId="21" xfId="0" applyFont="1" applyFill="1" applyBorder="1" applyAlignment="1">
      <alignment horizontal="center" vertical="center" wrapText="1"/>
    </xf>
    <xf numFmtId="0" fontId="19" fillId="2" borderId="63" xfId="0" applyFont="1" applyFill="1" applyBorder="1" applyAlignment="1">
      <alignment horizontal="center" vertical="center" wrapText="1"/>
    </xf>
    <xf numFmtId="0" fontId="18" fillId="2" borderId="3" xfId="0" applyFont="1" applyFill="1" applyBorder="1" applyAlignment="1">
      <alignment horizontal="center" vertical="center"/>
    </xf>
    <xf numFmtId="0" fontId="19" fillId="5" borderId="25" xfId="0" applyFont="1" applyFill="1" applyBorder="1" applyAlignment="1">
      <alignment horizontal="center" vertical="center"/>
    </xf>
    <xf numFmtId="0" fontId="19" fillId="5" borderId="26" xfId="0" applyFont="1" applyFill="1" applyBorder="1" applyAlignment="1">
      <alignment horizontal="center" vertical="center"/>
    </xf>
    <xf numFmtId="0" fontId="19" fillId="5" borderId="30" xfId="0" applyFont="1" applyFill="1" applyBorder="1" applyAlignment="1">
      <alignment horizontal="center" vertical="center"/>
    </xf>
    <xf numFmtId="0" fontId="19" fillId="2" borderId="10" xfId="0" applyFont="1" applyFill="1" applyBorder="1" applyAlignment="1">
      <alignment horizontal="right" vertical="center"/>
    </xf>
    <xf numFmtId="0" fontId="19" fillId="2" borderId="7" xfId="0" applyFont="1" applyFill="1" applyBorder="1" applyAlignment="1">
      <alignment horizontal="right" vertical="center"/>
    </xf>
    <xf numFmtId="0" fontId="19" fillId="2" borderId="10"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28" xfId="0" applyFont="1" applyFill="1" applyBorder="1" applyAlignment="1">
      <alignment horizontal="center" vertical="center"/>
    </xf>
    <xf numFmtId="0" fontId="19" fillId="2" borderId="34" xfId="0" applyFont="1" applyFill="1" applyBorder="1" applyAlignment="1">
      <alignment horizontal="center" vertical="center"/>
    </xf>
    <xf numFmtId="0" fontId="19" fillId="2" borderId="16" xfId="0" applyFont="1" applyFill="1" applyBorder="1" applyAlignment="1">
      <alignment horizontal="center" vertical="center" wrapText="1"/>
    </xf>
    <xf numFmtId="0" fontId="19" fillId="2" borderId="20" xfId="0" applyFont="1" applyFill="1" applyBorder="1" applyAlignment="1">
      <alignment horizontal="center" vertical="center" wrapText="1"/>
    </xf>
    <xf numFmtId="165" fontId="19" fillId="2" borderId="17" xfId="0" applyNumberFormat="1" applyFont="1" applyFill="1" applyBorder="1" applyAlignment="1">
      <alignment horizontal="center" vertical="center" wrapText="1"/>
    </xf>
    <xf numFmtId="165" fontId="19" fillId="2" borderId="14" xfId="0" applyNumberFormat="1" applyFont="1" applyFill="1" applyBorder="1" applyAlignment="1">
      <alignment horizontal="center" vertical="center" wrapText="1"/>
    </xf>
    <xf numFmtId="0" fontId="19" fillId="5" borderId="19" xfId="0" applyFont="1" applyFill="1" applyBorder="1" applyAlignment="1">
      <alignment horizontal="center" vertical="center"/>
    </xf>
    <xf numFmtId="0" fontId="19" fillId="5" borderId="28" xfId="0" applyFont="1" applyFill="1" applyBorder="1" applyAlignment="1">
      <alignment horizontal="center" vertical="center"/>
    </xf>
    <xf numFmtId="0" fontId="19" fillId="5" borderId="34" xfId="0" applyFont="1" applyFill="1" applyBorder="1" applyAlignment="1">
      <alignment horizontal="center" vertical="center"/>
    </xf>
    <xf numFmtId="0" fontId="19" fillId="2" borderId="4" xfId="0" applyFont="1" applyFill="1" applyBorder="1" applyAlignment="1">
      <alignment horizontal="right" vertical="center"/>
    </xf>
    <xf numFmtId="0" fontId="19" fillId="2" borderId="2" xfId="0" applyFont="1" applyFill="1" applyBorder="1" applyAlignment="1">
      <alignment horizontal="right" vertical="center"/>
    </xf>
    <xf numFmtId="0" fontId="18" fillId="2" borderId="64" xfId="0" applyFont="1" applyFill="1" applyBorder="1" applyAlignment="1">
      <alignment horizontal="center" vertical="center" wrapText="1"/>
    </xf>
    <xf numFmtId="0" fontId="18" fillId="2" borderId="20" xfId="0" applyFont="1" applyFill="1" applyBorder="1" applyAlignment="1">
      <alignment horizontal="center" vertical="center" wrapText="1"/>
    </xf>
    <xf numFmtId="165" fontId="18" fillId="2" borderId="65" xfId="0" applyNumberFormat="1" applyFont="1" applyFill="1" applyBorder="1" applyAlignment="1">
      <alignment horizontal="center" vertical="center" wrapText="1"/>
    </xf>
    <xf numFmtId="165" fontId="18" fillId="2" borderId="14" xfId="0" applyNumberFormat="1" applyFont="1" applyFill="1" applyBorder="1" applyAlignment="1">
      <alignment horizontal="center" vertical="center" wrapText="1"/>
    </xf>
    <xf numFmtId="0" fontId="18" fillId="2" borderId="20" xfId="0" applyFont="1" applyFill="1" applyBorder="1" applyAlignment="1">
      <alignment horizontal="center" vertical="center"/>
    </xf>
    <xf numFmtId="0" fontId="18" fillId="2" borderId="22" xfId="0" applyFont="1" applyFill="1" applyBorder="1" applyAlignment="1">
      <alignment horizontal="center" vertical="center"/>
    </xf>
    <xf numFmtId="0" fontId="18" fillId="2" borderId="4" xfId="0" applyFont="1" applyFill="1" applyBorder="1" applyAlignment="1">
      <alignment horizontal="right" vertical="center"/>
    </xf>
    <xf numFmtId="0" fontId="18" fillId="2" borderId="2" xfId="0" applyFont="1" applyFill="1" applyBorder="1" applyAlignment="1">
      <alignment horizontal="right" vertical="center"/>
    </xf>
    <xf numFmtId="0" fontId="18" fillId="2" borderId="61" xfId="0" applyFont="1" applyFill="1" applyBorder="1" applyAlignment="1">
      <alignment horizontal="center" vertical="center"/>
    </xf>
    <xf numFmtId="0" fontId="18" fillId="2" borderId="12" xfId="0" applyFont="1" applyFill="1" applyBorder="1" applyAlignment="1">
      <alignment horizontal="center" vertical="center"/>
    </xf>
    <xf numFmtId="0" fontId="18" fillId="2" borderId="19" xfId="0" applyFont="1" applyFill="1" applyBorder="1" applyAlignment="1">
      <alignment horizontal="center" vertical="center"/>
    </xf>
    <xf numFmtId="0" fontId="18" fillId="2" borderId="34" xfId="0" applyFont="1" applyFill="1" applyBorder="1" applyAlignment="1">
      <alignment horizontal="center" vertical="center"/>
    </xf>
    <xf numFmtId="0" fontId="12" fillId="0" borderId="3" xfId="0" applyFont="1" applyBorder="1" applyAlignment="1">
      <alignment horizontal="left" vertical="center" wrapText="1"/>
    </xf>
    <xf numFmtId="0" fontId="18" fillId="2" borderId="15" xfId="0" applyFont="1" applyFill="1" applyBorder="1" applyAlignment="1">
      <alignment horizontal="center" vertical="center"/>
    </xf>
    <xf numFmtId="0" fontId="18" fillId="2" borderId="7" xfId="0" applyFont="1" applyFill="1" applyBorder="1" applyAlignment="1">
      <alignment horizontal="center" vertical="center"/>
    </xf>
    <xf numFmtId="0" fontId="18" fillId="2" borderId="16" xfId="0" applyFont="1" applyFill="1" applyBorder="1" applyAlignment="1">
      <alignment horizontal="center" vertical="center" wrapText="1"/>
    </xf>
    <xf numFmtId="165" fontId="18" fillId="2" borderId="17" xfId="0" applyNumberFormat="1" applyFont="1" applyFill="1" applyBorder="1" applyAlignment="1">
      <alignment horizontal="center" vertical="center" wrapText="1"/>
    </xf>
    <xf numFmtId="0" fontId="7" fillId="0" borderId="0" xfId="6" applyFont="1" applyAlignment="1">
      <alignment horizontal="center" vertical="center"/>
    </xf>
    <xf numFmtId="0" fontId="7" fillId="0" borderId="13" xfId="6" applyFont="1" applyBorder="1" applyAlignment="1">
      <alignment horizontal="center" vertical="center"/>
    </xf>
    <xf numFmtId="0" fontId="9" fillId="0" borderId="1" xfId="0" applyFont="1" applyBorder="1" applyAlignment="1">
      <alignment horizontal="left" vertical="center" wrapText="1"/>
    </xf>
    <xf numFmtId="0" fontId="9" fillId="0" borderId="4" xfId="0" applyFont="1" applyBorder="1" applyAlignment="1">
      <alignment horizontal="left" vertical="center" wrapText="1"/>
    </xf>
    <xf numFmtId="0" fontId="9" fillId="0" borderId="2" xfId="0" applyFont="1" applyBorder="1" applyAlignment="1">
      <alignment horizontal="left" vertical="center" wrapText="1"/>
    </xf>
    <xf numFmtId="0" fontId="14" fillId="0" borderId="1" xfId="0" applyFont="1" applyBorder="1" applyAlignment="1">
      <alignment horizontal="left" vertical="center"/>
    </xf>
    <xf numFmtId="0" fontId="14" fillId="0" borderId="4" xfId="0" applyFont="1" applyBorder="1" applyAlignment="1">
      <alignment horizontal="left" vertical="center"/>
    </xf>
    <xf numFmtId="0" fontId="14" fillId="0" borderId="2" xfId="0" applyFont="1" applyBorder="1" applyAlignment="1">
      <alignment horizontal="left" vertical="center"/>
    </xf>
    <xf numFmtId="0" fontId="9" fillId="0" borderId="1" xfId="0" applyFont="1" applyBorder="1" applyAlignment="1">
      <alignment horizontal="left" vertical="center"/>
    </xf>
    <xf numFmtId="0" fontId="9" fillId="0" borderId="4" xfId="0" applyFont="1" applyBorder="1" applyAlignment="1">
      <alignment horizontal="left" vertical="center"/>
    </xf>
    <xf numFmtId="0" fontId="9" fillId="0" borderId="2" xfId="0" applyFont="1" applyBorder="1" applyAlignment="1">
      <alignment horizontal="left" vertical="center"/>
    </xf>
    <xf numFmtId="0" fontId="17" fillId="4" borderId="3" xfId="0" applyFont="1" applyFill="1" applyBorder="1" applyAlignment="1">
      <alignment horizontal="center" vertical="center" wrapText="1"/>
    </xf>
    <xf numFmtId="49" fontId="12" fillId="0" borderId="4" xfId="0" applyNumberFormat="1" applyFont="1" applyBorder="1" applyAlignment="1">
      <alignment horizontal="left" vertical="center" wrapText="1"/>
    </xf>
    <xf numFmtId="0" fontId="12" fillId="0" borderId="2" xfId="0" applyFont="1" applyBorder="1" applyAlignment="1">
      <alignment horizontal="left" vertical="center" wrapText="1"/>
    </xf>
    <xf numFmtId="49" fontId="12" fillId="0" borderId="4" xfId="0" applyNumberFormat="1" applyFont="1" applyBorder="1" applyAlignment="1">
      <alignment vertical="center" wrapText="1"/>
    </xf>
    <xf numFmtId="0" fontId="12" fillId="0" borderId="4" xfId="0" applyFont="1" applyBorder="1" applyAlignment="1">
      <alignment vertical="center" wrapText="1"/>
    </xf>
    <xf numFmtId="0" fontId="12" fillId="0" borderId="2" xfId="0" applyFont="1" applyBorder="1" applyAlignment="1">
      <alignment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12" fillId="0" borderId="11"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4" xfId="0" applyFont="1" applyBorder="1" applyAlignment="1">
      <alignment vertical="center"/>
    </xf>
    <xf numFmtId="0" fontId="12" fillId="0" borderId="2" xfId="0" applyFont="1" applyBorder="1" applyAlignment="1">
      <alignment vertical="center"/>
    </xf>
    <xf numFmtId="0" fontId="9" fillId="0" borderId="11" xfId="6" applyFont="1" applyBorder="1" applyAlignment="1">
      <alignment horizontal="left" vertical="center" wrapText="1"/>
    </xf>
    <xf numFmtId="0" fontId="9" fillId="0" borderId="0" xfId="6" applyFont="1" applyAlignment="1">
      <alignment horizontal="left" vertical="center" wrapText="1"/>
    </xf>
    <xf numFmtId="0" fontId="9" fillId="5" borderId="1" xfId="6" applyFont="1" applyFill="1" applyBorder="1" applyAlignment="1">
      <alignment horizontal="center" vertical="center" wrapText="1"/>
    </xf>
    <xf numFmtId="0" fontId="9" fillId="5" borderId="4" xfId="6" applyFont="1" applyFill="1" applyBorder="1" applyAlignment="1">
      <alignment horizontal="center" vertical="center" wrapText="1"/>
    </xf>
    <xf numFmtId="0" fontId="9" fillId="5" borderId="2" xfId="6" applyFont="1" applyFill="1" applyBorder="1" applyAlignment="1">
      <alignment horizontal="center" vertical="center" wrapText="1"/>
    </xf>
    <xf numFmtId="0" fontId="9" fillId="0" borderId="1" xfId="6" applyFont="1" applyBorder="1" applyAlignment="1">
      <alignment horizontal="right"/>
    </xf>
    <xf numFmtId="0" fontId="9" fillId="0" borderId="4" xfId="6" applyFont="1" applyBorder="1" applyAlignment="1">
      <alignment horizontal="right"/>
    </xf>
    <xf numFmtId="0" fontId="9" fillId="0" borderId="2" xfId="6" applyFont="1" applyBorder="1" applyAlignment="1">
      <alignment horizontal="right"/>
    </xf>
    <xf numFmtId="0" fontId="10" fillId="0" borderId="4" xfId="0" applyFont="1" applyBorder="1" applyAlignment="1">
      <alignment horizontal="left" vertical="center" wrapText="1"/>
    </xf>
    <xf numFmtId="0" fontId="10" fillId="0" borderId="2" xfId="0" applyFont="1" applyBorder="1" applyAlignment="1">
      <alignment horizontal="left"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16" fillId="4" borderId="6"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1" fillId="2" borderId="6" xfId="0" applyFont="1" applyFill="1" applyBorder="1" applyAlignment="1">
      <alignment horizontal="center" vertical="center"/>
    </xf>
    <xf numFmtId="0" fontId="11" fillId="2" borderId="7" xfId="0" applyFont="1" applyFill="1" applyBorder="1" applyAlignment="1">
      <alignment horizontal="center" vertical="center"/>
    </xf>
    <xf numFmtId="170" fontId="21" fillId="2" borderId="14" xfId="8" applyNumberFormat="1" applyFont="1" applyFill="1" applyBorder="1" applyAlignment="1">
      <alignment vertical="center"/>
    </xf>
    <xf numFmtId="0" fontId="21" fillId="2" borderId="14" xfId="8" applyNumberFormat="1" applyFont="1" applyFill="1" applyBorder="1" applyAlignment="1">
      <alignment vertical="center"/>
    </xf>
    <xf numFmtId="2" fontId="24" fillId="0" borderId="4" xfId="0" applyNumberFormat="1" applyFont="1" applyBorder="1" applyAlignment="1">
      <alignment horizontal="right" vertical="center" wrapText="1"/>
    </xf>
    <xf numFmtId="0" fontId="9" fillId="2" borderId="3" xfId="0" applyNumberFormat="1" applyFont="1" applyFill="1" applyBorder="1" applyAlignment="1">
      <alignment horizontal="center" vertical="center"/>
    </xf>
    <xf numFmtId="0" fontId="9" fillId="2" borderId="3" xfId="8" applyNumberFormat="1" applyFont="1" applyFill="1" applyBorder="1" applyAlignment="1">
      <alignment horizontal="center" vertical="center"/>
    </xf>
    <xf numFmtId="10" fontId="31" fillId="8" borderId="38" xfId="14" applyNumberFormat="1" applyFont="1" applyFill="1" applyBorder="1" applyAlignment="1" applyProtection="1">
      <alignment horizontal="left" vertical="center"/>
      <protection locked="0"/>
    </xf>
  </cellXfs>
  <cellStyles count="44">
    <cellStyle name="Moeda" xfId="43" builtinId="4"/>
    <cellStyle name="Moeda 2" xfId="11" xr:uid="{00000000-0005-0000-0000-000000000000}"/>
    <cellStyle name="Moeda 2 2" xfId="20" xr:uid="{00000000-0005-0000-0000-000001000000}"/>
    <cellStyle name="Moeda 2 2 2" xfId="32" xr:uid="{00000000-0005-0000-0000-000002000000}"/>
    <cellStyle name="Moeda 2 3" xfId="26" xr:uid="{00000000-0005-0000-0000-000003000000}"/>
    <cellStyle name="Moeda 2 4" xfId="39" xr:uid="{00000000-0005-0000-0000-000004000000}"/>
    <cellStyle name="Moeda 3" xfId="16" xr:uid="{00000000-0005-0000-0000-000005000000}"/>
    <cellStyle name="Moeda 3 2" xfId="23" xr:uid="{00000000-0005-0000-0000-000006000000}"/>
    <cellStyle name="Moeda 3 2 2" xfId="35" xr:uid="{00000000-0005-0000-0000-000007000000}"/>
    <cellStyle name="Moeda 3 2 2 2" xfId="36" xr:uid="{00000000-0005-0000-0000-000008000000}"/>
    <cellStyle name="Moeda 3 3" xfId="29" xr:uid="{00000000-0005-0000-0000-000009000000}"/>
    <cellStyle name="Moeda 3 4" xfId="42" xr:uid="{00000000-0005-0000-0000-00000A000000}"/>
    <cellStyle name="Normal" xfId="0" builtinId="0"/>
    <cellStyle name="Normal 2" xfId="4" xr:uid="{00000000-0005-0000-0000-00000C000000}"/>
    <cellStyle name="Normal 2 2" xfId="5" xr:uid="{00000000-0005-0000-0000-00000D000000}"/>
    <cellStyle name="Normal 2 3" xfId="6" xr:uid="{00000000-0005-0000-0000-00000E000000}"/>
    <cellStyle name="Normal 29 2" xfId="2" xr:uid="{00000000-0005-0000-0000-00000F000000}"/>
    <cellStyle name="Normal 3" xfId="9" xr:uid="{00000000-0005-0000-0000-000010000000}"/>
    <cellStyle name="Normal 4" xfId="14" xr:uid="{00000000-0005-0000-0000-000011000000}"/>
    <cellStyle name="Normal 5" xfId="15" xr:uid="{00000000-0005-0000-0000-000012000000}"/>
    <cellStyle name="Normal 5 2" xfId="17" xr:uid="{00000000-0005-0000-0000-000013000000}"/>
    <cellStyle name="Normal 54" xfId="1" xr:uid="{00000000-0005-0000-0000-000014000000}"/>
    <cellStyle name="Porcentagem" xfId="3" builtinId="5"/>
    <cellStyle name="Vírgula" xfId="8" builtinId="3"/>
    <cellStyle name="Vírgula 2" xfId="7" xr:uid="{00000000-0005-0000-0000-000017000000}"/>
    <cellStyle name="Vírgula 2 2" xfId="12" xr:uid="{00000000-0005-0000-0000-000018000000}"/>
    <cellStyle name="Vírgula 2 2 2" xfId="21" xr:uid="{00000000-0005-0000-0000-000019000000}"/>
    <cellStyle name="Vírgula 2 2 2 2" xfId="33" xr:uid="{00000000-0005-0000-0000-00001A000000}"/>
    <cellStyle name="Vírgula 2 2 3" xfId="27" xr:uid="{00000000-0005-0000-0000-00001B000000}"/>
    <cellStyle name="Vírgula 2 2 4" xfId="40" xr:uid="{00000000-0005-0000-0000-00001C000000}"/>
    <cellStyle name="Vírgula 3" xfId="10" xr:uid="{00000000-0005-0000-0000-00001D000000}"/>
    <cellStyle name="Vírgula 3 2" xfId="19" xr:uid="{00000000-0005-0000-0000-00001E000000}"/>
    <cellStyle name="Vírgula 3 2 2" xfId="31" xr:uid="{00000000-0005-0000-0000-00001F000000}"/>
    <cellStyle name="Vírgula 3 3" xfId="25" xr:uid="{00000000-0005-0000-0000-000020000000}"/>
    <cellStyle name="Vírgula 3 4" xfId="38" xr:uid="{00000000-0005-0000-0000-000021000000}"/>
    <cellStyle name="Vírgula 4" xfId="13" xr:uid="{00000000-0005-0000-0000-000022000000}"/>
    <cellStyle name="Vírgula 4 2" xfId="22" xr:uid="{00000000-0005-0000-0000-000023000000}"/>
    <cellStyle name="Vírgula 4 2 2" xfId="34" xr:uid="{00000000-0005-0000-0000-000024000000}"/>
    <cellStyle name="Vírgula 4 3" xfId="28" xr:uid="{00000000-0005-0000-0000-000025000000}"/>
    <cellStyle name="Vírgula 4 4" xfId="41" xr:uid="{00000000-0005-0000-0000-000026000000}"/>
    <cellStyle name="Vírgula 5" xfId="18" xr:uid="{00000000-0005-0000-0000-000027000000}"/>
    <cellStyle name="Vírgula 5 2" xfId="30" xr:uid="{00000000-0005-0000-0000-000028000000}"/>
    <cellStyle name="Vírgula 6" xfId="24" xr:uid="{00000000-0005-0000-0000-000029000000}"/>
    <cellStyle name="Vírgula 7" xfId="37" xr:uid="{00000000-0005-0000-0000-00002A000000}"/>
  </cellStyles>
  <dxfs count="31">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ill>
        <patternFill>
          <bgColor theme="2"/>
        </patternFill>
      </fill>
    </dxf>
    <dxf>
      <font>
        <color rgb="FFFFFFFF"/>
      </font>
      <fill>
        <patternFill patternType="none"/>
      </fill>
    </dxf>
    <dxf>
      <font>
        <strike/>
        <color theme="0" tint="-0.499984740745262"/>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border outline="0">
        <top style="thin">
          <color auto="1"/>
        </top>
        <bottom style="thin">
          <color auto="1"/>
        </bottom>
      </border>
    </dxf>
    <dxf>
      <border outline="0">
        <bottom style="thin">
          <color auto="1"/>
        </bottom>
      </border>
    </dxf>
    <dxf>
      <font>
        <b/>
        <i val="0"/>
        <strike val="0"/>
        <condense val="0"/>
        <extend val="0"/>
        <outline val="0"/>
        <shadow val="0"/>
        <u val="none"/>
        <vertAlign val="baseline"/>
        <sz val="8"/>
        <color auto="1"/>
        <name val="Cambria"/>
        <scheme val="none"/>
      </font>
      <fill>
        <patternFill>
          <fgColor indexed="64"/>
          <bgColor theme="0"/>
        </patternFill>
      </fill>
      <alignment horizontal="center" vertical="center" textRotation="0" wrapText="1" indent="0" justifyLastLine="0" shrinkToFit="0" readingOrder="0"/>
      <protection locked="1" hidden="0"/>
    </dxf>
    <dxf>
      <font>
        <strike val="0"/>
        <outline val="0"/>
        <shadow val="0"/>
        <u val="none"/>
        <vertAlign val="baseline"/>
        <color auto="1"/>
      </font>
      <numFmt numFmtId="35" formatCode="_-* #,##0.00_-;\-* #,##0.00_-;_-* &quot;-&quot;??_-;_-@_-"/>
    </dxf>
    <dxf>
      <font>
        <strike val="0"/>
        <outline val="0"/>
        <shadow val="0"/>
        <u val="none"/>
        <vertAlign val="baseline"/>
        <color auto="1"/>
      </font>
    </dxf>
    <dxf>
      <font>
        <strike val="0"/>
        <outline val="0"/>
        <shadow val="0"/>
        <u val="none"/>
        <vertAlign val="baseline"/>
        <color auto="1"/>
      </font>
      <numFmt numFmtId="0" formatCode="General"/>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strike val="0"/>
        <outline val="0"/>
        <shadow val="0"/>
        <u val="none"/>
        <vertAlign val="baseline"/>
        <color auto="1"/>
      </font>
    </dxf>
    <dxf>
      <font>
        <b val="0"/>
        <i val="0"/>
        <strike val="0"/>
        <condense val="0"/>
        <extend val="0"/>
        <outline val="0"/>
        <shadow val="0"/>
        <u val="none"/>
        <vertAlign val="baseline"/>
        <sz val="9"/>
        <color auto="1"/>
        <name val="Cambria"/>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9"/>
        <color auto="1"/>
        <name val="Cambria"/>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9"/>
        <color auto="1"/>
        <name val="Cambria"/>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strike val="0"/>
        <outline val="0"/>
        <shadow val="0"/>
        <u val="none"/>
        <vertAlign val="baseline"/>
        <color auto="1"/>
      </font>
    </dxf>
    <dxf>
      <border outline="0">
        <top style="thin">
          <color auto="1"/>
        </top>
        <bottom style="thin">
          <color auto="1"/>
        </bottom>
      </border>
    </dxf>
    <dxf>
      <border outline="0">
        <bottom style="thin">
          <color auto="1"/>
        </bottom>
      </border>
    </dxf>
    <dxf>
      <font>
        <b/>
        <i val="0"/>
        <strike val="0"/>
        <condense val="0"/>
        <extend val="0"/>
        <outline val="0"/>
        <shadow val="0"/>
        <u val="none"/>
        <vertAlign val="baseline"/>
        <sz val="8"/>
        <color auto="1"/>
        <name val="Cambria"/>
        <scheme val="none"/>
      </font>
      <fill>
        <patternFill>
          <fgColor indexed="64"/>
          <bgColor theme="0"/>
        </patternFill>
      </fill>
      <alignment horizontal="center" vertical="center" textRotation="0" wrapText="1" indent="0" justifyLastLine="0" shrinkToFit="0" readingOrder="0"/>
      <protection locked="1" hidden="0"/>
    </dxf>
  </dxfs>
  <tableStyles count="0" defaultTableStyle="TableStyleMedium2" defaultPivotStyle="PivotStyleLight16"/>
  <colors>
    <mruColors>
      <color rgb="FFD0CECE"/>
      <color rgb="FFF0C2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styles" Target="styles.xml"/></Relationships>
</file>

<file path=xl/ctrlProps/ctrlProp1.xml><?xml version="1.0" encoding="utf-8"?>
<formControlPr xmlns="http://schemas.microsoft.com/office/spreadsheetml/2009/9/main" objectType="CheckBox" checked="Checked" fmlaLink="$A$12" lockText="1" noThreeD="1"/>
</file>

<file path=xl/ctrlProps/ctrlProp10.xml><?xml version="1.0" encoding="utf-8"?>
<formControlPr xmlns="http://schemas.microsoft.com/office/spreadsheetml/2009/9/main" objectType="CheckBox" checked="Checked" fmlaLink="$A$23" lockText="1" noThreeD="1"/>
</file>

<file path=xl/ctrlProps/ctrlProp11.xml><?xml version="1.0" encoding="utf-8"?>
<formControlPr xmlns="http://schemas.microsoft.com/office/spreadsheetml/2009/9/main" objectType="CheckBox" checked="Checked" fmlaLink="$A$24" lockText="1" noThreeD="1"/>
</file>

<file path=xl/ctrlProps/ctrlProp12.xml><?xml version="1.0" encoding="utf-8"?>
<formControlPr xmlns="http://schemas.microsoft.com/office/spreadsheetml/2009/9/main" objectType="CheckBox" checked="Checked" fmlaLink="$A$25" lockText="1" noThreeD="1"/>
</file>

<file path=xl/ctrlProps/ctrlProp13.xml><?xml version="1.0" encoding="utf-8"?>
<formControlPr xmlns="http://schemas.microsoft.com/office/spreadsheetml/2009/9/main" objectType="CheckBox" checked="Checked" fmlaLink="$A$26" lockText="1" noThreeD="1"/>
</file>

<file path=xl/ctrlProps/ctrlProp14.xml><?xml version="1.0" encoding="utf-8"?>
<formControlPr xmlns="http://schemas.microsoft.com/office/spreadsheetml/2009/9/main" objectType="CheckBox" checked="Checked" fmlaLink="$A$27" lockText="1" noThreeD="1"/>
</file>

<file path=xl/ctrlProps/ctrlProp15.xml><?xml version="1.0" encoding="utf-8"?>
<formControlPr xmlns="http://schemas.microsoft.com/office/spreadsheetml/2009/9/main" objectType="CheckBox" checked="Checked" fmlaLink="$A$28" lockText="1" noThreeD="1"/>
</file>

<file path=xl/ctrlProps/ctrlProp16.xml><?xml version="1.0" encoding="utf-8"?>
<formControlPr xmlns="http://schemas.microsoft.com/office/spreadsheetml/2009/9/main" objectType="CheckBox" checked="Checked" fmlaLink="$A$29" lockText="1" noThreeD="1"/>
</file>

<file path=xl/ctrlProps/ctrlProp17.xml><?xml version="1.0" encoding="utf-8"?>
<formControlPr xmlns="http://schemas.microsoft.com/office/spreadsheetml/2009/9/main" objectType="CheckBox" fmlaLink="$A$30" lockText="1" noThreeD="1"/>
</file>

<file path=xl/ctrlProps/ctrlProp18.xml><?xml version="1.0" encoding="utf-8"?>
<formControlPr xmlns="http://schemas.microsoft.com/office/spreadsheetml/2009/9/main" objectType="CheckBox" checked="Checked" fmlaLink="$A$16" lockText="1" noThreeD="1"/>
</file>

<file path=xl/ctrlProps/ctrlProp19.xml><?xml version="1.0" encoding="utf-8"?>
<formControlPr xmlns="http://schemas.microsoft.com/office/spreadsheetml/2009/9/main" objectType="CheckBox" checked="Checked" fmlaLink="$A$19" lockText="1" noThreeD="1"/>
</file>

<file path=xl/ctrlProps/ctrlProp2.xml><?xml version="1.0" encoding="utf-8"?>
<formControlPr xmlns="http://schemas.microsoft.com/office/spreadsheetml/2009/9/main" objectType="CheckBox" checked="Checked" fmlaLink="$A$13" lockText="1" noThreeD="1"/>
</file>

<file path=xl/ctrlProps/ctrlProp20.xml><?xml version="1.0" encoding="utf-8"?>
<formControlPr xmlns="http://schemas.microsoft.com/office/spreadsheetml/2009/9/main" objectType="CheckBox" fmlaLink="$A$31" lockText="1" noThreeD="1"/>
</file>

<file path=xl/ctrlProps/ctrlProp21.xml><?xml version="1.0" encoding="utf-8"?>
<formControlPr xmlns="http://schemas.microsoft.com/office/spreadsheetml/2009/9/main" objectType="CheckBox" fmlaLink="$A$32" lockText="1" noThreeD="1"/>
</file>

<file path=xl/ctrlProps/ctrlProp22.xml><?xml version="1.0" encoding="utf-8"?>
<formControlPr xmlns="http://schemas.microsoft.com/office/spreadsheetml/2009/9/main" objectType="CheckBox" fmlaLink="$A$32" lockText="1" noThreeD="1"/>
</file>

<file path=xl/ctrlProps/ctrlProp3.xml><?xml version="1.0" encoding="utf-8"?>
<formControlPr xmlns="http://schemas.microsoft.com/office/spreadsheetml/2009/9/main" objectType="CheckBox" checked="Checked" fmlaLink="$A$14" lockText="1" noThreeD="1"/>
</file>

<file path=xl/ctrlProps/ctrlProp4.xml><?xml version="1.0" encoding="utf-8"?>
<formControlPr xmlns="http://schemas.microsoft.com/office/spreadsheetml/2009/9/main" objectType="CheckBox" checked="Checked" fmlaLink="$A$15" lockText="1" noThreeD="1"/>
</file>

<file path=xl/ctrlProps/ctrlProp5.xml><?xml version="1.0" encoding="utf-8"?>
<formControlPr xmlns="http://schemas.microsoft.com/office/spreadsheetml/2009/9/main" objectType="CheckBox" checked="Checked" fmlaLink="$A$17" lockText="1" noThreeD="1"/>
</file>

<file path=xl/ctrlProps/ctrlProp6.xml><?xml version="1.0" encoding="utf-8"?>
<formControlPr xmlns="http://schemas.microsoft.com/office/spreadsheetml/2009/9/main" objectType="CheckBox" checked="Checked" fmlaLink="$A$18" lockText="1" noThreeD="1"/>
</file>

<file path=xl/ctrlProps/ctrlProp7.xml><?xml version="1.0" encoding="utf-8"?>
<formControlPr xmlns="http://schemas.microsoft.com/office/spreadsheetml/2009/9/main" objectType="CheckBox" checked="Checked" fmlaLink="$A$20" lockText="1" noThreeD="1"/>
</file>

<file path=xl/ctrlProps/ctrlProp8.xml><?xml version="1.0" encoding="utf-8"?>
<formControlPr xmlns="http://schemas.microsoft.com/office/spreadsheetml/2009/9/main" objectType="CheckBox" checked="Checked" fmlaLink="$A$21" lockText="1" noThreeD="1"/>
</file>

<file path=xl/ctrlProps/ctrlProp9.xml><?xml version="1.0" encoding="utf-8"?>
<formControlPr xmlns="http://schemas.microsoft.com/office/spreadsheetml/2009/9/main" objectType="CheckBox" checked="Checked" fmlaLink="$A$22"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3" Type="http://schemas.openxmlformats.org/officeDocument/2006/relationships/hyperlink" Target="#CRONOGRAMA!Area_de_impressao"/><Relationship Id="rId2" Type="http://schemas.openxmlformats.org/officeDocument/2006/relationships/hyperlink" Target="#DADOS!A1"/><Relationship Id="rId1" Type="http://schemas.openxmlformats.org/officeDocument/2006/relationships/hyperlink" Target="#COTA&#199;&#213;ES!Area_de_impressao"/><Relationship Id="rId4" Type="http://schemas.openxmlformats.org/officeDocument/2006/relationships/image" Target="../media/image21.emf"/></Relationships>
</file>

<file path=xl/drawings/_rels/drawing11.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21.emf"/></Relationships>
</file>

<file path=xl/drawings/_rels/drawing12.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30.emf"/><Relationship Id="rId4" Type="http://schemas.openxmlformats.org/officeDocument/2006/relationships/hyperlink" Target="#CRONOGRAMA!Area_de_impressao"/></Relationships>
</file>

<file path=xl/drawings/_rels/drawing13.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21.emf"/></Relationships>
</file>

<file path=xl/drawings/_rels/drawing14.xml.rels><?xml version="1.0" encoding="UTF-8" standalone="yes"?>
<Relationships xmlns="http://schemas.openxmlformats.org/package/2006/relationships"><Relationship Id="rId2" Type="http://schemas.openxmlformats.org/officeDocument/2006/relationships/hyperlink" Target="#DADOS!A1"/><Relationship Id="rId1" Type="http://schemas.openxmlformats.org/officeDocument/2006/relationships/image" Target="../media/image2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1.emf"/></Relationships>
</file>

<file path=xl/drawings/_rels/drawing16.xml.rels><?xml version="1.0" encoding="UTF-8" standalone="yes"?>
<Relationships xmlns="http://schemas.openxmlformats.org/package/2006/relationships"><Relationship Id="rId2" Type="http://schemas.openxmlformats.org/officeDocument/2006/relationships/hyperlink" Target="#DADOS!A1"/><Relationship Id="rId1" Type="http://schemas.openxmlformats.org/officeDocument/2006/relationships/image" Target="../media/image21.emf"/></Relationships>
</file>

<file path=xl/drawings/_rels/drawing2.xml.rels><?xml version="1.0" encoding="UTF-8" standalone="yes"?>
<Relationships xmlns="http://schemas.openxmlformats.org/package/2006/relationships"><Relationship Id="rId3" Type="http://schemas.openxmlformats.org/officeDocument/2006/relationships/hyperlink" Target="#'MEMORIA DE CALCULO AT'!Area_de_impressao"/><Relationship Id="rId7" Type="http://schemas.openxmlformats.org/officeDocument/2006/relationships/hyperlink" Target="#'BDI '!Area_de_impressao"/><Relationship Id="rId2" Type="http://schemas.openxmlformats.org/officeDocument/2006/relationships/hyperlink" Target="#OR&#199;AMENTO_DES!A1"/><Relationship Id="rId1" Type="http://schemas.openxmlformats.org/officeDocument/2006/relationships/image" Target="../media/image17.png"/><Relationship Id="rId6" Type="http://schemas.openxmlformats.org/officeDocument/2006/relationships/hyperlink" Target="#COTA&#199;&#213;ES!A1"/><Relationship Id="rId5" Type="http://schemas.openxmlformats.org/officeDocument/2006/relationships/hyperlink" Target="#CRONOGRAMA!A1"/><Relationship Id="rId4" Type="http://schemas.openxmlformats.org/officeDocument/2006/relationships/hyperlink" Target="#COMPOSI&#199;&#195;O!Area_de_impressao"/></Relationships>
</file>

<file path=xl/drawings/_rels/drawing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9.emf"/></Relationships>
</file>

<file path=xl/drawings/_rels/drawing5.xml.rels><?xml version="1.0" encoding="UTF-8" standalone="yes"?>
<Relationships xmlns="http://schemas.openxmlformats.org/package/2006/relationships"><Relationship Id="rId3" Type="http://schemas.openxmlformats.org/officeDocument/2006/relationships/hyperlink" Target="#'MEMORIA DE CALCULO AT'!Area_de_impressao"/><Relationship Id="rId2" Type="http://schemas.openxmlformats.org/officeDocument/2006/relationships/hyperlink" Target="#DADOS!A1"/><Relationship Id="rId1" Type="http://schemas.openxmlformats.org/officeDocument/2006/relationships/image" Target="../media/image21.emf"/></Relationships>
</file>

<file path=xl/drawings/_rels/drawing6.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5.png"/><Relationship Id="rId7" Type="http://schemas.openxmlformats.org/officeDocument/2006/relationships/image" Target="../media/image28.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1.emf"/><Relationship Id="rId5" Type="http://schemas.openxmlformats.org/officeDocument/2006/relationships/image" Target="../media/image27.png"/><Relationship Id="rId4" Type="http://schemas.openxmlformats.org/officeDocument/2006/relationships/image" Target="../media/image26.png"/></Relationships>
</file>

<file path=xl/drawings/_rels/drawing7.xml.rels><?xml version="1.0" encoding="UTF-8" standalone="yes"?>
<Relationships xmlns="http://schemas.openxmlformats.org/package/2006/relationships"><Relationship Id="rId2" Type="http://schemas.openxmlformats.org/officeDocument/2006/relationships/hyperlink" Target="#'MEMORIA DE CALCULO AT'!Area_de_impressao"/><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30.emf"/><Relationship Id="rId4" Type="http://schemas.openxmlformats.org/officeDocument/2006/relationships/hyperlink" Target="#CRONOGRAMA!Area_de_impressao"/></Relationships>
</file>

<file path=xl/drawings/_rels/drawing9.x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142875</xdr:rowOff>
    </xdr:from>
    <xdr:to>
      <xdr:col>1</xdr:col>
      <xdr:colOff>2809875</xdr:colOff>
      <xdr:row>1</xdr:row>
      <xdr:rowOff>816769</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4175" y="1304925"/>
          <a:ext cx="2695575" cy="673894"/>
        </a:xfrm>
        <a:prstGeom prst="rect">
          <a:avLst/>
        </a:prstGeom>
      </xdr:spPr>
    </xdr:pic>
    <xdr:clientData/>
  </xdr:twoCellAnchor>
  <xdr:twoCellAnchor editAs="oneCell">
    <xdr:from>
      <xdr:col>1</xdr:col>
      <xdr:colOff>95250</xdr:colOff>
      <xdr:row>2</xdr:row>
      <xdr:rowOff>180975</xdr:rowOff>
    </xdr:from>
    <xdr:to>
      <xdr:col>1</xdr:col>
      <xdr:colOff>2524125</xdr:colOff>
      <xdr:row>2</xdr:row>
      <xdr:rowOff>714921</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05125" y="2381250"/>
          <a:ext cx="2428875" cy="533946"/>
        </a:xfrm>
        <a:prstGeom prst="rect">
          <a:avLst/>
        </a:prstGeom>
      </xdr:spPr>
    </xdr:pic>
    <xdr:clientData/>
  </xdr:twoCellAnchor>
  <xdr:twoCellAnchor editAs="oneCell">
    <xdr:from>
      <xdr:col>1</xdr:col>
      <xdr:colOff>123825</xdr:colOff>
      <xdr:row>3</xdr:row>
      <xdr:rowOff>161925</xdr:rowOff>
    </xdr:from>
    <xdr:to>
      <xdr:col>1</xdr:col>
      <xdr:colOff>3074545</xdr:colOff>
      <xdr:row>3</xdr:row>
      <xdr:rowOff>1088597</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3700" y="3257550"/>
          <a:ext cx="2950720" cy="926672"/>
        </a:xfrm>
        <a:prstGeom prst="rect">
          <a:avLst/>
        </a:prstGeom>
      </xdr:spPr>
    </xdr:pic>
    <xdr:clientData/>
  </xdr:twoCellAnchor>
  <xdr:twoCellAnchor editAs="oneCell">
    <xdr:from>
      <xdr:col>1</xdr:col>
      <xdr:colOff>1029028</xdr:colOff>
      <xdr:row>0</xdr:row>
      <xdr:rowOff>26275</xdr:rowOff>
    </xdr:from>
    <xdr:to>
      <xdr:col>1</xdr:col>
      <xdr:colOff>2353003</xdr:colOff>
      <xdr:row>0</xdr:row>
      <xdr:rowOff>1001096</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38903" y="26275"/>
          <a:ext cx="1323975" cy="974821"/>
        </a:xfrm>
        <a:prstGeom prst="rect">
          <a:avLst/>
        </a:prstGeom>
      </xdr:spPr>
    </xdr:pic>
    <xdr:clientData/>
  </xdr:twoCellAnchor>
  <xdr:twoCellAnchor editAs="oneCell">
    <xdr:from>
      <xdr:col>1</xdr:col>
      <xdr:colOff>1070742</xdr:colOff>
      <xdr:row>5</xdr:row>
      <xdr:rowOff>59122</xdr:rowOff>
    </xdr:from>
    <xdr:to>
      <xdr:col>1</xdr:col>
      <xdr:colOff>2036380</xdr:colOff>
      <xdr:row>5</xdr:row>
      <xdr:rowOff>1024760</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80617" y="5364547"/>
          <a:ext cx="965638" cy="965638"/>
        </a:xfrm>
        <a:prstGeom prst="rect">
          <a:avLst/>
        </a:prstGeom>
      </xdr:spPr>
    </xdr:pic>
    <xdr:clientData/>
  </xdr:twoCellAnchor>
  <xdr:twoCellAnchor editAs="oneCell">
    <xdr:from>
      <xdr:col>1</xdr:col>
      <xdr:colOff>672355</xdr:colOff>
      <xdr:row>6</xdr:row>
      <xdr:rowOff>278567</xdr:rowOff>
    </xdr:from>
    <xdr:to>
      <xdr:col>1</xdr:col>
      <xdr:colOff>2613032</xdr:colOff>
      <xdr:row>6</xdr:row>
      <xdr:rowOff>893353</xdr:rowOff>
    </xdr:to>
    <xdr:pic>
      <xdr:nvPicPr>
        <xdr:cNvPr id="10" name="Imagem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4205" y="6707942"/>
          <a:ext cx="1940677" cy="614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313767</xdr:colOff>
      <xdr:row>4</xdr:row>
      <xdr:rowOff>100854</xdr:rowOff>
    </xdr:from>
    <xdr:to>
      <xdr:col>1</xdr:col>
      <xdr:colOff>2969561</xdr:colOff>
      <xdr:row>4</xdr:row>
      <xdr:rowOff>846298</xdr:rowOff>
    </xdr:to>
    <xdr:pic>
      <xdr:nvPicPr>
        <xdr:cNvPr id="11" name="Imagem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a:stretch>
          <a:fillRect/>
        </a:stretch>
      </xdr:blipFill>
      <xdr:spPr>
        <a:xfrm>
          <a:off x="3126443" y="4437530"/>
          <a:ext cx="2655794" cy="745444"/>
        </a:xfrm>
        <a:prstGeom prst="rect">
          <a:avLst/>
        </a:prstGeom>
      </xdr:spPr>
    </xdr:pic>
    <xdr:clientData/>
  </xdr:twoCellAnchor>
  <xdr:twoCellAnchor editAs="oneCell">
    <xdr:from>
      <xdr:col>1</xdr:col>
      <xdr:colOff>134471</xdr:colOff>
      <xdr:row>7</xdr:row>
      <xdr:rowOff>56029</xdr:rowOff>
    </xdr:from>
    <xdr:to>
      <xdr:col>1</xdr:col>
      <xdr:colOff>3025588</xdr:colOff>
      <xdr:row>7</xdr:row>
      <xdr:rowOff>1053730</xdr:rowOff>
    </xdr:to>
    <xdr:pic>
      <xdr:nvPicPr>
        <xdr:cNvPr id="5" name="Image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8"/>
        <a:stretch>
          <a:fillRect/>
        </a:stretch>
      </xdr:blipFill>
      <xdr:spPr>
        <a:xfrm>
          <a:off x="2947147" y="7608794"/>
          <a:ext cx="2891117" cy="997701"/>
        </a:xfrm>
        <a:prstGeom prst="rect">
          <a:avLst/>
        </a:prstGeom>
      </xdr:spPr>
    </xdr:pic>
    <xdr:clientData/>
  </xdr:twoCellAnchor>
  <xdr:twoCellAnchor editAs="oneCell">
    <xdr:from>
      <xdr:col>1</xdr:col>
      <xdr:colOff>145677</xdr:colOff>
      <xdr:row>8</xdr:row>
      <xdr:rowOff>89647</xdr:rowOff>
    </xdr:from>
    <xdr:to>
      <xdr:col>1</xdr:col>
      <xdr:colOff>2891119</xdr:colOff>
      <xdr:row>8</xdr:row>
      <xdr:rowOff>1004794</xdr:rowOff>
    </xdr:to>
    <xdr:pic>
      <xdr:nvPicPr>
        <xdr:cNvPr id="9" name="Imagem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9"/>
        <a:stretch>
          <a:fillRect/>
        </a:stretch>
      </xdr:blipFill>
      <xdr:spPr>
        <a:xfrm>
          <a:off x="2958353" y="8751794"/>
          <a:ext cx="2745442" cy="915147"/>
        </a:xfrm>
        <a:prstGeom prst="rect">
          <a:avLst/>
        </a:prstGeom>
      </xdr:spPr>
    </xdr:pic>
    <xdr:clientData/>
  </xdr:twoCellAnchor>
  <xdr:twoCellAnchor editAs="oneCell">
    <xdr:from>
      <xdr:col>1</xdr:col>
      <xdr:colOff>1003658</xdr:colOff>
      <xdr:row>10</xdr:row>
      <xdr:rowOff>123265</xdr:rowOff>
    </xdr:from>
    <xdr:to>
      <xdr:col>1</xdr:col>
      <xdr:colOff>1911334</xdr:colOff>
      <xdr:row>10</xdr:row>
      <xdr:rowOff>986747</xdr:rowOff>
    </xdr:to>
    <xdr:pic>
      <xdr:nvPicPr>
        <xdr:cNvPr id="12" name="Imagem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0"/>
        <a:stretch>
          <a:fillRect/>
        </a:stretch>
      </xdr:blipFill>
      <xdr:spPr>
        <a:xfrm>
          <a:off x="3811462" y="10981765"/>
          <a:ext cx="907676" cy="863482"/>
        </a:xfrm>
        <a:prstGeom prst="rect">
          <a:avLst/>
        </a:prstGeom>
      </xdr:spPr>
    </xdr:pic>
    <xdr:clientData/>
  </xdr:twoCellAnchor>
  <xdr:twoCellAnchor editAs="oneCell">
    <xdr:from>
      <xdr:col>1</xdr:col>
      <xdr:colOff>1019096</xdr:colOff>
      <xdr:row>12</xdr:row>
      <xdr:rowOff>369794</xdr:rowOff>
    </xdr:from>
    <xdr:to>
      <xdr:col>1</xdr:col>
      <xdr:colOff>2978206</xdr:colOff>
      <xdr:row>12</xdr:row>
      <xdr:rowOff>918882</xdr:rowOff>
    </xdr:to>
    <xdr:pic>
      <xdr:nvPicPr>
        <xdr:cNvPr id="15" name="Imagem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1"/>
        <a:stretch>
          <a:fillRect/>
        </a:stretch>
      </xdr:blipFill>
      <xdr:spPr>
        <a:xfrm>
          <a:off x="3826900" y="13431468"/>
          <a:ext cx="1959110" cy="549088"/>
        </a:xfrm>
        <a:prstGeom prst="rect">
          <a:avLst/>
        </a:prstGeom>
      </xdr:spPr>
    </xdr:pic>
    <xdr:clientData/>
  </xdr:twoCellAnchor>
  <xdr:twoCellAnchor editAs="oneCell">
    <xdr:from>
      <xdr:col>1</xdr:col>
      <xdr:colOff>201706</xdr:colOff>
      <xdr:row>12</xdr:row>
      <xdr:rowOff>257735</xdr:rowOff>
    </xdr:from>
    <xdr:to>
      <xdr:col>1</xdr:col>
      <xdr:colOff>1098177</xdr:colOff>
      <xdr:row>12</xdr:row>
      <xdr:rowOff>997360</xdr:rowOff>
    </xdr:to>
    <xdr:pic>
      <xdr:nvPicPr>
        <xdr:cNvPr id="17" name="Imagem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2"/>
        <a:stretch>
          <a:fillRect/>
        </a:stretch>
      </xdr:blipFill>
      <xdr:spPr>
        <a:xfrm>
          <a:off x="3014382" y="13357411"/>
          <a:ext cx="896471" cy="739625"/>
        </a:xfrm>
        <a:prstGeom prst="rect">
          <a:avLst/>
        </a:prstGeom>
      </xdr:spPr>
    </xdr:pic>
    <xdr:clientData/>
  </xdr:twoCellAnchor>
  <xdr:twoCellAnchor editAs="oneCell">
    <xdr:from>
      <xdr:col>1</xdr:col>
      <xdr:colOff>285750</xdr:colOff>
      <xdr:row>11</xdr:row>
      <xdr:rowOff>57151</xdr:rowOff>
    </xdr:from>
    <xdr:to>
      <xdr:col>1</xdr:col>
      <xdr:colOff>2752725</xdr:colOff>
      <xdr:row>11</xdr:row>
      <xdr:rowOff>928975</xdr:rowOff>
    </xdr:to>
    <xdr:pic>
      <xdr:nvPicPr>
        <xdr:cNvPr id="18" name="Imagem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3"/>
        <a:stretch>
          <a:fillRect/>
        </a:stretch>
      </xdr:blipFill>
      <xdr:spPr>
        <a:xfrm>
          <a:off x="3343275" y="12030076"/>
          <a:ext cx="2466975" cy="871824"/>
        </a:xfrm>
        <a:prstGeom prst="rect">
          <a:avLst/>
        </a:prstGeom>
      </xdr:spPr>
    </xdr:pic>
    <xdr:clientData/>
  </xdr:twoCellAnchor>
  <xdr:twoCellAnchor editAs="oneCell">
    <xdr:from>
      <xdr:col>1</xdr:col>
      <xdr:colOff>247650</xdr:colOff>
      <xdr:row>9</xdr:row>
      <xdr:rowOff>104775</xdr:rowOff>
    </xdr:from>
    <xdr:to>
      <xdr:col>1</xdr:col>
      <xdr:colOff>2762250</xdr:colOff>
      <xdr:row>9</xdr:row>
      <xdr:rowOff>994556</xdr:rowOff>
    </xdr:to>
    <xdr:pic>
      <xdr:nvPicPr>
        <xdr:cNvPr id="19" name="Imagem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4"/>
        <a:stretch>
          <a:fillRect/>
        </a:stretch>
      </xdr:blipFill>
      <xdr:spPr>
        <a:xfrm>
          <a:off x="3305175" y="9867900"/>
          <a:ext cx="2514600" cy="889781"/>
        </a:xfrm>
        <a:prstGeom prst="rect">
          <a:avLst/>
        </a:prstGeom>
      </xdr:spPr>
    </xdr:pic>
    <xdr:clientData/>
  </xdr:twoCellAnchor>
  <xdr:twoCellAnchor editAs="oneCell">
    <xdr:from>
      <xdr:col>1</xdr:col>
      <xdr:colOff>1057276</xdr:colOff>
      <xdr:row>14</xdr:row>
      <xdr:rowOff>95251</xdr:rowOff>
    </xdr:from>
    <xdr:to>
      <xdr:col>1</xdr:col>
      <xdr:colOff>2047876</xdr:colOff>
      <xdr:row>14</xdr:row>
      <xdr:rowOff>1085851</xdr:rowOff>
    </xdr:to>
    <xdr:pic>
      <xdr:nvPicPr>
        <xdr:cNvPr id="8" name="Imagem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5"/>
        <a:stretch>
          <a:fillRect/>
        </a:stretch>
      </xdr:blipFill>
      <xdr:spPr>
        <a:xfrm>
          <a:off x="4429126" y="14277976"/>
          <a:ext cx="990600" cy="990600"/>
        </a:xfrm>
        <a:prstGeom prst="rect">
          <a:avLst/>
        </a:prstGeom>
      </xdr:spPr>
    </xdr:pic>
    <xdr:clientData/>
  </xdr:twoCellAnchor>
  <xdr:twoCellAnchor editAs="oneCell">
    <xdr:from>
      <xdr:col>1</xdr:col>
      <xdr:colOff>104774</xdr:colOff>
      <xdr:row>13</xdr:row>
      <xdr:rowOff>85725</xdr:rowOff>
    </xdr:from>
    <xdr:to>
      <xdr:col>1</xdr:col>
      <xdr:colOff>3171825</xdr:colOff>
      <xdr:row>13</xdr:row>
      <xdr:rowOff>1012326</xdr:rowOff>
    </xdr:to>
    <xdr:pic>
      <xdr:nvPicPr>
        <xdr:cNvPr id="14" name="Imagem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476624" y="14268450"/>
          <a:ext cx="3067051" cy="9266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461321</xdr:colOff>
      <xdr:row>5</xdr:row>
      <xdr:rowOff>32165</xdr:rowOff>
    </xdr:from>
    <xdr:to>
      <xdr:col>5</xdr:col>
      <xdr:colOff>785171</xdr:colOff>
      <xdr:row>6</xdr:row>
      <xdr:rowOff>23996</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8814746" y="105134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419100</xdr:colOff>
      <xdr:row>3</xdr:row>
      <xdr:rowOff>85725</xdr:rowOff>
    </xdr:from>
    <xdr:to>
      <xdr:col>6</xdr:col>
      <xdr:colOff>0</xdr:colOff>
      <xdr:row>4</xdr:row>
      <xdr:rowOff>140176</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a:xfrm>
          <a:off x="8772525" y="6667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947096</xdr:colOff>
      <xdr:row>5</xdr:row>
      <xdr:rowOff>41690</xdr:rowOff>
    </xdr:from>
    <xdr:to>
      <xdr:col>6</xdr:col>
      <xdr:colOff>0</xdr:colOff>
      <xdr:row>6</xdr:row>
      <xdr:rowOff>33521</xdr:rowOff>
    </xdr:to>
    <xdr:sp macro="" textlink="">
      <xdr:nvSpPr>
        <xdr:cNvPr id="5" name="Seta: para a Esquerda 2">
          <a:hlinkClick xmlns:r="http://schemas.openxmlformats.org/officeDocument/2006/relationships" r:id="rId3"/>
          <a:extLst>
            <a:ext uri="{FF2B5EF4-FFF2-40B4-BE49-F238E27FC236}">
              <a16:creationId xmlns:a16="http://schemas.microsoft.com/office/drawing/2014/main" id="{00000000-0008-0000-0B00-000005000000}"/>
            </a:ext>
          </a:extLst>
        </xdr:cNvPr>
        <xdr:cNvSpPr/>
      </xdr:nvSpPr>
      <xdr:spPr>
        <a:xfrm rot="10800000">
          <a:off x="9300521" y="1060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66675</xdr:rowOff>
        </xdr:from>
        <xdr:to>
          <xdr:col>0</xdr:col>
          <xdr:colOff>1343025</xdr:colOff>
          <xdr:row>2</xdr:row>
          <xdr:rowOff>164565</xdr:rowOff>
        </xdr:to>
        <xdr:pic>
          <xdr:nvPicPr>
            <xdr:cNvPr id="7" name="Imagem 6">
              <a:extLst>
                <a:ext uri="{FF2B5EF4-FFF2-40B4-BE49-F238E27FC236}">
                  <a16:creationId xmlns:a16="http://schemas.microsoft.com/office/drawing/2014/main" id="{00000000-0008-0000-0B00-000007000000}"/>
                </a:ext>
              </a:extLst>
            </xdr:cNvPr>
            <xdr:cNvPicPr>
              <a:picLocks noChangeAspect="1"/>
              <a:extLst>
                <a:ext uri="{84589F7E-364E-4C9E-8A38-B11213B215E9}">
                  <a14:cameraTool cellRange="ImgEscudo" spid="_x0000_s224360"/>
                </a:ext>
              </a:extLst>
            </xdr:cNvPicPr>
          </xdr:nvPicPr>
          <xdr:blipFill>
            <a:blip xmlns:r="http://schemas.openxmlformats.org/officeDocument/2006/relationships" r:embed="rId4"/>
            <a:stretch>
              <a:fillRect/>
            </a:stretch>
          </xdr:blipFill>
          <xdr:spPr>
            <a:xfrm>
              <a:off x="95250" y="66675"/>
              <a:ext cx="1247775" cy="488415"/>
            </a:xfrm>
            <a:prstGeom prst="rect">
              <a:avLst/>
            </a:prstGeom>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28575</xdr:rowOff>
        </xdr:from>
        <xdr:to>
          <xdr:col>1</xdr:col>
          <xdr:colOff>1219200</xdr:colOff>
          <xdr:row>2</xdr:row>
          <xdr:rowOff>136480</xdr:rowOff>
        </xdr:to>
        <xdr:pic>
          <xdr:nvPicPr>
            <xdr:cNvPr id="2" name="Imagem 1">
              <a:extLst>
                <a:ext uri="{FF2B5EF4-FFF2-40B4-BE49-F238E27FC236}">
                  <a16:creationId xmlns:a16="http://schemas.microsoft.com/office/drawing/2014/main" id="{00000000-0008-0000-0C00-000002000000}"/>
                </a:ext>
              </a:extLst>
            </xdr:cNvPr>
            <xdr:cNvPicPr>
              <a:picLocks noChangeAspect="1"/>
              <a:extLst>
                <a:ext uri="{84589F7E-364E-4C9E-8A38-B11213B215E9}">
                  <a14:cameraTool cellRange="ImgEscudo" spid="_x0000_s129018"/>
                </a:ext>
              </a:extLst>
            </xdr:cNvPicPr>
          </xdr:nvPicPr>
          <xdr:blipFill>
            <a:blip xmlns:r="http://schemas.openxmlformats.org/officeDocument/2006/relationships" r:embed="rId1"/>
            <a:stretch>
              <a:fillRect/>
            </a:stretch>
          </xdr:blipFill>
          <xdr:spPr>
            <a:xfrm>
              <a:off x="47625" y="28575"/>
              <a:ext cx="1828800" cy="466045"/>
            </a:xfrm>
            <a:prstGeom prst="rect">
              <a:avLst/>
            </a:prstGeom>
          </xdr:spPr>
        </xdr:pic>
        <xdr:clientData/>
      </xdr:twoCellAnchor>
    </mc:Choice>
    <mc:Fallback/>
  </mc:AlternateContent>
  <xdr:twoCellAnchor>
    <xdr:from>
      <xdr:col>25</xdr:col>
      <xdr:colOff>224438</xdr:colOff>
      <xdr:row>11</xdr:row>
      <xdr:rowOff>61568</xdr:rowOff>
    </xdr:from>
    <xdr:to>
      <xdr:col>26</xdr:col>
      <xdr:colOff>150723</xdr:colOff>
      <xdr:row>12</xdr:row>
      <xdr:rowOff>53399</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23258373" y="1974851"/>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25</xdr:col>
      <xdr:colOff>0</xdr:colOff>
      <xdr:row>9</xdr:row>
      <xdr:rowOff>0</xdr:rowOff>
    </xdr:from>
    <xdr:to>
      <xdr:col>26</xdr:col>
      <xdr:colOff>492369</xdr:colOff>
      <xdr:row>10</xdr:row>
      <xdr:rowOff>121126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C00-000004000000}"/>
            </a:ext>
          </a:extLst>
        </xdr:cNvPr>
        <xdr:cNvSpPr/>
      </xdr:nvSpPr>
      <xdr:spPr>
        <a:xfrm>
          <a:off x="23050500" y="1538654"/>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85726</xdr:colOff>
          <xdr:row>0</xdr:row>
          <xdr:rowOff>66675</xdr:rowOff>
        </xdr:from>
        <xdr:to>
          <xdr:col>0</xdr:col>
          <xdr:colOff>1362076</xdr:colOff>
          <xdr:row>2</xdr:row>
          <xdr:rowOff>112895</xdr:rowOff>
        </xdr:to>
        <xdr:pic>
          <xdr:nvPicPr>
            <xdr:cNvPr id="2" name="Imagem 1">
              <a:extLst>
                <a:ext uri="{FF2B5EF4-FFF2-40B4-BE49-F238E27FC236}">
                  <a16:creationId xmlns:a16="http://schemas.microsoft.com/office/drawing/2014/main" id="{00000000-0008-0000-0D00-000002000000}"/>
                </a:ext>
              </a:extLst>
            </xdr:cNvPr>
            <xdr:cNvPicPr>
              <a:picLocks noChangeAspect="1"/>
              <a:extLst>
                <a:ext uri="{84589F7E-364E-4C9E-8A38-B11213B215E9}">
                  <a14:cameraTool cellRange="ImgEscudo" spid="_x0000_s195948"/>
                </a:ext>
              </a:extLst>
            </xdr:cNvPicPr>
          </xdr:nvPicPr>
          <xdr:blipFill>
            <a:blip xmlns:r="http://schemas.openxmlformats.org/officeDocument/2006/relationships" r:embed="rId1"/>
            <a:stretch>
              <a:fillRect/>
            </a:stretch>
          </xdr:blipFill>
          <xdr:spPr>
            <a:xfrm>
              <a:off x="85726" y="66675"/>
              <a:ext cx="1276350" cy="436745"/>
            </a:xfrm>
            <a:prstGeom prst="rect">
              <a:avLst/>
            </a:prstGeom>
          </xdr:spPr>
        </xdr:pic>
        <xdr:clientData/>
      </xdr:twoCellAnchor>
    </mc:Choice>
    <mc:Fallback/>
  </mc:AlternateContent>
  <xdr:twoCellAnchor>
    <xdr:from>
      <xdr:col>5</xdr:col>
      <xdr:colOff>461321</xdr:colOff>
      <xdr:row>5</xdr:row>
      <xdr:rowOff>32165</xdr:rowOff>
    </xdr:from>
    <xdr:to>
      <xdr:col>5</xdr:col>
      <xdr:colOff>785171</xdr:colOff>
      <xdr:row>6</xdr:row>
      <xdr:rowOff>23996</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8814746" y="105134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419100</xdr:colOff>
      <xdr:row>3</xdr:row>
      <xdr:rowOff>85725</xdr:rowOff>
    </xdr:from>
    <xdr:to>
      <xdr:col>6</xdr:col>
      <xdr:colOff>304800</xdr:colOff>
      <xdr:row>4</xdr:row>
      <xdr:rowOff>140176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D00-000004000000}"/>
            </a:ext>
          </a:extLst>
        </xdr:cNvPr>
        <xdr:cNvSpPr/>
      </xdr:nvSpPr>
      <xdr:spPr>
        <a:xfrm>
          <a:off x="8772525" y="6667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947096</xdr:colOff>
      <xdr:row>5</xdr:row>
      <xdr:rowOff>41690</xdr:rowOff>
    </xdr:from>
    <xdr:to>
      <xdr:col>6</xdr:col>
      <xdr:colOff>261296</xdr:colOff>
      <xdr:row>6</xdr:row>
      <xdr:rowOff>33521</xdr:rowOff>
    </xdr:to>
    <xdr:sp macro="" textlink="">
      <xdr:nvSpPr>
        <xdr:cNvPr id="5" name="Seta: para a Esquerda 2">
          <a:hlinkClick xmlns:r="http://schemas.openxmlformats.org/officeDocument/2006/relationships" r:id="rId4"/>
          <a:extLst>
            <a:ext uri="{FF2B5EF4-FFF2-40B4-BE49-F238E27FC236}">
              <a16:creationId xmlns:a16="http://schemas.microsoft.com/office/drawing/2014/main" id="{00000000-0008-0000-0D00-000005000000}"/>
            </a:ext>
          </a:extLst>
        </xdr:cNvPr>
        <xdr:cNvSpPr/>
      </xdr:nvSpPr>
      <xdr:spPr>
        <a:xfrm rot="10800000">
          <a:off x="9300521" y="1060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66676</xdr:colOff>
          <xdr:row>0</xdr:row>
          <xdr:rowOff>28575</xdr:rowOff>
        </xdr:from>
        <xdr:to>
          <xdr:col>1</xdr:col>
          <xdr:colOff>1200150</xdr:colOff>
          <xdr:row>2</xdr:row>
          <xdr:rowOff>133350</xdr:rowOff>
        </xdr:to>
        <xdr:pic>
          <xdr:nvPicPr>
            <xdr:cNvPr id="2" name="Imagem 1">
              <a:extLst>
                <a:ext uri="{FF2B5EF4-FFF2-40B4-BE49-F238E27FC236}">
                  <a16:creationId xmlns:a16="http://schemas.microsoft.com/office/drawing/2014/main" id="{00000000-0008-0000-0E00-000002000000}"/>
                </a:ext>
              </a:extLst>
            </xdr:cNvPr>
            <xdr:cNvPicPr>
              <a:picLocks noChangeAspect="1"/>
              <a:extLst>
                <a:ext uri="{84589F7E-364E-4C9E-8A38-B11213B215E9}">
                  <a14:cameraTool cellRange="ImgEscudo" spid="_x0000_s149392"/>
                </a:ext>
              </a:extLst>
            </xdr:cNvPicPr>
          </xdr:nvPicPr>
          <xdr:blipFill>
            <a:blip xmlns:r="http://schemas.openxmlformats.org/officeDocument/2006/relationships" r:embed="rId1"/>
            <a:stretch>
              <a:fillRect/>
            </a:stretch>
          </xdr:blipFill>
          <xdr:spPr>
            <a:xfrm>
              <a:off x="66676" y="28575"/>
              <a:ext cx="1781174" cy="457200"/>
            </a:xfrm>
            <a:prstGeom prst="rect">
              <a:avLst/>
            </a:prstGeom>
          </xdr:spPr>
        </xdr:pic>
        <xdr:clientData/>
      </xdr:twoCellAnchor>
    </mc:Choice>
    <mc:Fallback/>
  </mc:AlternateContent>
  <xdr:twoCellAnchor>
    <xdr:from>
      <xdr:col>25</xdr:col>
      <xdr:colOff>224438</xdr:colOff>
      <xdr:row>10</xdr:row>
      <xdr:rowOff>61568</xdr:rowOff>
    </xdr:from>
    <xdr:to>
      <xdr:col>26</xdr:col>
      <xdr:colOff>150723</xdr:colOff>
      <xdr:row>11</xdr:row>
      <xdr:rowOff>53399</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23227313" y="1966568"/>
          <a:ext cx="326335"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25</xdr:col>
      <xdr:colOff>0</xdr:colOff>
      <xdr:row>8</xdr:row>
      <xdr:rowOff>0</xdr:rowOff>
    </xdr:from>
    <xdr:to>
      <xdr:col>26</xdr:col>
      <xdr:colOff>492369</xdr:colOff>
      <xdr:row>9</xdr:row>
      <xdr:rowOff>121126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23002875" y="1524000"/>
          <a:ext cx="892419"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24848</xdr:colOff>
          <xdr:row>0</xdr:row>
          <xdr:rowOff>57978</xdr:rowOff>
        </xdr:from>
        <xdr:to>
          <xdr:col>0</xdr:col>
          <xdr:colOff>1374913</xdr:colOff>
          <xdr:row>2</xdr:row>
          <xdr:rowOff>136332</xdr:rowOff>
        </xdr:to>
        <xdr:pic>
          <xdr:nvPicPr>
            <xdr:cNvPr id="3" name="Imagem 2">
              <a:extLst>
                <a:ext uri="{FF2B5EF4-FFF2-40B4-BE49-F238E27FC236}">
                  <a16:creationId xmlns:a16="http://schemas.microsoft.com/office/drawing/2014/main" id="{00000000-0008-0000-0F00-000003000000}"/>
                </a:ext>
              </a:extLst>
            </xdr:cNvPr>
            <xdr:cNvPicPr>
              <a:picLocks noChangeAspect="1"/>
              <a:extLst>
                <a:ext uri="{84589F7E-364E-4C9E-8A38-B11213B215E9}">
                  <a14:cameraTool cellRange="ImgEscudo" spid="_x0000_s171865"/>
                </a:ext>
              </a:extLst>
            </xdr:cNvPicPr>
          </xdr:nvPicPr>
          <xdr:blipFill>
            <a:blip xmlns:r="http://schemas.openxmlformats.org/officeDocument/2006/relationships" r:embed="rId1"/>
            <a:stretch>
              <a:fillRect/>
            </a:stretch>
          </xdr:blipFill>
          <xdr:spPr>
            <a:xfrm>
              <a:off x="24848" y="57978"/>
              <a:ext cx="1350065" cy="414131"/>
            </a:xfrm>
            <a:prstGeom prst="rect">
              <a:avLst/>
            </a:prstGeom>
          </xdr:spPr>
        </xdr:pic>
        <xdr:clientData/>
      </xdr:twoCellAnchor>
    </mc:Choice>
    <mc:Fallback/>
  </mc:AlternateContent>
  <xdr:twoCellAnchor>
    <xdr:from>
      <xdr:col>6</xdr:col>
      <xdr:colOff>231914</xdr:colOff>
      <xdr:row>1</xdr:row>
      <xdr:rowOff>33130</xdr:rowOff>
    </xdr:from>
    <xdr:to>
      <xdr:col>7</xdr:col>
      <xdr:colOff>533782</xdr:colOff>
      <xdr:row>3</xdr:row>
      <xdr:rowOff>5169</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F00-000004000000}"/>
            </a:ext>
          </a:extLst>
        </xdr:cNvPr>
        <xdr:cNvSpPr/>
      </xdr:nvSpPr>
      <xdr:spPr>
        <a:xfrm>
          <a:off x="7611718" y="198782"/>
          <a:ext cx="889934"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55686</xdr:colOff>
          <xdr:row>1</xdr:row>
          <xdr:rowOff>38834</xdr:rowOff>
        </xdr:from>
        <xdr:to>
          <xdr:col>1</xdr:col>
          <xdr:colOff>1552575</xdr:colOff>
          <xdr:row>3</xdr:row>
          <xdr:rowOff>160519</xdr:rowOff>
        </xdr:to>
        <xdr:pic>
          <xdr:nvPicPr>
            <xdr:cNvPr id="2" name="Imagem 1">
              <a:extLst>
                <a:ext uri="{FF2B5EF4-FFF2-40B4-BE49-F238E27FC236}">
                  <a16:creationId xmlns:a16="http://schemas.microsoft.com/office/drawing/2014/main" id="{00000000-0008-0000-1000-000002000000}"/>
                </a:ext>
              </a:extLst>
            </xdr:cNvPr>
            <xdr:cNvPicPr>
              <a:picLocks noChangeAspect="1"/>
              <a:extLst>
                <a:ext uri="{84589F7E-364E-4C9E-8A38-B11213B215E9}">
                  <a14:cameraTool cellRange="ImgEscudo" spid="_x0000_s176776"/>
                </a:ext>
              </a:extLst>
            </xdr:cNvPicPr>
          </xdr:nvPicPr>
          <xdr:blipFill>
            <a:blip xmlns:r="http://schemas.openxmlformats.org/officeDocument/2006/relationships" r:embed="rId1"/>
            <a:stretch>
              <a:fillRect/>
            </a:stretch>
          </xdr:blipFill>
          <xdr:spPr>
            <a:xfrm>
              <a:off x="665286" y="229334"/>
              <a:ext cx="1496889" cy="512210"/>
            </a:xfrm>
            <a:prstGeom prst="rect">
              <a:avLst/>
            </a:prstGeom>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72474</xdr:colOff>
          <xdr:row>0</xdr:row>
          <xdr:rowOff>38928</xdr:rowOff>
        </xdr:from>
        <xdr:to>
          <xdr:col>0</xdr:col>
          <xdr:colOff>1371600</xdr:colOff>
          <xdr:row>2</xdr:row>
          <xdr:rowOff>95250</xdr:rowOff>
        </xdr:to>
        <xdr:pic>
          <xdr:nvPicPr>
            <xdr:cNvPr id="2" name="Imagem 1">
              <a:extLst>
                <a:ext uri="{FF2B5EF4-FFF2-40B4-BE49-F238E27FC236}">
                  <a16:creationId xmlns:a16="http://schemas.microsoft.com/office/drawing/2014/main" id="{00000000-0008-0000-1100-000002000000}"/>
                </a:ext>
              </a:extLst>
            </xdr:cNvPr>
            <xdr:cNvPicPr>
              <a:picLocks noChangeAspect="1"/>
              <a:extLst>
                <a:ext uri="{84589F7E-364E-4C9E-8A38-B11213B215E9}">
                  <a14:cameraTool cellRange="ImgEscudo" spid="_x0000_s154474"/>
                </a:ext>
              </a:extLst>
            </xdr:cNvPicPr>
          </xdr:nvPicPr>
          <xdr:blipFill>
            <a:blip xmlns:r="http://schemas.openxmlformats.org/officeDocument/2006/relationships" r:embed="rId1"/>
            <a:stretch>
              <a:fillRect/>
            </a:stretch>
          </xdr:blipFill>
          <xdr:spPr>
            <a:xfrm>
              <a:off x="72474" y="38928"/>
              <a:ext cx="1299126" cy="380172"/>
            </a:xfrm>
            <a:prstGeom prst="rect">
              <a:avLst/>
            </a:prstGeom>
          </xdr:spPr>
        </xdr:pic>
        <xdr:clientData/>
      </xdr:twoCellAnchor>
    </mc:Choice>
    <mc:Fallback/>
  </mc:AlternateContent>
  <xdr:twoCellAnchor>
    <xdr:from>
      <xdr:col>6</xdr:col>
      <xdr:colOff>231914</xdr:colOff>
      <xdr:row>1</xdr:row>
      <xdr:rowOff>33130</xdr:rowOff>
    </xdr:from>
    <xdr:to>
      <xdr:col>7</xdr:col>
      <xdr:colOff>533782</xdr:colOff>
      <xdr:row>3</xdr:row>
      <xdr:rowOff>5169</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00000000-0008-0000-1100-000003000000}"/>
            </a:ext>
          </a:extLst>
        </xdr:cNvPr>
        <xdr:cNvSpPr/>
      </xdr:nvSpPr>
      <xdr:spPr>
        <a:xfrm>
          <a:off x="7613789" y="195055"/>
          <a:ext cx="892418" cy="30541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600075</xdr:colOff>
      <xdr:row>0</xdr:row>
      <xdr:rowOff>113058</xdr:rowOff>
    </xdr:from>
    <xdr:to>
      <xdr:col>4</xdr:col>
      <xdr:colOff>0</xdr:colOff>
      <xdr:row>5</xdr:row>
      <xdr:rowOff>100219</xdr:rowOff>
    </xdr:to>
    <xdr:sp macro="" textlink="">
      <xdr:nvSpPr>
        <xdr:cNvPr id="2" name="Retângulo 1">
          <a:extLst>
            <a:ext uri="{FF2B5EF4-FFF2-40B4-BE49-F238E27FC236}">
              <a16:creationId xmlns:a16="http://schemas.microsoft.com/office/drawing/2014/main" id="{00000000-0008-0000-0200-000002000000}"/>
            </a:ext>
          </a:extLst>
        </xdr:cNvPr>
        <xdr:cNvSpPr/>
      </xdr:nvSpPr>
      <xdr:spPr>
        <a:xfrm>
          <a:off x="1209675" y="113058"/>
          <a:ext cx="7372350" cy="796786"/>
        </a:xfrm>
        <a:prstGeom prst="rect">
          <a:avLst/>
        </a:prstGeom>
        <a:solidFill>
          <a:schemeClr val="bg1">
            <a:lumMod val="9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2801927</xdr:colOff>
      <xdr:row>1</xdr:row>
      <xdr:rowOff>5954</xdr:rowOff>
    </xdr:from>
    <xdr:to>
      <xdr:col>3</xdr:col>
      <xdr:colOff>3574549</xdr:colOff>
      <xdr:row>2</xdr:row>
      <xdr:rowOff>89297</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1115" y="166688"/>
          <a:ext cx="772622" cy="244078"/>
        </a:xfrm>
        <a:prstGeom prst="rect">
          <a:avLst/>
        </a:prstGeom>
      </xdr:spPr>
    </xdr:pic>
    <xdr:clientData/>
  </xdr:twoCellAnchor>
  <xdr:twoCellAnchor>
    <xdr:from>
      <xdr:col>2</xdr:col>
      <xdr:colOff>91102</xdr:colOff>
      <xdr:row>1</xdr:row>
      <xdr:rowOff>165648</xdr:rowOff>
    </xdr:from>
    <xdr:to>
      <xdr:col>2</xdr:col>
      <xdr:colOff>1051885</xdr:colOff>
      <xdr:row>4</xdr:row>
      <xdr:rowOff>107669</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91102" y="165648"/>
          <a:ext cx="960783" cy="427796"/>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PLANILHA</a:t>
          </a:r>
          <a:r>
            <a:rPr lang="pt-BR" sz="900" baseline="0">
              <a:latin typeface="Britannic Bold" panose="020B0903060703020204" pitchFamily="34" charset="0"/>
            </a:rPr>
            <a:t> </a:t>
          </a:r>
          <a:r>
            <a:rPr lang="pt-BR" sz="800" baseline="0">
              <a:latin typeface="Britannic Bold" panose="020B0903060703020204" pitchFamily="34" charset="0"/>
            </a:rPr>
            <a:t>ORÇAMENTÁRIA</a:t>
          </a:r>
          <a:endParaRPr lang="pt-BR" sz="800">
            <a:latin typeface="Britannic Bold" panose="020B0903060703020204" pitchFamily="34" charset="0"/>
          </a:endParaRPr>
        </a:p>
      </xdr:txBody>
    </xdr:sp>
    <xdr:clientData/>
  </xdr:twoCellAnchor>
  <xdr:twoCellAnchor>
    <xdr:from>
      <xdr:col>2</xdr:col>
      <xdr:colOff>1162863</xdr:colOff>
      <xdr:row>2</xdr:row>
      <xdr:rowOff>11592</xdr:rowOff>
    </xdr:from>
    <xdr:to>
      <xdr:col>2</xdr:col>
      <xdr:colOff>2123646</xdr:colOff>
      <xdr:row>4</xdr:row>
      <xdr:rowOff>119265</xdr:rowOff>
    </xdr:to>
    <xdr:sp macro="" textlink="">
      <xdr:nvSpPr>
        <xdr:cNvPr id="5" name="Retângulo: Cantos Arredondados 4">
          <a:hlinkClick xmlns:r="http://schemas.openxmlformats.org/officeDocument/2006/relationships" r:id="rId3"/>
          <a:extLst>
            <a:ext uri="{FF2B5EF4-FFF2-40B4-BE49-F238E27FC236}">
              <a16:creationId xmlns:a16="http://schemas.microsoft.com/office/drawing/2014/main" id="{00000000-0008-0000-0200-000005000000}"/>
            </a:ext>
          </a:extLst>
        </xdr:cNvPr>
        <xdr:cNvSpPr/>
      </xdr:nvSpPr>
      <xdr:spPr>
        <a:xfrm>
          <a:off x="1162863" y="173517"/>
          <a:ext cx="960783" cy="431523"/>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MEMÓRIA</a:t>
          </a:r>
          <a:r>
            <a:rPr lang="pt-BR" sz="800" baseline="0">
              <a:latin typeface="Britannic Bold" panose="020B0903060703020204" pitchFamily="34" charset="0"/>
            </a:rPr>
            <a:t> DE CÁLCULO</a:t>
          </a:r>
          <a:endParaRPr lang="pt-BR" sz="800">
            <a:latin typeface="Britannic Bold" panose="020B0903060703020204" pitchFamily="34" charset="0"/>
          </a:endParaRPr>
        </a:p>
      </xdr:txBody>
    </xdr:sp>
    <xdr:clientData/>
  </xdr:twoCellAnchor>
  <xdr:twoCellAnchor>
    <xdr:from>
      <xdr:col>2</xdr:col>
      <xdr:colOff>2241880</xdr:colOff>
      <xdr:row>2</xdr:row>
      <xdr:rowOff>6623</xdr:rowOff>
    </xdr:from>
    <xdr:to>
      <xdr:col>2</xdr:col>
      <xdr:colOff>3202663</xdr:colOff>
      <xdr:row>4</xdr:row>
      <xdr:rowOff>114296</xdr:rowOff>
    </xdr:to>
    <xdr:sp macro="" textlink="">
      <xdr:nvSpPr>
        <xdr:cNvPr id="6" name="Retângulo: Cantos Arredondados 5">
          <a:hlinkClick xmlns:r="http://schemas.openxmlformats.org/officeDocument/2006/relationships" r:id="rId4"/>
          <a:extLst>
            <a:ext uri="{FF2B5EF4-FFF2-40B4-BE49-F238E27FC236}">
              <a16:creationId xmlns:a16="http://schemas.microsoft.com/office/drawing/2014/main" id="{00000000-0008-0000-0200-000006000000}"/>
            </a:ext>
          </a:extLst>
        </xdr:cNvPr>
        <xdr:cNvSpPr/>
      </xdr:nvSpPr>
      <xdr:spPr>
        <a:xfrm>
          <a:off x="3456318" y="328092"/>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COMPOSIÇÕES</a:t>
          </a:r>
        </a:p>
      </xdr:txBody>
    </xdr:sp>
    <xdr:clientData/>
  </xdr:twoCellAnchor>
  <xdr:twoCellAnchor>
    <xdr:from>
      <xdr:col>2</xdr:col>
      <xdr:colOff>3323226</xdr:colOff>
      <xdr:row>2</xdr:row>
      <xdr:rowOff>12265</xdr:rowOff>
    </xdr:from>
    <xdr:to>
      <xdr:col>3</xdr:col>
      <xdr:colOff>565118</xdr:colOff>
      <xdr:row>4</xdr:row>
      <xdr:rowOff>119938</xdr:rowOff>
    </xdr:to>
    <xdr:sp macro="" textlink="">
      <xdr:nvSpPr>
        <xdr:cNvPr id="7" name="Retângulo: Cantos Arredondados 6">
          <a:hlinkClick xmlns:r="http://schemas.openxmlformats.org/officeDocument/2006/relationships" r:id="rId5"/>
          <a:extLst>
            <a:ext uri="{FF2B5EF4-FFF2-40B4-BE49-F238E27FC236}">
              <a16:creationId xmlns:a16="http://schemas.microsoft.com/office/drawing/2014/main" id="{00000000-0008-0000-0200-000007000000}"/>
            </a:ext>
          </a:extLst>
        </xdr:cNvPr>
        <xdr:cNvSpPr/>
      </xdr:nvSpPr>
      <xdr:spPr>
        <a:xfrm>
          <a:off x="4537664" y="333734"/>
          <a:ext cx="956642"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CRONOGRAMA</a:t>
          </a:r>
        </a:p>
      </xdr:txBody>
    </xdr:sp>
    <xdr:clientData/>
  </xdr:twoCellAnchor>
  <xdr:twoCellAnchor>
    <xdr:from>
      <xdr:col>3</xdr:col>
      <xdr:colOff>672740</xdr:colOff>
      <xdr:row>2</xdr:row>
      <xdr:rowOff>13250</xdr:rowOff>
    </xdr:from>
    <xdr:to>
      <xdr:col>3</xdr:col>
      <xdr:colOff>1633523</xdr:colOff>
      <xdr:row>4</xdr:row>
      <xdr:rowOff>120923</xdr:rowOff>
    </xdr:to>
    <xdr:sp macro="" textlink="">
      <xdr:nvSpPr>
        <xdr:cNvPr id="8" name="Retângulo: Cantos Arredondados 7">
          <a:hlinkClick xmlns:r="http://schemas.openxmlformats.org/officeDocument/2006/relationships" r:id="rId6"/>
          <a:extLst>
            <a:ext uri="{FF2B5EF4-FFF2-40B4-BE49-F238E27FC236}">
              <a16:creationId xmlns:a16="http://schemas.microsoft.com/office/drawing/2014/main" id="{00000000-0008-0000-0200-000008000000}"/>
            </a:ext>
          </a:extLst>
        </xdr:cNvPr>
        <xdr:cNvSpPr/>
      </xdr:nvSpPr>
      <xdr:spPr>
        <a:xfrm>
          <a:off x="5601928" y="334719"/>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COTAÇÕES</a:t>
          </a:r>
        </a:p>
      </xdr:txBody>
    </xdr:sp>
    <xdr:clientData/>
  </xdr:twoCellAnchor>
  <xdr:twoCellAnchor>
    <xdr:from>
      <xdr:col>3</xdr:col>
      <xdr:colOff>1744301</xdr:colOff>
      <xdr:row>2</xdr:row>
      <xdr:rowOff>14441</xdr:rowOff>
    </xdr:from>
    <xdr:to>
      <xdr:col>3</xdr:col>
      <xdr:colOff>2705084</xdr:colOff>
      <xdr:row>4</xdr:row>
      <xdr:rowOff>122114</xdr:rowOff>
    </xdr:to>
    <xdr:sp macro="" textlink="">
      <xdr:nvSpPr>
        <xdr:cNvPr id="9" name="Retângulo: Cantos Arredondados 8">
          <a:hlinkClick xmlns:r="http://schemas.openxmlformats.org/officeDocument/2006/relationships" r:id="rId7"/>
          <a:extLst>
            <a:ext uri="{FF2B5EF4-FFF2-40B4-BE49-F238E27FC236}">
              <a16:creationId xmlns:a16="http://schemas.microsoft.com/office/drawing/2014/main" id="{00000000-0008-0000-0200-000009000000}"/>
            </a:ext>
          </a:extLst>
        </xdr:cNvPr>
        <xdr:cNvSpPr/>
      </xdr:nvSpPr>
      <xdr:spPr>
        <a:xfrm>
          <a:off x="6673489" y="335910"/>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BDI</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195677</xdr:colOff>
      <xdr:row>1</xdr:row>
      <xdr:rowOff>87922</xdr:rowOff>
    </xdr:from>
    <xdr:to>
      <xdr:col>2</xdr:col>
      <xdr:colOff>663395</xdr:colOff>
      <xdr:row>3</xdr:row>
      <xdr:rowOff>135861</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05227" y="278422"/>
          <a:ext cx="1315443" cy="58133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66675</xdr:colOff>
          <xdr:row>11</xdr:row>
          <xdr:rowOff>0</xdr:rowOff>
        </xdr:from>
        <xdr:to>
          <xdr:col>3</xdr:col>
          <xdr:colOff>314325</xdr:colOff>
          <xdr:row>11</xdr:row>
          <xdr:rowOff>276225</xdr:rowOff>
        </xdr:to>
        <xdr:sp macro="" textlink="">
          <xdr:nvSpPr>
            <xdr:cNvPr id="154625" name="Check Box 1" hidden="1">
              <a:extLst>
                <a:ext uri="{63B3BB69-23CF-44E3-9099-C40C66FF867C}">
                  <a14:compatExt spid="_x0000_s154625"/>
                </a:ext>
                <a:ext uri="{FF2B5EF4-FFF2-40B4-BE49-F238E27FC236}">
                  <a16:creationId xmlns:a16="http://schemas.microsoft.com/office/drawing/2014/main" id="{00000000-0008-0000-0300-00000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12</xdr:row>
          <xdr:rowOff>19050</xdr:rowOff>
        </xdr:from>
        <xdr:to>
          <xdr:col>3</xdr:col>
          <xdr:colOff>266700</xdr:colOff>
          <xdr:row>12</xdr:row>
          <xdr:rowOff>228600</xdr:rowOff>
        </xdr:to>
        <xdr:sp macro="" textlink="">
          <xdr:nvSpPr>
            <xdr:cNvPr id="154626" name="Check Box 2" hidden="1">
              <a:extLst>
                <a:ext uri="{63B3BB69-23CF-44E3-9099-C40C66FF867C}">
                  <a14:compatExt spid="_x0000_s154626"/>
                </a:ext>
                <a:ext uri="{FF2B5EF4-FFF2-40B4-BE49-F238E27FC236}">
                  <a16:creationId xmlns:a16="http://schemas.microsoft.com/office/drawing/2014/main" id="{00000000-0008-0000-0300-00000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13</xdr:row>
          <xdr:rowOff>9525</xdr:rowOff>
        </xdr:from>
        <xdr:to>
          <xdr:col>3</xdr:col>
          <xdr:colOff>323850</xdr:colOff>
          <xdr:row>14</xdr:row>
          <xdr:rowOff>0</xdr:rowOff>
        </xdr:to>
        <xdr:sp macro="" textlink="">
          <xdr:nvSpPr>
            <xdr:cNvPr id="154627" name="Check Box 3" hidden="1">
              <a:extLst>
                <a:ext uri="{63B3BB69-23CF-44E3-9099-C40C66FF867C}">
                  <a14:compatExt spid="_x0000_s154627"/>
                </a:ext>
                <a:ext uri="{FF2B5EF4-FFF2-40B4-BE49-F238E27FC236}">
                  <a16:creationId xmlns:a16="http://schemas.microsoft.com/office/drawing/2014/main" id="{00000000-0008-0000-0300-00000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14</xdr:row>
          <xdr:rowOff>0</xdr:rowOff>
        </xdr:from>
        <xdr:to>
          <xdr:col>3</xdr:col>
          <xdr:colOff>323850</xdr:colOff>
          <xdr:row>15</xdr:row>
          <xdr:rowOff>0</xdr:rowOff>
        </xdr:to>
        <xdr:sp macro="" textlink="">
          <xdr:nvSpPr>
            <xdr:cNvPr id="154628" name="Check Box 4" hidden="1">
              <a:extLst>
                <a:ext uri="{63B3BB69-23CF-44E3-9099-C40C66FF867C}">
                  <a14:compatExt spid="_x0000_s154628"/>
                </a:ext>
                <a:ext uri="{FF2B5EF4-FFF2-40B4-BE49-F238E27FC236}">
                  <a16:creationId xmlns:a16="http://schemas.microsoft.com/office/drawing/2014/main" id="{00000000-0008-0000-0300-00000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16</xdr:row>
          <xdr:rowOff>19050</xdr:rowOff>
        </xdr:from>
        <xdr:to>
          <xdr:col>3</xdr:col>
          <xdr:colOff>314325</xdr:colOff>
          <xdr:row>16</xdr:row>
          <xdr:rowOff>361950</xdr:rowOff>
        </xdr:to>
        <xdr:sp macro="" textlink="">
          <xdr:nvSpPr>
            <xdr:cNvPr id="154629" name="Check Box 5" hidden="1">
              <a:extLst>
                <a:ext uri="{63B3BB69-23CF-44E3-9099-C40C66FF867C}">
                  <a14:compatExt spid="_x0000_s154629"/>
                </a:ext>
                <a:ext uri="{FF2B5EF4-FFF2-40B4-BE49-F238E27FC236}">
                  <a16:creationId xmlns:a16="http://schemas.microsoft.com/office/drawing/2014/main" id="{00000000-0008-0000-0300-00000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17</xdr:row>
          <xdr:rowOff>47625</xdr:rowOff>
        </xdr:from>
        <xdr:to>
          <xdr:col>3</xdr:col>
          <xdr:colOff>314325</xdr:colOff>
          <xdr:row>17</xdr:row>
          <xdr:rowOff>323850</xdr:rowOff>
        </xdr:to>
        <xdr:sp macro="" textlink="">
          <xdr:nvSpPr>
            <xdr:cNvPr id="154630" name="Check Box 6" hidden="1">
              <a:extLst>
                <a:ext uri="{63B3BB69-23CF-44E3-9099-C40C66FF867C}">
                  <a14:compatExt spid="_x0000_s154630"/>
                </a:ext>
                <a:ext uri="{FF2B5EF4-FFF2-40B4-BE49-F238E27FC236}">
                  <a16:creationId xmlns:a16="http://schemas.microsoft.com/office/drawing/2014/main" id="{00000000-0008-0000-0300-00000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19</xdr:row>
          <xdr:rowOff>9525</xdr:rowOff>
        </xdr:from>
        <xdr:to>
          <xdr:col>3</xdr:col>
          <xdr:colOff>257175</xdr:colOff>
          <xdr:row>19</xdr:row>
          <xdr:rowOff>266700</xdr:rowOff>
        </xdr:to>
        <xdr:sp macro="" textlink="">
          <xdr:nvSpPr>
            <xdr:cNvPr id="154631" name="Check Box 7" hidden="1">
              <a:extLst>
                <a:ext uri="{63B3BB69-23CF-44E3-9099-C40C66FF867C}">
                  <a14:compatExt spid="_x0000_s154631"/>
                </a:ext>
                <a:ext uri="{FF2B5EF4-FFF2-40B4-BE49-F238E27FC236}">
                  <a16:creationId xmlns:a16="http://schemas.microsoft.com/office/drawing/2014/main" id="{00000000-0008-0000-0300-00000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20</xdr:row>
          <xdr:rowOff>66675</xdr:rowOff>
        </xdr:from>
        <xdr:to>
          <xdr:col>3</xdr:col>
          <xdr:colOff>323850</xdr:colOff>
          <xdr:row>21</xdr:row>
          <xdr:rowOff>0</xdr:rowOff>
        </xdr:to>
        <xdr:sp macro="" textlink="">
          <xdr:nvSpPr>
            <xdr:cNvPr id="154632" name="Check Box 8" hidden="1">
              <a:extLst>
                <a:ext uri="{63B3BB69-23CF-44E3-9099-C40C66FF867C}">
                  <a14:compatExt spid="_x0000_s154632"/>
                </a:ext>
                <a:ext uri="{FF2B5EF4-FFF2-40B4-BE49-F238E27FC236}">
                  <a16:creationId xmlns:a16="http://schemas.microsoft.com/office/drawing/2014/main" id="{00000000-0008-0000-0300-00000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57150</xdr:rowOff>
        </xdr:from>
        <xdr:to>
          <xdr:col>3</xdr:col>
          <xdr:colOff>323850</xdr:colOff>
          <xdr:row>21</xdr:row>
          <xdr:rowOff>333375</xdr:rowOff>
        </xdr:to>
        <xdr:sp macro="" textlink="">
          <xdr:nvSpPr>
            <xdr:cNvPr id="154633" name="Check Box 9" hidden="1">
              <a:extLst>
                <a:ext uri="{63B3BB69-23CF-44E3-9099-C40C66FF867C}">
                  <a14:compatExt spid="_x0000_s154633"/>
                </a:ext>
                <a:ext uri="{FF2B5EF4-FFF2-40B4-BE49-F238E27FC236}">
                  <a16:creationId xmlns:a16="http://schemas.microsoft.com/office/drawing/2014/main" id="{00000000-0008-0000-0300-00000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22</xdr:row>
          <xdr:rowOff>66675</xdr:rowOff>
        </xdr:from>
        <xdr:to>
          <xdr:col>3</xdr:col>
          <xdr:colOff>323850</xdr:colOff>
          <xdr:row>22</xdr:row>
          <xdr:rowOff>342900</xdr:rowOff>
        </xdr:to>
        <xdr:sp macro="" textlink="">
          <xdr:nvSpPr>
            <xdr:cNvPr id="154634" name="Check Box 10" hidden="1">
              <a:extLst>
                <a:ext uri="{63B3BB69-23CF-44E3-9099-C40C66FF867C}">
                  <a14:compatExt spid="_x0000_s154634"/>
                </a:ext>
                <a:ext uri="{FF2B5EF4-FFF2-40B4-BE49-F238E27FC236}">
                  <a16:creationId xmlns:a16="http://schemas.microsoft.com/office/drawing/2014/main" id="{00000000-0008-0000-0300-00000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23</xdr:row>
          <xdr:rowOff>57150</xdr:rowOff>
        </xdr:from>
        <xdr:to>
          <xdr:col>3</xdr:col>
          <xdr:colOff>323850</xdr:colOff>
          <xdr:row>23</xdr:row>
          <xdr:rowOff>333375</xdr:rowOff>
        </xdr:to>
        <xdr:sp macro="" textlink="">
          <xdr:nvSpPr>
            <xdr:cNvPr id="154635" name="Check Box 11" hidden="1">
              <a:extLst>
                <a:ext uri="{63B3BB69-23CF-44E3-9099-C40C66FF867C}">
                  <a14:compatExt spid="_x0000_s154635"/>
                </a:ext>
                <a:ext uri="{FF2B5EF4-FFF2-40B4-BE49-F238E27FC236}">
                  <a16:creationId xmlns:a16="http://schemas.microsoft.com/office/drawing/2014/main" id="{00000000-0008-0000-0300-00000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24</xdr:row>
          <xdr:rowOff>57150</xdr:rowOff>
        </xdr:from>
        <xdr:to>
          <xdr:col>3</xdr:col>
          <xdr:colOff>323850</xdr:colOff>
          <xdr:row>24</xdr:row>
          <xdr:rowOff>352425</xdr:rowOff>
        </xdr:to>
        <xdr:sp macro="" textlink="">
          <xdr:nvSpPr>
            <xdr:cNvPr id="154636" name="Check Box 12" hidden="1">
              <a:extLst>
                <a:ext uri="{63B3BB69-23CF-44E3-9099-C40C66FF867C}">
                  <a14:compatExt spid="_x0000_s154636"/>
                </a:ext>
                <a:ext uri="{FF2B5EF4-FFF2-40B4-BE49-F238E27FC236}">
                  <a16:creationId xmlns:a16="http://schemas.microsoft.com/office/drawing/2014/main" id="{00000000-0008-0000-0300-00000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25</xdr:row>
          <xdr:rowOff>47625</xdr:rowOff>
        </xdr:from>
        <xdr:to>
          <xdr:col>3</xdr:col>
          <xdr:colOff>323850</xdr:colOff>
          <xdr:row>25</xdr:row>
          <xdr:rowOff>323850</xdr:rowOff>
        </xdr:to>
        <xdr:sp macro="" textlink="">
          <xdr:nvSpPr>
            <xdr:cNvPr id="154637" name="Check Box 13" hidden="1">
              <a:extLst>
                <a:ext uri="{63B3BB69-23CF-44E3-9099-C40C66FF867C}">
                  <a14:compatExt spid="_x0000_s154637"/>
                </a:ext>
                <a:ext uri="{FF2B5EF4-FFF2-40B4-BE49-F238E27FC236}">
                  <a16:creationId xmlns:a16="http://schemas.microsoft.com/office/drawing/2014/main" id="{00000000-0008-0000-0300-00000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26</xdr:row>
          <xdr:rowOff>57150</xdr:rowOff>
        </xdr:from>
        <xdr:to>
          <xdr:col>3</xdr:col>
          <xdr:colOff>323850</xdr:colOff>
          <xdr:row>26</xdr:row>
          <xdr:rowOff>333375</xdr:rowOff>
        </xdr:to>
        <xdr:sp macro="" textlink="">
          <xdr:nvSpPr>
            <xdr:cNvPr id="154638" name="Check Box 14" hidden="1">
              <a:extLst>
                <a:ext uri="{63B3BB69-23CF-44E3-9099-C40C66FF867C}">
                  <a14:compatExt spid="_x0000_s154638"/>
                </a:ext>
                <a:ext uri="{FF2B5EF4-FFF2-40B4-BE49-F238E27FC236}">
                  <a16:creationId xmlns:a16="http://schemas.microsoft.com/office/drawing/2014/main" id="{00000000-0008-0000-0300-00000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27</xdr:row>
          <xdr:rowOff>76200</xdr:rowOff>
        </xdr:from>
        <xdr:to>
          <xdr:col>3</xdr:col>
          <xdr:colOff>323850</xdr:colOff>
          <xdr:row>27</xdr:row>
          <xdr:rowOff>352425</xdr:rowOff>
        </xdr:to>
        <xdr:sp macro="" textlink="">
          <xdr:nvSpPr>
            <xdr:cNvPr id="154639" name="Check Box 15" hidden="1">
              <a:extLst>
                <a:ext uri="{63B3BB69-23CF-44E3-9099-C40C66FF867C}">
                  <a14:compatExt spid="_x0000_s154639"/>
                </a:ext>
                <a:ext uri="{FF2B5EF4-FFF2-40B4-BE49-F238E27FC236}">
                  <a16:creationId xmlns:a16="http://schemas.microsoft.com/office/drawing/2014/main" id="{00000000-0008-0000-0300-00000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28</xdr:row>
          <xdr:rowOff>57150</xdr:rowOff>
        </xdr:from>
        <xdr:to>
          <xdr:col>3</xdr:col>
          <xdr:colOff>323850</xdr:colOff>
          <xdr:row>28</xdr:row>
          <xdr:rowOff>333375</xdr:rowOff>
        </xdr:to>
        <xdr:sp macro="" textlink="">
          <xdr:nvSpPr>
            <xdr:cNvPr id="154640" name="Check Box 16" hidden="1">
              <a:extLst>
                <a:ext uri="{63B3BB69-23CF-44E3-9099-C40C66FF867C}">
                  <a14:compatExt spid="_x0000_s154640"/>
                </a:ext>
                <a:ext uri="{FF2B5EF4-FFF2-40B4-BE49-F238E27FC236}">
                  <a16:creationId xmlns:a16="http://schemas.microsoft.com/office/drawing/2014/main" id="{00000000-0008-0000-0300-00001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29</xdr:row>
          <xdr:rowOff>76200</xdr:rowOff>
        </xdr:from>
        <xdr:to>
          <xdr:col>3</xdr:col>
          <xdr:colOff>323850</xdr:colOff>
          <xdr:row>29</xdr:row>
          <xdr:rowOff>352425</xdr:rowOff>
        </xdr:to>
        <xdr:sp macro="" textlink="">
          <xdr:nvSpPr>
            <xdr:cNvPr id="154641" name="Check Box 17" hidden="1">
              <a:extLst>
                <a:ext uri="{63B3BB69-23CF-44E3-9099-C40C66FF867C}">
                  <a14:compatExt spid="_x0000_s154641"/>
                </a:ext>
                <a:ext uri="{FF2B5EF4-FFF2-40B4-BE49-F238E27FC236}">
                  <a16:creationId xmlns:a16="http://schemas.microsoft.com/office/drawing/2014/main" id="{00000000-0008-0000-0300-00001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31</xdr:row>
          <xdr:rowOff>57150</xdr:rowOff>
        </xdr:from>
        <xdr:to>
          <xdr:col>3</xdr:col>
          <xdr:colOff>323850</xdr:colOff>
          <xdr:row>31</xdr:row>
          <xdr:rowOff>333375</xdr:rowOff>
        </xdr:to>
        <xdr:sp macro="" textlink="">
          <xdr:nvSpPr>
            <xdr:cNvPr id="154642" name="Check Box 18" hidden="1">
              <a:extLst>
                <a:ext uri="{63B3BB69-23CF-44E3-9099-C40C66FF867C}">
                  <a14:compatExt spid="_x0000_s154642"/>
                </a:ext>
                <a:ext uri="{FF2B5EF4-FFF2-40B4-BE49-F238E27FC236}">
                  <a16:creationId xmlns:a16="http://schemas.microsoft.com/office/drawing/2014/main" id="{00000000-0008-0000-0300-00001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15</xdr:row>
          <xdr:rowOff>19050</xdr:rowOff>
        </xdr:from>
        <xdr:to>
          <xdr:col>3</xdr:col>
          <xdr:colOff>314325</xdr:colOff>
          <xdr:row>15</xdr:row>
          <xdr:rowOff>361950</xdr:rowOff>
        </xdr:to>
        <xdr:sp macro="" textlink="">
          <xdr:nvSpPr>
            <xdr:cNvPr id="154643" name="Check Box 19" hidden="1">
              <a:extLst>
                <a:ext uri="{63B3BB69-23CF-44E3-9099-C40C66FF867C}">
                  <a14:compatExt spid="_x0000_s154643"/>
                </a:ext>
                <a:ext uri="{FF2B5EF4-FFF2-40B4-BE49-F238E27FC236}">
                  <a16:creationId xmlns:a16="http://schemas.microsoft.com/office/drawing/2014/main" id="{00000000-0008-0000-0300-00001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18</xdr:row>
          <xdr:rowOff>0</xdr:rowOff>
        </xdr:from>
        <xdr:to>
          <xdr:col>3</xdr:col>
          <xdr:colOff>323850</xdr:colOff>
          <xdr:row>18</xdr:row>
          <xdr:rowOff>276225</xdr:rowOff>
        </xdr:to>
        <xdr:sp macro="" textlink="">
          <xdr:nvSpPr>
            <xdr:cNvPr id="154644" name="Check Box 20" hidden="1">
              <a:extLst>
                <a:ext uri="{63B3BB69-23CF-44E3-9099-C40C66FF867C}">
                  <a14:compatExt spid="_x0000_s154644"/>
                </a:ext>
                <a:ext uri="{FF2B5EF4-FFF2-40B4-BE49-F238E27FC236}">
                  <a16:creationId xmlns:a16="http://schemas.microsoft.com/office/drawing/2014/main" id="{00000000-0008-0000-0300-00001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30</xdr:row>
          <xdr:rowOff>57150</xdr:rowOff>
        </xdr:from>
        <xdr:to>
          <xdr:col>3</xdr:col>
          <xdr:colOff>323850</xdr:colOff>
          <xdr:row>30</xdr:row>
          <xdr:rowOff>333375</xdr:rowOff>
        </xdr:to>
        <xdr:sp macro="" textlink="">
          <xdr:nvSpPr>
            <xdr:cNvPr id="154645" name="Check Box 21" hidden="1">
              <a:extLst>
                <a:ext uri="{63B3BB69-23CF-44E3-9099-C40C66FF867C}">
                  <a14:compatExt spid="_x0000_s154645"/>
                </a:ext>
                <a:ext uri="{FF2B5EF4-FFF2-40B4-BE49-F238E27FC236}">
                  <a16:creationId xmlns:a16="http://schemas.microsoft.com/office/drawing/2014/main" id="{00000000-0008-0000-0300-00001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57150</xdr:rowOff>
        </xdr:from>
        <xdr:to>
          <xdr:col>2</xdr:col>
          <xdr:colOff>247650</xdr:colOff>
          <xdr:row>37</xdr:row>
          <xdr:rowOff>142875</xdr:rowOff>
        </xdr:to>
        <xdr:sp macro="" textlink="">
          <xdr:nvSpPr>
            <xdr:cNvPr id="154646" name="Check Box 22" hidden="1">
              <a:extLst>
                <a:ext uri="{63B3BB69-23CF-44E3-9099-C40C66FF867C}">
                  <a14:compatExt spid="_x0000_s154646"/>
                </a:ext>
                <a:ext uri="{FF2B5EF4-FFF2-40B4-BE49-F238E27FC236}">
                  <a16:creationId xmlns:a16="http://schemas.microsoft.com/office/drawing/2014/main" id="{00000000-0008-0000-0300-00001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238125</xdr:colOff>
          <xdr:row>0</xdr:row>
          <xdr:rowOff>19050</xdr:rowOff>
        </xdr:from>
        <xdr:to>
          <xdr:col>1</xdr:col>
          <xdr:colOff>502479</xdr:colOff>
          <xdr:row>2</xdr:row>
          <xdr:rowOff>170216</xdr:rowOff>
        </xdr:to>
        <xdr:pic>
          <xdr:nvPicPr>
            <xdr:cNvPr id="2" name="Imagem 1">
              <a:extLst>
                <a:ext uri="{FF2B5EF4-FFF2-40B4-BE49-F238E27FC236}">
                  <a16:creationId xmlns:a16="http://schemas.microsoft.com/office/drawing/2014/main" id="{00000000-0008-0000-0400-000002000000}"/>
                </a:ext>
              </a:extLst>
            </xdr:cNvPr>
            <xdr:cNvPicPr>
              <a:picLocks noChangeAspect="1"/>
              <a:extLst>
                <a:ext uri="{84589F7E-364E-4C9E-8A38-B11213B215E9}">
                  <a14:cameraTool cellRange="ImgEscudo" spid="_x0000_s156522"/>
                </a:ext>
              </a:extLst>
            </xdr:cNvPicPr>
          </xdr:nvPicPr>
          <xdr:blipFill>
            <a:blip xmlns:r="http://schemas.openxmlformats.org/officeDocument/2006/relationships" r:embed="rId1"/>
            <a:stretch>
              <a:fillRect/>
            </a:stretch>
          </xdr:blipFill>
          <xdr:spPr>
            <a:xfrm>
              <a:off x="238125" y="19050"/>
              <a:ext cx="1597854" cy="513116"/>
            </a:xfrm>
            <a:prstGeom prst="rect">
              <a:avLst/>
            </a:prstGeom>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55686</xdr:colOff>
          <xdr:row>1</xdr:row>
          <xdr:rowOff>38834</xdr:rowOff>
        </xdr:from>
        <xdr:to>
          <xdr:col>2</xdr:col>
          <xdr:colOff>986790</xdr:colOff>
          <xdr:row>3</xdr:row>
          <xdr:rowOff>161425</xdr:rowOff>
        </xdr:to>
        <xdr:pic>
          <xdr:nvPicPr>
            <xdr:cNvPr id="4" name="Imagem 3">
              <a:extLst>
                <a:ext uri="{FF2B5EF4-FFF2-40B4-BE49-F238E27FC236}">
                  <a16:creationId xmlns:a16="http://schemas.microsoft.com/office/drawing/2014/main" id="{00000000-0008-0000-0500-000004000000}"/>
                </a:ext>
              </a:extLst>
            </xdr:cNvPr>
            <xdr:cNvPicPr>
              <a:picLocks noChangeAspect="1"/>
              <a:extLst>
                <a:ext uri="{84589F7E-364E-4C9E-8A38-B11213B215E9}">
                  <a14:cameraTool cellRange="ImgEscudo" spid="_x0000_s180919"/>
                </a:ext>
              </a:extLst>
            </xdr:cNvPicPr>
          </xdr:nvPicPr>
          <xdr:blipFill>
            <a:blip xmlns:r="http://schemas.openxmlformats.org/officeDocument/2006/relationships" r:embed="rId1"/>
            <a:stretch>
              <a:fillRect/>
            </a:stretch>
          </xdr:blipFill>
          <xdr:spPr>
            <a:xfrm>
              <a:off x="665286" y="229334"/>
              <a:ext cx="1597854" cy="513116"/>
            </a:xfrm>
            <a:prstGeom prst="rect">
              <a:avLst/>
            </a:prstGeom>
          </xdr:spPr>
        </xdr:pic>
        <xdr:clientData/>
      </xdr:twoCellAnchor>
    </mc:Choice>
    <mc:Fallback/>
  </mc:AlternateContent>
  <xdr:twoCellAnchor>
    <xdr:from>
      <xdr:col>12</xdr:col>
      <xdr:colOff>361950</xdr:colOff>
      <xdr:row>1</xdr:row>
      <xdr:rowOff>57150</xdr:rowOff>
    </xdr:from>
    <xdr:to>
      <xdr:col>13</xdr:col>
      <xdr:colOff>161925</xdr:colOff>
      <xdr:row>2</xdr:row>
      <xdr:rowOff>178276</xdr:rowOff>
    </xdr:to>
    <xdr:sp macro="" textlink="">
      <xdr:nvSpPr>
        <xdr:cNvPr id="5" name="Retângulo: Cantos Arredondados 3">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13811250" y="2476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12</xdr:col>
      <xdr:colOff>699446</xdr:colOff>
      <xdr:row>3</xdr:row>
      <xdr:rowOff>98840</xdr:rowOff>
    </xdr:from>
    <xdr:to>
      <xdr:col>12</xdr:col>
      <xdr:colOff>1023296</xdr:colOff>
      <xdr:row>4</xdr:row>
      <xdr:rowOff>90671</xdr:rowOff>
    </xdr:to>
    <xdr:sp macro="" textlink="">
      <xdr:nvSpPr>
        <xdr:cNvPr id="6" name="Seta: para a Esquerda 2">
          <a:hlinkClick xmlns:r="http://schemas.openxmlformats.org/officeDocument/2006/relationships" r:id="rId3"/>
          <a:extLst>
            <a:ext uri="{FF2B5EF4-FFF2-40B4-BE49-F238E27FC236}">
              <a16:creationId xmlns:a16="http://schemas.microsoft.com/office/drawing/2014/main" id="{00000000-0008-0000-0500-000006000000}"/>
            </a:ext>
          </a:extLst>
        </xdr:cNvPr>
        <xdr:cNvSpPr/>
      </xdr:nvSpPr>
      <xdr:spPr>
        <a:xfrm rot="10800000">
          <a:off x="14148746" y="679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485776</xdr:colOff>
      <xdr:row>449</xdr:row>
      <xdr:rowOff>64525</xdr:rowOff>
    </xdr:from>
    <xdr:ext cx="2514600" cy="823778"/>
    <xdr:pic>
      <xdr:nvPicPr>
        <xdr:cNvPr id="34" name="Imagem 33">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
        <a:stretch>
          <a:fillRect/>
        </a:stretch>
      </xdr:blipFill>
      <xdr:spPr>
        <a:xfrm>
          <a:off x="1447801" y="66768100"/>
          <a:ext cx="2514600" cy="823778"/>
        </a:xfrm>
        <a:prstGeom prst="rect">
          <a:avLst/>
        </a:prstGeom>
      </xdr:spPr>
    </xdr:pic>
    <xdr:clientData/>
  </xdr:oneCellAnchor>
  <xdr:oneCellAnchor>
    <xdr:from>
      <xdr:col>1</xdr:col>
      <xdr:colOff>714375</xdr:colOff>
      <xdr:row>918</xdr:row>
      <xdr:rowOff>95249</xdr:rowOff>
    </xdr:from>
    <xdr:ext cx="2028825" cy="810133"/>
    <xdr:pic>
      <xdr:nvPicPr>
        <xdr:cNvPr id="40" name="Imagem 39">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2"/>
        <a:stretch>
          <a:fillRect/>
        </a:stretch>
      </xdr:blipFill>
      <xdr:spPr>
        <a:xfrm>
          <a:off x="1676400" y="158753174"/>
          <a:ext cx="2028825" cy="810133"/>
        </a:xfrm>
        <a:prstGeom prst="rect">
          <a:avLst/>
        </a:prstGeom>
      </xdr:spPr>
    </xdr:pic>
    <xdr:clientData/>
  </xdr:oneCellAnchor>
  <xdr:twoCellAnchor editAs="oneCell">
    <xdr:from>
      <xdr:col>1</xdr:col>
      <xdr:colOff>993608</xdr:colOff>
      <xdr:row>914</xdr:row>
      <xdr:rowOff>64735</xdr:rowOff>
    </xdr:from>
    <xdr:to>
      <xdr:col>3</xdr:col>
      <xdr:colOff>257175</xdr:colOff>
      <xdr:row>914</xdr:row>
      <xdr:rowOff>729372</xdr:rowOff>
    </xdr:to>
    <xdr:pic>
      <xdr:nvPicPr>
        <xdr:cNvPr id="46" name="Imagem 45">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3"/>
        <a:stretch>
          <a:fillRect/>
        </a:stretch>
      </xdr:blipFill>
      <xdr:spPr>
        <a:xfrm>
          <a:off x="1955633" y="151416985"/>
          <a:ext cx="1530517" cy="664637"/>
        </a:xfrm>
        <a:prstGeom prst="rect">
          <a:avLst/>
        </a:prstGeom>
      </xdr:spPr>
    </xdr:pic>
    <xdr:clientData/>
  </xdr:twoCellAnchor>
  <xdr:twoCellAnchor editAs="oneCell">
    <xdr:from>
      <xdr:col>1</xdr:col>
      <xdr:colOff>342900</xdr:colOff>
      <xdr:row>597</xdr:row>
      <xdr:rowOff>128533</xdr:rowOff>
    </xdr:from>
    <xdr:to>
      <xdr:col>3</xdr:col>
      <xdr:colOff>1027161</xdr:colOff>
      <xdr:row>619</xdr:row>
      <xdr:rowOff>47624</xdr:rowOff>
    </xdr:to>
    <xdr:pic>
      <xdr:nvPicPr>
        <xdr:cNvPr id="5" name="Imagem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304925" y="94187908"/>
          <a:ext cx="2951211" cy="3481441"/>
        </a:xfrm>
        <a:prstGeom prst="rect">
          <a:avLst/>
        </a:prstGeom>
      </xdr:spPr>
    </xdr:pic>
    <xdr:clientData/>
  </xdr:twoCellAnchor>
  <xdr:twoCellAnchor editAs="oneCell">
    <xdr:from>
      <xdr:col>1</xdr:col>
      <xdr:colOff>305922</xdr:colOff>
      <xdr:row>886</xdr:row>
      <xdr:rowOff>81801</xdr:rowOff>
    </xdr:from>
    <xdr:to>
      <xdr:col>3</xdr:col>
      <xdr:colOff>1047750</xdr:colOff>
      <xdr:row>908</xdr:row>
      <xdr:rowOff>47625</xdr:rowOff>
    </xdr:to>
    <xdr:pic>
      <xdr:nvPicPr>
        <xdr:cNvPr id="11" name="Imagem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a:stretch>
          <a:fillRect/>
        </a:stretch>
      </xdr:blipFill>
      <xdr:spPr>
        <a:xfrm>
          <a:off x="1267947" y="146738226"/>
          <a:ext cx="3008778" cy="352817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190499</xdr:colOff>
          <xdr:row>2</xdr:row>
          <xdr:rowOff>76200</xdr:rowOff>
        </xdr:from>
        <xdr:to>
          <xdr:col>2</xdr:col>
          <xdr:colOff>1033096</xdr:colOff>
          <xdr:row>4</xdr:row>
          <xdr:rowOff>142875</xdr:rowOff>
        </xdr:to>
        <xdr:pic>
          <xdr:nvPicPr>
            <xdr:cNvPr id="41" name="Imagem 40">
              <a:extLst>
                <a:ext uri="{FF2B5EF4-FFF2-40B4-BE49-F238E27FC236}">
                  <a16:creationId xmlns:a16="http://schemas.microsoft.com/office/drawing/2014/main" id="{00000000-0008-0000-0700-000029000000}"/>
                </a:ext>
              </a:extLst>
            </xdr:cNvPr>
            <xdr:cNvPicPr>
              <a:picLocks noChangeAspect="1"/>
              <a:extLst>
                <a:ext uri="{84589F7E-364E-4C9E-8A38-B11213B215E9}">
                  <a14:cameraTool cellRange="ImgEscudo" spid="_x0000_s137120"/>
                </a:ext>
              </a:extLst>
            </xdr:cNvPicPr>
          </xdr:nvPicPr>
          <xdr:blipFill>
            <a:blip xmlns:r="http://schemas.openxmlformats.org/officeDocument/2006/relationships" r:embed="rId6"/>
            <a:stretch>
              <a:fillRect/>
            </a:stretch>
          </xdr:blipFill>
          <xdr:spPr>
            <a:xfrm>
              <a:off x="1150326" y="398585"/>
              <a:ext cx="1861039" cy="447675"/>
            </a:xfrm>
            <a:prstGeom prst="rect">
              <a:avLst/>
            </a:prstGeom>
          </xdr:spPr>
        </xdr:pic>
        <xdr:clientData/>
      </xdr:twoCellAnchor>
    </mc:Choice>
    <mc:Fallback/>
  </mc:AlternateContent>
  <xdr:twoCellAnchor editAs="oneCell">
    <xdr:from>
      <xdr:col>1</xdr:col>
      <xdr:colOff>275150</xdr:colOff>
      <xdr:row>565</xdr:row>
      <xdr:rowOff>110431</xdr:rowOff>
    </xdr:from>
    <xdr:to>
      <xdr:col>3</xdr:col>
      <xdr:colOff>1057275</xdr:colOff>
      <xdr:row>587</xdr:row>
      <xdr:rowOff>9525</xdr:rowOff>
    </xdr:to>
    <xdr:pic>
      <xdr:nvPicPr>
        <xdr:cNvPr id="32" name="Imagem 3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7"/>
        <a:stretch>
          <a:fillRect/>
        </a:stretch>
      </xdr:blipFill>
      <xdr:spPr>
        <a:xfrm>
          <a:off x="1237175" y="89312056"/>
          <a:ext cx="3049075" cy="3461444"/>
        </a:xfrm>
        <a:prstGeom prst="rect">
          <a:avLst/>
        </a:prstGeom>
      </xdr:spPr>
    </xdr:pic>
    <xdr:clientData/>
  </xdr:twoCellAnchor>
  <xdr:oneCellAnchor>
    <xdr:from>
      <xdr:col>1</xdr:col>
      <xdr:colOff>504825</xdr:colOff>
      <xdr:row>461</xdr:row>
      <xdr:rowOff>0</xdr:rowOff>
    </xdr:from>
    <xdr:ext cx="2333625" cy="874715"/>
    <xdr:pic>
      <xdr:nvPicPr>
        <xdr:cNvPr id="8" name="Imagem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a:stretch>
          <a:fillRect/>
        </a:stretch>
      </xdr:blipFill>
      <xdr:spPr>
        <a:xfrm>
          <a:off x="1466850" y="68184035"/>
          <a:ext cx="2333625" cy="874715"/>
        </a:xfrm>
        <a:prstGeom prst="rect">
          <a:avLst/>
        </a:prstGeom>
      </xdr:spPr>
    </xdr:pic>
    <xdr:clientData/>
  </xdr:oneCellAnchor>
  <xdr:oneCellAnchor>
    <xdr:from>
      <xdr:col>1</xdr:col>
      <xdr:colOff>124654</xdr:colOff>
      <xdr:row>539</xdr:row>
      <xdr:rowOff>66676</xdr:rowOff>
    </xdr:from>
    <xdr:ext cx="2047046" cy="1543049"/>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8"/>
        <a:stretch>
          <a:fillRect/>
        </a:stretch>
      </xdr:blipFill>
      <xdr:spPr>
        <a:xfrm>
          <a:off x="1086679" y="89220676"/>
          <a:ext cx="2047046" cy="154304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95348</xdr:colOff>
      <xdr:row>1</xdr:row>
      <xdr:rowOff>104774</xdr:rowOff>
    </xdr:from>
    <xdr:to>
      <xdr:col>1</xdr:col>
      <xdr:colOff>1340408</xdr:colOff>
      <xdr:row>3</xdr:row>
      <xdr:rowOff>19050</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4948" y="352424"/>
          <a:ext cx="1245060" cy="409576"/>
        </a:xfrm>
        <a:prstGeom prst="rect">
          <a:avLst/>
        </a:prstGeom>
      </xdr:spPr>
    </xdr:pic>
    <xdr:clientData/>
  </xdr:twoCellAnchor>
  <xdr:twoCellAnchor>
    <xdr:from>
      <xdr:col>8</xdr:col>
      <xdr:colOff>0</xdr:colOff>
      <xdr:row>2</xdr:row>
      <xdr:rowOff>0</xdr:rowOff>
    </xdr:from>
    <xdr:to>
      <xdr:col>9</xdr:col>
      <xdr:colOff>561976</xdr:colOff>
      <xdr:row>4</xdr:row>
      <xdr:rowOff>19050</xdr:rowOff>
    </xdr:to>
    <xdr:sp macro="" textlink="">
      <xdr:nvSpPr>
        <xdr:cNvPr id="3" name="Retângulo: Cantos Arredondados 3">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8420100" y="495300"/>
          <a:ext cx="1304926" cy="51435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pt-BR" sz="1100"/>
            <a:t>MEMÓRIA DE CÁLCULO</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85726</xdr:colOff>
          <xdr:row>0</xdr:row>
          <xdr:rowOff>66675</xdr:rowOff>
        </xdr:from>
        <xdr:to>
          <xdr:col>0</xdr:col>
          <xdr:colOff>1362076</xdr:colOff>
          <xdr:row>2</xdr:row>
          <xdr:rowOff>112895</xdr:rowOff>
        </xdr:to>
        <xdr:pic>
          <xdr:nvPicPr>
            <xdr:cNvPr id="2" name="Imagem 1">
              <a:extLst>
                <a:ext uri="{FF2B5EF4-FFF2-40B4-BE49-F238E27FC236}">
                  <a16:creationId xmlns:a16="http://schemas.microsoft.com/office/drawing/2014/main" id="{00000000-0008-0000-0900-000002000000}"/>
                </a:ext>
              </a:extLst>
            </xdr:cNvPr>
            <xdr:cNvPicPr>
              <a:picLocks noChangeAspect="1"/>
              <a:extLst>
                <a:ext uri="{84589F7E-364E-4C9E-8A38-B11213B215E9}">
                  <a14:cameraTool cellRange="ImgEscudo" spid="_x0000_s213189"/>
                </a:ext>
              </a:extLst>
            </xdr:cNvPicPr>
          </xdr:nvPicPr>
          <xdr:blipFill>
            <a:blip xmlns:r="http://schemas.openxmlformats.org/officeDocument/2006/relationships" r:embed="rId1"/>
            <a:stretch>
              <a:fillRect/>
            </a:stretch>
          </xdr:blipFill>
          <xdr:spPr>
            <a:xfrm>
              <a:off x="85726" y="66675"/>
              <a:ext cx="1276350" cy="436745"/>
            </a:xfrm>
            <a:prstGeom prst="rect">
              <a:avLst/>
            </a:prstGeom>
          </xdr:spPr>
        </xdr:pic>
        <xdr:clientData/>
      </xdr:twoCellAnchor>
    </mc:Choice>
    <mc:Fallback/>
  </mc:AlternateContent>
  <xdr:twoCellAnchor>
    <xdr:from>
      <xdr:col>5</xdr:col>
      <xdr:colOff>461321</xdr:colOff>
      <xdr:row>5</xdr:row>
      <xdr:rowOff>32165</xdr:rowOff>
    </xdr:from>
    <xdr:to>
      <xdr:col>5</xdr:col>
      <xdr:colOff>785171</xdr:colOff>
      <xdr:row>6</xdr:row>
      <xdr:rowOff>23996</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8814746" y="105134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419100</xdr:colOff>
      <xdr:row>3</xdr:row>
      <xdr:rowOff>85725</xdr:rowOff>
    </xdr:from>
    <xdr:to>
      <xdr:col>6</xdr:col>
      <xdr:colOff>304800</xdr:colOff>
      <xdr:row>4</xdr:row>
      <xdr:rowOff>140176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900-000004000000}"/>
            </a:ext>
          </a:extLst>
        </xdr:cNvPr>
        <xdr:cNvSpPr/>
      </xdr:nvSpPr>
      <xdr:spPr>
        <a:xfrm>
          <a:off x="8772525" y="6667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947096</xdr:colOff>
      <xdr:row>5</xdr:row>
      <xdr:rowOff>41690</xdr:rowOff>
    </xdr:from>
    <xdr:to>
      <xdr:col>6</xdr:col>
      <xdr:colOff>261296</xdr:colOff>
      <xdr:row>6</xdr:row>
      <xdr:rowOff>33521</xdr:rowOff>
    </xdr:to>
    <xdr:sp macro="" textlink="">
      <xdr:nvSpPr>
        <xdr:cNvPr id="5" name="Seta: para a Esquerda 2">
          <a:hlinkClick xmlns:r="http://schemas.openxmlformats.org/officeDocument/2006/relationships" r:id="rId4"/>
          <a:extLst>
            <a:ext uri="{FF2B5EF4-FFF2-40B4-BE49-F238E27FC236}">
              <a16:creationId xmlns:a16="http://schemas.microsoft.com/office/drawing/2014/main" id="{00000000-0008-0000-0900-000005000000}"/>
            </a:ext>
          </a:extLst>
        </xdr:cNvPr>
        <xdr:cNvSpPr/>
      </xdr:nvSpPr>
      <xdr:spPr>
        <a:xfrm rot="10800000">
          <a:off x="9300521" y="1060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455557</xdr:colOff>
          <xdr:row>0</xdr:row>
          <xdr:rowOff>50581</xdr:rowOff>
        </xdr:from>
        <xdr:to>
          <xdr:col>2</xdr:col>
          <xdr:colOff>457021</xdr:colOff>
          <xdr:row>2</xdr:row>
          <xdr:rowOff>173172</xdr:rowOff>
        </xdr:to>
        <xdr:pic>
          <xdr:nvPicPr>
            <xdr:cNvPr id="6" name="Imagem 5">
              <a:extLst>
                <a:ext uri="{FF2B5EF4-FFF2-40B4-BE49-F238E27FC236}">
                  <a16:creationId xmlns:a16="http://schemas.microsoft.com/office/drawing/2014/main" id="{00000000-0008-0000-0A00-000006000000}"/>
                </a:ext>
              </a:extLst>
            </xdr:cNvPr>
            <xdr:cNvPicPr>
              <a:picLocks noChangeAspect="1"/>
              <a:extLst>
                <a:ext uri="{84589F7E-364E-4C9E-8A38-B11213B215E9}">
                  <a14:cameraTool cellRange="ImgEscudo" spid="_x0000_s203050"/>
                </a:ext>
              </a:extLst>
            </xdr:cNvPicPr>
          </xdr:nvPicPr>
          <xdr:blipFill>
            <a:blip xmlns:r="http://schemas.openxmlformats.org/officeDocument/2006/relationships" r:embed="rId1"/>
            <a:stretch>
              <a:fillRect/>
            </a:stretch>
          </xdr:blipFill>
          <xdr:spPr>
            <a:xfrm>
              <a:off x="455557" y="50581"/>
              <a:ext cx="1592139" cy="513116"/>
            </a:xfrm>
            <a:prstGeom prst="rect">
              <a:avLst/>
            </a:prstGeom>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REFORMA%20CAMPO%20DE%20FUTEBOL%20ESTADIO\OR&#199;AMENTO\BAND-2021-REFORMA%20CAMPO-OR&#199;AMENTO-R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Engeluga\DOCUME~1\ADMINI~1\CONFIG~1\Temp\Rar$DI11.110\DOCUME~1\RAPHAE~1.POR\CONFIG~1\Temp\Rar$DI00.610\Acabamentos24.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P:\ENGELUGA\Clientes\Outros\COXIM\UBS\OR&#199;AMENTO\PLANILHA%20OR&#199;AMENT&#193;RIA\COX-2023-UBS-OR&#199;-R02.xlsx" TargetMode="External"/><Relationship Id="rId1" Type="http://schemas.openxmlformats.org/officeDocument/2006/relationships/externalLinkPath" Target="/ENGELUGA/Clientes/Outros/COXIM/UBS/OR&#199;AMENTO/PLANILHA%20OR&#199;AMENT&#193;RIA/COX-2023-UBS-OR&#199;-R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dor\ENGELUGA%20-%20Copia\ENGELUGA\Clientes\Outros\LADARIO\GIN&#193;SIO\OR&#199;AMENTO\PLANILHA%20OR&#199;AMENT&#193;RIA\LAD-2022-GIN&#193;SIO-OR&#199;-R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CAMARA\OR&#199;AMENTO\PLANILHA%20OR&#199;AMENT&#193;RIA\C&#243;pia%20de%20BAN-2021-CAMARA-OR&#199;AMENTO-R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D\Google%20Drive\ENGELUGA%20-%20Copia\ENGELUGA\Clientes\Nova%20Alvorada%20do%20Sul\2019\REFORMA%20ESCOLA%20LEONOR\PROJETO%20CIVIL\LICITA&#199;&#195;O\LICITA&#199;&#195;O\OR&#199;AMENTO\NAS-2019-OBRA-PLANILHA-R0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CERCAMENTO%20ESTADIO\OR&#199;AMENTO\OR&#199;AMENTO%20-%20CERCAMENTO%20ESTADIO%20R0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D\Google%20Drive\ENGELUGA%20-%20Copia\ENGELUGA\Clientes\Nova%20Alvorada%20do%20Sul\2020\PMF%20VACILIO%20DIAS\PMF%20VACILIO%20%20-%20OR&#199;AMENT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dor\ENGELUGA%20-%20Copia\_GDRIVE\ENGELUGA%20-%20Copia\ENGELUGA\Clientes\Jardim\HEMODIALISE\OR&#199;AMENTO\PLANILHA%20OR&#199;AMENT&#193;RIA\C&#243;pia%20de%20JRD-2021-HEMODIALISE-PLA-R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IMAGENS"/>
      <sheetName val="REFERENCIA"/>
      <sheetName val="ORÇAMENTO_DES"/>
      <sheetName val="MEMORIA DE CALCULO AT"/>
      <sheetName val="BANCO DADOS ARQ"/>
      <sheetName val="COMPOSIÇÃO"/>
      <sheetName val="COTAÇÕES"/>
      <sheetName val="BDI "/>
      <sheetName val="CRONOGRAMA"/>
      <sheetName val="BAND-2021-REFORMA CAMPO-ORÇAMEN"/>
      <sheetName val="Planilha1"/>
    </sheetNames>
    <sheetDataSet>
      <sheetData sheetId="0"/>
      <sheetData sheetId="1"/>
      <sheetData sheetId="2"/>
      <sheetData sheetId="3"/>
      <sheetData sheetId="4"/>
      <sheetData sheetId="5"/>
      <sheetData sheetId="6">
        <row r="8">
          <cell r="A8" t="str">
            <v>SIST./REF.:</v>
          </cell>
        </row>
      </sheetData>
      <sheetData sheetId="7"/>
      <sheetData sheetId="8"/>
      <sheetData sheetId="9">
        <row r="5">
          <cell r="A5" t="str">
            <v>OBJETO:</v>
          </cell>
        </row>
      </sheetData>
      <sheetData sheetId="10" refreshError="1"/>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sheet1"/>
      <sheetName val="DADOS"/>
      <sheetName val="correção"/>
      <sheetName val="planilhanull"/>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B7" t="str">
            <v>DESCRICAO DO INSUMO</v>
          </cell>
        </row>
      </sheetData>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DOS"/>
      <sheetName val="REFERENCIA"/>
      <sheetName val="IMAGENS"/>
      <sheetName val="CHECK-LIST"/>
      <sheetName val="ORÇAMENTO_DES"/>
      <sheetName val="GASES MEDICINAIS"/>
      <sheetName val="BANCO DADOS ARQ"/>
      <sheetName val="COTAÇÕE"/>
      <sheetName val="MEMORIA DE CALCULO AT"/>
      <sheetName val="COMPOSIÇÃO"/>
      <sheetName val="COTAÇÕES"/>
      <sheetName val="CRONOGRAMA DES"/>
      <sheetName val="COTAÇÕES XXX"/>
      <sheetName val="CRONOGRAMA S DES"/>
      <sheetName val="BDI C DES "/>
      <sheetName val="QUADRO RESUMO"/>
      <sheetName val="ITENS DE MAIORES RELEVÂNCIA"/>
      <sheetName val="BDI S DES"/>
      <sheetName val="COX-2023-UBS-ORÇ-R02"/>
    </sheetNames>
    <sheetDataSet>
      <sheetData sheetId="0">
        <row r="8">
          <cell r="D8" t="str">
            <v>PREFEITURA MUNICIPAL DE COXIM</v>
          </cell>
        </row>
      </sheetData>
      <sheetData sheetId="1" refreshError="1"/>
      <sheetData sheetId="2">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row r="8">
          <cell r="A8" t="str">
            <v>PREFEITURA MUNICIPAL DE ÁGUA CLARA</v>
          </cell>
        </row>
        <row r="9">
          <cell r="A9" t="str">
            <v>PREFEITURA MUNICIPAL DE CAARAPÓ</v>
          </cell>
        </row>
        <row r="10">
          <cell r="A10" t="str">
            <v>PREFEITURA MUNICIPAL DE JARAGUARI</v>
          </cell>
        </row>
        <row r="11">
          <cell r="A11" t="str">
            <v>PREFEITURA MUNICIPAL DE JARDIM</v>
          </cell>
        </row>
        <row r="12">
          <cell r="A12" t="str">
            <v>PREFEITURA MUNICIPAL DE RIBAS DO RIO PARDO</v>
          </cell>
        </row>
        <row r="13">
          <cell r="A13" t="str">
            <v>PREFEITURA MUNICIPAL DE SELVÍRIA</v>
          </cell>
        </row>
        <row r="14">
          <cell r="A14" t="str">
            <v>PREFEITURA MUNICIPAL DE IVINHEMA</v>
          </cell>
        </row>
        <row r="15">
          <cell r="A15" t="str">
            <v>PREFEITURA MUNICIPAL DE COXIM</v>
          </cell>
        </row>
      </sheetData>
      <sheetData sheetId="3"/>
      <sheetData sheetId="4">
        <row r="1">
          <cell r="B1">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COMPOSIÇÃO"/>
      <sheetName val="COTAÇÕES"/>
      <sheetName val="CRONOGRAMA"/>
      <sheetName val="BANCO DADOS ARQ"/>
      <sheetName val="BANCO DADOS INC"/>
      <sheetName val="BDI C DES"/>
      <sheetName val="BDI S DES"/>
      <sheetName val="LAD-2022-GINÁSIO-ORÇ-R05"/>
    </sheetNames>
    <sheetDataSet>
      <sheetData sheetId="0">
        <row r="1">
          <cell r="A1" t="str">
            <v>PREFEITURA MUNICIPAL DE ANASTÁCIO</v>
          </cell>
        </row>
      </sheetData>
      <sheetData sheetId="1" refreshError="1"/>
      <sheetData sheetId="2">
        <row r="8">
          <cell r="D8" t="str">
            <v>PREFEITURA MUNICIPAL DE LADÁRIO</v>
          </cell>
        </row>
      </sheetData>
      <sheetData sheetId="3">
        <row r="11">
          <cell r="B11" t="str">
            <v>SIST./REF.:</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COMPOSIÇÃO"/>
      <sheetName val="COTAÇÕES"/>
      <sheetName val="BANCO DADOS ARQ"/>
      <sheetName val="BANCO DADOS INC"/>
      <sheetName val="BDI "/>
      <sheetName val="CRONOGRAMA"/>
      <sheetName val="Cópia de BAN-2021-CAMARA-ORÇAME"/>
    </sheetNames>
    <sheetDataSet>
      <sheetData sheetId="0"/>
      <sheetData sheetId="1"/>
      <sheetData sheetId="2"/>
      <sheetData sheetId="3"/>
      <sheetData sheetId="4"/>
      <sheetData sheetId="5">
        <row r="2">
          <cell r="C2" t="str">
            <v>PREFEITURA MUNICIPAL DE BANDEIRANTES</v>
          </cell>
        </row>
      </sheetData>
      <sheetData sheetId="6"/>
      <sheetData sheetId="7"/>
      <sheetData sheetId="8"/>
      <sheetData sheetId="9"/>
      <sheetData sheetId="10"/>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lanilha3"/>
      <sheetName val="referencia"/>
      <sheetName val="PLANILHA"/>
      <sheetName val="MEMÓRIA DE CÁLCULO"/>
      <sheetName val="COMPOSIÇÕES"/>
      <sheetName val="CRONOGRAMA"/>
      <sheetName val="COTAÇÕES"/>
      <sheetName val="ALVENARIA"/>
      <sheetName val="DEMOLIÇÕES"/>
      <sheetName val="AZULEJO E PISO E PEDRAS"/>
    </sheetNames>
    <sheetDataSet>
      <sheetData sheetId="0"/>
      <sheetData sheetId="1"/>
      <sheetData sheetId="2">
        <row r="3">
          <cell r="A3" t="str">
            <v>PREFEITURA MUNICIPAL DE ANASTÁCIO</v>
          </cell>
        </row>
        <row r="4">
          <cell r="A4" t="str">
            <v>PREFEITURA MUNICIPAL DE BANDEIRANTES</v>
          </cell>
        </row>
        <row r="5">
          <cell r="A5" t="str">
            <v>PREFEITURA MUNICIPAL DE BODOQUENA</v>
          </cell>
        </row>
        <row r="6">
          <cell r="A6" t="str">
            <v>PREFEITURA MUNICIPAL DE ELDORADO</v>
          </cell>
        </row>
        <row r="7">
          <cell r="A7" t="str">
            <v>PREFEITURA MUNICIPAL DE NOVA ALVORADA DO SUL</v>
          </cell>
        </row>
        <row r="8">
          <cell r="A8" t="str">
            <v>PREFEITURA MUNICIPAL DE PORTO MURTINHO</v>
          </cell>
        </row>
      </sheetData>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RESUMO"/>
      <sheetName val="ORÇAMENTO_DES"/>
      <sheetName val="MEM. CÁLCULO"/>
      <sheetName val="COMPOSIÇÃO"/>
      <sheetName val="COTAÇÕES"/>
      <sheetName val="BDI "/>
      <sheetName val="CRONOGRAMA"/>
    </sheetNames>
    <sheetDataSet>
      <sheetData sheetId="0">
        <row r="1">
          <cell r="A1" t="str">
            <v>PREFEITURA MUNICIPAL DE ANASTÁCIO</v>
          </cell>
        </row>
      </sheetData>
      <sheetData sheetId="1"/>
      <sheetData sheetId="2">
        <row r="8">
          <cell r="D8" t="str">
            <v>PREFEITURA MUNICIPAL DE BANDEIRANTES</v>
          </cell>
        </row>
      </sheetData>
      <sheetData sheetId="3"/>
      <sheetData sheetId="4">
        <row r="2">
          <cell r="C2" t="str">
            <v>PREFEITURA MUNICIPAL DE BANDEIRANTES</v>
          </cell>
        </row>
        <row r="3">
          <cell r="C3" t="str">
            <v>SECRETARIA DE OBRAS</v>
          </cell>
        </row>
        <row r="9">
          <cell r="A9" t="str">
            <v>SIST./REF.:</v>
          </cell>
        </row>
      </sheetData>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_DES"/>
      <sheetName val="COMPOSIÇÃO"/>
      <sheetName val="CRONOGRAMA_DES"/>
      <sheetName val="BDI DESONERADO"/>
      <sheetName val="CAMADAS"/>
      <sheetName val="PAVIMENTAÇÃO"/>
    </sheetNames>
    <sheetDataSet>
      <sheetData sheetId="0">
        <row r="2">
          <cell r="A2" t="str">
            <v>PLANILHA DE ORÇAMENTO</v>
          </cell>
        </row>
        <row r="3">
          <cell r="A3" t="str">
            <v>Objeto:</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BANCO DADOS ARQ"/>
      <sheetName val="COMPOSIÇÃO"/>
      <sheetName val="BANCO DADOS INC"/>
      <sheetName val="CRONOGRAMA"/>
      <sheetName val="COTAÇÕES"/>
      <sheetName val="BDI "/>
    </sheetNames>
    <sheetDataSet>
      <sheetData sheetId="0" refreshError="1"/>
      <sheetData sheetId="1" refreshError="1"/>
      <sheetData sheetId="2" refreshError="1"/>
      <sheetData sheetId="3">
        <row r="175">
          <cell r="G175" t="str">
            <v>PORTA DE CORRER AUTOMÁTICA, EM VIDRO TEMPERADO INCOLOR 8MM, 4 FOLHAS (2 MOVEIS E DUAS FIXAS), COM BATE FECHA, NAS DIMENSÕES 2,2X270CM - FORNECIMENTO E INSTALAÇÃO</v>
          </cell>
        </row>
      </sheetData>
      <sheetData sheetId="4" refreshError="1"/>
      <sheetData sheetId="5" refreshError="1"/>
      <sheetData sheetId="6" refreshError="1"/>
      <sheetData sheetId="7" refreshError="1"/>
      <sheetData sheetId="8" refreshError="1"/>
      <sheetData sheetId="9"/>
      <sheetData sheetId="10"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_007___PINTURA_ESMALTE_EM_SUPERFÍCIE_METÁLICA___JANELA_4" growShrinkType="overwriteClear" connectionId="31" xr16:uid="{71A8F5F6-6700-49A1-A6E2-9E983BA98A42}" autoFormatId="16" applyNumberFormats="0" applyBorderFormats="0" applyFontFormats="0" applyPatternFormats="0"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003 - PEITORIL DE GRANITO PARA JANELAS" growShrinkType="overwriteClear" connectionId="7" xr16:uid="{00000000-0016-0000-0600-00001A000000}" autoFormatId="16" applyNumberFormats="0" applyBorderFormats="0" applyFontFormats="0" applyPatternFormats="0"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006 - TABELA DE LOUÇAS_1" growShrinkType="overwriteClear" connectionId="27" xr16:uid="{00000000-0016-0000-0600-000004000000}" autoFormatId="16" applyNumberFormats="0" applyBorderFormats="0" applyFontFormats="0" applyPatternFormats="0"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000 -  VERGA PORTA GERAL" growShrinkType="overwriteClear" connectionId="1" xr16:uid="{00000000-0016-0000-0600-000009000000}" autoFormatId="16" applyNumberFormats="0" applyBorderFormats="0" applyFontFormats="0" applyPatternFormats="0"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004 - CUMEEIRA EM FIBROCIMENTO" growShrinkType="overwriteClear" connectionId="13" xr16:uid="{00000000-0016-0000-0600-000018000000}" autoFormatId="16" applyNumberFormats="0" applyBorderFormats="0" applyFontFormats="0" applyPatternFormats="0"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_004___CUMEEIRA_EM_FIBROCIMENTO_4" growShrinkType="overwriteClear" connectionId="14" xr16:uid="{E9078818-9211-498F-AB79-C8729BCAA099}" autoFormatId="16" applyNumberFormats="0" applyBorderFormats="0" applyFontFormats="0" applyPatternFormats="0"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_005___SOLEIRA_4_4" growShrinkType="overwriteClear" connectionId="25" xr16:uid="{D8506536-94D5-4F77-A3C2-A9374362371A}" autoFormatId="16" applyNumberFormats="0" applyBorderFormats="0" applyFontFormats="0" applyPatternFormats="0"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_005___SOLEIRA_4_4_4" growShrinkType="overwriteClear" connectionId="26" xr16:uid="{4B1A8045-0BCC-4ACF-8C76-87C0E7756995}" autoFormatId="16" applyNumberFormats="0" applyBorderFormats="0" applyFontFormats="0" applyPatternFormats="0"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004 - MATERIAIS - CALHA" connectionId="19" xr16:uid="{00000000-0016-0000-0600-000014000000}" autoFormatId="16" applyNumberFormats="0" applyBorderFormats="0" applyFontFormats="0" applyPatternFormats="0"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_005___SOLEIRA_4" growShrinkType="overwriteClear" connectionId="24" xr16:uid="{3E11A764-A14B-4E95-B626-62FA966A67A1}" autoFormatId="16" applyNumberFormats="0" applyBorderFormats="0" applyFontFormats="0" applyPatternFormats="0"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_000___VERGA_CONTRAVERGA_JANELAS_GERAL_4" growShrinkType="overwriteClear" connectionId="5" xr16:uid="{FBDD76E8-AF20-4157-AE96-DA2D43F6E6BE}"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005 - PISO 60X60CM GERAL_1" connectionId="22" xr16:uid="{00000000-0016-0000-0600-00000B000000}" autoFormatId="16" applyNumberFormats="0" applyBorderFormats="0" applyFontFormats="0" applyPatternFormats="0"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005 - SOLEIRA" growShrinkType="overwriteClear" connectionId="23" xr16:uid="{00000000-0016-0000-0600-000019000000}" autoFormatId="16" applyNumberFormats="0" applyBorderFormats="0" applyFontFormats="0" applyPatternFormats="0"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_004___INSTALAÇÃO_DE_AZULEJO___H___1_80M___TOTAL_4" growShrinkType="overwriteClear" connectionId="18" xr16:uid="{CD8E9433-27B9-48EF-8E74-D1552D1A4477}" autoFormatId="16" applyNumberFormats="0" applyBorderFormats="0" applyFontFormats="0" applyPatternFormats="0"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004 - CHAPISCO TETO" growShrinkType="overwriteClear" connectionId="11" xr16:uid="{00000000-0016-0000-0600-000017000000}" autoFormatId="16" applyNumberFormats="0" applyBorderFormats="0" applyFontFormats="0" applyPatternFormats="0"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004 - INSTALAÇÃO DE AZULEJO - H _ 1_80M - TOTAL" growShrinkType="overwriteClear" connectionId="17" xr16:uid="{00000000-0016-0000-0600-00001D000000}" autoFormatId="16" applyNumberFormats="0" applyBorderFormats="0" applyFontFormats="0" applyPatternFormats="0"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004 - FORRO DRYWALL_1" growShrinkType="overwriteClear" connectionId="15" xr16:uid="{00000000-0016-0000-0600-00001E000000}" autoFormatId="16" applyNumberFormats="0" applyBorderFormats="0" applyFontFormats="0" applyPatternFormats="0"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_007___PINTURA_ACRÍLICA_INTERNA_EM_PAREDES_4" growShrinkType="overwriteClear" connectionId="29" xr16:uid="{F79082CB-2CB7-459C-8F2A-8DD85A1549ED}" autoFormatId="16" applyNumberFormats="0" applyBorderFormats="0" applyFontFormats="0" applyPatternFormats="0"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000 - VERGA_CONTRAVERGA JANELAS GERAL" growShrinkType="overwriteClear" connectionId="4" xr16:uid="{00000000-0016-0000-0600-00000A000000}" autoFormatId="16" applyNumberFormats="0" applyBorderFormats="0" applyFontFormats="0" applyPatternFormats="0"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007 - PINTURA ACRÍLICA INTERNA EM PAREDES" growShrinkType="overwriteClear" connectionId="28" xr16:uid="{00000000-0016-0000-0600-000003000000}" autoFormatId="16" applyNumberFormats="0" applyBorderFormats="0" applyFontFormats="0" applyPatternFormats="0"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_000____VERGA_PORTA_GERAL_4" growShrinkType="overwriteClear" connectionId="2" xr16:uid="{3D33C414-CF78-43F9-8A19-B2B56F19A765}" autoFormatId="16" applyNumberFormats="0" applyBorderFormats="0" applyFontFormats="0" applyPatternFormats="0"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_003___PORTAS_4_4" growShrinkType="overwriteClear" connectionId="10" xr16:uid="{DDDEC33D-58E0-4F1A-AB2A-0ACF887A81C5}"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003 - JANELAS" growShrinkType="overwriteClear" connectionId="6" xr16:uid="{00000000-0016-0000-0600-000013000000}" autoFormatId="16" applyNumberFormats="0" applyBorderFormats="0" applyFontFormats="0" applyPatternFormats="0"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007 - PINTURA ESMALTE EM SUPERFÍCIE METÁLICA - JANELA" growShrinkType="overwriteClear" connectionId="30" xr16:uid="{00000000-0016-0000-0600-000012000000}" autoFormatId="16" applyNumberFormats="0" applyBorderFormats="0" applyFontFormats="0" applyPatternFormats="0"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_004___FORRO_DRYWALL_1_4" growShrinkType="overwriteClear" connectionId="16" xr16:uid="{064FE951-13E5-4697-BB72-F3745C593566}"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004 - RUFO DE ENCOSTO EM AÇO GALVANIZADO_2" growShrinkType="overwriteClear" connectionId="20" xr16:uid="{00000000-0016-0000-0600-000007000000}"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003 - PORTAS" growShrinkType="overwriteClear" connectionId="8" xr16:uid="{00000000-0016-0000-0600-000015000000}"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_003___PORTAS_4" growShrinkType="overwriteClear" connectionId="9" xr16:uid="{B582F280-FC60-453F-A4D3-3E804E37D923}" autoFormatId="16" applyNumberFormats="0" applyBorderFormats="0" applyFontFormats="0" applyPatternFormats="0"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004 - RUFO PINGADEIRA  EM AÇO GALVANIZADO" connectionId="21" xr16:uid="{00000000-0016-0000-0600-000001000000}" autoFormatId="16" applyNumberFormats="0" applyBorderFormats="0" applyFontFormats="0" applyPatternFormats="0"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004 - COBERTURA" growShrinkType="overwriteClear" connectionId="12" xr16:uid="{00000000-0016-0000-0600-00000F000000}" autoFormatId="16" applyNumberFormats="0" applyBorderFormats="0" applyFontFormats="0" applyPatternFormats="0"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000 - TABELA DE AMBIENTES GERAL" growShrinkType="overwriteClear" connectionId="3" xr16:uid="{00000000-0016-0000-0600-00000E000000}" autoFormatId="16" applyNumberFormats="0" applyBorderFormats="0" applyFontFormats="0" applyPatternFormats="0"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a3" displayName="Tabela3" ref="B13:L524" totalsRowShown="0" headerRowDxfId="30" headerRowBorderDxfId="29" tableBorderDxfId="28" headerRowCellStyle="Vírgula">
  <autoFilter ref="B13:L524" xr:uid="{00000000-0009-0000-0100-000003000000}"/>
  <tableColumns count="11">
    <tableColumn id="1" xr3:uid="{00000000-0010-0000-0000-000001000000}" name="ITEM" dataDxfId="27"/>
    <tableColumn id="2" xr3:uid="{00000000-0010-0000-0000-000002000000}" name="SERVIÇO" dataDxfId="26"/>
    <tableColumn id="3" xr3:uid="{00000000-0010-0000-0000-000003000000}" name="REFERENCIAL" dataDxfId="25"/>
    <tableColumn id="4" xr3:uid="{00000000-0010-0000-0000-000004000000}" name="CÓD ENG" dataDxfId="24"/>
    <tableColumn id="5" xr3:uid="{00000000-0010-0000-0000-000005000000}" name="CÓDIGO" dataDxfId="23"/>
    <tableColumn id="6" xr3:uid="{00000000-0010-0000-0000-000006000000}" name="DESCRIÇÃO" dataDxfId="22"/>
    <tableColumn id="7" xr3:uid="{00000000-0010-0000-0000-000007000000}" name="UNIDADE" dataDxfId="21"/>
    <tableColumn id="8" xr3:uid="{00000000-0010-0000-0000-000008000000}" name="QUANTIDADE" dataDxfId="20"/>
    <tableColumn id="9" xr3:uid="{00000000-0010-0000-0000-000009000000}" name="CUSTO UNITÁRIO S/ DES" dataDxfId="19"/>
    <tableColumn id="10" xr3:uid="{00000000-0010-0000-0000-00000A000000}" name="CUSTO UNITÁRIO C/BDI S/ DES" dataDxfId="18"/>
    <tableColumn id="15" xr3:uid="{00000000-0010-0000-0000-00000F000000}" name="CUSTO TOTAL C/ BDI S/ DES" dataDxfId="1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67CFF28-4569-4E56-83E0-D2A8F48F66B9}" name="Tabela32" displayName="Tabela32" ref="B12:E17" totalsRowShown="0" headerRowDxfId="16" headerRowBorderDxfId="15" tableBorderDxfId="14" headerRowCellStyle="Vírgula">
  <autoFilter ref="B12:E17" xr:uid="{00000000-0009-0000-0100-000003000000}"/>
  <tableColumns count="4">
    <tableColumn id="1" xr3:uid="{0ADF8047-AE8D-41F9-9FAF-991B2DD7ED6F}" name="ITEM" dataDxfId="13"/>
    <tableColumn id="6" xr3:uid="{31754242-D1E4-4530-8270-690A8A7443E4}" name="DESCRIÇÃO" dataDxfId="12"/>
    <tableColumn id="7" xr3:uid="{EE4A6270-7CF6-4B8B-9A2B-CD2BA43E0E8F}" name="UNIDADE" dataDxfId="11"/>
    <tableColumn id="8" xr3:uid="{FDB199E1-281E-44E2-8394-C6E791992DF8}" name="QUANTIDADE" dataDxfId="10"/>
  </tableColumns>
  <tableStyleInfo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table" Target="../tables/table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3" Type="http://schemas.openxmlformats.org/officeDocument/2006/relationships/queryTable" Target="../queryTables/queryTable11.xml"/><Relationship Id="rId18" Type="http://schemas.openxmlformats.org/officeDocument/2006/relationships/queryTable" Target="../queryTables/queryTable16.xml"/><Relationship Id="rId26" Type="http://schemas.openxmlformats.org/officeDocument/2006/relationships/queryTable" Target="../queryTables/queryTable24.xml"/><Relationship Id="rId3" Type="http://schemas.openxmlformats.org/officeDocument/2006/relationships/queryTable" Target="../queryTables/queryTable1.xml"/><Relationship Id="rId21" Type="http://schemas.openxmlformats.org/officeDocument/2006/relationships/queryTable" Target="../queryTables/queryTable19.xml"/><Relationship Id="rId7" Type="http://schemas.openxmlformats.org/officeDocument/2006/relationships/queryTable" Target="../queryTables/queryTable5.xml"/><Relationship Id="rId12" Type="http://schemas.openxmlformats.org/officeDocument/2006/relationships/queryTable" Target="../queryTables/queryTable10.xml"/><Relationship Id="rId17" Type="http://schemas.openxmlformats.org/officeDocument/2006/relationships/queryTable" Target="../queryTables/queryTable15.xml"/><Relationship Id="rId25" Type="http://schemas.openxmlformats.org/officeDocument/2006/relationships/queryTable" Target="../queryTables/queryTable23.xml"/><Relationship Id="rId33" Type="http://schemas.openxmlformats.org/officeDocument/2006/relationships/queryTable" Target="../queryTables/queryTable31.xml"/><Relationship Id="rId2" Type="http://schemas.openxmlformats.org/officeDocument/2006/relationships/drawing" Target="../drawings/drawing7.xml"/><Relationship Id="rId16" Type="http://schemas.openxmlformats.org/officeDocument/2006/relationships/queryTable" Target="../queryTables/queryTable14.xml"/><Relationship Id="rId20" Type="http://schemas.openxmlformats.org/officeDocument/2006/relationships/queryTable" Target="../queryTables/queryTable18.xml"/><Relationship Id="rId29" Type="http://schemas.openxmlformats.org/officeDocument/2006/relationships/queryTable" Target="../queryTables/queryTable27.xml"/><Relationship Id="rId1" Type="http://schemas.openxmlformats.org/officeDocument/2006/relationships/printerSettings" Target="../printerSettings/printerSettings7.bin"/><Relationship Id="rId6" Type="http://schemas.openxmlformats.org/officeDocument/2006/relationships/queryTable" Target="../queryTables/queryTable4.xml"/><Relationship Id="rId11" Type="http://schemas.openxmlformats.org/officeDocument/2006/relationships/queryTable" Target="../queryTables/queryTable9.xml"/><Relationship Id="rId24" Type="http://schemas.openxmlformats.org/officeDocument/2006/relationships/queryTable" Target="../queryTables/queryTable22.xml"/><Relationship Id="rId32" Type="http://schemas.openxmlformats.org/officeDocument/2006/relationships/queryTable" Target="../queryTables/queryTable30.xml"/><Relationship Id="rId5" Type="http://schemas.openxmlformats.org/officeDocument/2006/relationships/queryTable" Target="../queryTables/queryTable3.xml"/><Relationship Id="rId15" Type="http://schemas.openxmlformats.org/officeDocument/2006/relationships/queryTable" Target="../queryTables/queryTable13.xml"/><Relationship Id="rId23" Type="http://schemas.openxmlformats.org/officeDocument/2006/relationships/queryTable" Target="../queryTables/queryTable21.xml"/><Relationship Id="rId28" Type="http://schemas.openxmlformats.org/officeDocument/2006/relationships/queryTable" Target="../queryTables/queryTable26.xml"/><Relationship Id="rId10" Type="http://schemas.openxmlformats.org/officeDocument/2006/relationships/queryTable" Target="../queryTables/queryTable8.xml"/><Relationship Id="rId19" Type="http://schemas.openxmlformats.org/officeDocument/2006/relationships/queryTable" Target="../queryTables/queryTable17.xml"/><Relationship Id="rId31" Type="http://schemas.openxmlformats.org/officeDocument/2006/relationships/queryTable" Target="../queryTables/queryTable29.xml"/><Relationship Id="rId4" Type="http://schemas.openxmlformats.org/officeDocument/2006/relationships/queryTable" Target="../queryTables/queryTable2.xml"/><Relationship Id="rId9" Type="http://schemas.openxmlformats.org/officeDocument/2006/relationships/queryTable" Target="../queryTables/queryTable7.xml"/><Relationship Id="rId14" Type="http://schemas.openxmlformats.org/officeDocument/2006/relationships/queryTable" Target="../queryTables/queryTable12.xml"/><Relationship Id="rId22" Type="http://schemas.openxmlformats.org/officeDocument/2006/relationships/queryTable" Target="../queryTables/queryTable20.xml"/><Relationship Id="rId27" Type="http://schemas.openxmlformats.org/officeDocument/2006/relationships/queryTable" Target="../queryTables/queryTable25.xml"/><Relationship Id="rId30" Type="http://schemas.openxmlformats.org/officeDocument/2006/relationships/queryTable" Target="../queryTables/queryTable28.xml"/><Relationship Id="rId8" Type="http://schemas.openxmlformats.org/officeDocument/2006/relationships/queryTable" Target="../queryTables/query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I15"/>
  <sheetViews>
    <sheetView workbookViewId="0"/>
  </sheetViews>
  <sheetFormatPr defaultColWidth="9.140625" defaultRowHeight="12.75" x14ac:dyDescent="0.2"/>
  <cols>
    <col min="1" max="1" width="50.5703125" style="390" customWidth="1"/>
    <col min="2" max="2" width="48.42578125" style="389" customWidth="1"/>
    <col min="3" max="9" width="9.140625" style="389"/>
    <col min="10" max="16384" width="9.140625" style="48"/>
  </cols>
  <sheetData>
    <row r="1" spans="1:1" ht="91.5" customHeight="1" x14ac:dyDescent="0.2">
      <c r="A1" s="388" t="str">
        <f>[6]referencia!A3</f>
        <v>PREFEITURA MUNICIPAL DE ANASTÁCIO</v>
      </c>
    </row>
    <row r="2" spans="1:1" ht="81.75" customHeight="1" x14ac:dyDescent="0.2">
      <c r="A2" s="388" t="str">
        <f>[6]referencia!A4</f>
        <v>PREFEITURA MUNICIPAL DE BANDEIRANTES</v>
      </c>
    </row>
    <row r="3" spans="1:1" ht="70.5" customHeight="1" x14ac:dyDescent="0.2">
      <c r="A3" s="388" t="str">
        <f>[6]referencia!A5</f>
        <v>PREFEITURA MUNICIPAL DE BODOQUENA</v>
      </c>
    </row>
    <row r="4" spans="1:1" ht="96.75" customHeight="1" x14ac:dyDescent="0.2">
      <c r="A4" s="388" t="str">
        <f>[6]referencia!A6</f>
        <v>PREFEITURA MUNICIPAL DE ELDORADO</v>
      </c>
    </row>
    <row r="5" spans="1:1" ht="77.25" customHeight="1" x14ac:dyDescent="0.2">
      <c r="A5" s="388" t="str">
        <f>[6]referencia!A7</f>
        <v>PREFEITURA MUNICIPAL DE NOVA ALVORADA DO SUL</v>
      </c>
    </row>
    <row r="6" spans="1:1" ht="88.5" customHeight="1" x14ac:dyDescent="0.2">
      <c r="A6" s="388" t="str">
        <f>[6]referencia!A8</f>
        <v>PREFEITURA MUNICIPAL DE PORTO MURTINHO</v>
      </c>
    </row>
    <row r="7" spans="1:1" ht="87.75" customHeight="1" x14ac:dyDescent="0.2">
      <c r="A7" s="390" t="s">
        <v>105</v>
      </c>
    </row>
    <row r="8" spans="1:1" ht="87.75" customHeight="1" x14ac:dyDescent="0.2">
      <c r="A8" s="390" t="str">
        <f>REFERENCIA!A10</f>
        <v>PREFEITURA MUNICIPAL DE ÁGUA CLARA</v>
      </c>
    </row>
    <row r="9" spans="1:1" ht="87" customHeight="1" x14ac:dyDescent="0.2">
      <c r="A9" s="390" t="str">
        <f>REFERENCIA!A11</f>
        <v>PREFEITURA MUNICIPAL DE CAARAPÓ</v>
      </c>
    </row>
    <row r="10" spans="1:1" ht="87" customHeight="1" x14ac:dyDescent="0.2">
      <c r="A10" s="390" t="str">
        <f>REFERENCIA!A12</f>
        <v>PREFEITURA MUNICIPAL DE JARAGUARI</v>
      </c>
    </row>
    <row r="11" spans="1:1" ht="87" customHeight="1" x14ac:dyDescent="0.2">
      <c r="A11" s="390" t="str">
        <f>REFERENCIA!A13</f>
        <v>PREFEITURA MUNICIPAL DE JARDIM</v>
      </c>
    </row>
    <row r="12" spans="1:1" ht="87" customHeight="1" x14ac:dyDescent="0.2">
      <c r="A12" s="390" t="str">
        <f>REFERENCIA!A14</f>
        <v>PREFEITURA MUNICIPAL DE RIBAS DO RIO PARDO</v>
      </c>
    </row>
    <row r="13" spans="1:1" ht="87" customHeight="1" x14ac:dyDescent="0.2">
      <c r="A13" s="390" t="str">
        <f>REFERENCIA!A15</f>
        <v>PREFEITURA MUNICIPAL DE SELVÍRIA</v>
      </c>
    </row>
    <row r="14" spans="1:1" ht="87" customHeight="1" x14ac:dyDescent="0.2">
      <c r="A14" s="390" t="str">
        <f>REFERENCIA!A16</f>
        <v>PREFEITURA MUNICIPAL DE SÃO GABRIEL DO OESTE</v>
      </c>
    </row>
    <row r="15" spans="1:1" ht="90.75" customHeight="1" x14ac:dyDescent="0.2">
      <c r="A15" s="390" t="str">
        <f>REFERENCIA!A17</f>
        <v>PREFEITURA MUNICIPAL DE IVINHEMA</v>
      </c>
    </row>
  </sheetData>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pageSetUpPr fitToPage="1"/>
  </sheetPr>
  <dimension ref="A1:L192"/>
  <sheetViews>
    <sheetView workbookViewId="0"/>
  </sheetViews>
  <sheetFormatPr defaultColWidth="9.140625" defaultRowHeight="15" x14ac:dyDescent="0.25"/>
  <cols>
    <col min="1" max="1" width="21.28515625" customWidth="1"/>
    <col min="2" max="2" width="45.7109375" customWidth="1"/>
    <col min="3" max="3" width="26.28515625" customWidth="1"/>
    <col min="4" max="4" width="14.5703125" customWidth="1"/>
    <col min="5" max="5" width="17.42578125" customWidth="1"/>
    <col min="6" max="6" width="15.140625" customWidth="1"/>
  </cols>
  <sheetData>
    <row r="1" spans="1:7" x14ac:dyDescent="0.25">
      <c r="A1" s="25"/>
      <c r="B1" s="249" t="s">
        <v>1</v>
      </c>
      <c r="C1" s="285"/>
      <c r="D1" s="285"/>
      <c r="E1" s="286"/>
    </row>
    <row r="2" spans="1:7" ht="15.75" x14ac:dyDescent="0.25">
      <c r="A2" s="26"/>
      <c r="B2" s="250" t="str">
        <f>ORÇAMENTO!D3</f>
        <v>PREFEITURA MUNICIPAL DE RIBAS DO RIO PARDO</v>
      </c>
      <c r="C2" s="251"/>
      <c r="D2" s="251"/>
      <c r="E2" s="252"/>
    </row>
    <row r="3" spans="1:7" x14ac:dyDescent="0.25">
      <c r="A3" s="27"/>
      <c r="B3" s="249" t="str">
        <f>[7]ORÇAMENTO_DES!C3</f>
        <v>SECRETARIA DE OBRAS</v>
      </c>
      <c r="C3" s="285"/>
      <c r="D3" s="285"/>
      <c r="E3" s="286"/>
    </row>
    <row r="4" spans="1:7" ht="20.45" customHeight="1" x14ac:dyDescent="0.25">
      <c r="A4" s="772" t="s">
        <v>219</v>
      </c>
      <c r="B4" s="773"/>
      <c r="C4" s="773"/>
      <c r="D4" s="773"/>
      <c r="E4" s="1063"/>
    </row>
    <row r="5" spans="1:7" ht="14.45" customHeight="1" x14ac:dyDescent="0.25">
      <c r="A5" s="38" t="str">
        <f>[8]ORÇAMENTO_DES!A3</f>
        <v>Objeto:</v>
      </c>
      <c r="B5" s="261" t="str">
        <f>ORÇAMENTO!C6</f>
        <v>AMPLIAÇÃO DO HOSPITAL MUNICIPAL DE RIBAS DO RIO PARDO</v>
      </c>
      <c r="C5" s="39"/>
      <c r="D5" s="1064" t="s">
        <v>46</v>
      </c>
      <c r="E5" s="1065"/>
    </row>
    <row r="6" spans="1:7" x14ac:dyDescent="0.25">
      <c r="A6" s="38" t="s">
        <v>2</v>
      </c>
      <c r="B6" s="261" t="e">
        <f>#REF!</f>
        <v>#REF!</v>
      </c>
      <c r="C6" s="288"/>
      <c r="D6" s="289"/>
      <c r="E6" s="67"/>
      <c r="F6" s="36"/>
      <c r="G6" s="253"/>
    </row>
    <row r="7" spans="1:7" ht="14.45" customHeight="1" x14ac:dyDescent="0.25">
      <c r="A7" s="38" t="s">
        <v>3</v>
      </c>
      <c r="B7" s="261" t="str">
        <f>ORÇAMENTO!C8</f>
        <v>RUA JÚLIO VIANA, 270, VILA NOSSA SRA DA CONCEIÇÃO - RIBAS DO RIO PARDO - MS</v>
      </c>
      <c r="C7" s="39"/>
      <c r="D7" s="751" t="s">
        <v>117</v>
      </c>
      <c r="E7" s="753"/>
    </row>
    <row r="8" spans="1:7" x14ac:dyDescent="0.25">
      <c r="A8" s="31" t="str">
        <f>[7]ORÇAMENTO_DES!A9</f>
        <v>SIST./REF.:</v>
      </c>
      <c r="B8" s="184" t="e">
        <f>#REF!</f>
        <v>#REF!</v>
      </c>
      <c r="C8" s="287"/>
      <c r="D8" s="754"/>
      <c r="E8" s="756"/>
    </row>
    <row r="9" spans="1:7" x14ac:dyDescent="0.25">
      <c r="A9" s="31"/>
      <c r="B9" s="287"/>
      <c r="C9" s="287"/>
      <c r="D9" s="289"/>
      <c r="E9" s="68"/>
      <c r="F9" s="254"/>
      <c r="G9" s="254"/>
    </row>
    <row r="10" spans="1:7" s="42" customFormat="1" ht="14.25" customHeight="1" x14ac:dyDescent="0.2">
      <c r="A10" s="283" t="s">
        <v>220</v>
      </c>
      <c r="B10" s="283" t="s">
        <v>221</v>
      </c>
      <c r="C10" s="283" t="s">
        <v>222</v>
      </c>
      <c r="D10" s="283" t="s">
        <v>223</v>
      </c>
      <c r="E10" s="283" t="s">
        <v>224</v>
      </c>
      <c r="F10" s="70"/>
    </row>
    <row r="11" spans="1:7" s="42" customFormat="1" ht="14.25" customHeight="1" x14ac:dyDescent="0.2">
      <c r="A11" s="69" t="s">
        <v>225</v>
      </c>
      <c r="B11" s="189" t="s">
        <v>553</v>
      </c>
      <c r="C11" s="189" t="s">
        <v>554</v>
      </c>
      <c r="D11" s="284" t="s">
        <v>226</v>
      </c>
      <c r="E11" s="284" t="s">
        <v>226</v>
      </c>
      <c r="F11" s="70"/>
    </row>
    <row r="12" spans="1:7" s="42" customFormat="1" ht="14.25" customHeight="1" x14ac:dyDescent="0.2">
      <c r="A12" s="69" t="s">
        <v>227</v>
      </c>
      <c r="B12" s="189" t="s">
        <v>555</v>
      </c>
      <c r="C12" s="189" t="s">
        <v>396</v>
      </c>
      <c r="D12" s="284" t="s">
        <v>226</v>
      </c>
      <c r="E12" s="284" t="s">
        <v>226</v>
      </c>
      <c r="F12" s="70"/>
    </row>
    <row r="13" spans="1:7" s="42" customFormat="1" ht="12.75" x14ac:dyDescent="0.2">
      <c r="A13" s="69" t="s">
        <v>228</v>
      </c>
      <c r="B13" s="189" t="s">
        <v>556</v>
      </c>
      <c r="C13" s="189" t="s">
        <v>557</v>
      </c>
      <c r="D13" s="284" t="s">
        <v>226</v>
      </c>
      <c r="E13" s="284" t="s">
        <v>226</v>
      </c>
      <c r="F13" s="70"/>
    </row>
    <row r="14" spans="1:7" s="42" customFormat="1" ht="14.25" customHeight="1" x14ac:dyDescent="0.2">
      <c r="A14" s="69" t="s">
        <v>240</v>
      </c>
      <c r="B14" s="189" t="s">
        <v>393</v>
      </c>
      <c r="C14" s="189" t="s">
        <v>394</v>
      </c>
      <c r="D14" s="284" t="s">
        <v>226</v>
      </c>
      <c r="E14" s="284" t="s">
        <v>226</v>
      </c>
      <c r="F14" s="70"/>
    </row>
    <row r="15" spans="1:7" s="42" customFormat="1" ht="14.25" customHeight="1" x14ac:dyDescent="0.2">
      <c r="A15" s="69" t="s">
        <v>241</v>
      </c>
      <c r="B15" s="189" t="s">
        <v>548</v>
      </c>
      <c r="C15" s="189" t="s">
        <v>549</v>
      </c>
      <c r="D15" s="284" t="s">
        <v>226</v>
      </c>
      <c r="E15" s="284" t="s">
        <v>226</v>
      </c>
      <c r="F15" s="70"/>
    </row>
    <row r="16" spans="1:7" s="42" customFormat="1" ht="15" customHeight="1" x14ac:dyDescent="0.2">
      <c r="A16" s="69" t="s">
        <v>242</v>
      </c>
      <c r="B16" s="189" t="s">
        <v>624</v>
      </c>
      <c r="C16" s="189" t="s">
        <v>625</v>
      </c>
      <c r="D16" s="284" t="s">
        <v>626</v>
      </c>
      <c r="E16" s="284" t="s">
        <v>627</v>
      </c>
      <c r="F16" s="70"/>
    </row>
    <row r="17" spans="1:6" s="42" customFormat="1" ht="15" customHeight="1" x14ac:dyDescent="0.2">
      <c r="A17" s="69" t="s">
        <v>243</v>
      </c>
      <c r="B17" s="189" t="s">
        <v>628</v>
      </c>
      <c r="C17" s="189" t="s">
        <v>629</v>
      </c>
      <c r="D17" s="284" t="s">
        <v>630</v>
      </c>
      <c r="E17" s="284" t="s">
        <v>631</v>
      </c>
      <c r="F17" s="70"/>
    </row>
    <row r="18" spans="1:6" s="42" customFormat="1" ht="15" customHeight="1" x14ac:dyDescent="0.2">
      <c r="A18" s="69" t="s">
        <v>344</v>
      </c>
      <c r="B18" s="189" t="s">
        <v>632</v>
      </c>
      <c r="C18" s="189" t="s">
        <v>633</v>
      </c>
      <c r="D18" s="284" t="s">
        <v>634</v>
      </c>
      <c r="E18" s="284" t="s">
        <v>635</v>
      </c>
      <c r="F18" s="70"/>
    </row>
    <row r="19" spans="1:6" s="42" customFormat="1" ht="15" customHeight="1" x14ac:dyDescent="0.2">
      <c r="A19" s="69" t="s">
        <v>345</v>
      </c>
      <c r="B19" s="189" t="s">
        <v>559</v>
      </c>
      <c r="C19" s="189" t="s">
        <v>560</v>
      </c>
      <c r="D19" s="284" t="s">
        <v>561</v>
      </c>
      <c r="E19" s="284" t="s">
        <v>226</v>
      </c>
      <c r="F19" s="70"/>
    </row>
    <row r="20" spans="1:6" s="42" customFormat="1" ht="15" customHeight="1" x14ac:dyDescent="0.2">
      <c r="A20" s="69" t="s">
        <v>346</v>
      </c>
      <c r="B20" s="189" t="s">
        <v>678</v>
      </c>
      <c r="C20" s="189" t="s">
        <v>679</v>
      </c>
      <c r="D20" s="284" t="s">
        <v>226</v>
      </c>
      <c r="E20" s="284" t="s">
        <v>226</v>
      </c>
      <c r="F20" s="70"/>
    </row>
    <row r="21" spans="1:6" s="42" customFormat="1" ht="15" customHeight="1" x14ac:dyDescent="0.2">
      <c r="A21" s="69" t="s">
        <v>347</v>
      </c>
      <c r="B21" s="189" t="s">
        <v>680</v>
      </c>
      <c r="C21" s="189" t="s">
        <v>681</v>
      </c>
      <c r="D21" s="284" t="s">
        <v>226</v>
      </c>
      <c r="E21" s="284" t="s">
        <v>226</v>
      </c>
      <c r="F21" s="70"/>
    </row>
    <row r="22" spans="1:6" s="42" customFormat="1" ht="15" customHeight="1" x14ac:dyDescent="0.2">
      <c r="A22" s="69" t="s">
        <v>348</v>
      </c>
      <c r="B22" s="189" t="s">
        <v>636</v>
      </c>
      <c r="C22" s="189" t="s">
        <v>637</v>
      </c>
      <c r="D22" s="284" t="s">
        <v>226</v>
      </c>
      <c r="E22" s="284" t="s">
        <v>226</v>
      </c>
      <c r="F22" s="70"/>
    </row>
    <row r="23" spans="1:6" s="42" customFormat="1" ht="15" customHeight="1" x14ac:dyDescent="0.2">
      <c r="A23" s="69" t="s">
        <v>386</v>
      </c>
      <c r="B23" s="189" t="s">
        <v>682</v>
      </c>
      <c r="C23" s="189" t="s">
        <v>683</v>
      </c>
      <c r="D23" s="284" t="s">
        <v>684</v>
      </c>
      <c r="E23" s="284" t="s">
        <v>685</v>
      </c>
      <c r="F23" s="70"/>
    </row>
    <row r="24" spans="1:6" s="42" customFormat="1" ht="15" customHeight="1" x14ac:dyDescent="0.2">
      <c r="A24" s="69" t="s">
        <v>387</v>
      </c>
      <c r="B24" s="189" t="s">
        <v>701</v>
      </c>
      <c r="C24" s="189" t="s">
        <v>702</v>
      </c>
      <c r="D24" s="284" t="s">
        <v>703</v>
      </c>
      <c r="E24" s="284" t="s">
        <v>704</v>
      </c>
      <c r="F24" s="70"/>
    </row>
    <row r="25" spans="1:6" s="42" customFormat="1" ht="15" customHeight="1" x14ac:dyDescent="0.2">
      <c r="A25" s="69" t="s">
        <v>388</v>
      </c>
      <c r="B25" s="189" t="s">
        <v>351</v>
      </c>
      <c r="C25" s="189" t="s">
        <v>349</v>
      </c>
      <c r="D25" s="284" t="s">
        <v>350</v>
      </c>
      <c r="E25" s="284" t="s">
        <v>349</v>
      </c>
      <c r="F25" s="70"/>
    </row>
    <row r="26" spans="1:6" s="42" customFormat="1" ht="15" customHeight="1" x14ac:dyDescent="0.2">
      <c r="A26" s="69" t="s">
        <v>389</v>
      </c>
      <c r="B26" s="189" t="s">
        <v>638</v>
      </c>
      <c r="C26" s="189" t="s">
        <v>639</v>
      </c>
      <c r="D26" s="284" t="s">
        <v>640</v>
      </c>
      <c r="E26" s="284" t="s">
        <v>641</v>
      </c>
      <c r="F26" s="70"/>
    </row>
    <row r="27" spans="1:6" s="42" customFormat="1" ht="15" customHeight="1" x14ac:dyDescent="0.2">
      <c r="A27" s="69" t="s">
        <v>390</v>
      </c>
      <c r="B27" s="189" t="s">
        <v>642</v>
      </c>
      <c r="C27" s="189" t="s">
        <v>643</v>
      </c>
      <c r="D27" s="284" t="s">
        <v>644</v>
      </c>
      <c r="E27" s="284" t="s">
        <v>645</v>
      </c>
      <c r="F27" s="70"/>
    </row>
    <row r="28" spans="1:6" s="42" customFormat="1" ht="15" customHeight="1" x14ac:dyDescent="0.2">
      <c r="A28" s="69" t="s">
        <v>391</v>
      </c>
      <c r="B28" s="189" t="s">
        <v>646</v>
      </c>
      <c r="C28" s="189" t="s">
        <v>647</v>
      </c>
      <c r="D28" s="284" t="s">
        <v>648</v>
      </c>
      <c r="E28" s="284" t="s">
        <v>649</v>
      </c>
      <c r="F28" s="70"/>
    </row>
    <row r="29" spans="1:6" s="42" customFormat="1" ht="15" customHeight="1" x14ac:dyDescent="0.2">
      <c r="A29" s="69" t="s">
        <v>392</v>
      </c>
      <c r="B29" s="189" t="s">
        <v>650</v>
      </c>
      <c r="C29" s="189" t="s">
        <v>651</v>
      </c>
      <c r="D29" s="284" t="s">
        <v>652</v>
      </c>
      <c r="E29" s="284" t="s">
        <v>653</v>
      </c>
      <c r="F29" s="70"/>
    </row>
    <row r="30" spans="1:6" s="42" customFormat="1" ht="15" customHeight="1" x14ac:dyDescent="0.2">
      <c r="A30" s="69" t="s">
        <v>395</v>
      </c>
      <c r="B30" s="189" t="s">
        <v>654</v>
      </c>
      <c r="C30" s="189" t="s">
        <v>655</v>
      </c>
      <c r="D30" s="284" t="s">
        <v>656</v>
      </c>
      <c r="E30" s="284" t="s">
        <v>657</v>
      </c>
      <c r="F30" s="70"/>
    </row>
    <row r="31" spans="1:6" s="42" customFormat="1" ht="15" customHeight="1" x14ac:dyDescent="0.2">
      <c r="A31" s="69" t="s">
        <v>397</v>
      </c>
      <c r="B31" s="189" t="s">
        <v>686</v>
      </c>
      <c r="C31" s="189" t="s">
        <v>687</v>
      </c>
      <c r="D31" s="284" t="s">
        <v>688</v>
      </c>
      <c r="E31" s="284" t="s">
        <v>689</v>
      </c>
      <c r="F31" s="70"/>
    </row>
    <row r="32" spans="1:6" s="42" customFormat="1" ht="15" customHeight="1" x14ac:dyDescent="0.2">
      <c r="A32" s="69" t="s">
        <v>398</v>
      </c>
      <c r="B32" s="189" t="s">
        <v>569</v>
      </c>
      <c r="C32" s="189" t="s">
        <v>570</v>
      </c>
      <c r="D32" s="284" t="s">
        <v>571</v>
      </c>
      <c r="E32" s="284" t="s">
        <v>572</v>
      </c>
      <c r="F32" s="70"/>
    </row>
    <row r="33" spans="1:6" s="42" customFormat="1" ht="15" customHeight="1" x14ac:dyDescent="0.2">
      <c r="A33" s="69" t="s">
        <v>399</v>
      </c>
      <c r="B33" s="189" t="s">
        <v>659</v>
      </c>
      <c r="C33" s="189" t="s">
        <v>660</v>
      </c>
      <c r="D33" s="284" t="s">
        <v>661</v>
      </c>
      <c r="E33" s="284" t="s">
        <v>662</v>
      </c>
      <c r="F33" s="70"/>
    </row>
    <row r="34" spans="1:6" s="42" customFormat="1" ht="15" customHeight="1" x14ac:dyDescent="0.2">
      <c r="A34" s="69" t="s">
        <v>400</v>
      </c>
      <c r="B34" s="189" t="s">
        <v>690</v>
      </c>
      <c r="C34" s="189" t="s">
        <v>402</v>
      </c>
      <c r="D34" s="284" t="s">
        <v>691</v>
      </c>
      <c r="E34" s="284" t="s">
        <v>692</v>
      </c>
      <c r="F34" s="70"/>
    </row>
    <row r="35" spans="1:6" s="42" customFormat="1" ht="15" customHeight="1" x14ac:dyDescent="0.2">
      <c r="A35" s="69" t="s">
        <v>405</v>
      </c>
      <c r="B35" s="189" t="s">
        <v>705</v>
      </c>
      <c r="C35" s="189" t="s">
        <v>706</v>
      </c>
      <c r="D35" s="284" t="s">
        <v>226</v>
      </c>
      <c r="E35" s="284" t="s">
        <v>226</v>
      </c>
      <c r="F35" s="70"/>
    </row>
    <row r="36" spans="1:6" s="42" customFormat="1" ht="15" customHeight="1" x14ac:dyDescent="0.2">
      <c r="A36" s="69" t="s">
        <v>406</v>
      </c>
      <c r="B36" s="189" t="s">
        <v>707</v>
      </c>
      <c r="C36" s="189" t="s">
        <v>708</v>
      </c>
      <c r="D36" s="284" t="s">
        <v>226</v>
      </c>
      <c r="E36" s="284" t="s">
        <v>226</v>
      </c>
      <c r="F36" s="70"/>
    </row>
    <row r="37" spans="1:6" s="42" customFormat="1" ht="15" customHeight="1" x14ac:dyDescent="0.2">
      <c r="A37" s="69" t="s">
        <v>658</v>
      </c>
      <c r="B37" s="189" t="s">
        <v>709</v>
      </c>
      <c r="C37" s="189" t="s">
        <v>710</v>
      </c>
      <c r="D37" s="284" t="s">
        <v>226</v>
      </c>
      <c r="E37" s="284" t="s">
        <v>226</v>
      </c>
      <c r="F37" s="70"/>
    </row>
    <row r="38" spans="1:6" s="42" customFormat="1" ht="15" customHeight="1" x14ac:dyDescent="0.2">
      <c r="A38" s="69" t="s">
        <v>663</v>
      </c>
      <c r="B38" s="189" t="s">
        <v>711</v>
      </c>
      <c r="C38" s="189" t="s">
        <v>712</v>
      </c>
      <c r="D38" s="284" t="s">
        <v>226</v>
      </c>
      <c r="E38" s="284" t="s">
        <v>226</v>
      </c>
      <c r="F38" s="70"/>
    </row>
    <row r="39" spans="1:6" s="42" customFormat="1" ht="15" customHeight="1" x14ac:dyDescent="0.2">
      <c r="A39" s="69" t="s">
        <v>664</v>
      </c>
      <c r="B39" s="189" t="s">
        <v>714</v>
      </c>
      <c r="C39" s="189" t="s">
        <v>713</v>
      </c>
      <c r="D39" s="284" t="s">
        <v>226</v>
      </c>
      <c r="E39" s="284" t="s">
        <v>226</v>
      </c>
      <c r="F39" s="70"/>
    </row>
    <row r="40" spans="1:6" s="42" customFormat="1" ht="15" customHeight="1" x14ac:dyDescent="0.2">
      <c r="A40" s="69" t="s">
        <v>665</v>
      </c>
      <c r="B40" s="189" t="s">
        <v>716</v>
      </c>
      <c r="C40" s="189" t="s">
        <v>715</v>
      </c>
      <c r="D40" s="284" t="s">
        <v>226</v>
      </c>
      <c r="E40" s="284" t="s">
        <v>226</v>
      </c>
      <c r="F40" s="70"/>
    </row>
    <row r="41" spans="1:6" s="42" customFormat="1" ht="15" customHeight="1" x14ac:dyDescent="0.2">
      <c r="A41" s="69" t="s">
        <v>414</v>
      </c>
      <c r="B41" s="189" t="s">
        <v>717</v>
      </c>
      <c r="C41" s="189" t="s">
        <v>718</v>
      </c>
      <c r="D41" s="284" t="s">
        <v>226</v>
      </c>
      <c r="E41" s="284" t="s">
        <v>226</v>
      </c>
      <c r="F41" s="70"/>
    </row>
    <row r="42" spans="1:6" s="42" customFormat="1" ht="15" customHeight="1" x14ac:dyDescent="0.2">
      <c r="A42" s="69" t="s">
        <v>415</v>
      </c>
      <c r="B42" s="189" t="s">
        <v>722</v>
      </c>
      <c r="C42" s="189" t="s">
        <v>719</v>
      </c>
      <c r="D42" s="284" t="s">
        <v>720</v>
      </c>
      <c r="E42" s="284" t="s">
        <v>721</v>
      </c>
      <c r="F42" s="70"/>
    </row>
    <row r="43" spans="1:6" s="42" customFormat="1" ht="15" customHeight="1" x14ac:dyDescent="0.2">
      <c r="A43" s="69" t="s">
        <v>693</v>
      </c>
      <c r="B43" s="189"/>
      <c r="C43" s="189"/>
      <c r="D43" s="284"/>
      <c r="E43" s="284"/>
      <c r="F43" s="70"/>
    </row>
    <row r="44" spans="1:6" s="42" customFormat="1" ht="15" customHeight="1" x14ac:dyDescent="0.2">
      <c r="A44" s="69" t="s">
        <v>416</v>
      </c>
      <c r="B44" s="189"/>
      <c r="C44" s="189"/>
      <c r="D44" s="284"/>
      <c r="E44" s="284"/>
      <c r="F44" s="70"/>
    </row>
    <row r="45" spans="1:6" s="42" customFormat="1" ht="15" customHeight="1" x14ac:dyDescent="0.2">
      <c r="A45" s="69" t="s">
        <v>694</v>
      </c>
      <c r="B45" s="189"/>
      <c r="C45" s="189"/>
      <c r="D45" s="284"/>
      <c r="E45" s="284"/>
      <c r="F45" s="70"/>
    </row>
    <row r="46" spans="1:6" s="42" customFormat="1" ht="15" customHeight="1" x14ac:dyDescent="0.2">
      <c r="A46" s="69" t="s">
        <v>695</v>
      </c>
      <c r="B46" s="189"/>
      <c r="C46" s="189"/>
      <c r="D46" s="284"/>
      <c r="E46" s="284"/>
      <c r="F46" s="70"/>
    </row>
    <row r="47" spans="1:6" s="42" customFormat="1" ht="15" customHeight="1" x14ac:dyDescent="0.2">
      <c r="A47" s="69" t="s">
        <v>696</v>
      </c>
      <c r="B47" s="189"/>
      <c r="C47" s="189"/>
      <c r="D47" s="284"/>
      <c r="E47" s="284"/>
      <c r="F47" s="70"/>
    </row>
    <row r="48" spans="1:6" s="42" customFormat="1" ht="15" customHeight="1" x14ac:dyDescent="0.2">
      <c r="A48" s="69" t="s">
        <v>697</v>
      </c>
      <c r="B48" s="189"/>
      <c r="C48" s="189"/>
      <c r="D48" s="284"/>
      <c r="E48" s="284"/>
      <c r="F48" s="70"/>
    </row>
    <row r="49" spans="1:12" s="42" customFormat="1" ht="15" customHeight="1" x14ac:dyDescent="0.2">
      <c r="A49" s="69" t="s">
        <v>698</v>
      </c>
      <c r="B49" s="189"/>
      <c r="C49" s="189"/>
      <c r="D49" s="284"/>
      <c r="E49" s="284"/>
      <c r="F49" s="70"/>
    </row>
    <row r="50" spans="1:12" s="42" customFormat="1" ht="15" customHeight="1" x14ac:dyDescent="0.2">
      <c r="A50" s="69" t="s">
        <v>699</v>
      </c>
      <c r="B50" s="189"/>
      <c r="C50" s="189"/>
      <c r="D50" s="284"/>
      <c r="E50" s="284"/>
      <c r="F50" s="70"/>
    </row>
    <row r="51" spans="1:12" s="42" customFormat="1" ht="15" customHeight="1" x14ac:dyDescent="0.2">
      <c r="A51" s="69" t="s">
        <v>700</v>
      </c>
      <c r="B51" s="189"/>
      <c r="C51" s="189"/>
      <c r="D51" s="284"/>
      <c r="E51" s="284"/>
      <c r="F51" s="70"/>
    </row>
    <row r="52" spans="1:12" s="42" customFormat="1" ht="12.75" x14ac:dyDescent="0.2">
      <c r="A52" s="1066"/>
      <c r="B52" s="1067"/>
      <c r="C52" s="1067"/>
      <c r="D52" s="1067"/>
      <c r="E52" s="1068"/>
      <c r="F52" s="70"/>
    </row>
    <row r="53" spans="1:12" s="42" customFormat="1" ht="15.75" customHeight="1" x14ac:dyDescent="0.2">
      <c r="A53" s="71" t="s">
        <v>39</v>
      </c>
      <c r="B53" s="72" t="s">
        <v>53</v>
      </c>
      <c r="C53" s="73" t="s">
        <v>40</v>
      </c>
      <c r="D53" s="73" t="s">
        <v>229</v>
      </c>
      <c r="E53" s="73" t="s">
        <v>230</v>
      </c>
      <c r="L53" s="42">
        <f>6300/7</f>
        <v>900</v>
      </c>
    </row>
    <row r="54" spans="1:12" s="42" customFormat="1" ht="21" x14ac:dyDescent="0.2">
      <c r="A54" s="74" t="s">
        <v>231</v>
      </c>
      <c r="B54" s="75" t="s">
        <v>666</v>
      </c>
      <c r="C54" s="76" t="s">
        <v>119</v>
      </c>
      <c r="D54" s="77">
        <v>44503</v>
      </c>
      <c r="E54" s="78">
        <f>IF(SUM(D56:E58)&lt;&gt;0,MEDIAN(D56:E58),"")</f>
        <v>2199.9</v>
      </c>
    </row>
    <row r="55" spans="1:12" s="42" customFormat="1" ht="12.75" x14ac:dyDescent="0.2">
      <c r="A55" s="79" t="s">
        <v>233</v>
      </c>
      <c r="B55" s="1069" t="s">
        <v>234</v>
      </c>
      <c r="C55" s="1069"/>
      <c r="D55" s="1070" t="s">
        <v>219</v>
      </c>
      <c r="E55" s="1070"/>
    </row>
    <row r="56" spans="1:12" s="42" customFormat="1" ht="12.75" x14ac:dyDescent="0.2">
      <c r="A56" s="69" t="s">
        <v>225</v>
      </c>
      <c r="B56" s="1071" t="str">
        <f>VLOOKUP(A56,$A$11:$E$35,3,0)</f>
        <v>SERTÃO</v>
      </c>
      <c r="C56" s="1071"/>
      <c r="D56" s="1072">
        <v>2209.16</v>
      </c>
      <c r="E56" s="1072"/>
      <c r="H56" s="42" t="e">
        <f>D58/#REF!</f>
        <v>#REF!</v>
      </c>
    </row>
    <row r="57" spans="1:12" s="42" customFormat="1" ht="12.75" x14ac:dyDescent="0.2">
      <c r="A57" s="69" t="s">
        <v>227</v>
      </c>
      <c r="B57" s="1073" t="str">
        <f>VLOOKUP(A57,$A$11:$E$35,3,0)</f>
        <v>LEROY MERLIN</v>
      </c>
      <c r="C57" s="1074"/>
      <c r="D57" s="1075">
        <v>2199.9</v>
      </c>
      <c r="E57" s="1075"/>
    </row>
    <row r="58" spans="1:12" s="42" customFormat="1" ht="12.75" x14ac:dyDescent="0.2">
      <c r="A58" s="69" t="s">
        <v>228</v>
      </c>
      <c r="B58" s="1076" t="str">
        <f>VLOOKUP(A58,$A$11:$E$35,3,0)</f>
        <v>ACQUAFORT</v>
      </c>
      <c r="C58" s="1077"/>
      <c r="D58" s="1078">
        <v>1979.9</v>
      </c>
      <c r="E58" s="1078"/>
    </row>
    <row r="59" spans="1:12" s="42" customFormat="1" ht="12.75" x14ac:dyDescent="0.2">
      <c r="A59" s="80"/>
      <c r="B59" s="81"/>
      <c r="C59" s="81"/>
      <c r="D59" s="82"/>
      <c r="E59" s="83"/>
    </row>
    <row r="60" spans="1:12" s="42" customFormat="1" ht="12.75" x14ac:dyDescent="0.2">
      <c r="A60" s="71" t="s">
        <v>39</v>
      </c>
      <c r="B60" s="72" t="s">
        <v>53</v>
      </c>
      <c r="C60" s="73" t="s">
        <v>40</v>
      </c>
      <c r="D60" s="73" t="s">
        <v>229</v>
      </c>
      <c r="E60" s="73" t="s">
        <v>230</v>
      </c>
    </row>
    <row r="61" spans="1:12" s="42" customFormat="1" ht="12.75" x14ac:dyDescent="0.2">
      <c r="A61" s="74" t="s">
        <v>235</v>
      </c>
      <c r="B61" s="75" t="s">
        <v>372</v>
      </c>
      <c r="C61" s="76" t="s">
        <v>119</v>
      </c>
      <c r="D61" s="77">
        <v>44503</v>
      </c>
      <c r="E61" s="78">
        <f>IF(SUM(D63:E65)&lt;&gt;0,MEDIAN(D63:E65),"")</f>
        <v>44.85</v>
      </c>
    </row>
    <row r="62" spans="1:12" s="42" customFormat="1" ht="12.75" x14ac:dyDescent="0.2">
      <c r="A62" s="79" t="s">
        <v>233</v>
      </c>
      <c r="B62" s="1069" t="s">
        <v>234</v>
      </c>
      <c r="C62" s="1069"/>
      <c r="D62" s="1070" t="s">
        <v>219</v>
      </c>
      <c r="E62" s="1070"/>
    </row>
    <row r="63" spans="1:12" s="42" customFormat="1" ht="12.75" x14ac:dyDescent="0.2">
      <c r="A63" s="69" t="s">
        <v>240</v>
      </c>
      <c r="B63" s="1071" t="str">
        <f>VLOOKUP(A63,$A$11:$E$35,3,0)</f>
        <v>AMERICANAS</v>
      </c>
      <c r="C63" s="1071"/>
      <c r="D63" s="1072">
        <v>44.85</v>
      </c>
      <c r="E63" s="1072"/>
    </row>
    <row r="64" spans="1:12" s="42" customFormat="1" ht="12.75" x14ac:dyDescent="0.2">
      <c r="A64" s="69" t="s">
        <v>241</v>
      </c>
      <c r="B64" s="1073" t="str">
        <f>VLOOKUP(A64,$A$11:$E$35,3,0)</f>
        <v>MAGAZINE LUIZA</v>
      </c>
      <c r="C64" s="1074"/>
      <c r="D64" s="1075">
        <v>38.130000000000003</v>
      </c>
      <c r="E64" s="1075"/>
    </row>
    <row r="65" spans="1:7" s="42" customFormat="1" ht="12.75" x14ac:dyDescent="0.2">
      <c r="A65" s="69" t="s">
        <v>227</v>
      </c>
      <c r="B65" s="1076" t="str">
        <f>VLOOKUP(A65,$A$11:$E$35,3,0)</f>
        <v>LEROY MERLIN</v>
      </c>
      <c r="C65" s="1077"/>
      <c r="D65" s="1078">
        <v>50.14</v>
      </c>
      <c r="E65" s="1078"/>
    </row>
    <row r="66" spans="1:7" s="42" customFormat="1" ht="12.75" x14ac:dyDescent="0.2">
      <c r="A66" s="290"/>
      <c r="B66" s="291"/>
      <c r="C66" s="292"/>
      <c r="D66" s="293"/>
      <c r="E66" s="293"/>
    </row>
    <row r="67" spans="1:7" s="42" customFormat="1" ht="12.75" x14ac:dyDescent="0.2">
      <c r="A67" s="71" t="s">
        <v>39</v>
      </c>
      <c r="B67" s="72" t="s">
        <v>53</v>
      </c>
      <c r="C67" s="73" t="s">
        <v>40</v>
      </c>
      <c r="D67" s="73" t="s">
        <v>229</v>
      </c>
      <c r="E67" s="73" t="s">
        <v>230</v>
      </c>
    </row>
    <row r="68" spans="1:7" s="42" customFormat="1" ht="31.5" x14ac:dyDescent="0.2">
      <c r="A68" s="74" t="s">
        <v>237</v>
      </c>
      <c r="B68" s="75" t="s">
        <v>667</v>
      </c>
      <c r="C68" s="76" t="s">
        <v>213</v>
      </c>
      <c r="D68" s="77">
        <v>44467</v>
      </c>
      <c r="E68" s="78">
        <f>IF(SUM(D70:E72)&lt;&gt;0,MEDIAN(D70:E72),"")</f>
        <v>10277.200000000001</v>
      </c>
    </row>
    <row r="69" spans="1:7" s="42" customFormat="1" ht="12.75" x14ac:dyDescent="0.2">
      <c r="A69" s="79" t="s">
        <v>233</v>
      </c>
      <c r="B69" s="1069" t="s">
        <v>234</v>
      </c>
      <c r="C69" s="1069"/>
      <c r="D69" s="1070" t="s">
        <v>219</v>
      </c>
      <c r="E69" s="1070"/>
    </row>
    <row r="70" spans="1:7" s="42" customFormat="1" ht="12.75" x14ac:dyDescent="0.2">
      <c r="A70" s="69" t="s">
        <v>242</v>
      </c>
      <c r="B70" s="1071" t="str">
        <f>VLOOKUP(A70,$A$11:$E$35,3,0)</f>
        <v>PERMUTION</v>
      </c>
      <c r="C70" s="1071"/>
      <c r="D70" s="1072">
        <v>10277.200000000001</v>
      </c>
      <c r="E70" s="1072"/>
    </row>
    <row r="71" spans="1:7" s="42" customFormat="1" ht="12.75" x14ac:dyDescent="0.2">
      <c r="A71" s="69" t="s">
        <v>243</v>
      </c>
      <c r="B71" s="1073" t="str">
        <f>VLOOKUP(A71,$A$11:$E$35,3,0)</f>
        <v>MINASMED FILTROS</v>
      </c>
      <c r="C71" s="1074"/>
      <c r="D71" s="1075">
        <v>9717</v>
      </c>
      <c r="E71" s="1075"/>
    </row>
    <row r="72" spans="1:7" s="42" customFormat="1" ht="12.75" x14ac:dyDescent="0.2">
      <c r="A72" s="69" t="s">
        <v>344</v>
      </c>
      <c r="B72" s="1076" t="str">
        <f>VLOOKUP(A72,$A$11:$E$35,3,0)</f>
        <v>SICA INOX</v>
      </c>
      <c r="C72" s="1077"/>
      <c r="D72" s="1078">
        <v>16180</v>
      </c>
      <c r="E72" s="1078"/>
    </row>
    <row r="73" spans="1:7" s="42" customFormat="1" ht="12.75" x14ac:dyDescent="0.2">
      <c r="A73" s="80"/>
      <c r="B73" s="81"/>
      <c r="C73" s="81"/>
      <c r="D73" s="82"/>
      <c r="E73" s="83"/>
    </row>
    <row r="74" spans="1:7" s="42" customFormat="1" ht="12.75" x14ac:dyDescent="0.2">
      <c r="A74" s="71" t="s">
        <v>39</v>
      </c>
      <c r="B74" s="72" t="s">
        <v>53</v>
      </c>
      <c r="C74" s="73" t="s">
        <v>40</v>
      </c>
      <c r="D74" s="73" t="s">
        <v>229</v>
      </c>
      <c r="E74" s="73" t="s">
        <v>230</v>
      </c>
    </row>
    <row r="75" spans="1:7" s="42" customFormat="1" ht="23.25" customHeight="1" x14ac:dyDescent="0.2">
      <c r="A75" s="74" t="s">
        <v>238</v>
      </c>
      <c r="B75" s="75" t="s">
        <v>594</v>
      </c>
      <c r="C75" s="76" t="s">
        <v>119</v>
      </c>
      <c r="D75" s="77">
        <v>44466</v>
      </c>
      <c r="E75" s="78">
        <f>IF(SUM(D77:E79)&lt;&gt;0,MEDIAN(D77:E79),"")</f>
        <v>218.77</v>
      </c>
      <c r="G75" s="42" t="s">
        <v>418</v>
      </c>
    </row>
    <row r="76" spans="1:7" s="42" customFormat="1" ht="12.75" x14ac:dyDescent="0.2">
      <c r="A76" s="79" t="s">
        <v>233</v>
      </c>
      <c r="B76" s="1069" t="s">
        <v>234</v>
      </c>
      <c r="C76" s="1069"/>
      <c r="D76" s="1070" t="s">
        <v>219</v>
      </c>
      <c r="E76" s="1070"/>
    </row>
    <row r="77" spans="1:7" s="42" customFormat="1" ht="12.75" x14ac:dyDescent="0.2">
      <c r="A77" s="69" t="s">
        <v>241</v>
      </c>
      <c r="B77" s="1071" t="str">
        <f>VLOOKUP(A77,$A$11:$E$35,3,0)</f>
        <v>MAGAZINE LUIZA</v>
      </c>
      <c r="C77" s="1071"/>
      <c r="D77" s="1072">
        <v>235.22</v>
      </c>
      <c r="E77" s="1072"/>
    </row>
    <row r="78" spans="1:7" s="42" customFormat="1" ht="12.75" x14ac:dyDescent="0.2">
      <c r="A78" s="69" t="s">
        <v>345</v>
      </c>
      <c r="B78" s="1073" t="str">
        <f>VLOOKUP(A78,$A$11:$E$35,3,0)</f>
        <v>ILUMINIM</v>
      </c>
      <c r="C78" s="1074"/>
      <c r="D78" s="1075">
        <v>218.77</v>
      </c>
      <c r="E78" s="1075"/>
    </row>
    <row r="79" spans="1:7" s="42" customFormat="1" ht="12.75" x14ac:dyDescent="0.2">
      <c r="A79" s="256" t="s">
        <v>346</v>
      </c>
      <c r="B79" s="1076" t="str">
        <f>VLOOKUP(A79,$A$11:$E$35,3,0)</f>
        <v>ELETRORASTRO</v>
      </c>
      <c r="C79" s="1077"/>
      <c r="D79" s="1078">
        <v>192.45</v>
      </c>
      <c r="E79" s="1078"/>
    </row>
    <row r="80" spans="1:7" s="42" customFormat="1" ht="12.75" x14ac:dyDescent="0.2">
      <c r="A80" s="80"/>
      <c r="B80" s="81"/>
      <c r="C80" s="81"/>
      <c r="D80" s="82"/>
      <c r="E80" s="83"/>
    </row>
    <row r="81" spans="1:10" s="42" customFormat="1" ht="12.75" x14ac:dyDescent="0.2">
      <c r="A81" s="71" t="s">
        <v>39</v>
      </c>
      <c r="B81" s="72" t="s">
        <v>53</v>
      </c>
      <c r="C81" s="73" t="s">
        <v>40</v>
      </c>
      <c r="D81" s="73" t="s">
        <v>229</v>
      </c>
      <c r="E81" s="73" t="s">
        <v>230</v>
      </c>
    </row>
    <row r="82" spans="1:10" s="42" customFormat="1" ht="21" x14ac:dyDescent="0.2">
      <c r="A82" s="74" t="s">
        <v>239</v>
      </c>
      <c r="B82" s="258" t="s">
        <v>595</v>
      </c>
      <c r="C82" s="76" t="s">
        <v>119</v>
      </c>
      <c r="D82" s="77">
        <v>44503</v>
      </c>
      <c r="E82" s="78">
        <f>IF(SUM(D84:E86)&lt;&gt;0,MEDIAN(D84:E86),"")</f>
        <v>268.77</v>
      </c>
    </row>
    <row r="83" spans="1:10" s="42" customFormat="1" ht="12.75" x14ac:dyDescent="0.2">
      <c r="A83" s="79" t="s">
        <v>233</v>
      </c>
      <c r="B83" s="1069" t="s">
        <v>234</v>
      </c>
      <c r="C83" s="1069"/>
      <c r="D83" s="1070" t="s">
        <v>219</v>
      </c>
      <c r="E83" s="1070"/>
    </row>
    <row r="84" spans="1:10" s="42" customFormat="1" ht="12.75" x14ac:dyDescent="0.2">
      <c r="A84" s="69" t="s">
        <v>241</v>
      </c>
      <c r="B84" s="1071" t="str">
        <f>VLOOKUP(A84,$A$11:$E$35,3,0)</f>
        <v>MAGAZINE LUIZA</v>
      </c>
      <c r="C84" s="1071"/>
      <c r="D84" s="1072">
        <v>283.94</v>
      </c>
      <c r="E84" s="1072"/>
    </row>
    <row r="85" spans="1:10" s="42" customFormat="1" ht="12.75" x14ac:dyDescent="0.2">
      <c r="A85" s="69" t="s">
        <v>345</v>
      </c>
      <c r="B85" s="1073" t="str">
        <f>VLOOKUP(A85,$A$11:$E$35,3,0)</f>
        <v>ILUMINIM</v>
      </c>
      <c r="C85" s="1074"/>
      <c r="D85" s="1075">
        <v>268.77</v>
      </c>
      <c r="E85" s="1075"/>
    </row>
    <row r="86" spans="1:10" s="42" customFormat="1" ht="12.75" x14ac:dyDescent="0.2">
      <c r="A86" s="69" t="s">
        <v>347</v>
      </c>
      <c r="B86" s="1076" t="str">
        <f>VLOOKUP(A86,$A$11:$E$35,3,0)</f>
        <v>COMPRA LED</v>
      </c>
      <c r="C86" s="1077"/>
      <c r="D86" s="1078">
        <v>210.25</v>
      </c>
      <c r="E86" s="1078"/>
      <c r="J86" s="42">
        <f>2</f>
        <v>2</v>
      </c>
    </row>
    <row r="87" spans="1:10" s="42" customFormat="1" ht="12.75" x14ac:dyDescent="0.2">
      <c r="A87" s="80"/>
      <c r="B87" s="81"/>
      <c r="C87" s="81"/>
      <c r="D87" s="82"/>
      <c r="E87" s="83"/>
    </row>
    <row r="88" spans="1:10" s="42" customFormat="1" ht="12.75" x14ac:dyDescent="0.2">
      <c r="A88" s="71" t="s">
        <v>39</v>
      </c>
      <c r="B88" s="72" t="s">
        <v>53</v>
      </c>
      <c r="C88" s="73" t="s">
        <v>40</v>
      </c>
      <c r="D88" s="73" t="s">
        <v>229</v>
      </c>
      <c r="E88" s="73" t="s">
        <v>230</v>
      </c>
    </row>
    <row r="89" spans="1:10" s="42" customFormat="1" ht="32.25" customHeight="1" x14ac:dyDescent="0.2">
      <c r="A89" s="74" t="s">
        <v>419</v>
      </c>
      <c r="B89" s="75" t="s">
        <v>668</v>
      </c>
      <c r="C89" s="76" t="s">
        <v>119</v>
      </c>
      <c r="D89" s="77">
        <v>44466</v>
      </c>
      <c r="E89" s="78">
        <f>IF(SUM(D91:E93)&lt;&gt;0,MEDIAN(D91:E93),"")</f>
        <v>72.34</v>
      </c>
    </row>
    <row r="90" spans="1:10" s="42" customFormat="1" ht="12.75" x14ac:dyDescent="0.2">
      <c r="A90" s="79" t="s">
        <v>233</v>
      </c>
      <c r="B90" s="1069" t="s">
        <v>234</v>
      </c>
      <c r="C90" s="1069"/>
      <c r="D90" s="1070" t="s">
        <v>219</v>
      </c>
      <c r="E90" s="1070"/>
    </row>
    <row r="91" spans="1:10" s="42" customFormat="1" ht="12.75" x14ac:dyDescent="0.2">
      <c r="A91" s="255" t="s">
        <v>240</v>
      </c>
      <c r="B91" s="1071" t="str">
        <f>VLOOKUP(A91,$A$11:$E$35,3,0)</f>
        <v>AMERICANAS</v>
      </c>
      <c r="C91" s="1071"/>
      <c r="D91" s="1072">
        <v>72.34</v>
      </c>
      <c r="E91" s="1072"/>
    </row>
    <row r="92" spans="1:10" s="42" customFormat="1" ht="12.75" x14ac:dyDescent="0.2">
      <c r="A92" s="69" t="s">
        <v>241</v>
      </c>
      <c r="B92" s="1073" t="str">
        <f>VLOOKUP(A92,$A$11:$E$35,3,0)</f>
        <v>MAGAZINE LUIZA</v>
      </c>
      <c r="C92" s="1074"/>
      <c r="D92" s="1075">
        <v>68.400000000000006</v>
      </c>
      <c r="E92" s="1075"/>
    </row>
    <row r="93" spans="1:10" s="42" customFormat="1" ht="12.75" x14ac:dyDescent="0.2">
      <c r="A93" s="256" t="s">
        <v>348</v>
      </c>
      <c r="B93" s="1076" t="str">
        <f>VLOOKUP(A93,$A$11:$E$35,3,0)</f>
        <v>ZERO 41 LED</v>
      </c>
      <c r="C93" s="1077"/>
      <c r="D93" s="1078">
        <v>105.3</v>
      </c>
      <c r="E93" s="1078"/>
    </row>
    <row r="94" spans="1:10" s="42" customFormat="1" ht="12.75" x14ac:dyDescent="0.2">
      <c r="A94" s="339"/>
      <c r="B94" s="340"/>
      <c r="C94" s="340"/>
      <c r="D94" s="341"/>
      <c r="E94" s="342"/>
    </row>
    <row r="95" spans="1:10" s="42" customFormat="1" ht="12.75" x14ac:dyDescent="0.2">
      <c r="A95" s="71" t="s">
        <v>39</v>
      </c>
      <c r="B95" s="72" t="s">
        <v>53</v>
      </c>
      <c r="C95" s="73" t="s">
        <v>40</v>
      </c>
      <c r="D95" s="73" t="s">
        <v>229</v>
      </c>
      <c r="E95" s="73" t="s">
        <v>230</v>
      </c>
    </row>
    <row r="96" spans="1:10" s="42" customFormat="1" ht="39.75" customHeight="1" x14ac:dyDescent="0.2">
      <c r="A96" s="74" t="s">
        <v>420</v>
      </c>
      <c r="B96" s="75" t="e">
        <f>#REF!</f>
        <v>#REF!</v>
      </c>
      <c r="C96" s="76" t="s">
        <v>119</v>
      </c>
      <c r="D96" s="77">
        <v>44503</v>
      </c>
      <c r="E96" s="78">
        <f>IF(SUM(D98:E100)&lt;&gt;0,MEDIAN(D98:E100),"")</f>
        <v>152.99</v>
      </c>
    </row>
    <row r="97" spans="1:5" s="42" customFormat="1" ht="12.75" x14ac:dyDescent="0.2">
      <c r="A97" s="79" t="s">
        <v>233</v>
      </c>
      <c r="B97" s="1069" t="s">
        <v>234</v>
      </c>
      <c r="C97" s="1069"/>
      <c r="D97" s="1070" t="s">
        <v>219</v>
      </c>
      <c r="E97" s="1070"/>
    </row>
    <row r="98" spans="1:5" s="42" customFormat="1" ht="12.75" x14ac:dyDescent="0.2">
      <c r="A98" s="255" t="s">
        <v>240</v>
      </c>
      <c r="B98" s="1071" t="str">
        <f>VLOOKUP(A98,$A$11:$E$35,3,0)</f>
        <v>AMERICANAS</v>
      </c>
      <c r="C98" s="1071"/>
      <c r="D98" s="1072">
        <v>152.99</v>
      </c>
      <c r="E98" s="1072"/>
    </row>
    <row r="99" spans="1:5" s="42" customFormat="1" ht="12.75" x14ac:dyDescent="0.2">
      <c r="A99" s="69" t="s">
        <v>405</v>
      </c>
      <c r="B99" s="1073" t="str">
        <f>VLOOKUP(A99,$A$11:$E$35,3,0)</f>
        <v>HIDRO ECO BR</v>
      </c>
      <c r="C99" s="1074"/>
      <c r="D99" s="1075">
        <v>165.01</v>
      </c>
      <c r="E99" s="1075"/>
    </row>
    <row r="100" spans="1:5" s="42" customFormat="1" ht="12.75" x14ac:dyDescent="0.2">
      <c r="A100" s="256" t="s">
        <v>406</v>
      </c>
      <c r="B100" s="1076" t="str">
        <f>VLOOKUP(A100,$A$11:$E$51,3,0)</f>
        <v>TECNO FERRAMENTAS</v>
      </c>
      <c r="C100" s="1077"/>
      <c r="D100" s="1078">
        <v>128.99</v>
      </c>
      <c r="E100" s="1078"/>
    </row>
    <row r="101" spans="1:5" s="42" customFormat="1" ht="12.75" x14ac:dyDescent="0.2">
      <c r="A101" s="339"/>
      <c r="B101" s="340"/>
      <c r="C101" s="340"/>
      <c r="D101" s="341"/>
      <c r="E101" s="342"/>
    </row>
    <row r="102" spans="1:5" s="42" customFormat="1" ht="12.75" x14ac:dyDescent="0.2">
      <c r="A102" s="71" t="s">
        <v>39</v>
      </c>
      <c r="B102" s="72" t="s">
        <v>53</v>
      </c>
      <c r="C102" s="73" t="s">
        <v>40</v>
      </c>
      <c r="D102" s="73" t="s">
        <v>229</v>
      </c>
      <c r="E102" s="73" t="s">
        <v>230</v>
      </c>
    </row>
    <row r="103" spans="1:5" s="42" customFormat="1" ht="12.75" x14ac:dyDescent="0.2">
      <c r="A103" s="74" t="s">
        <v>421</v>
      </c>
      <c r="B103" s="75" t="e">
        <f>#REF!</f>
        <v>#REF!</v>
      </c>
      <c r="C103" s="76" t="s">
        <v>119</v>
      </c>
      <c r="D103" s="77">
        <v>44504</v>
      </c>
      <c r="E103" s="78">
        <f>IF(SUM(D105:E107)&lt;&gt;0,MEDIAN(D105:E107),"")</f>
        <v>2.11</v>
      </c>
    </row>
    <row r="104" spans="1:5" s="42" customFormat="1" ht="12.75" x14ac:dyDescent="0.2">
      <c r="A104" s="79" t="s">
        <v>233</v>
      </c>
      <c r="B104" s="1069" t="s">
        <v>234</v>
      </c>
      <c r="C104" s="1069"/>
      <c r="D104" s="1070" t="s">
        <v>219</v>
      </c>
      <c r="E104" s="1070"/>
    </row>
    <row r="105" spans="1:5" s="42" customFormat="1" ht="12.75" x14ac:dyDescent="0.2">
      <c r="A105" s="255" t="s">
        <v>658</v>
      </c>
      <c r="B105" s="1071" t="str">
        <f>VLOOKUP(A105,$A$11:$E$51,3,0)</f>
        <v>LOJA ELETRICA LTDA</v>
      </c>
      <c r="C105" s="1071"/>
      <c r="D105" s="1072">
        <v>2.5499999999999998</v>
      </c>
      <c r="E105" s="1072"/>
    </row>
    <row r="106" spans="1:5" s="42" customFormat="1" ht="12.75" x14ac:dyDescent="0.2">
      <c r="A106" s="69" t="s">
        <v>663</v>
      </c>
      <c r="B106" s="1079" t="str">
        <f>VLOOKUP(A106,$A$11:$E$51,3,0)</f>
        <v>MABORE</v>
      </c>
      <c r="C106" s="1079"/>
      <c r="D106" s="1075">
        <v>2.11</v>
      </c>
      <c r="E106" s="1075"/>
    </row>
    <row r="107" spans="1:5" s="42" customFormat="1" ht="12.75" x14ac:dyDescent="0.2">
      <c r="A107" s="256" t="s">
        <v>664</v>
      </c>
      <c r="B107" s="1080" t="str">
        <f>VLOOKUP(A107,$A$11:$E$51,3,0)</f>
        <v>CASA DOS PARAFUSOS</v>
      </c>
      <c r="C107" s="1080"/>
      <c r="D107" s="1078">
        <v>1.98</v>
      </c>
      <c r="E107" s="1078"/>
    </row>
    <row r="108" spans="1:5" s="42" customFormat="1" ht="12.75" x14ac:dyDescent="0.2">
      <c r="A108" s="339"/>
      <c r="B108" s="340"/>
      <c r="C108" s="340"/>
      <c r="D108" s="341"/>
      <c r="E108" s="342"/>
    </row>
    <row r="109" spans="1:5" s="42" customFormat="1" ht="12.75" x14ac:dyDescent="0.2">
      <c r="A109" s="71" t="s">
        <v>39</v>
      </c>
      <c r="B109" s="72" t="s">
        <v>53</v>
      </c>
      <c r="C109" s="73" t="s">
        <v>40</v>
      </c>
      <c r="D109" s="73" t="s">
        <v>229</v>
      </c>
      <c r="E109" s="73" t="s">
        <v>230</v>
      </c>
    </row>
    <row r="110" spans="1:5" s="42" customFormat="1" ht="12.75" x14ac:dyDescent="0.2">
      <c r="A110" s="74" t="s">
        <v>422</v>
      </c>
      <c r="B110" s="75" t="e">
        <f>#REF!</f>
        <v>#REF!</v>
      </c>
      <c r="C110" s="76" t="s">
        <v>119</v>
      </c>
      <c r="D110" s="77">
        <v>44504</v>
      </c>
      <c r="E110" s="78">
        <f>IF(SUM(D112:E114)&lt;&gt;0,MEDIAN(D112:E114),"")</f>
        <v>59.48</v>
      </c>
    </row>
    <row r="111" spans="1:5" s="42" customFormat="1" ht="12.75" x14ac:dyDescent="0.2">
      <c r="A111" s="79" t="s">
        <v>233</v>
      </c>
      <c r="B111" s="1069" t="s">
        <v>234</v>
      </c>
      <c r="C111" s="1069"/>
      <c r="D111" s="1070" t="s">
        <v>219</v>
      </c>
      <c r="E111" s="1070"/>
    </row>
    <row r="112" spans="1:5" s="42" customFormat="1" ht="12.75" x14ac:dyDescent="0.2">
      <c r="A112" s="255" t="s">
        <v>665</v>
      </c>
      <c r="B112" s="1079" t="str">
        <f>VLOOKUP(A112,$A$11:$E$51,3,0)</f>
        <v>ORUBY</v>
      </c>
      <c r="C112" s="1079"/>
      <c r="D112" s="1072">
        <v>61.99</v>
      </c>
      <c r="E112" s="1072"/>
    </row>
    <row r="113" spans="1:5" s="42" customFormat="1" ht="12.75" x14ac:dyDescent="0.2">
      <c r="A113" s="69" t="s">
        <v>414</v>
      </c>
      <c r="B113" s="1079" t="str">
        <f>VLOOKUP(A113,$A$11:$E$51,3,0)</f>
        <v>ELETRO CENTER</v>
      </c>
      <c r="C113" s="1079"/>
      <c r="D113" s="1075">
        <v>59.48</v>
      </c>
      <c r="E113" s="1075"/>
    </row>
    <row r="114" spans="1:5" s="42" customFormat="1" ht="12.75" x14ac:dyDescent="0.2">
      <c r="A114" s="256" t="s">
        <v>415</v>
      </c>
      <c r="B114" s="1080" t="str">
        <f>VLOOKUP(A114,$A$11:$E$51,3,0)</f>
        <v>ELETRICA POLO</v>
      </c>
      <c r="C114" s="1080"/>
      <c r="D114" s="1078">
        <v>57.6</v>
      </c>
      <c r="E114" s="1078"/>
    </row>
    <row r="115" spans="1:5" s="42" customFormat="1" ht="12.75" x14ac:dyDescent="0.2">
      <c r="A115" s="339"/>
      <c r="B115" s="340"/>
      <c r="C115" s="340"/>
      <c r="D115" s="341"/>
      <c r="E115" s="342"/>
    </row>
    <row r="116" spans="1:5" s="42" customFormat="1" ht="12.75" x14ac:dyDescent="0.2">
      <c r="A116" s="71" t="s">
        <v>39</v>
      </c>
      <c r="B116" s="72" t="s">
        <v>53</v>
      </c>
      <c r="C116" s="73" t="s">
        <v>40</v>
      </c>
      <c r="D116" s="73" t="s">
        <v>229</v>
      </c>
      <c r="E116" s="73" t="s">
        <v>230</v>
      </c>
    </row>
    <row r="117" spans="1:5" s="42" customFormat="1" ht="23.25" customHeight="1" x14ac:dyDescent="0.2">
      <c r="A117" s="74" t="s">
        <v>423</v>
      </c>
      <c r="B117" s="75" t="e">
        <f>#REF!</f>
        <v>#REF!</v>
      </c>
      <c r="C117" s="76" t="s">
        <v>119</v>
      </c>
      <c r="D117" s="77">
        <v>44504</v>
      </c>
      <c r="E117" s="78">
        <f>IF(SUM(D119:E121)&lt;&gt;0,MEDIAN(D119:E121),"")</f>
        <v>59.48</v>
      </c>
    </row>
    <row r="118" spans="1:5" s="42" customFormat="1" ht="12.75" x14ac:dyDescent="0.2">
      <c r="A118" s="79" t="s">
        <v>233</v>
      </c>
      <c r="B118" s="1069" t="s">
        <v>234</v>
      </c>
      <c r="C118" s="1069"/>
      <c r="D118" s="1070" t="s">
        <v>219</v>
      </c>
      <c r="E118" s="1070"/>
    </row>
    <row r="119" spans="1:5" s="42" customFormat="1" ht="12.75" x14ac:dyDescent="0.2">
      <c r="A119" s="255" t="s">
        <v>665</v>
      </c>
      <c r="B119" s="1079" t="str">
        <f>VLOOKUP(A119,$A$11:$E$51,3,0)</f>
        <v>ORUBY</v>
      </c>
      <c r="C119" s="1079"/>
      <c r="D119" s="1072">
        <v>61.99</v>
      </c>
      <c r="E119" s="1072"/>
    </row>
    <row r="120" spans="1:5" s="42" customFormat="1" ht="12.75" x14ac:dyDescent="0.2">
      <c r="A120" s="69" t="s">
        <v>414</v>
      </c>
      <c r="B120" s="1079" t="str">
        <f>VLOOKUP(A120,$A$11:$E$51,3,0)</f>
        <v>ELETRO CENTER</v>
      </c>
      <c r="C120" s="1079"/>
      <c r="D120" s="1075">
        <v>59.48</v>
      </c>
      <c r="E120" s="1075"/>
    </row>
    <row r="121" spans="1:5" s="42" customFormat="1" ht="12.75" x14ac:dyDescent="0.2">
      <c r="A121" s="256" t="s">
        <v>415</v>
      </c>
      <c r="B121" s="1080" t="str">
        <f>VLOOKUP(A121,$A$11:$E$51,3,0)</f>
        <v>ELETRICA POLO</v>
      </c>
      <c r="C121" s="1080"/>
      <c r="D121" s="1078">
        <v>57.6</v>
      </c>
      <c r="E121" s="1078"/>
    </row>
    <row r="122" spans="1:5" s="42" customFormat="1" ht="12.75" x14ac:dyDescent="0.2">
      <c r="A122" s="339"/>
      <c r="B122" s="340"/>
      <c r="C122" s="340"/>
      <c r="D122" s="341"/>
      <c r="E122" s="342"/>
    </row>
    <row r="123" spans="1:5" s="42" customFormat="1" ht="12.75" x14ac:dyDescent="0.2">
      <c r="A123" s="339"/>
      <c r="B123" s="340"/>
      <c r="C123" s="340"/>
      <c r="D123" s="341"/>
      <c r="E123" s="342"/>
    </row>
    <row r="124" spans="1:5" s="42" customFormat="1" ht="12.75" x14ac:dyDescent="0.2">
      <c r="A124" s="339"/>
      <c r="B124" s="340"/>
      <c r="C124" s="340"/>
      <c r="D124" s="341"/>
      <c r="E124" s="342"/>
    </row>
    <row r="125" spans="1:5" s="42" customFormat="1" ht="12.75" x14ac:dyDescent="0.2">
      <c r="A125" s="339"/>
      <c r="B125" s="340"/>
      <c r="C125" s="340"/>
      <c r="D125" s="341"/>
      <c r="E125" s="342"/>
    </row>
    <row r="126" spans="1:5" s="42" customFormat="1" ht="12.75" x14ac:dyDescent="0.2">
      <c r="A126" s="339"/>
      <c r="B126" s="340"/>
      <c r="C126" s="340"/>
      <c r="D126" s="341"/>
      <c r="E126" s="342"/>
    </row>
    <row r="127" spans="1:5" s="42" customFormat="1" ht="12.75" x14ac:dyDescent="0.2">
      <c r="A127" s="339"/>
      <c r="B127" s="340"/>
      <c r="C127" s="340"/>
      <c r="D127" s="341"/>
      <c r="E127" s="342"/>
    </row>
    <row r="128" spans="1:5" s="42" customFormat="1" ht="12.75" x14ac:dyDescent="0.2">
      <c r="A128" s="339"/>
      <c r="B128" s="340"/>
      <c r="C128" s="340"/>
      <c r="D128" s="341"/>
      <c r="E128" s="342"/>
    </row>
    <row r="129" spans="1:5" s="42" customFormat="1" ht="12.75" x14ac:dyDescent="0.2">
      <c r="A129" s="339"/>
      <c r="B129" s="340"/>
      <c r="C129" s="340"/>
      <c r="D129" s="341"/>
      <c r="E129" s="342"/>
    </row>
    <row r="130" spans="1:5" s="42" customFormat="1" ht="12.75" x14ac:dyDescent="0.2">
      <c r="A130" s="339"/>
      <c r="B130" s="340"/>
      <c r="C130" s="340"/>
      <c r="D130" s="341"/>
      <c r="E130" s="342"/>
    </row>
    <row r="131" spans="1:5" s="42" customFormat="1" ht="12.75" x14ac:dyDescent="0.2">
      <c r="A131" s="71" t="s">
        <v>39</v>
      </c>
      <c r="B131" s="72" t="s">
        <v>53</v>
      </c>
      <c r="C131" s="73" t="s">
        <v>40</v>
      </c>
      <c r="D131" s="73" t="s">
        <v>229</v>
      </c>
      <c r="E131" s="73" t="s">
        <v>230</v>
      </c>
    </row>
    <row r="132" spans="1:5" s="42" customFormat="1" ht="31.5" x14ac:dyDescent="0.2">
      <c r="A132" s="74" t="s">
        <v>421</v>
      </c>
      <c r="B132" s="75" t="s">
        <v>618</v>
      </c>
      <c r="C132" s="76" t="s">
        <v>119</v>
      </c>
      <c r="D132" s="77">
        <v>44504</v>
      </c>
      <c r="E132" s="78">
        <f>IF(SUM(D134:E136)&lt;&gt;0,MEDIAN(D134:E136),"")</f>
        <v>6025.3</v>
      </c>
    </row>
    <row r="133" spans="1:5" s="42" customFormat="1" ht="12.75" x14ac:dyDescent="0.2">
      <c r="A133" s="79" t="s">
        <v>233</v>
      </c>
      <c r="B133" s="1069" t="s">
        <v>234</v>
      </c>
      <c r="C133" s="1069"/>
      <c r="D133" s="1070" t="s">
        <v>219</v>
      </c>
      <c r="E133" s="1070"/>
    </row>
    <row r="134" spans="1:5" s="42" customFormat="1" ht="12.75" x14ac:dyDescent="0.2">
      <c r="A134" s="255" t="s">
        <v>386</v>
      </c>
      <c r="B134" s="1071" t="str">
        <f>VLOOKUP(A134,$A$11:$E$35,3,0)</f>
        <v>CRISTAL VIDROS</v>
      </c>
      <c r="C134" s="1071"/>
      <c r="D134" s="1072">
        <v>6983.99</v>
      </c>
      <c r="E134" s="1072"/>
    </row>
    <row r="135" spans="1:5" s="42" customFormat="1" ht="12.75" x14ac:dyDescent="0.2">
      <c r="A135" s="69" t="s">
        <v>387</v>
      </c>
      <c r="B135" s="1073" t="str">
        <f>VLOOKUP(A135,$A$11:$E$35,3,0)</f>
        <v>NELSON VIDROS</v>
      </c>
      <c r="C135" s="1074"/>
      <c r="D135" s="1075">
        <v>5895.2</v>
      </c>
      <c r="E135" s="1075"/>
    </row>
    <row r="136" spans="1:5" s="42" customFormat="1" ht="12.75" x14ac:dyDescent="0.2">
      <c r="A136" s="256" t="s">
        <v>388</v>
      </c>
      <c r="B136" s="1076" t="str">
        <f>VLOOKUP(A136,$A$11:$E$35,3,0)</f>
        <v>VARANDA VIDROS</v>
      </c>
      <c r="C136" s="1077"/>
      <c r="D136" s="1078">
        <v>6025.3</v>
      </c>
      <c r="E136" s="1078"/>
    </row>
    <row r="137" spans="1:5" s="42" customFormat="1" ht="12.75" x14ac:dyDescent="0.2">
      <c r="A137" s="259"/>
      <c r="D137" s="84"/>
      <c r="E137" s="260"/>
    </row>
    <row r="138" spans="1:5" s="42" customFormat="1" ht="12.75" x14ac:dyDescent="0.2">
      <c r="A138" s="71" t="s">
        <v>39</v>
      </c>
      <c r="B138" s="72" t="s">
        <v>53</v>
      </c>
      <c r="C138" s="73" t="s">
        <v>40</v>
      </c>
      <c r="D138" s="73" t="s">
        <v>229</v>
      </c>
      <c r="E138" s="73" t="s">
        <v>230</v>
      </c>
    </row>
    <row r="139" spans="1:5" s="42" customFormat="1" ht="31.5" x14ac:dyDescent="0.2">
      <c r="A139" s="74" t="s">
        <v>421</v>
      </c>
      <c r="B139" s="258" t="s">
        <v>617</v>
      </c>
      <c r="C139" s="76" t="s">
        <v>45</v>
      </c>
      <c r="D139" s="77">
        <v>44504</v>
      </c>
      <c r="E139" s="78">
        <f>IF(SUM(D141:E143)&lt;&gt;0,MEDIAN(D141:E143),"")</f>
        <v>1400</v>
      </c>
    </row>
    <row r="140" spans="1:5" s="42" customFormat="1" ht="12.75" x14ac:dyDescent="0.2">
      <c r="A140" s="79" t="s">
        <v>233</v>
      </c>
      <c r="B140" s="1069" t="s">
        <v>234</v>
      </c>
      <c r="C140" s="1069"/>
      <c r="D140" s="1070" t="s">
        <v>219</v>
      </c>
      <c r="E140" s="1070"/>
    </row>
    <row r="141" spans="1:5" s="42" customFormat="1" ht="12.75" x14ac:dyDescent="0.2">
      <c r="A141" s="255" t="s">
        <v>389</v>
      </c>
      <c r="B141" s="1071" t="str">
        <f>VLOOKUP(A141,$A$11:$E$35,3,0)</f>
        <v>ESQUADRIAS SÃO CHINE</v>
      </c>
      <c r="C141" s="1071"/>
      <c r="D141" s="1072">
        <v>1100</v>
      </c>
      <c r="E141" s="1072"/>
    </row>
    <row r="142" spans="1:5" s="42" customFormat="1" ht="12.75" x14ac:dyDescent="0.2">
      <c r="A142" s="69" t="s">
        <v>390</v>
      </c>
      <c r="B142" s="1073" t="str">
        <f>VLOOKUP(A142,$A$11:$E$35,3,0)</f>
        <v>ESQUADRIAS GUAÇU</v>
      </c>
      <c r="C142" s="1074"/>
      <c r="D142" s="1075">
        <v>1400</v>
      </c>
      <c r="E142" s="1075"/>
    </row>
    <row r="143" spans="1:5" s="42" customFormat="1" ht="12.75" x14ac:dyDescent="0.2">
      <c r="A143" s="256" t="s">
        <v>391</v>
      </c>
      <c r="B143" s="1076" t="str">
        <f>VLOOKUP(A143,$A$11:$E$35,3,0)</f>
        <v>KS ESQUADRIAS</v>
      </c>
      <c r="C143" s="1077"/>
      <c r="D143" s="1078">
        <v>1980</v>
      </c>
      <c r="E143" s="1078"/>
    </row>
    <row r="144" spans="1:5" s="42" customFormat="1" ht="12.75" x14ac:dyDescent="0.2">
      <c r="A144" s="259"/>
      <c r="D144" s="84"/>
      <c r="E144" s="260"/>
    </row>
    <row r="145" spans="1:5" s="42" customFormat="1" ht="12.75" x14ac:dyDescent="0.2">
      <c r="A145" s="71" t="s">
        <v>39</v>
      </c>
      <c r="B145" s="72" t="s">
        <v>53</v>
      </c>
      <c r="C145" s="73" t="s">
        <v>40</v>
      </c>
      <c r="D145" s="73" t="s">
        <v>229</v>
      </c>
      <c r="E145" s="73" t="s">
        <v>230</v>
      </c>
    </row>
    <row r="146" spans="1:5" s="42" customFormat="1" ht="31.5" x14ac:dyDescent="0.2">
      <c r="A146" s="74" t="s">
        <v>422</v>
      </c>
      <c r="B146" s="258" t="s">
        <v>669</v>
      </c>
      <c r="C146" s="76" t="s">
        <v>119</v>
      </c>
      <c r="D146" s="77">
        <v>44504</v>
      </c>
      <c r="E146" s="78">
        <f>IF(SUM(D148:E150)&lt;&gt;0,MEDIAN(D148:E150),"")</f>
        <v>2687.37</v>
      </c>
    </row>
    <row r="147" spans="1:5" s="42" customFormat="1" ht="12.75" x14ac:dyDescent="0.2">
      <c r="A147" s="79" t="s">
        <v>233</v>
      </c>
      <c r="B147" s="1069" t="s">
        <v>234</v>
      </c>
      <c r="C147" s="1069"/>
      <c r="D147" s="1070" t="s">
        <v>219</v>
      </c>
      <c r="E147" s="1070"/>
    </row>
    <row r="148" spans="1:5" s="42" customFormat="1" ht="12.75" x14ac:dyDescent="0.2">
      <c r="A148" s="255" t="s">
        <v>389</v>
      </c>
      <c r="B148" s="1071" t="str">
        <f>VLOOKUP(A148,$A$11:$E$35,3,0)</f>
        <v>ESQUADRIAS SÃO CHINE</v>
      </c>
      <c r="C148" s="1071"/>
      <c r="D148" s="1072">
        <v>2687.37</v>
      </c>
      <c r="E148" s="1072"/>
    </row>
    <row r="149" spans="1:5" s="42" customFormat="1" ht="12.75" x14ac:dyDescent="0.2">
      <c r="A149" s="69" t="s">
        <v>390</v>
      </c>
      <c r="B149" s="1073" t="str">
        <f>VLOOKUP(A149,$A$11:$E$35,3,0)</f>
        <v>ESQUADRIAS GUAÇU</v>
      </c>
      <c r="C149" s="1074"/>
      <c r="D149" s="1075">
        <v>4775.12</v>
      </c>
      <c r="E149" s="1075"/>
    </row>
    <row r="150" spans="1:5" s="42" customFormat="1" ht="12.75" x14ac:dyDescent="0.2">
      <c r="A150" s="256" t="s">
        <v>391</v>
      </c>
      <c r="B150" s="1076" t="str">
        <f>VLOOKUP(A150,$A$11:$E$35,3,0)</f>
        <v>KS ESQUADRIAS</v>
      </c>
      <c r="C150" s="1077"/>
      <c r="D150" s="1078">
        <v>2368</v>
      </c>
      <c r="E150" s="1078"/>
    </row>
    <row r="151" spans="1:5" s="42" customFormat="1" ht="12.75" x14ac:dyDescent="0.2">
      <c r="A151" s="259"/>
      <c r="D151" s="84"/>
      <c r="E151" s="260"/>
    </row>
    <row r="152" spans="1:5" s="42" customFormat="1" ht="12.75" x14ac:dyDescent="0.2">
      <c r="A152" s="71" t="s">
        <v>39</v>
      </c>
      <c r="B152" s="72" t="s">
        <v>53</v>
      </c>
      <c r="C152" s="73" t="s">
        <v>40</v>
      </c>
      <c r="D152" s="73" t="s">
        <v>229</v>
      </c>
      <c r="E152" s="73" t="s">
        <v>230</v>
      </c>
    </row>
    <row r="153" spans="1:5" s="42" customFormat="1" ht="42" x14ac:dyDescent="0.2">
      <c r="A153" s="74" t="s">
        <v>423</v>
      </c>
      <c r="B153" s="258" t="str">
        <f>[9]ORÇAMENTO_DES!G175</f>
        <v>PORTA DE CORRER AUTOMÁTICA, EM VIDRO TEMPERADO INCOLOR 8MM, 4 FOLHAS (2 MOVEIS E DUAS FIXAS), COM BATE FECHA, NAS DIMENSÕES 2,2X270CM - FORNECIMENTO E INSTALAÇÃO</v>
      </c>
      <c r="C153" s="76" t="s">
        <v>232</v>
      </c>
      <c r="D153" s="77">
        <v>44504</v>
      </c>
      <c r="E153" s="78">
        <f>IF(SUM(D155:E157)&lt;&gt;0,MEDIAN(D155:E157),"")</f>
        <v>16104.65</v>
      </c>
    </row>
    <row r="154" spans="1:5" s="42" customFormat="1" ht="12.75" x14ac:dyDescent="0.2">
      <c r="A154" s="79" t="s">
        <v>233</v>
      </c>
      <c r="B154" s="1069" t="s">
        <v>234</v>
      </c>
      <c r="C154" s="1069"/>
      <c r="D154" s="1070" t="s">
        <v>219</v>
      </c>
      <c r="E154" s="1070"/>
    </row>
    <row r="155" spans="1:5" s="42" customFormat="1" ht="12.75" x14ac:dyDescent="0.2">
      <c r="A155" s="255" t="s">
        <v>386</v>
      </c>
      <c r="B155" s="1071" t="str">
        <f>VLOOKUP(A155,$A$11:$E$35,3,0)</f>
        <v>CRISTAL VIDROS</v>
      </c>
      <c r="C155" s="1071"/>
      <c r="D155" s="1072">
        <v>17918.86</v>
      </c>
      <c r="E155" s="1072"/>
    </row>
    <row r="156" spans="1:5" s="42" customFormat="1" ht="12.75" x14ac:dyDescent="0.2">
      <c r="A156" s="69" t="s">
        <v>387</v>
      </c>
      <c r="B156" s="1073" t="str">
        <f>VLOOKUP(A156,$A$11:$E$35,3,0)</f>
        <v>NELSON VIDROS</v>
      </c>
      <c r="C156" s="1074"/>
      <c r="D156" s="1075">
        <v>15845.5</v>
      </c>
      <c r="E156" s="1075"/>
    </row>
    <row r="157" spans="1:5" s="42" customFormat="1" ht="12.75" x14ac:dyDescent="0.2">
      <c r="A157" s="256" t="s">
        <v>388</v>
      </c>
      <c r="B157" s="1076" t="str">
        <f>VLOOKUP(A157,$A$11:$E$35,3,0)</f>
        <v>VARANDA VIDROS</v>
      </c>
      <c r="C157" s="1077"/>
      <c r="D157" s="1078">
        <v>16104.65</v>
      </c>
      <c r="E157" s="1078"/>
    </row>
    <row r="158" spans="1:5" s="42" customFormat="1" ht="12.75" x14ac:dyDescent="0.2">
      <c r="A158" s="259"/>
      <c r="D158" s="84"/>
      <c r="E158" s="260"/>
    </row>
    <row r="159" spans="1:5" s="42" customFormat="1" ht="12.75" x14ac:dyDescent="0.2">
      <c r="A159" s="71" t="s">
        <v>39</v>
      </c>
      <c r="B159" s="72" t="s">
        <v>53</v>
      </c>
      <c r="C159" s="73" t="s">
        <v>40</v>
      </c>
      <c r="D159" s="73" t="s">
        <v>229</v>
      </c>
      <c r="E159" s="73" t="s">
        <v>230</v>
      </c>
    </row>
    <row r="160" spans="1:5" s="42" customFormat="1" ht="31.5" x14ac:dyDescent="0.2">
      <c r="A160" s="74" t="s">
        <v>424</v>
      </c>
      <c r="B160" s="75" t="s">
        <v>619</v>
      </c>
      <c r="C160" s="76" t="s">
        <v>119</v>
      </c>
      <c r="D160" s="77">
        <v>44463</v>
      </c>
      <c r="E160" s="78">
        <f>IF(SUM(D162:E164)&lt;&gt;0,MEDIAN(D162:E164),"")</f>
        <v>238490</v>
      </c>
    </row>
    <row r="161" spans="1:5" s="42" customFormat="1" ht="12.75" x14ac:dyDescent="0.2">
      <c r="A161" s="79" t="s">
        <v>233</v>
      </c>
      <c r="B161" s="1069" t="s">
        <v>234</v>
      </c>
      <c r="C161" s="1069"/>
      <c r="D161" s="1070" t="s">
        <v>219</v>
      </c>
      <c r="E161" s="1070"/>
    </row>
    <row r="162" spans="1:5" s="42" customFormat="1" ht="12.75" x14ac:dyDescent="0.2">
      <c r="A162" s="69" t="s">
        <v>398</v>
      </c>
      <c r="B162" s="1073" t="str">
        <f>VLOOKUP(A162,$A$11:$E$35,3,0)</f>
        <v>GAÚCHA CONSTRUÇÕES ELÉTRICAS</v>
      </c>
      <c r="C162" s="1074"/>
      <c r="D162" s="1081">
        <v>238490</v>
      </c>
      <c r="E162" s="1081"/>
    </row>
    <row r="163" spans="1:5" s="42" customFormat="1" ht="12.75" x14ac:dyDescent="0.2">
      <c r="A163" s="69" t="s">
        <v>399</v>
      </c>
      <c r="B163" s="1073" t="str">
        <f>VLOOKUP(A163,$A$11:$E$52,3,0)</f>
        <v>KIMARKI</v>
      </c>
      <c r="C163" s="1074"/>
      <c r="D163" s="1082">
        <v>225543</v>
      </c>
      <c r="E163" s="1082"/>
    </row>
    <row r="164" spans="1:5" s="42" customFormat="1" ht="12.75" x14ac:dyDescent="0.2">
      <c r="A164" s="69" t="s">
        <v>400</v>
      </c>
      <c r="B164" s="1073" t="str">
        <f>VLOOKUP(A164,$A$11:$E$52,3,0)</f>
        <v>CONTRAFO</v>
      </c>
      <c r="C164" s="1074"/>
      <c r="D164" s="1083">
        <v>396750</v>
      </c>
      <c r="E164" s="1083"/>
    </row>
    <row r="165" spans="1:5" s="42" customFormat="1" ht="12.75" x14ac:dyDescent="0.2">
      <c r="A165" s="259"/>
      <c r="D165" s="84"/>
      <c r="E165" s="260"/>
    </row>
    <row r="166" spans="1:5" s="42" customFormat="1" ht="12.75" x14ac:dyDescent="0.2">
      <c r="A166" s="71" t="s">
        <v>39</v>
      </c>
      <c r="B166" s="72" t="s">
        <v>53</v>
      </c>
      <c r="C166" s="73" t="s">
        <v>40</v>
      </c>
      <c r="D166" s="73" t="s">
        <v>229</v>
      </c>
      <c r="E166" s="73" t="s">
        <v>230</v>
      </c>
    </row>
    <row r="167" spans="1:5" s="42" customFormat="1" ht="44.25" customHeight="1" x14ac:dyDescent="0.2">
      <c r="A167" s="257" t="s">
        <v>425</v>
      </c>
      <c r="B167" s="75" t="s">
        <v>670</v>
      </c>
      <c r="C167" s="76" t="s">
        <v>119</v>
      </c>
      <c r="D167" s="77">
        <v>44462</v>
      </c>
      <c r="E167" s="78">
        <f>IF(SUM(D169:E171)&lt;&gt;0,MEDIAN(D169:E171),"")</f>
        <v>260190</v>
      </c>
    </row>
    <row r="168" spans="1:5" s="42" customFormat="1" ht="12.75" x14ac:dyDescent="0.2">
      <c r="A168" s="79" t="s">
        <v>233</v>
      </c>
      <c r="B168" s="1069" t="s">
        <v>234</v>
      </c>
      <c r="C168" s="1069"/>
      <c r="D168" s="1070" t="s">
        <v>219</v>
      </c>
      <c r="E168" s="1070"/>
    </row>
    <row r="169" spans="1:5" s="42" customFormat="1" ht="12.75" x14ac:dyDescent="0.2">
      <c r="A169" s="255" t="s">
        <v>392</v>
      </c>
      <c r="B169" s="1084" t="str">
        <f>VLOOKUP(A169,$A$11:$E$52,3,0)</f>
        <v>GERAFORTE</v>
      </c>
      <c r="C169" s="1085"/>
      <c r="D169" s="1081">
        <v>317900</v>
      </c>
      <c r="E169" s="1081"/>
    </row>
    <row r="170" spans="1:5" s="42" customFormat="1" ht="12.75" x14ac:dyDescent="0.2">
      <c r="A170" s="69" t="s">
        <v>395</v>
      </c>
      <c r="B170" s="1073" t="str">
        <f>VLOOKUP(A170,$A$11:$E$52,3,0)</f>
        <v>STEMAC</v>
      </c>
      <c r="C170" s="1074"/>
      <c r="D170" s="1082">
        <v>260190</v>
      </c>
      <c r="E170" s="1082"/>
    </row>
    <row r="171" spans="1:5" s="42" customFormat="1" ht="12.75" x14ac:dyDescent="0.2">
      <c r="A171" s="256" t="s">
        <v>397</v>
      </c>
      <c r="B171" s="1076" t="str">
        <f>VLOOKUP(A171,$A$11:$E$52,3,0)</f>
        <v>GENERAC</v>
      </c>
      <c r="C171" s="1077"/>
      <c r="D171" s="1083">
        <v>234560</v>
      </c>
      <c r="E171" s="1083"/>
    </row>
    <row r="172" spans="1:5" s="42" customFormat="1" ht="12.75" x14ac:dyDescent="0.2">
      <c r="A172" s="259"/>
      <c r="D172" s="84"/>
      <c r="E172" s="260"/>
    </row>
    <row r="173" spans="1:5" s="42" customFormat="1" ht="12.75" x14ac:dyDescent="0.2">
      <c r="A173" s="71" t="s">
        <v>39</v>
      </c>
      <c r="B173" s="72" t="s">
        <v>53</v>
      </c>
      <c r="C173" s="73" t="s">
        <v>40</v>
      </c>
      <c r="D173" s="73" t="s">
        <v>229</v>
      </c>
      <c r="E173" s="73" t="s">
        <v>230</v>
      </c>
    </row>
    <row r="174" spans="1:5" s="42" customFormat="1" ht="12.75" x14ac:dyDescent="0.2">
      <c r="A174" s="257" t="s">
        <v>426</v>
      </c>
      <c r="B174" s="258" t="e">
        <f>ORÇAMENTO!#REF!</f>
        <v>#REF!</v>
      </c>
      <c r="C174" s="76" t="s">
        <v>119</v>
      </c>
      <c r="D174" s="77">
        <v>44462</v>
      </c>
      <c r="E174" s="78">
        <f>IF(SUM(D176:E178)&lt;&gt;0,MEDIAN(D176:E178),"")</f>
        <v>294606</v>
      </c>
    </row>
    <row r="175" spans="1:5" s="42" customFormat="1" ht="12.75" x14ac:dyDescent="0.2">
      <c r="A175" s="79" t="s">
        <v>233</v>
      </c>
      <c r="B175" s="1069" t="s">
        <v>234</v>
      </c>
      <c r="C175" s="1069"/>
      <c r="D175" s="1070" t="s">
        <v>219</v>
      </c>
      <c r="E175" s="1070"/>
    </row>
    <row r="176" spans="1:5" s="42" customFormat="1" ht="12.75" x14ac:dyDescent="0.2">
      <c r="A176" s="69" t="s">
        <v>399</v>
      </c>
      <c r="B176" s="1071" t="str">
        <f>VLOOKUP(A176,$A$11:$E$35,3,0)</f>
        <v>KIMARKI</v>
      </c>
      <c r="C176" s="1071"/>
      <c r="D176" s="1081">
        <v>317900</v>
      </c>
      <c r="E176" s="1081"/>
    </row>
    <row r="177" spans="1:6" s="42" customFormat="1" ht="12.75" x14ac:dyDescent="0.2">
      <c r="A177" s="69" t="s">
        <v>400</v>
      </c>
      <c r="B177" s="1073" t="str">
        <f>VLOOKUP(A177,$A$11:$E$35,3,0)</f>
        <v>CONTRAFO</v>
      </c>
      <c r="C177" s="1074"/>
      <c r="D177" s="1082">
        <v>260190</v>
      </c>
      <c r="E177" s="1082"/>
    </row>
    <row r="178" spans="1:6" s="42" customFormat="1" ht="12.75" x14ac:dyDescent="0.2">
      <c r="A178" s="69" t="s">
        <v>405</v>
      </c>
      <c r="B178" s="1076" t="str">
        <f>VLOOKUP(A178,$A$11:$E$35,3,0)</f>
        <v>HIDRO ECO BR</v>
      </c>
      <c r="C178" s="1077"/>
      <c r="D178" s="1083">
        <v>294606</v>
      </c>
      <c r="E178" s="1083"/>
    </row>
    <row r="179" spans="1:6" s="42" customFormat="1" ht="12.75" x14ac:dyDescent="0.2">
      <c r="A179" s="259"/>
      <c r="D179" s="84"/>
      <c r="E179" s="260"/>
    </row>
    <row r="180" spans="1:6" s="42" customFormat="1" ht="12.75" x14ac:dyDescent="0.2">
      <c r="A180" s="71" t="s">
        <v>39</v>
      </c>
      <c r="B180" s="72" t="s">
        <v>53</v>
      </c>
      <c r="C180" s="73" t="s">
        <v>40</v>
      </c>
      <c r="D180" s="73" t="s">
        <v>229</v>
      </c>
      <c r="E180" s="73" t="s">
        <v>230</v>
      </c>
    </row>
    <row r="181" spans="1:6" s="42" customFormat="1" ht="12.75" x14ac:dyDescent="0.2">
      <c r="A181" s="74" t="s">
        <v>427</v>
      </c>
      <c r="B181" s="75" t="e">
        <f>ORÇAMENTO!#REF!</f>
        <v>#REF!</v>
      </c>
      <c r="C181" s="76" t="s">
        <v>213</v>
      </c>
      <c r="D181" s="77">
        <v>44466</v>
      </c>
      <c r="E181" s="78">
        <f>IF(SUM(D183:E185)&lt;&gt;0,MEDIAN(D183:E185),"")</f>
        <v>50000</v>
      </c>
    </row>
    <row r="182" spans="1:6" s="42" customFormat="1" ht="12.75" x14ac:dyDescent="0.2">
      <c r="A182" s="79" t="s">
        <v>233</v>
      </c>
      <c r="B182" s="1069" t="s">
        <v>234</v>
      </c>
      <c r="C182" s="1069"/>
      <c r="D182" s="1070" t="s">
        <v>219</v>
      </c>
      <c r="E182" s="1070"/>
    </row>
    <row r="183" spans="1:6" s="42" customFormat="1" ht="12.75" x14ac:dyDescent="0.2">
      <c r="A183" s="255" t="s">
        <v>663</v>
      </c>
      <c r="B183" s="1071" t="str">
        <f>VLOOKUP(A183,$A$11:$E$51,3,0)</f>
        <v>MABORE</v>
      </c>
      <c r="C183" s="1071"/>
      <c r="D183" s="1072">
        <v>55000</v>
      </c>
      <c r="E183" s="1072"/>
    </row>
    <row r="184" spans="1:6" s="42" customFormat="1" ht="12.75" x14ac:dyDescent="0.2">
      <c r="A184" s="69" t="s">
        <v>664</v>
      </c>
      <c r="B184" s="1073" t="str">
        <f>VLOOKUP(A184,$A$11:$E$51,3,0)</f>
        <v>CASA DOS PARAFUSOS</v>
      </c>
      <c r="C184" s="1074"/>
      <c r="D184" s="1075">
        <v>39500</v>
      </c>
      <c r="E184" s="1075"/>
    </row>
    <row r="185" spans="1:6" s="42" customFormat="1" ht="12.75" x14ac:dyDescent="0.2">
      <c r="A185" s="256" t="s">
        <v>665</v>
      </c>
      <c r="B185" s="1076" t="str">
        <f>VLOOKUP(A185,$A$11:$E$51,3,0)</f>
        <v>ORUBY</v>
      </c>
      <c r="C185" s="1077"/>
      <c r="D185" s="1078">
        <v>50000</v>
      </c>
      <c r="E185" s="1078"/>
    </row>
    <row r="186" spans="1:6" s="42" customFormat="1" ht="12.75" x14ac:dyDescent="0.2">
      <c r="A186" s="259"/>
      <c r="D186" s="84"/>
      <c r="E186" s="260"/>
    </row>
    <row r="187" spans="1:6" s="42" customFormat="1" ht="12.75" x14ac:dyDescent="0.2"/>
    <row r="188" spans="1:6" s="42" customFormat="1" ht="12.75" x14ac:dyDescent="0.2"/>
    <row r="189" spans="1:6" s="42" customFormat="1" ht="12.75" x14ac:dyDescent="0.2"/>
    <row r="190" spans="1:6" s="42" customFormat="1" ht="12.75" x14ac:dyDescent="0.2"/>
    <row r="191" spans="1:6" s="42" customFormat="1" x14ac:dyDescent="0.25">
      <c r="F191"/>
    </row>
    <row r="192" spans="1:6" s="42" customFormat="1" x14ac:dyDescent="0.25">
      <c r="F192"/>
    </row>
  </sheetData>
  <dataConsolidate/>
  <mergeCells count="148">
    <mergeCell ref="B121:C121"/>
    <mergeCell ref="D121:E121"/>
    <mergeCell ref="B113:C113"/>
    <mergeCell ref="D113:E113"/>
    <mergeCell ref="B114:C114"/>
    <mergeCell ref="D114:E114"/>
    <mergeCell ref="B118:C118"/>
    <mergeCell ref="D118:E118"/>
    <mergeCell ref="B119:C119"/>
    <mergeCell ref="D119:E119"/>
    <mergeCell ref="B120:C120"/>
    <mergeCell ref="D120:E120"/>
    <mergeCell ref="B185:C185"/>
    <mergeCell ref="D185:E185"/>
    <mergeCell ref="B182:C182"/>
    <mergeCell ref="D182:E182"/>
    <mergeCell ref="B183:C183"/>
    <mergeCell ref="D183:E183"/>
    <mergeCell ref="B184:C184"/>
    <mergeCell ref="D184:E184"/>
    <mergeCell ref="B176:C176"/>
    <mergeCell ref="D176:E176"/>
    <mergeCell ref="B177:C177"/>
    <mergeCell ref="D177:E177"/>
    <mergeCell ref="B178:C178"/>
    <mergeCell ref="D178:E178"/>
    <mergeCell ref="B170:C170"/>
    <mergeCell ref="D170:E170"/>
    <mergeCell ref="B171:C171"/>
    <mergeCell ref="D171:E171"/>
    <mergeCell ref="B175:C175"/>
    <mergeCell ref="D175:E175"/>
    <mergeCell ref="B164:C164"/>
    <mergeCell ref="D164:E164"/>
    <mergeCell ref="B168:C168"/>
    <mergeCell ref="D168:E168"/>
    <mergeCell ref="B169:C169"/>
    <mergeCell ref="D169:E169"/>
    <mergeCell ref="B161:C161"/>
    <mergeCell ref="D161:E161"/>
    <mergeCell ref="B162:C162"/>
    <mergeCell ref="D162:E162"/>
    <mergeCell ref="B163:C163"/>
    <mergeCell ref="D163:E163"/>
    <mergeCell ref="B155:C155"/>
    <mergeCell ref="D155:E155"/>
    <mergeCell ref="B156:C156"/>
    <mergeCell ref="D156:E156"/>
    <mergeCell ref="B157:C157"/>
    <mergeCell ref="D157:E157"/>
    <mergeCell ref="B149:C149"/>
    <mergeCell ref="D149:E149"/>
    <mergeCell ref="B150:C150"/>
    <mergeCell ref="D150:E150"/>
    <mergeCell ref="B154:C154"/>
    <mergeCell ref="D154:E154"/>
    <mergeCell ref="B143:C143"/>
    <mergeCell ref="D143:E143"/>
    <mergeCell ref="B147:C147"/>
    <mergeCell ref="D147:E147"/>
    <mergeCell ref="B148:C148"/>
    <mergeCell ref="D148:E148"/>
    <mergeCell ref="B140:C140"/>
    <mergeCell ref="D140:E140"/>
    <mergeCell ref="B141:C141"/>
    <mergeCell ref="D141:E141"/>
    <mergeCell ref="B142:C142"/>
    <mergeCell ref="D142:E142"/>
    <mergeCell ref="B105:C105"/>
    <mergeCell ref="D105:E105"/>
    <mergeCell ref="B106:C106"/>
    <mergeCell ref="D106:E106"/>
    <mergeCell ref="B107:C107"/>
    <mergeCell ref="D107:E107"/>
    <mergeCell ref="B133:C133"/>
    <mergeCell ref="D133:E133"/>
    <mergeCell ref="B134:C134"/>
    <mergeCell ref="D134:E134"/>
    <mergeCell ref="B135:C135"/>
    <mergeCell ref="D135:E135"/>
    <mergeCell ref="B136:C136"/>
    <mergeCell ref="D136:E136"/>
    <mergeCell ref="B111:C111"/>
    <mergeCell ref="D111:E111"/>
    <mergeCell ref="B112:C112"/>
    <mergeCell ref="D112:E112"/>
    <mergeCell ref="B92:C92"/>
    <mergeCell ref="D92:E92"/>
    <mergeCell ref="B93:C93"/>
    <mergeCell ref="D93:E93"/>
    <mergeCell ref="B104:C104"/>
    <mergeCell ref="D104:E104"/>
    <mergeCell ref="B86:C86"/>
    <mergeCell ref="D86:E86"/>
    <mergeCell ref="B90:C90"/>
    <mergeCell ref="D90:E90"/>
    <mergeCell ref="B91:C91"/>
    <mergeCell ref="D91:E91"/>
    <mergeCell ref="B97:C97"/>
    <mergeCell ref="D97:E97"/>
    <mergeCell ref="B98:C98"/>
    <mergeCell ref="D98:E98"/>
    <mergeCell ref="B99:C99"/>
    <mergeCell ref="D99:E99"/>
    <mergeCell ref="B100:C100"/>
    <mergeCell ref="D100:E100"/>
    <mergeCell ref="B83:C83"/>
    <mergeCell ref="D83:E83"/>
    <mergeCell ref="B84:C84"/>
    <mergeCell ref="D84:E84"/>
    <mergeCell ref="B85:C85"/>
    <mergeCell ref="D85:E85"/>
    <mergeCell ref="B77:C77"/>
    <mergeCell ref="D77:E77"/>
    <mergeCell ref="B78:C78"/>
    <mergeCell ref="D78:E78"/>
    <mergeCell ref="B79:C79"/>
    <mergeCell ref="D79:E79"/>
    <mergeCell ref="B72:C72"/>
    <mergeCell ref="D72:E72"/>
    <mergeCell ref="B76:C76"/>
    <mergeCell ref="D76:E76"/>
    <mergeCell ref="B65:C65"/>
    <mergeCell ref="D65:E65"/>
    <mergeCell ref="B69:C69"/>
    <mergeCell ref="D69:E69"/>
    <mergeCell ref="B70:C70"/>
    <mergeCell ref="D70:E70"/>
    <mergeCell ref="B64:C64"/>
    <mergeCell ref="D64:E64"/>
    <mergeCell ref="B56:C56"/>
    <mergeCell ref="D56:E56"/>
    <mergeCell ref="B57:C57"/>
    <mergeCell ref="D57:E57"/>
    <mergeCell ref="B58:C58"/>
    <mergeCell ref="D58:E58"/>
    <mergeCell ref="B71:C71"/>
    <mergeCell ref="D71:E71"/>
    <mergeCell ref="A4:E4"/>
    <mergeCell ref="D5:E5"/>
    <mergeCell ref="D7:E8"/>
    <mergeCell ref="A52:E52"/>
    <mergeCell ref="B55:C55"/>
    <mergeCell ref="D55:E55"/>
    <mergeCell ref="B62:C62"/>
    <mergeCell ref="D62:E62"/>
    <mergeCell ref="B63:C63"/>
    <mergeCell ref="D63:E63"/>
  </mergeCells>
  <phoneticPr fontId="2" type="noConversion"/>
  <dataValidations count="4">
    <dataValidation type="list" allowBlank="1" showInputMessage="1" showErrorMessage="1" sqref="A183:A185 A100 A105:A107 A112:A115 A119:A129" xr:uid="{00000000-0002-0000-0700-000000000000}">
      <formula1>$A$11:$A$51</formula1>
    </dataValidation>
    <dataValidation type="list" allowBlank="1" showInputMessage="1" showErrorMessage="1" sqref="A163:A164 A169:A171 A176:A178" xr:uid="{00000000-0002-0000-0700-000001000000}">
      <formula1>$A$11:$A$52</formula1>
    </dataValidation>
    <dataValidation type="list" allowBlank="1" showInputMessage="1" showErrorMessage="1" sqref="A56:A58 A63:A66 A141:A143 A101 A70:A72 A84:A86 A162 A148:A150 A155:A157 A77:A79 A91:A94 A98:A99 A108 A134:A136 A130" xr:uid="{00000000-0002-0000-0700-000002000000}">
      <formula1>$A$11:$A$35</formula1>
    </dataValidation>
    <dataValidation type="list" allowBlank="1" showInputMessage="1" showErrorMessage="1" sqref="A87 A73 A80 A59" xr:uid="{00000000-0002-0000-0700-000003000000}">
      <formula1>#REF!</formula1>
    </dataValidation>
  </dataValidations>
  <printOptions horizontalCentered="1"/>
  <pageMargins left="0.23622047244094491" right="0.23622047244094491" top="0.31496062992125984" bottom="0.31496062992125984" header="0.31496062992125984" footer="0.11811023622047245"/>
  <pageSetup paperSize="9" scale="79" fitToHeight="0" orientation="portrait" r:id="rId1"/>
  <headerFooter>
    <oddFooter>Página &amp;P de &amp;N</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pageSetUpPr fitToPage="1"/>
  </sheetPr>
  <dimension ref="A1:J624"/>
  <sheetViews>
    <sheetView topLeftCell="A401" workbookViewId="0">
      <selection activeCell="A401" sqref="A1:XFD1048576"/>
    </sheetView>
  </sheetViews>
  <sheetFormatPr defaultColWidth="8.85546875" defaultRowHeight="15" x14ac:dyDescent="0.25"/>
  <cols>
    <col min="1" max="1" width="11.42578125" customWidth="1"/>
    <col min="2" max="2" width="12.42578125" customWidth="1"/>
    <col min="3" max="3" width="11.28515625" customWidth="1"/>
    <col min="4" max="4" width="67.5703125" customWidth="1"/>
    <col min="5" max="5" width="12.140625" customWidth="1"/>
    <col min="6" max="6" width="12.42578125" customWidth="1"/>
    <col min="7" max="7" width="18.140625" customWidth="1"/>
    <col min="8" max="8" width="17" customWidth="1"/>
    <col min="9" max="10" width="13.85546875" customWidth="1"/>
  </cols>
  <sheetData>
    <row r="1" spans="1:10" x14ac:dyDescent="0.25">
      <c r="A1" s="25"/>
      <c r="B1" s="432"/>
      <c r="C1" s="33"/>
      <c r="D1" s="1107" t="s">
        <v>1</v>
      </c>
      <c r="E1" s="1108"/>
      <c r="F1" s="1108"/>
      <c r="G1" s="1108"/>
      <c r="H1" s="1109"/>
    </row>
    <row r="2" spans="1:10" ht="15.75" x14ac:dyDescent="0.25">
      <c r="A2" s="26"/>
      <c r="B2" s="2"/>
      <c r="C2" s="34"/>
      <c r="D2" s="1110" t="s">
        <v>446</v>
      </c>
      <c r="E2" s="1111"/>
      <c r="F2" s="1111"/>
      <c r="G2" s="1111"/>
      <c r="H2" s="1112"/>
    </row>
    <row r="3" spans="1:10" x14ac:dyDescent="0.25">
      <c r="A3" s="27"/>
      <c r="B3" s="433"/>
      <c r="C3" s="24"/>
      <c r="D3" s="1113" t="s">
        <v>33</v>
      </c>
      <c r="E3" s="1114"/>
      <c r="F3" s="1114"/>
      <c r="G3" s="1114"/>
      <c r="H3" s="1115"/>
    </row>
    <row r="4" spans="1:10" ht="20.25" x14ac:dyDescent="0.25">
      <c r="A4" s="1116" t="s">
        <v>38</v>
      </c>
      <c r="B4" s="1117"/>
      <c r="C4" s="1117"/>
      <c r="D4" s="1117"/>
      <c r="E4" s="1117"/>
      <c r="F4" s="1117"/>
      <c r="G4" s="1117"/>
      <c r="H4" s="1118"/>
    </row>
    <row r="5" spans="1:10" x14ac:dyDescent="0.25">
      <c r="A5" s="185" t="s">
        <v>245</v>
      </c>
      <c r="B5" s="515" t="s">
        <v>1004</v>
      </c>
      <c r="C5" s="40"/>
      <c r="D5" s="40"/>
      <c r="E5" s="40"/>
      <c r="F5" s="40"/>
      <c r="G5" s="1119" t="s">
        <v>46</v>
      </c>
      <c r="H5" s="1120"/>
    </row>
    <row r="6" spans="1:10" x14ac:dyDescent="0.25">
      <c r="A6" s="185" t="s">
        <v>2</v>
      </c>
      <c r="B6" s="515" t="s">
        <v>457</v>
      </c>
      <c r="C6" s="40"/>
      <c r="D6" s="40"/>
      <c r="E6" s="40"/>
      <c r="F6" s="40"/>
      <c r="G6" s="1121"/>
      <c r="H6" s="1122"/>
    </row>
    <row r="7" spans="1:10" x14ac:dyDescent="0.25">
      <c r="A7" s="185" t="s">
        <v>3</v>
      </c>
      <c r="B7" s="515" t="s">
        <v>1005</v>
      </c>
      <c r="C7" s="40"/>
      <c r="D7" s="40"/>
      <c r="E7" s="40"/>
      <c r="F7" s="40"/>
      <c r="G7" s="751" t="s">
        <v>1288</v>
      </c>
      <c r="H7" s="753"/>
    </row>
    <row r="8" spans="1:10" x14ac:dyDescent="0.25">
      <c r="A8" s="186" t="s">
        <v>72</v>
      </c>
      <c r="B8" s="516" t="s">
        <v>1759</v>
      </c>
      <c r="C8" s="40"/>
      <c r="D8" s="40"/>
      <c r="E8" s="40"/>
      <c r="F8" s="40"/>
      <c r="G8" s="754"/>
      <c r="H8" s="756"/>
    </row>
    <row r="9" spans="1:10" s="430" customFormat="1" x14ac:dyDescent="0.25">
      <c r="A9" s="1100"/>
      <c r="B9" s="1100"/>
      <c r="C9" s="1100"/>
      <c r="D9" s="1100"/>
      <c r="E9" s="1100"/>
      <c r="F9" s="1100"/>
      <c r="G9" s="1100"/>
      <c r="H9" s="1100"/>
      <c r="I9"/>
      <c r="J9"/>
    </row>
    <row r="10" spans="1:10" x14ac:dyDescent="0.25">
      <c r="A10" s="435" t="s">
        <v>1389</v>
      </c>
      <c r="B10" s="1086" t="s">
        <v>782</v>
      </c>
      <c r="C10" s="1086" t="s">
        <v>39</v>
      </c>
      <c r="D10" s="1104" t="s">
        <v>1289</v>
      </c>
      <c r="E10" s="1090" t="s">
        <v>783</v>
      </c>
      <c r="F10" s="435" t="s">
        <v>119</v>
      </c>
      <c r="G10" s="428" t="s">
        <v>784</v>
      </c>
      <c r="H10" s="429">
        <v>2079</v>
      </c>
    </row>
    <row r="11" spans="1:10" x14ac:dyDescent="0.25">
      <c r="A11" s="1086" t="s">
        <v>5</v>
      </c>
      <c r="B11" s="1086"/>
      <c r="C11" s="1086"/>
      <c r="D11" s="1105"/>
      <c r="E11" s="1091"/>
      <c r="F11" s="1093" t="s">
        <v>41</v>
      </c>
      <c r="G11" s="1094" t="s">
        <v>1664</v>
      </c>
      <c r="H11" s="1094"/>
    </row>
    <row r="12" spans="1:10" x14ac:dyDescent="0.25">
      <c r="A12" s="1086"/>
      <c r="B12" s="1086"/>
      <c r="C12" s="1086"/>
      <c r="D12" s="1106"/>
      <c r="E12" s="1092"/>
      <c r="F12" s="1093"/>
      <c r="G12" s="434" t="s">
        <v>42</v>
      </c>
      <c r="H12" s="434" t="s">
        <v>43</v>
      </c>
    </row>
    <row r="13" spans="1:10" ht="36" x14ac:dyDescent="0.25">
      <c r="A13" s="349">
        <v>1</v>
      </c>
      <c r="B13" s="203" t="s">
        <v>55</v>
      </c>
      <c r="C13" s="349">
        <v>100951</v>
      </c>
      <c r="D13" s="383" t="s">
        <v>2264</v>
      </c>
      <c r="E13" s="344" t="s">
        <v>2265</v>
      </c>
      <c r="F13" s="348">
        <v>700</v>
      </c>
      <c r="G13" s="519" t="s">
        <v>2266</v>
      </c>
      <c r="H13" s="431">
        <v>2079</v>
      </c>
    </row>
    <row r="15" spans="1:10" x14ac:dyDescent="0.25">
      <c r="A15" s="435" t="s">
        <v>785</v>
      </c>
      <c r="B15" s="1090" t="s">
        <v>782</v>
      </c>
      <c r="C15" s="1090" t="s">
        <v>39</v>
      </c>
      <c r="D15" s="1095" t="s">
        <v>1099</v>
      </c>
      <c r="E15" s="1090" t="s">
        <v>783</v>
      </c>
      <c r="F15" s="435" t="s">
        <v>45</v>
      </c>
      <c r="G15" s="428" t="s">
        <v>784</v>
      </c>
      <c r="H15" s="429">
        <v>106.10999999999999</v>
      </c>
    </row>
    <row r="16" spans="1:10" x14ac:dyDescent="0.25">
      <c r="A16" s="1090" t="s">
        <v>5</v>
      </c>
      <c r="B16" s="1091"/>
      <c r="C16" s="1091"/>
      <c r="D16" s="1096"/>
      <c r="E16" s="1091" t="s">
        <v>40</v>
      </c>
      <c r="F16" s="1098" t="s">
        <v>41</v>
      </c>
      <c r="G16" s="1094" t="s">
        <v>1664</v>
      </c>
      <c r="H16" s="1094"/>
    </row>
    <row r="17" spans="1:8" x14ac:dyDescent="0.25">
      <c r="A17" s="1092"/>
      <c r="B17" s="1092"/>
      <c r="C17" s="1092"/>
      <c r="D17" s="1097"/>
      <c r="E17" s="1092"/>
      <c r="F17" s="1099"/>
      <c r="G17" s="434" t="s">
        <v>42</v>
      </c>
      <c r="H17" s="434" t="s">
        <v>43</v>
      </c>
    </row>
    <row r="18" spans="1:8" x14ac:dyDescent="0.25">
      <c r="A18" s="349">
        <v>1</v>
      </c>
      <c r="B18" s="203" t="s">
        <v>104</v>
      </c>
      <c r="C18" s="349" t="s">
        <v>973</v>
      </c>
      <c r="D18" s="383" t="s">
        <v>1087</v>
      </c>
      <c r="E18" s="344" t="s">
        <v>213</v>
      </c>
      <c r="F18" s="348">
        <v>1.26</v>
      </c>
      <c r="G18" s="519">
        <v>75.22</v>
      </c>
      <c r="H18" s="431">
        <v>94.77</v>
      </c>
    </row>
    <row r="19" spans="1:8" x14ac:dyDescent="0.25">
      <c r="A19" s="349">
        <v>2</v>
      </c>
      <c r="B19" s="203" t="s">
        <v>55</v>
      </c>
      <c r="C19" s="349">
        <v>88316</v>
      </c>
      <c r="D19" s="383" t="s">
        <v>2267</v>
      </c>
      <c r="E19" s="344" t="s">
        <v>2257</v>
      </c>
      <c r="F19" s="348">
        <v>9.7000000000000003E-2</v>
      </c>
      <c r="G19" s="519" t="s">
        <v>2268</v>
      </c>
      <c r="H19" s="431">
        <v>1.95</v>
      </c>
    </row>
    <row r="20" spans="1:8" x14ac:dyDescent="0.25">
      <c r="A20" s="349">
        <v>3</v>
      </c>
      <c r="B20" s="203" t="s">
        <v>55</v>
      </c>
      <c r="C20" s="349">
        <v>88323</v>
      </c>
      <c r="D20" s="383" t="s">
        <v>2269</v>
      </c>
      <c r="E20" s="344" t="s">
        <v>2257</v>
      </c>
      <c r="F20" s="348">
        <v>9.0999999999999998E-2</v>
      </c>
      <c r="G20" s="519" t="s">
        <v>2270</v>
      </c>
      <c r="H20" s="431">
        <v>2.21</v>
      </c>
    </row>
    <row r="21" spans="1:8" ht="24" x14ac:dyDescent="0.25">
      <c r="A21" s="349">
        <v>4</v>
      </c>
      <c r="B21" s="203" t="s">
        <v>55</v>
      </c>
      <c r="C21" s="349">
        <v>93281</v>
      </c>
      <c r="D21" s="383" t="s">
        <v>2271</v>
      </c>
      <c r="E21" s="344" t="s">
        <v>2272</v>
      </c>
      <c r="F21" s="348">
        <v>8.9999999999999998E-4</v>
      </c>
      <c r="G21" s="519" t="s">
        <v>2273</v>
      </c>
      <c r="H21" s="431">
        <v>0.02</v>
      </c>
    </row>
    <row r="22" spans="1:8" ht="24" x14ac:dyDescent="0.25">
      <c r="A22" s="349">
        <v>5</v>
      </c>
      <c r="B22" s="203" t="s">
        <v>55</v>
      </c>
      <c r="C22" s="349">
        <v>93282</v>
      </c>
      <c r="D22" s="383" t="s">
        <v>2274</v>
      </c>
      <c r="E22" s="344" t="s">
        <v>2275</v>
      </c>
      <c r="F22" s="348">
        <v>1.1999999999999999E-3</v>
      </c>
      <c r="G22" s="519" t="s">
        <v>1937</v>
      </c>
      <c r="H22" s="431">
        <v>0.03</v>
      </c>
    </row>
    <row r="23" spans="1:8" ht="24" x14ac:dyDescent="0.25">
      <c r="A23" s="349">
        <v>6</v>
      </c>
      <c r="B23" s="203" t="s">
        <v>55</v>
      </c>
      <c r="C23" s="349">
        <v>11029</v>
      </c>
      <c r="D23" s="383" t="s">
        <v>2276</v>
      </c>
      <c r="E23" s="344" t="s">
        <v>2277</v>
      </c>
      <c r="F23" s="348">
        <v>4.1500000000000004</v>
      </c>
      <c r="G23" s="519" t="s">
        <v>2278</v>
      </c>
      <c r="H23" s="431">
        <v>7.13</v>
      </c>
    </row>
    <row r="25" spans="1:8" x14ac:dyDescent="0.25">
      <c r="A25" s="435" t="s">
        <v>786</v>
      </c>
      <c r="B25" s="1090" t="s">
        <v>782</v>
      </c>
      <c r="C25" s="1090" t="s">
        <v>39</v>
      </c>
      <c r="D25" s="1095" t="s">
        <v>1522</v>
      </c>
      <c r="E25" s="1090" t="s">
        <v>783</v>
      </c>
      <c r="F25" s="435" t="s">
        <v>119</v>
      </c>
      <c r="G25" s="428" t="s">
        <v>784</v>
      </c>
      <c r="H25" s="429">
        <v>3110.0600000000004</v>
      </c>
    </row>
    <row r="26" spans="1:8" x14ac:dyDescent="0.25">
      <c r="A26" s="1090" t="s">
        <v>5</v>
      </c>
      <c r="B26" s="1091"/>
      <c r="C26" s="1091"/>
      <c r="D26" s="1096"/>
      <c r="E26" s="1091" t="s">
        <v>40</v>
      </c>
      <c r="F26" s="1098" t="s">
        <v>41</v>
      </c>
      <c r="G26" s="1094" t="s">
        <v>1664</v>
      </c>
      <c r="H26" s="1094"/>
    </row>
    <row r="27" spans="1:8" x14ac:dyDescent="0.25">
      <c r="A27" s="1092"/>
      <c r="B27" s="1092"/>
      <c r="C27" s="1092"/>
      <c r="D27" s="1097"/>
      <c r="E27" s="1092"/>
      <c r="F27" s="1099"/>
      <c r="G27" s="434" t="s">
        <v>42</v>
      </c>
      <c r="H27" s="434" t="s">
        <v>43</v>
      </c>
    </row>
    <row r="28" spans="1:8" x14ac:dyDescent="0.25">
      <c r="A28" s="349">
        <v>1</v>
      </c>
      <c r="B28" s="203" t="s">
        <v>103</v>
      </c>
      <c r="C28" s="349">
        <v>140356</v>
      </c>
      <c r="D28" s="343" t="s">
        <v>1520</v>
      </c>
      <c r="E28" s="85" t="s">
        <v>1521</v>
      </c>
      <c r="F28" s="348">
        <v>1</v>
      </c>
      <c r="G28" s="519">
        <v>886.01</v>
      </c>
      <c r="H28" s="431">
        <v>886.01</v>
      </c>
    </row>
    <row r="29" spans="1:8" ht="24" x14ac:dyDescent="0.25">
      <c r="A29" s="349">
        <v>2</v>
      </c>
      <c r="B29" s="203" t="s">
        <v>55</v>
      </c>
      <c r="C29" s="349">
        <v>91341</v>
      </c>
      <c r="D29" s="383" t="s">
        <v>1907</v>
      </c>
      <c r="E29" s="344" t="s">
        <v>45</v>
      </c>
      <c r="F29" s="348">
        <v>3.1500000000000004</v>
      </c>
      <c r="G29" s="519" t="s">
        <v>1908</v>
      </c>
      <c r="H29" s="431">
        <v>2224.0500000000002</v>
      </c>
    </row>
    <row r="31" spans="1:8" x14ac:dyDescent="0.25">
      <c r="A31" s="435" t="s">
        <v>787</v>
      </c>
      <c r="B31" s="1090" t="s">
        <v>782</v>
      </c>
      <c r="C31" s="1090" t="s">
        <v>39</v>
      </c>
      <c r="D31" s="1095" t="s">
        <v>1285</v>
      </c>
      <c r="E31" s="1090" t="s">
        <v>783</v>
      </c>
      <c r="F31" s="435" t="s">
        <v>45</v>
      </c>
      <c r="G31" s="428" t="s">
        <v>784</v>
      </c>
      <c r="H31" s="429">
        <v>423.93999999999994</v>
      </c>
    </row>
    <row r="32" spans="1:8" x14ac:dyDescent="0.25">
      <c r="A32" s="1090" t="s">
        <v>5</v>
      </c>
      <c r="B32" s="1091"/>
      <c r="C32" s="1091"/>
      <c r="D32" s="1096"/>
      <c r="E32" s="1091" t="s">
        <v>40</v>
      </c>
      <c r="F32" s="1098" t="s">
        <v>41</v>
      </c>
      <c r="G32" s="1094" t="s">
        <v>1664</v>
      </c>
      <c r="H32" s="1094"/>
    </row>
    <row r="33" spans="1:8" x14ac:dyDescent="0.25">
      <c r="A33" s="1092"/>
      <c r="B33" s="1092"/>
      <c r="C33" s="1092"/>
      <c r="D33" s="1097"/>
      <c r="E33" s="1092"/>
      <c r="F33" s="1099"/>
      <c r="G33" s="434" t="s">
        <v>42</v>
      </c>
      <c r="H33" s="434" t="s">
        <v>43</v>
      </c>
    </row>
    <row r="34" spans="1:8" x14ac:dyDescent="0.25">
      <c r="A34" s="349">
        <v>1</v>
      </c>
      <c r="B34" s="203" t="s">
        <v>55</v>
      </c>
      <c r="C34" s="349">
        <v>88315</v>
      </c>
      <c r="D34" s="383" t="s">
        <v>2279</v>
      </c>
      <c r="E34" s="344" t="s">
        <v>2257</v>
      </c>
      <c r="F34" s="348">
        <v>1.83</v>
      </c>
      <c r="G34" s="519" t="s">
        <v>2280</v>
      </c>
      <c r="H34" s="431">
        <v>46.04</v>
      </c>
    </row>
    <row r="35" spans="1:8" x14ac:dyDescent="0.25">
      <c r="A35" s="349">
        <v>2</v>
      </c>
      <c r="B35" s="203" t="s">
        <v>55</v>
      </c>
      <c r="C35" s="349">
        <v>88325</v>
      </c>
      <c r="D35" s="383" t="s">
        <v>2281</v>
      </c>
      <c r="E35" s="344" t="s">
        <v>2257</v>
      </c>
      <c r="F35" s="348">
        <v>1.07</v>
      </c>
      <c r="G35" s="519" t="s">
        <v>2282</v>
      </c>
      <c r="H35" s="431">
        <v>23.83</v>
      </c>
    </row>
    <row r="36" spans="1:8" x14ac:dyDescent="0.25">
      <c r="A36" s="349">
        <v>3</v>
      </c>
      <c r="B36" s="203" t="s">
        <v>55</v>
      </c>
      <c r="C36" s="349">
        <v>88243</v>
      </c>
      <c r="D36" s="383" t="s">
        <v>2283</v>
      </c>
      <c r="E36" s="344" t="s">
        <v>2257</v>
      </c>
      <c r="F36" s="348">
        <v>1.07</v>
      </c>
      <c r="G36" s="519" t="s">
        <v>2284</v>
      </c>
      <c r="H36" s="431">
        <v>22.39</v>
      </c>
    </row>
    <row r="37" spans="1:8" x14ac:dyDescent="0.25">
      <c r="A37" s="349">
        <v>4</v>
      </c>
      <c r="B37" s="203" t="s">
        <v>55</v>
      </c>
      <c r="C37" s="349">
        <v>88251</v>
      </c>
      <c r="D37" s="383" t="s">
        <v>2285</v>
      </c>
      <c r="E37" s="344" t="s">
        <v>2257</v>
      </c>
      <c r="F37" s="348">
        <v>1.86</v>
      </c>
      <c r="G37" s="519" t="s">
        <v>2286</v>
      </c>
      <c r="H37" s="431">
        <v>38.33</v>
      </c>
    </row>
    <row r="38" spans="1:8" x14ac:dyDescent="0.25">
      <c r="A38" s="349">
        <v>5</v>
      </c>
      <c r="B38" s="203" t="s">
        <v>55</v>
      </c>
      <c r="C38" s="349">
        <v>1379</v>
      </c>
      <c r="D38" s="383" t="s">
        <v>2287</v>
      </c>
      <c r="E38" s="344" t="s">
        <v>2288</v>
      </c>
      <c r="F38" s="348">
        <v>3.64</v>
      </c>
      <c r="G38" s="519" t="s">
        <v>2289</v>
      </c>
      <c r="H38" s="431">
        <v>2.76</v>
      </c>
    </row>
    <row r="39" spans="1:8" ht="24" x14ac:dyDescent="0.25">
      <c r="A39" s="349">
        <v>6</v>
      </c>
      <c r="B39" s="203" t="s">
        <v>55</v>
      </c>
      <c r="C39" s="349">
        <v>367</v>
      </c>
      <c r="D39" s="383" t="s">
        <v>2290</v>
      </c>
      <c r="E39" s="344" t="s">
        <v>2291</v>
      </c>
      <c r="F39" s="348">
        <v>0.01</v>
      </c>
      <c r="G39" s="519" t="s">
        <v>2292</v>
      </c>
      <c r="H39" s="431">
        <v>1.06</v>
      </c>
    </row>
    <row r="40" spans="1:8" ht="24" x14ac:dyDescent="0.25">
      <c r="A40" s="349">
        <v>7</v>
      </c>
      <c r="B40" s="203" t="s">
        <v>55</v>
      </c>
      <c r="C40" s="349">
        <v>102166</v>
      </c>
      <c r="D40" s="383" t="s">
        <v>2293</v>
      </c>
      <c r="E40" s="344" t="s">
        <v>45</v>
      </c>
      <c r="F40" s="348">
        <v>1</v>
      </c>
      <c r="G40" s="519" t="s">
        <v>2294</v>
      </c>
      <c r="H40" s="431">
        <v>289.52999999999997</v>
      </c>
    </row>
    <row r="41" spans="1:8" x14ac:dyDescent="0.25">
      <c r="A41" s="1102"/>
      <c r="B41" s="1103"/>
      <c r="C41" s="1103"/>
      <c r="D41" s="1103"/>
      <c r="E41" s="1103"/>
      <c r="F41" s="1103"/>
      <c r="G41" s="1103"/>
      <c r="H41" s="1103"/>
    </row>
    <row r="42" spans="1:8" x14ac:dyDescent="0.25">
      <c r="A42" s="435" t="s">
        <v>788</v>
      </c>
      <c r="B42" s="1090" t="s">
        <v>782</v>
      </c>
      <c r="C42" s="1090" t="s">
        <v>39</v>
      </c>
      <c r="D42" s="1095" t="s">
        <v>1524</v>
      </c>
      <c r="E42" s="1090" t="s">
        <v>783</v>
      </c>
      <c r="F42" s="435" t="s">
        <v>45</v>
      </c>
      <c r="G42" s="428" t="s">
        <v>784</v>
      </c>
      <c r="H42" s="429">
        <v>736.38000000000011</v>
      </c>
    </row>
    <row r="43" spans="1:8" x14ac:dyDescent="0.25">
      <c r="A43" s="1090" t="s">
        <v>5</v>
      </c>
      <c r="B43" s="1091"/>
      <c r="C43" s="1091"/>
      <c r="D43" s="1096"/>
      <c r="E43" s="1091" t="s">
        <v>40</v>
      </c>
      <c r="F43" s="1098" t="s">
        <v>41</v>
      </c>
      <c r="G43" s="1094" t="s">
        <v>1664</v>
      </c>
      <c r="H43" s="1094"/>
    </row>
    <row r="44" spans="1:8" x14ac:dyDescent="0.25">
      <c r="A44" s="1092"/>
      <c r="B44" s="1092"/>
      <c r="C44" s="1092"/>
      <c r="D44" s="1097"/>
      <c r="E44" s="1092"/>
      <c r="F44" s="1099"/>
      <c r="G44" s="434" t="s">
        <v>42</v>
      </c>
      <c r="H44" s="434" t="s">
        <v>43</v>
      </c>
    </row>
    <row r="45" spans="1:8" ht="24" x14ac:dyDescent="0.25">
      <c r="A45" s="349">
        <v>1</v>
      </c>
      <c r="B45" s="203" t="s">
        <v>55</v>
      </c>
      <c r="C45" s="349">
        <v>37562</v>
      </c>
      <c r="D45" s="383" t="s">
        <v>2295</v>
      </c>
      <c r="E45" s="344" t="s">
        <v>2296</v>
      </c>
      <c r="F45" s="348">
        <v>1</v>
      </c>
      <c r="G45" s="519" t="s">
        <v>2297</v>
      </c>
      <c r="H45" s="431">
        <v>613.35</v>
      </c>
    </row>
    <row r="46" spans="1:8" x14ac:dyDescent="0.25">
      <c r="A46" s="349">
        <v>2</v>
      </c>
      <c r="B46" s="203" t="s">
        <v>55</v>
      </c>
      <c r="C46" s="349">
        <v>88309</v>
      </c>
      <c r="D46" s="383" t="s">
        <v>2298</v>
      </c>
      <c r="E46" s="344" t="s">
        <v>2257</v>
      </c>
      <c r="F46" s="348">
        <v>2.016</v>
      </c>
      <c r="G46" s="519" t="s">
        <v>2299</v>
      </c>
      <c r="H46" s="431">
        <v>50.25</v>
      </c>
    </row>
    <row r="47" spans="1:8" x14ac:dyDescent="0.25">
      <c r="A47" s="349">
        <v>3</v>
      </c>
      <c r="B47" s="203" t="s">
        <v>55</v>
      </c>
      <c r="C47" s="349">
        <v>88316</v>
      </c>
      <c r="D47" s="383" t="s">
        <v>2267</v>
      </c>
      <c r="E47" s="344" t="s">
        <v>2257</v>
      </c>
      <c r="F47" s="348">
        <v>2.016</v>
      </c>
      <c r="G47" s="519" t="s">
        <v>2268</v>
      </c>
      <c r="H47" s="431">
        <v>40.58</v>
      </c>
    </row>
    <row r="48" spans="1:8" ht="24" x14ac:dyDescent="0.25">
      <c r="A48" s="349">
        <v>4</v>
      </c>
      <c r="B48" s="203" t="s">
        <v>55</v>
      </c>
      <c r="C48" s="349">
        <v>88627</v>
      </c>
      <c r="D48" s="383" t="s">
        <v>2300</v>
      </c>
      <c r="E48" s="344" t="s">
        <v>1771</v>
      </c>
      <c r="F48" s="348">
        <v>0.05</v>
      </c>
      <c r="G48" s="519" t="s">
        <v>2301</v>
      </c>
      <c r="H48" s="431">
        <v>32.200000000000003</v>
      </c>
    </row>
    <row r="49" spans="1:8" x14ac:dyDescent="0.25">
      <c r="A49" s="1102"/>
      <c r="B49" s="1103"/>
      <c r="C49" s="1103"/>
      <c r="D49" s="1103"/>
      <c r="E49" s="1103"/>
      <c r="F49" s="1103"/>
      <c r="G49" s="1103"/>
      <c r="H49" s="1103"/>
    </row>
    <row r="50" spans="1:8" x14ac:dyDescent="0.25">
      <c r="A50" s="435" t="s">
        <v>1548</v>
      </c>
      <c r="B50" s="1086" t="s">
        <v>782</v>
      </c>
      <c r="C50" s="1086" t="s">
        <v>39</v>
      </c>
      <c r="D50" s="1087" t="s">
        <v>1547</v>
      </c>
      <c r="E50" s="1090" t="s">
        <v>783</v>
      </c>
      <c r="F50" s="435" t="s">
        <v>119</v>
      </c>
      <c r="G50" s="428" t="s">
        <v>784</v>
      </c>
      <c r="H50" s="429">
        <v>8496.27</v>
      </c>
    </row>
    <row r="51" spans="1:8" x14ac:dyDescent="0.25">
      <c r="A51" s="1086" t="s">
        <v>5</v>
      </c>
      <c r="B51" s="1086"/>
      <c r="C51" s="1086"/>
      <c r="D51" s="1088"/>
      <c r="E51" s="1091" t="s">
        <v>40</v>
      </c>
      <c r="F51" s="1093" t="s">
        <v>41</v>
      </c>
      <c r="G51" s="1094" t="s">
        <v>1664</v>
      </c>
      <c r="H51" s="1094"/>
    </row>
    <row r="52" spans="1:8" x14ac:dyDescent="0.25">
      <c r="A52" s="1086"/>
      <c r="B52" s="1086"/>
      <c r="C52" s="1086"/>
      <c r="D52" s="1089"/>
      <c r="E52" s="1092"/>
      <c r="F52" s="1093"/>
      <c r="G52" s="434" t="s">
        <v>42</v>
      </c>
      <c r="H52" s="434" t="s">
        <v>43</v>
      </c>
    </row>
    <row r="53" spans="1:8" x14ac:dyDescent="0.25">
      <c r="A53" s="349">
        <v>1</v>
      </c>
      <c r="B53" s="203" t="s">
        <v>55</v>
      </c>
      <c r="C53" s="349">
        <v>88264</v>
      </c>
      <c r="D53" s="383" t="s">
        <v>2302</v>
      </c>
      <c r="E53" s="344" t="s">
        <v>2257</v>
      </c>
      <c r="F53" s="348">
        <v>1</v>
      </c>
      <c r="G53" s="519" t="s">
        <v>2303</v>
      </c>
      <c r="H53" s="431">
        <v>25.26</v>
      </c>
    </row>
    <row r="54" spans="1:8" x14ac:dyDescent="0.25">
      <c r="A54" s="349">
        <v>2</v>
      </c>
      <c r="B54" s="203" t="s">
        <v>55</v>
      </c>
      <c r="C54" s="349">
        <v>88247</v>
      </c>
      <c r="D54" s="383" t="s">
        <v>2304</v>
      </c>
      <c r="E54" s="344" t="s">
        <v>2257</v>
      </c>
      <c r="F54" s="348">
        <v>1</v>
      </c>
      <c r="G54" s="519" t="s">
        <v>2305</v>
      </c>
      <c r="H54" s="431">
        <v>21.01</v>
      </c>
    </row>
    <row r="55" spans="1:8" x14ac:dyDescent="0.25">
      <c r="A55" s="349">
        <v>3</v>
      </c>
      <c r="B55" s="203" t="s">
        <v>103</v>
      </c>
      <c r="C55" s="349" t="s">
        <v>1546</v>
      </c>
      <c r="D55" s="343" t="s">
        <v>1545</v>
      </c>
      <c r="E55" s="85" t="s">
        <v>119</v>
      </c>
      <c r="F55" s="348">
        <v>1</v>
      </c>
      <c r="G55" s="640">
        <v>8450</v>
      </c>
      <c r="H55" s="431">
        <v>8450</v>
      </c>
    </row>
    <row r="56" spans="1:8" x14ac:dyDescent="0.25">
      <c r="A56" s="687"/>
      <c r="B56" s="688"/>
      <c r="C56" s="688"/>
      <c r="D56" s="702"/>
      <c r="E56" s="702"/>
      <c r="F56" s="688"/>
      <c r="G56" s="688"/>
      <c r="H56" s="688"/>
    </row>
    <row r="57" spans="1:8" x14ac:dyDescent="0.25">
      <c r="A57" s="435" t="s">
        <v>789</v>
      </c>
      <c r="B57" s="1086" t="s">
        <v>782</v>
      </c>
      <c r="C57" s="1086" t="s">
        <v>39</v>
      </c>
      <c r="D57" s="1087" t="s">
        <v>1192</v>
      </c>
      <c r="E57" s="1090" t="s">
        <v>783</v>
      </c>
      <c r="F57" s="435" t="s">
        <v>119</v>
      </c>
      <c r="G57" s="428" t="s">
        <v>784</v>
      </c>
      <c r="H57" s="429">
        <v>357.21999999999997</v>
      </c>
    </row>
    <row r="58" spans="1:8" x14ac:dyDescent="0.25">
      <c r="A58" s="1086" t="s">
        <v>5</v>
      </c>
      <c r="B58" s="1086"/>
      <c r="C58" s="1086"/>
      <c r="D58" s="1088"/>
      <c r="E58" s="1091"/>
      <c r="F58" s="1093" t="s">
        <v>41</v>
      </c>
      <c r="G58" s="1094" t="s">
        <v>1664</v>
      </c>
      <c r="H58" s="1094"/>
    </row>
    <row r="59" spans="1:8" x14ac:dyDescent="0.25">
      <c r="A59" s="1086"/>
      <c r="B59" s="1086"/>
      <c r="C59" s="1086"/>
      <c r="D59" s="1089"/>
      <c r="E59" s="1092"/>
      <c r="F59" s="1093"/>
      <c r="G59" s="434" t="s">
        <v>42</v>
      </c>
      <c r="H59" s="434" t="s">
        <v>43</v>
      </c>
    </row>
    <row r="60" spans="1:8" x14ac:dyDescent="0.25">
      <c r="A60" s="349">
        <v>1</v>
      </c>
      <c r="B60" s="203" t="s">
        <v>104</v>
      </c>
      <c r="C60" s="349" t="s">
        <v>974</v>
      </c>
      <c r="D60" s="383" t="s">
        <v>1191</v>
      </c>
      <c r="E60" s="344" t="s">
        <v>119</v>
      </c>
      <c r="F60" s="348">
        <v>1</v>
      </c>
      <c r="G60" s="519">
        <v>328.36650000000003</v>
      </c>
      <c r="H60" s="431">
        <v>328.36</v>
      </c>
    </row>
    <row r="61" spans="1:8" ht="24" x14ac:dyDescent="0.25">
      <c r="A61" s="349">
        <v>2</v>
      </c>
      <c r="B61" s="203" t="s">
        <v>55</v>
      </c>
      <c r="C61" s="349">
        <v>88248</v>
      </c>
      <c r="D61" s="383" t="s">
        <v>2306</v>
      </c>
      <c r="E61" s="344" t="s">
        <v>2257</v>
      </c>
      <c r="F61" s="348">
        <v>0.6</v>
      </c>
      <c r="G61" s="519" t="s">
        <v>2307</v>
      </c>
      <c r="H61" s="431">
        <v>12.01</v>
      </c>
    </row>
    <row r="62" spans="1:8" x14ac:dyDescent="0.25">
      <c r="A62" s="349">
        <v>3</v>
      </c>
      <c r="B62" s="203" t="s">
        <v>55</v>
      </c>
      <c r="C62" s="349">
        <v>88267</v>
      </c>
      <c r="D62" s="383" t="s">
        <v>2308</v>
      </c>
      <c r="E62" s="344" t="s">
        <v>2257</v>
      </c>
      <c r="F62" s="348">
        <v>0.6</v>
      </c>
      <c r="G62" s="519" t="s">
        <v>2309</v>
      </c>
      <c r="H62" s="431">
        <v>14.5</v>
      </c>
    </row>
    <row r="63" spans="1:8" x14ac:dyDescent="0.25">
      <c r="A63" s="349">
        <v>4</v>
      </c>
      <c r="B63" s="203" t="s">
        <v>55</v>
      </c>
      <c r="C63" s="349">
        <v>122</v>
      </c>
      <c r="D63" s="383" t="s">
        <v>2310</v>
      </c>
      <c r="E63" s="344" t="s">
        <v>1290</v>
      </c>
      <c r="F63" s="348">
        <v>0.01</v>
      </c>
      <c r="G63" s="519" t="s">
        <v>2311</v>
      </c>
      <c r="H63" s="431">
        <v>0.76</v>
      </c>
    </row>
    <row r="64" spans="1:8" x14ac:dyDescent="0.25">
      <c r="A64" s="349">
        <v>5</v>
      </c>
      <c r="B64" s="203" t="s">
        <v>55</v>
      </c>
      <c r="C64" s="349">
        <v>20083</v>
      </c>
      <c r="D64" s="383" t="s">
        <v>2312</v>
      </c>
      <c r="E64" s="344" t="s">
        <v>1290</v>
      </c>
      <c r="F64" s="348">
        <v>1.6E-2</v>
      </c>
      <c r="G64" s="519" t="s">
        <v>2313</v>
      </c>
      <c r="H64" s="431">
        <v>1.38</v>
      </c>
    </row>
    <row r="65" spans="1:8" x14ac:dyDescent="0.25">
      <c r="A65" s="349">
        <v>6</v>
      </c>
      <c r="B65" s="203" t="s">
        <v>55</v>
      </c>
      <c r="C65" s="349">
        <v>38383</v>
      </c>
      <c r="D65" s="383" t="s">
        <v>2314</v>
      </c>
      <c r="E65" s="344" t="s">
        <v>1290</v>
      </c>
      <c r="F65" s="348">
        <v>7.1999999999999995E-2</v>
      </c>
      <c r="G65" s="519" t="s">
        <v>2315</v>
      </c>
      <c r="H65" s="431">
        <v>0.21</v>
      </c>
    </row>
    <row r="66" spans="1:8" x14ac:dyDescent="0.25">
      <c r="A66" s="1100"/>
      <c r="B66" s="1100"/>
      <c r="C66" s="1100"/>
      <c r="D66" s="1100"/>
      <c r="E66" s="1100"/>
      <c r="F66" s="1100"/>
      <c r="G66" s="1100"/>
      <c r="H66" s="1100"/>
    </row>
    <row r="67" spans="1:8" x14ac:dyDescent="0.25">
      <c r="A67" s="435" t="s">
        <v>790</v>
      </c>
      <c r="B67" s="1086" t="s">
        <v>782</v>
      </c>
      <c r="C67" s="1086" t="s">
        <v>39</v>
      </c>
      <c r="D67" s="1123" t="s">
        <v>1540</v>
      </c>
      <c r="E67" s="1090" t="s">
        <v>783</v>
      </c>
      <c r="F67" s="435" t="s">
        <v>119</v>
      </c>
      <c r="G67" s="428" t="s">
        <v>784</v>
      </c>
      <c r="H67" s="429">
        <v>26.73</v>
      </c>
    </row>
    <row r="68" spans="1:8" x14ac:dyDescent="0.25">
      <c r="A68" s="1086" t="s">
        <v>5</v>
      </c>
      <c r="B68" s="1086"/>
      <c r="C68" s="1086"/>
      <c r="D68" s="1124"/>
      <c r="E68" s="1091"/>
      <c r="F68" s="1093" t="s">
        <v>41</v>
      </c>
      <c r="G68" s="1094" t="s">
        <v>1664</v>
      </c>
      <c r="H68" s="1094"/>
    </row>
    <row r="69" spans="1:8" x14ac:dyDescent="0.25">
      <c r="A69" s="1086"/>
      <c r="B69" s="1086"/>
      <c r="C69" s="1086"/>
      <c r="D69" s="1125"/>
      <c r="E69" s="1092"/>
      <c r="F69" s="1093"/>
      <c r="G69" s="434" t="s">
        <v>42</v>
      </c>
      <c r="H69" s="434" t="s">
        <v>43</v>
      </c>
    </row>
    <row r="70" spans="1:8" ht="24" x14ac:dyDescent="0.25">
      <c r="A70" s="349">
        <v>1</v>
      </c>
      <c r="B70" s="203" t="s">
        <v>55</v>
      </c>
      <c r="C70" s="349">
        <v>88248</v>
      </c>
      <c r="D70" s="383" t="s">
        <v>2306</v>
      </c>
      <c r="E70" s="344" t="s">
        <v>2257</v>
      </c>
      <c r="F70" s="348">
        <v>0.11899999999999999</v>
      </c>
      <c r="G70" s="519" t="s">
        <v>2307</v>
      </c>
      <c r="H70" s="431">
        <v>2.38</v>
      </c>
    </row>
    <row r="71" spans="1:8" x14ac:dyDescent="0.25">
      <c r="A71" s="349">
        <v>2</v>
      </c>
      <c r="B71" s="203" t="s">
        <v>55</v>
      </c>
      <c r="C71" s="349">
        <v>88267</v>
      </c>
      <c r="D71" s="383" t="s">
        <v>2308</v>
      </c>
      <c r="E71" s="344" t="s">
        <v>2257</v>
      </c>
      <c r="F71" s="348">
        <v>0.11899999999999999</v>
      </c>
      <c r="G71" s="519" t="s">
        <v>2309</v>
      </c>
      <c r="H71" s="431">
        <v>2.87</v>
      </c>
    </row>
    <row r="72" spans="1:8" x14ac:dyDescent="0.25">
      <c r="A72" s="349">
        <v>3</v>
      </c>
      <c r="B72" s="203" t="s">
        <v>55</v>
      </c>
      <c r="C72" s="349">
        <v>122</v>
      </c>
      <c r="D72" s="383" t="s">
        <v>2310</v>
      </c>
      <c r="E72" s="344" t="s">
        <v>1290</v>
      </c>
      <c r="F72" s="348">
        <v>8.9999999999999993E-3</v>
      </c>
      <c r="G72" s="519" t="s">
        <v>2311</v>
      </c>
      <c r="H72" s="431">
        <v>0.68</v>
      </c>
    </row>
    <row r="73" spans="1:8" x14ac:dyDescent="0.25">
      <c r="A73" s="349">
        <v>4</v>
      </c>
      <c r="B73" s="203" t="s">
        <v>103</v>
      </c>
      <c r="C73" s="349">
        <v>5657</v>
      </c>
      <c r="D73" s="343" t="s">
        <v>1541</v>
      </c>
      <c r="E73" s="344" t="s">
        <v>1290</v>
      </c>
      <c r="F73" s="348">
        <v>1</v>
      </c>
      <c r="G73" s="519">
        <v>19.68</v>
      </c>
      <c r="H73" s="431">
        <v>19.68</v>
      </c>
    </row>
    <row r="74" spans="1:8" x14ac:dyDescent="0.25">
      <c r="A74" s="349">
        <v>5</v>
      </c>
      <c r="B74" s="203" t="s">
        <v>55</v>
      </c>
      <c r="C74" s="349">
        <v>20083</v>
      </c>
      <c r="D74" s="383" t="s">
        <v>2312</v>
      </c>
      <c r="E74" s="344" t="s">
        <v>1290</v>
      </c>
      <c r="F74" s="348">
        <v>1.0999999999999999E-2</v>
      </c>
      <c r="G74" s="519" t="s">
        <v>2313</v>
      </c>
      <c r="H74" s="431">
        <v>0.94</v>
      </c>
    </row>
    <row r="75" spans="1:8" x14ac:dyDescent="0.25">
      <c r="A75" s="349">
        <v>6</v>
      </c>
      <c r="B75" s="203" t="s">
        <v>55</v>
      </c>
      <c r="C75" s="349">
        <v>38383</v>
      </c>
      <c r="D75" s="383" t="s">
        <v>2314</v>
      </c>
      <c r="E75" s="344" t="s">
        <v>1290</v>
      </c>
      <c r="F75" s="348">
        <v>0.06</v>
      </c>
      <c r="G75" s="519" t="s">
        <v>2315</v>
      </c>
      <c r="H75" s="431">
        <v>0.18</v>
      </c>
    </row>
    <row r="76" spans="1:8" x14ac:dyDescent="0.25">
      <c r="A76" s="1100"/>
      <c r="B76" s="1100"/>
      <c r="C76" s="1100"/>
      <c r="D76" s="1100"/>
      <c r="E76" s="1100"/>
      <c r="F76" s="1100"/>
      <c r="G76" s="1100"/>
      <c r="H76" s="1100"/>
    </row>
    <row r="77" spans="1:8" x14ac:dyDescent="0.25">
      <c r="A77" s="435" t="s">
        <v>797</v>
      </c>
      <c r="B77" s="1086" t="s">
        <v>782</v>
      </c>
      <c r="C77" s="1086" t="s">
        <v>39</v>
      </c>
      <c r="D77" s="1123" t="s">
        <v>1586</v>
      </c>
      <c r="E77" s="1090" t="s">
        <v>783</v>
      </c>
      <c r="F77" s="435" t="s">
        <v>119</v>
      </c>
      <c r="G77" s="428" t="s">
        <v>784</v>
      </c>
      <c r="H77" s="429">
        <v>3955.0699999999997</v>
      </c>
    </row>
    <row r="78" spans="1:8" x14ac:dyDescent="0.25">
      <c r="A78" s="1086" t="s">
        <v>5</v>
      </c>
      <c r="B78" s="1086"/>
      <c r="C78" s="1086"/>
      <c r="D78" s="1124"/>
      <c r="E78" s="1091"/>
      <c r="F78" s="1093" t="s">
        <v>41</v>
      </c>
      <c r="G78" s="1094" t="s">
        <v>1664</v>
      </c>
      <c r="H78" s="1094"/>
    </row>
    <row r="79" spans="1:8" x14ac:dyDescent="0.25">
      <c r="A79" s="1086"/>
      <c r="B79" s="1086"/>
      <c r="C79" s="1086"/>
      <c r="D79" s="1125"/>
      <c r="E79" s="1092"/>
      <c r="F79" s="1093"/>
      <c r="G79" s="434" t="s">
        <v>42</v>
      </c>
      <c r="H79" s="434" t="s">
        <v>43</v>
      </c>
    </row>
    <row r="80" spans="1:8" ht="24" x14ac:dyDescent="0.25">
      <c r="A80" s="349">
        <v>1</v>
      </c>
      <c r="B80" s="203" t="s">
        <v>55</v>
      </c>
      <c r="C80" s="349">
        <v>6189</v>
      </c>
      <c r="D80" s="383" t="s">
        <v>2316</v>
      </c>
      <c r="E80" s="344" t="s">
        <v>2317</v>
      </c>
      <c r="F80" s="348">
        <v>68</v>
      </c>
      <c r="G80" s="519" t="s">
        <v>2318</v>
      </c>
      <c r="H80" s="431">
        <v>2103.2399999999998</v>
      </c>
    </row>
    <row r="81" spans="1:8" ht="24" x14ac:dyDescent="0.25">
      <c r="A81" s="349">
        <v>2</v>
      </c>
      <c r="B81" s="203" t="s">
        <v>55</v>
      </c>
      <c r="C81" s="349">
        <v>4472</v>
      </c>
      <c r="D81" s="383" t="s">
        <v>2319</v>
      </c>
      <c r="E81" s="344" t="s">
        <v>2317</v>
      </c>
      <c r="F81" s="348">
        <v>27.2</v>
      </c>
      <c r="G81" s="519" t="s">
        <v>2320</v>
      </c>
      <c r="H81" s="431">
        <v>1077.93</v>
      </c>
    </row>
    <row r="82" spans="1:8" ht="24" x14ac:dyDescent="0.25">
      <c r="A82" s="349">
        <v>3</v>
      </c>
      <c r="B82" s="203" t="s">
        <v>55</v>
      </c>
      <c r="C82" s="349">
        <v>35274</v>
      </c>
      <c r="D82" s="383" t="s">
        <v>2321</v>
      </c>
      <c r="E82" s="344" t="s">
        <v>2317</v>
      </c>
      <c r="F82" s="348">
        <v>5.6000000000000005</v>
      </c>
      <c r="G82" s="519" t="s">
        <v>2322</v>
      </c>
      <c r="H82" s="431">
        <v>319.7</v>
      </c>
    </row>
    <row r="83" spans="1:8" x14ac:dyDescent="0.25">
      <c r="A83" s="349">
        <v>5</v>
      </c>
      <c r="B83" s="203" t="s">
        <v>55</v>
      </c>
      <c r="C83" s="349">
        <v>88309</v>
      </c>
      <c r="D83" s="383" t="s">
        <v>2298</v>
      </c>
      <c r="E83" s="344" t="s">
        <v>2257</v>
      </c>
      <c r="F83" s="348">
        <v>10.080000000000002</v>
      </c>
      <c r="G83" s="519" t="s">
        <v>2299</v>
      </c>
      <c r="H83" s="431">
        <v>251.29</v>
      </c>
    </row>
    <row r="84" spans="1:8" x14ac:dyDescent="0.25">
      <c r="A84" s="349">
        <v>6</v>
      </c>
      <c r="B84" s="203" t="s">
        <v>55</v>
      </c>
      <c r="C84" s="349">
        <v>88316</v>
      </c>
      <c r="D84" s="383" t="s">
        <v>2267</v>
      </c>
      <c r="E84" s="344" t="s">
        <v>2257</v>
      </c>
      <c r="F84" s="348">
        <v>10.080000000000002</v>
      </c>
      <c r="G84" s="519" t="s">
        <v>2268</v>
      </c>
      <c r="H84" s="431">
        <v>202.91</v>
      </c>
    </row>
    <row r="85" spans="1:8" x14ac:dyDescent="0.25">
      <c r="A85" s="1100"/>
      <c r="B85" s="1100"/>
      <c r="C85" s="1100"/>
      <c r="D85" s="1100"/>
      <c r="E85" s="1100"/>
      <c r="F85" s="1100"/>
      <c r="G85" s="1100"/>
      <c r="H85" s="1100"/>
    </row>
    <row r="86" spans="1:8" x14ac:dyDescent="0.25">
      <c r="A86" s="435" t="s">
        <v>1100</v>
      </c>
      <c r="B86" s="1086" t="s">
        <v>782</v>
      </c>
      <c r="C86" s="1086" t="s">
        <v>39</v>
      </c>
      <c r="D86" s="1087" t="s">
        <v>1299</v>
      </c>
      <c r="E86" s="1090" t="s">
        <v>783</v>
      </c>
      <c r="F86" s="435" t="s">
        <v>119</v>
      </c>
      <c r="G86" s="428" t="s">
        <v>784</v>
      </c>
      <c r="H86" s="429">
        <v>366.62</v>
      </c>
    </row>
    <row r="87" spans="1:8" x14ac:dyDescent="0.25">
      <c r="A87" s="1086" t="s">
        <v>5</v>
      </c>
      <c r="B87" s="1086"/>
      <c r="C87" s="1086"/>
      <c r="D87" s="1088"/>
      <c r="E87" s="1091" t="s">
        <v>40</v>
      </c>
      <c r="F87" s="1093" t="s">
        <v>41</v>
      </c>
      <c r="G87" s="1094" t="s">
        <v>1664</v>
      </c>
      <c r="H87" s="1094"/>
    </row>
    <row r="88" spans="1:8" x14ac:dyDescent="0.25">
      <c r="A88" s="1086"/>
      <c r="B88" s="1086"/>
      <c r="C88" s="1086"/>
      <c r="D88" s="1089"/>
      <c r="E88" s="1092"/>
      <c r="F88" s="1093"/>
      <c r="G88" s="434" t="s">
        <v>42</v>
      </c>
      <c r="H88" s="434" t="s">
        <v>43</v>
      </c>
    </row>
    <row r="89" spans="1:8" x14ac:dyDescent="0.25">
      <c r="A89" s="349">
        <v>1</v>
      </c>
      <c r="B89" s="203" t="s">
        <v>55</v>
      </c>
      <c r="C89" s="349">
        <v>39449</v>
      </c>
      <c r="D89" s="383" t="s">
        <v>2323</v>
      </c>
      <c r="E89" s="344" t="s">
        <v>1290</v>
      </c>
      <c r="F89" s="348">
        <v>1</v>
      </c>
      <c r="G89" s="519" t="s">
        <v>2324</v>
      </c>
      <c r="H89" s="431">
        <v>334.24</v>
      </c>
    </row>
    <row r="90" spans="1:8" x14ac:dyDescent="0.25">
      <c r="A90" s="349">
        <v>2</v>
      </c>
      <c r="B90" s="203" t="s">
        <v>55</v>
      </c>
      <c r="C90" s="349">
        <v>88247</v>
      </c>
      <c r="D90" s="383" t="s">
        <v>2304</v>
      </c>
      <c r="E90" s="344" t="s">
        <v>2257</v>
      </c>
      <c r="F90" s="348">
        <v>0.7</v>
      </c>
      <c r="G90" s="519" t="s">
        <v>2305</v>
      </c>
      <c r="H90" s="431">
        <v>14.7</v>
      </c>
    </row>
    <row r="91" spans="1:8" x14ac:dyDescent="0.25">
      <c r="A91" s="349">
        <v>3</v>
      </c>
      <c r="B91" s="203" t="s">
        <v>55</v>
      </c>
      <c r="C91" s="349">
        <v>88264</v>
      </c>
      <c r="D91" s="383" t="s">
        <v>2302</v>
      </c>
      <c r="E91" s="344" t="s">
        <v>2257</v>
      </c>
      <c r="F91" s="348">
        <v>0.7</v>
      </c>
      <c r="G91" s="519" t="s">
        <v>2303</v>
      </c>
      <c r="H91" s="431">
        <v>17.68</v>
      </c>
    </row>
    <row r="92" spans="1:8" x14ac:dyDescent="0.25">
      <c r="A92" s="1100"/>
      <c r="B92" s="1100"/>
      <c r="C92" s="1100"/>
      <c r="D92" s="1100"/>
      <c r="E92" s="1100"/>
      <c r="F92" s="1100"/>
      <c r="G92" s="1100"/>
      <c r="H92" s="1100"/>
    </row>
    <row r="93" spans="1:8" x14ac:dyDescent="0.25">
      <c r="A93" s="435" t="s">
        <v>1101</v>
      </c>
      <c r="B93" s="1086" t="s">
        <v>782</v>
      </c>
      <c r="C93" s="1086" t="s">
        <v>39</v>
      </c>
      <c r="D93" s="1087" t="s">
        <v>1144</v>
      </c>
      <c r="E93" s="1090" t="s">
        <v>783</v>
      </c>
      <c r="F93" s="435" t="s">
        <v>119</v>
      </c>
      <c r="G93" s="428" t="s">
        <v>784</v>
      </c>
      <c r="H93" s="429">
        <v>180.12</v>
      </c>
    </row>
    <row r="94" spans="1:8" x14ac:dyDescent="0.25">
      <c r="A94" s="1086" t="s">
        <v>5</v>
      </c>
      <c r="B94" s="1086"/>
      <c r="C94" s="1086"/>
      <c r="D94" s="1088"/>
      <c r="E94" s="1091" t="s">
        <v>40</v>
      </c>
      <c r="F94" s="1093" t="s">
        <v>41</v>
      </c>
      <c r="G94" s="1094" t="s">
        <v>1664</v>
      </c>
      <c r="H94" s="1094"/>
    </row>
    <row r="95" spans="1:8" x14ac:dyDescent="0.25">
      <c r="A95" s="1086"/>
      <c r="B95" s="1086"/>
      <c r="C95" s="1086"/>
      <c r="D95" s="1089"/>
      <c r="E95" s="1092"/>
      <c r="F95" s="1093"/>
      <c r="G95" s="434" t="s">
        <v>42</v>
      </c>
      <c r="H95" s="434" t="s">
        <v>43</v>
      </c>
    </row>
    <row r="96" spans="1:8" x14ac:dyDescent="0.25">
      <c r="A96" s="349">
        <v>1</v>
      </c>
      <c r="B96" s="203" t="s">
        <v>55</v>
      </c>
      <c r="C96" s="349">
        <v>39446</v>
      </c>
      <c r="D96" s="383" t="s">
        <v>2325</v>
      </c>
      <c r="E96" s="344" t="s">
        <v>1290</v>
      </c>
      <c r="F96" s="348">
        <v>1</v>
      </c>
      <c r="G96" s="519" t="s">
        <v>2326</v>
      </c>
      <c r="H96" s="431">
        <v>147.74</v>
      </c>
    </row>
    <row r="97" spans="1:8" x14ac:dyDescent="0.25">
      <c r="A97" s="349">
        <v>2</v>
      </c>
      <c r="B97" s="203" t="s">
        <v>55</v>
      </c>
      <c r="C97" s="349">
        <v>88247</v>
      </c>
      <c r="D97" s="383" t="s">
        <v>2304</v>
      </c>
      <c r="E97" s="344" t="s">
        <v>2257</v>
      </c>
      <c r="F97" s="348">
        <v>0.7</v>
      </c>
      <c r="G97" s="519" t="s">
        <v>2305</v>
      </c>
      <c r="H97" s="431">
        <v>14.7</v>
      </c>
    </row>
    <row r="98" spans="1:8" x14ac:dyDescent="0.25">
      <c r="A98" s="349">
        <v>3</v>
      </c>
      <c r="B98" s="203" t="s">
        <v>55</v>
      </c>
      <c r="C98" s="349">
        <v>88264</v>
      </c>
      <c r="D98" s="383" t="s">
        <v>2302</v>
      </c>
      <c r="E98" s="344" t="s">
        <v>2257</v>
      </c>
      <c r="F98" s="348">
        <v>0.7</v>
      </c>
      <c r="G98" s="519" t="s">
        <v>2303</v>
      </c>
      <c r="H98" s="431">
        <v>17.68</v>
      </c>
    </row>
    <row r="99" spans="1:8" x14ac:dyDescent="0.25">
      <c r="A99" s="1100"/>
      <c r="B99" s="1100"/>
      <c r="C99" s="1100"/>
      <c r="D99" s="1100"/>
      <c r="E99" s="1100"/>
      <c r="F99" s="1100"/>
      <c r="G99" s="1100"/>
      <c r="H99" s="1100"/>
    </row>
    <row r="100" spans="1:8" x14ac:dyDescent="0.25">
      <c r="A100" s="435" t="s">
        <v>1140</v>
      </c>
      <c r="B100" s="1086" t="s">
        <v>782</v>
      </c>
      <c r="C100" s="1086" t="s">
        <v>39</v>
      </c>
      <c r="D100" s="1087" t="s">
        <v>1145</v>
      </c>
      <c r="E100" s="1090" t="s">
        <v>783</v>
      </c>
      <c r="F100" s="435" t="s">
        <v>119</v>
      </c>
      <c r="G100" s="428" t="s">
        <v>784</v>
      </c>
      <c r="H100" s="429">
        <v>197.76999999999998</v>
      </c>
    </row>
    <row r="101" spans="1:8" x14ac:dyDescent="0.25">
      <c r="A101" s="1086" t="s">
        <v>5</v>
      </c>
      <c r="B101" s="1086"/>
      <c r="C101" s="1086"/>
      <c r="D101" s="1088"/>
      <c r="E101" s="1091" t="s">
        <v>40</v>
      </c>
      <c r="F101" s="1093" t="s">
        <v>41</v>
      </c>
      <c r="G101" s="1094" t="s">
        <v>1664</v>
      </c>
      <c r="H101" s="1094"/>
    </row>
    <row r="102" spans="1:8" x14ac:dyDescent="0.25">
      <c r="A102" s="1086"/>
      <c r="B102" s="1086"/>
      <c r="C102" s="1086"/>
      <c r="D102" s="1089"/>
      <c r="E102" s="1092"/>
      <c r="F102" s="1093"/>
      <c r="G102" s="434" t="s">
        <v>42</v>
      </c>
      <c r="H102" s="434" t="s">
        <v>43</v>
      </c>
    </row>
    <row r="103" spans="1:8" x14ac:dyDescent="0.25">
      <c r="A103" s="349">
        <v>1</v>
      </c>
      <c r="B103" s="203" t="s">
        <v>55</v>
      </c>
      <c r="C103" s="349">
        <v>39455</v>
      </c>
      <c r="D103" s="383" t="s">
        <v>2327</v>
      </c>
      <c r="E103" s="344" t="s">
        <v>1290</v>
      </c>
      <c r="F103" s="348">
        <v>1</v>
      </c>
      <c r="G103" s="519" t="s">
        <v>2328</v>
      </c>
      <c r="H103" s="431">
        <v>165.39</v>
      </c>
    </row>
    <row r="104" spans="1:8" x14ac:dyDescent="0.25">
      <c r="A104" s="349">
        <v>2</v>
      </c>
      <c r="B104" s="203" t="s">
        <v>55</v>
      </c>
      <c r="C104" s="349">
        <v>88247</v>
      </c>
      <c r="D104" s="383" t="s">
        <v>2304</v>
      </c>
      <c r="E104" s="344" t="s">
        <v>2257</v>
      </c>
      <c r="F104" s="348">
        <v>0.7</v>
      </c>
      <c r="G104" s="519" t="s">
        <v>2305</v>
      </c>
      <c r="H104" s="431">
        <v>14.7</v>
      </c>
    </row>
    <row r="105" spans="1:8" x14ac:dyDescent="0.25">
      <c r="A105" s="349">
        <v>3</v>
      </c>
      <c r="B105" s="203" t="s">
        <v>55</v>
      </c>
      <c r="C105" s="349">
        <v>88264</v>
      </c>
      <c r="D105" s="383" t="s">
        <v>2302</v>
      </c>
      <c r="E105" s="344" t="s">
        <v>2257</v>
      </c>
      <c r="F105" s="348">
        <v>0.7</v>
      </c>
      <c r="G105" s="519" t="s">
        <v>2303</v>
      </c>
      <c r="H105" s="431">
        <v>17.68</v>
      </c>
    </row>
    <row r="106" spans="1:8" x14ac:dyDescent="0.25">
      <c r="A106" s="1100"/>
      <c r="B106" s="1100"/>
      <c r="C106" s="1100"/>
      <c r="D106" s="1100"/>
      <c r="E106" s="1100"/>
      <c r="F106" s="1100"/>
      <c r="G106" s="1100"/>
      <c r="H106" s="1100"/>
    </row>
    <row r="107" spans="1:8" x14ac:dyDescent="0.25">
      <c r="A107" s="435" t="s">
        <v>1141</v>
      </c>
      <c r="B107" s="1086" t="s">
        <v>782</v>
      </c>
      <c r="C107" s="1086" t="s">
        <v>39</v>
      </c>
      <c r="D107" s="1087" t="s">
        <v>1146</v>
      </c>
      <c r="E107" s="1090" t="s">
        <v>783</v>
      </c>
      <c r="F107" s="435" t="s">
        <v>119</v>
      </c>
      <c r="G107" s="428" t="s">
        <v>784</v>
      </c>
      <c r="H107" s="429">
        <v>273.01</v>
      </c>
    </row>
    <row r="108" spans="1:8" x14ac:dyDescent="0.25">
      <c r="A108" s="1086" t="s">
        <v>5</v>
      </c>
      <c r="B108" s="1086"/>
      <c r="C108" s="1086"/>
      <c r="D108" s="1088"/>
      <c r="E108" s="1091" t="s">
        <v>40</v>
      </c>
      <c r="F108" s="1093" t="s">
        <v>41</v>
      </c>
      <c r="G108" s="1094" t="s">
        <v>1664</v>
      </c>
      <c r="H108" s="1094"/>
    </row>
    <row r="109" spans="1:8" x14ac:dyDescent="0.25">
      <c r="A109" s="1086"/>
      <c r="B109" s="1086"/>
      <c r="C109" s="1086"/>
      <c r="D109" s="1089"/>
      <c r="E109" s="1092"/>
      <c r="F109" s="1093"/>
      <c r="G109" s="434" t="s">
        <v>42</v>
      </c>
      <c r="H109" s="434" t="s">
        <v>43</v>
      </c>
    </row>
    <row r="110" spans="1:8" x14ac:dyDescent="0.25">
      <c r="A110" s="349">
        <v>1</v>
      </c>
      <c r="B110" s="203" t="s">
        <v>55</v>
      </c>
      <c r="C110" s="349">
        <v>39461</v>
      </c>
      <c r="D110" s="383" t="s">
        <v>2329</v>
      </c>
      <c r="E110" s="344" t="s">
        <v>1290</v>
      </c>
      <c r="F110" s="348">
        <v>1</v>
      </c>
      <c r="G110" s="519" t="s">
        <v>2330</v>
      </c>
      <c r="H110" s="431">
        <v>240.63</v>
      </c>
    </row>
    <row r="111" spans="1:8" x14ac:dyDescent="0.25">
      <c r="A111" s="349">
        <v>2</v>
      </c>
      <c r="B111" s="203" t="s">
        <v>55</v>
      </c>
      <c r="C111" s="349">
        <v>88247</v>
      </c>
      <c r="D111" s="383" t="s">
        <v>2304</v>
      </c>
      <c r="E111" s="344" t="s">
        <v>2257</v>
      </c>
      <c r="F111" s="348">
        <v>0.7</v>
      </c>
      <c r="G111" s="519" t="s">
        <v>2305</v>
      </c>
      <c r="H111" s="431">
        <v>14.7</v>
      </c>
    </row>
    <row r="112" spans="1:8" x14ac:dyDescent="0.25">
      <c r="A112" s="349">
        <v>3</v>
      </c>
      <c r="B112" s="203" t="s">
        <v>55</v>
      </c>
      <c r="C112" s="349">
        <v>88264</v>
      </c>
      <c r="D112" s="383" t="s">
        <v>2302</v>
      </c>
      <c r="E112" s="344" t="s">
        <v>2257</v>
      </c>
      <c r="F112" s="348">
        <v>0.7</v>
      </c>
      <c r="G112" s="519" t="s">
        <v>2303</v>
      </c>
      <c r="H112" s="431">
        <v>17.68</v>
      </c>
    </row>
    <row r="113" spans="1:8" x14ac:dyDescent="0.25">
      <c r="A113" s="1100"/>
      <c r="B113" s="1100"/>
      <c r="C113" s="1100"/>
      <c r="D113" s="1100"/>
      <c r="E113" s="1100"/>
      <c r="F113" s="1100"/>
      <c r="G113" s="1100"/>
      <c r="H113" s="1100"/>
    </row>
    <row r="114" spans="1:8" x14ac:dyDescent="0.25">
      <c r="A114" s="435" t="s">
        <v>1142</v>
      </c>
      <c r="B114" s="1086" t="s">
        <v>782</v>
      </c>
      <c r="C114" s="1086" t="s">
        <v>39</v>
      </c>
      <c r="D114" s="1087" t="s">
        <v>1147</v>
      </c>
      <c r="E114" s="1090" t="s">
        <v>783</v>
      </c>
      <c r="F114" s="435" t="s">
        <v>119</v>
      </c>
      <c r="G114" s="428" t="s">
        <v>784</v>
      </c>
      <c r="H114" s="429">
        <v>264.27999999999997</v>
      </c>
    </row>
    <row r="115" spans="1:8" x14ac:dyDescent="0.25">
      <c r="A115" s="1086" t="s">
        <v>5</v>
      </c>
      <c r="B115" s="1086"/>
      <c r="C115" s="1086"/>
      <c r="D115" s="1088"/>
      <c r="E115" s="1091" t="s">
        <v>40</v>
      </c>
      <c r="F115" s="1093" t="s">
        <v>41</v>
      </c>
      <c r="G115" s="1094" t="s">
        <v>1664</v>
      </c>
      <c r="H115" s="1094"/>
    </row>
    <row r="116" spans="1:8" x14ac:dyDescent="0.25">
      <c r="A116" s="1086"/>
      <c r="B116" s="1086"/>
      <c r="C116" s="1086"/>
      <c r="D116" s="1089"/>
      <c r="E116" s="1092"/>
      <c r="F116" s="1093"/>
      <c r="G116" s="434" t="s">
        <v>42</v>
      </c>
      <c r="H116" s="434" t="s">
        <v>43</v>
      </c>
    </row>
    <row r="117" spans="1:8" x14ac:dyDescent="0.25">
      <c r="A117" s="349">
        <v>1</v>
      </c>
      <c r="B117" s="203" t="s">
        <v>55</v>
      </c>
      <c r="C117" s="349">
        <v>39462</v>
      </c>
      <c r="D117" s="383" t="s">
        <v>2331</v>
      </c>
      <c r="E117" s="344" t="s">
        <v>1290</v>
      </c>
      <c r="F117" s="348">
        <v>1</v>
      </c>
      <c r="G117" s="519" t="s">
        <v>2332</v>
      </c>
      <c r="H117" s="431">
        <v>231.9</v>
      </c>
    </row>
    <row r="118" spans="1:8" x14ac:dyDescent="0.25">
      <c r="A118" s="349">
        <v>2</v>
      </c>
      <c r="B118" s="203" t="s">
        <v>55</v>
      </c>
      <c r="C118" s="349">
        <v>88247</v>
      </c>
      <c r="D118" s="383" t="s">
        <v>2304</v>
      </c>
      <c r="E118" s="344" t="s">
        <v>2257</v>
      </c>
      <c r="F118" s="348">
        <v>0.7</v>
      </c>
      <c r="G118" s="519" t="s">
        <v>2305</v>
      </c>
      <c r="H118" s="431">
        <v>14.7</v>
      </c>
    </row>
    <row r="119" spans="1:8" x14ac:dyDescent="0.25">
      <c r="A119" s="349">
        <v>3</v>
      </c>
      <c r="B119" s="203" t="s">
        <v>55</v>
      </c>
      <c r="C119" s="349">
        <v>88264</v>
      </c>
      <c r="D119" s="383" t="s">
        <v>2302</v>
      </c>
      <c r="E119" s="344" t="s">
        <v>2257</v>
      </c>
      <c r="F119" s="348">
        <v>0.7</v>
      </c>
      <c r="G119" s="519" t="s">
        <v>2303</v>
      </c>
      <c r="H119" s="431">
        <v>17.68</v>
      </c>
    </row>
    <row r="120" spans="1:8" x14ac:dyDescent="0.25">
      <c r="A120" s="1100"/>
      <c r="B120" s="1100"/>
      <c r="C120" s="1100"/>
      <c r="D120" s="1100"/>
      <c r="E120" s="1100"/>
      <c r="F120" s="1100"/>
      <c r="G120" s="1100"/>
      <c r="H120" s="1100"/>
    </row>
    <row r="121" spans="1:8" x14ac:dyDescent="0.25">
      <c r="A121" s="435" t="s">
        <v>1143</v>
      </c>
      <c r="B121" s="1086" t="s">
        <v>782</v>
      </c>
      <c r="C121" s="1086" t="s">
        <v>39</v>
      </c>
      <c r="D121" s="1101" t="s">
        <v>968</v>
      </c>
      <c r="E121" s="1090" t="s">
        <v>783</v>
      </c>
      <c r="F121" s="435" t="s">
        <v>119</v>
      </c>
      <c r="G121" s="428" t="s">
        <v>784</v>
      </c>
      <c r="H121" s="429">
        <v>64.389999999999986</v>
      </c>
    </row>
    <row r="122" spans="1:8" x14ac:dyDescent="0.25">
      <c r="A122" s="1086" t="s">
        <v>5</v>
      </c>
      <c r="B122" s="1086"/>
      <c r="C122" s="1086"/>
      <c r="D122" s="1101"/>
      <c r="E122" s="1091" t="s">
        <v>40</v>
      </c>
      <c r="F122" s="1093" t="s">
        <v>41</v>
      </c>
      <c r="G122" s="1094" t="s">
        <v>1664</v>
      </c>
      <c r="H122" s="1094"/>
    </row>
    <row r="123" spans="1:8" x14ac:dyDescent="0.25">
      <c r="A123" s="1086"/>
      <c r="B123" s="1086"/>
      <c r="C123" s="1086"/>
      <c r="D123" s="1101"/>
      <c r="E123" s="1092"/>
      <c r="F123" s="1093"/>
      <c r="G123" s="434" t="s">
        <v>42</v>
      </c>
      <c r="H123" s="434" t="s">
        <v>43</v>
      </c>
    </row>
    <row r="124" spans="1:8" x14ac:dyDescent="0.25">
      <c r="A124" s="349">
        <v>1</v>
      </c>
      <c r="B124" s="203" t="s">
        <v>55</v>
      </c>
      <c r="C124" s="349">
        <v>38104</v>
      </c>
      <c r="D124" s="383" t="s">
        <v>2333</v>
      </c>
      <c r="E124" s="344" t="s">
        <v>1290</v>
      </c>
      <c r="F124" s="348">
        <v>1</v>
      </c>
      <c r="G124" s="519" t="s">
        <v>2334</v>
      </c>
      <c r="H124" s="431">
        <v>27.78</v>
      </c>
    </row>
    <row r="125" spans="1:8" x14ac:dyDescent="0.25">
      <c r="A125" s="349">
        <v>2</v>
      </c>
      <c r="B125" s="203" t="s">
        <v>55</v>
      </c>
      <c r="C125" s="349">
        <v>38103</v>
      </c>
      <c r="D125" s="383" t="s">
        <v>2335</v>
      </c>
      <c r="E125" s="344" t="s">
        <v>1290</v>
      </c>
      <c r="F125" s="348">
        <v>1</v>
      </c>
      <c r="G125" s="519" t="s">
        <v>2336</v>
      </c>
      <c r="H125" s="431">
        <v>14.19</v>
      </c>
    </row>
    <row r="126" spans="1:8" ht="24" x14ac:dyDescent="0.25">
      <c r="A126" s="349">
        <v>3</v>
      </c>
      <c r="B126" s="203" t="s">
        <v>55</v>
      </c>
      <c r="C126" s="349">
        <v>38099</v>
      </c>
      <c r="D126" s="383" t="s">
        <v>2337</v>
      </c>
      <c r="E126" s="344" t="s">
        <v>1290</v>
      </c>
      <c r="F126" s="348">
        <v>1</v>
      </c>
      <c r="G126" s="519" t="s">
        <v>2338</v>
      </c>
      <c r="H126" s="431">
        <v>1.3</v>
      </c>
    </row>
    <row r="127" spans="1:8" ht="24" x14ac:dyDescent="0.25">
      <c r="A127" s="349">
        <v>4</v>
      </c>
      <c r="B127" s="203" t="s">
        <v>55</v>
      </c>
      <c r="C127" s="349">
        <v>38093</v>
      </c>
      <c r="D127" s="383" t="s">
        <v>2339</v>
      </c>
      <c r="E127" s="344" t="s">
        <v>1290</v>
      </c>
      <c r="F127" s="348">
        <v>1</v>
      </c>
      <c r="G127" s="519" t="s">
        <v>2340</v>
      </c>
      <c r="H127" s="431">
        <v>2.0499999999999998</v>
      </c>
    </row>
    <row r="128" spans="1:8" x14ac:dyDescent="0.25">
      <c r="A128" s="349">
        <v>5</v>
      </c>
      <c r="B128" s="203" t="s">
        <v>55</v>
      </c>
      <c r="C128" s="349">
        <v>88247</v>
      </c>
      <c r="D128" s="383" t="s">
        <v>2304</v>
      </c>
      <c r="E128" s="344" t="s">
        <v>2257</v>
      </c>
      <c r="F128" s="348">
        <v>0.41239999999999999</v>
      </c>
      <c r="G128" s="519" t="s">
        <v>2305</v>
      </c>
      <c r="H128" s="431">
        <v>8.66</v>
      </c>
    </row>
    <row r="129" spans="1:8" x14ac:dyDescent="0.25">
      <c r="A129" s="349">
        <v>6</v>
      </c>
      <c r="B129" s="203" t="s">
        <v>55</v>
      </c>
      <c r="C129" s="349">
        <v>88264</v>
      </c>
      <c r="D129" s="383" t="s">
        <v>2302</v>
      </c>
      <c r="E129" s="344" t="s">
        <v>2257</v>
      </c>
      <c r="F129" s="348">
        <v>0.41239999999999999</v>
      </c>
      <c r="G129" s="519" t="s">
        <v>2303</v>
      </c>
      <c r="H129" s="431">
        <v>10.41</v>
      </c>
    </row>
    <row r="131" spans="1:8" x14ac:dyDescent="0.25">
      <c r="A131" s="435" t="s">
        <v>1148</v>
      </c>
      <c r="B131" s="1086" t="s">
        <v>782</v>
      </c>
      <c r="C131" s="1086" t="s">
        <v>39</v>
      </c>
      <c r="D131" s="1087" t="s">
        <v>1549</v>
      </c>
      <c r="E131" s="1090" t="s">
        <v>783</v>
      </c>
      <c r="F131" s="435" t="s">
        <v>119</v>
      </c>
      <c r="G131" s="428" t="s">
        <v>784</v>
      </c>
      <c r="H131" s="429">
        <v>2327.77</v>
      </c>
    </row>
    <row r="132" spans="1:8" x14ac:dyDescent="0.25">
      <c r="A132" s="1086" t="s">
        <v>5</v>
      </c>
      <c r="B132" s="1086"/>
      <c r="C132" s="1086"/>
      <c r="D132" s="1088"/>
      <c r="E132" s="1091" t="s">
        <v>40</v>
      </c>
      <c r="F132" s="1093" t="s">
        <v>41</v>
      </c>
      <c r="G132" s="1094" t="s">
        <v>1664</v>
      </c>
      <c r="H132" s="1094"/>
    </row>
    <row r="133" spans="1:8" x14ac:dyDescent="0.25">
      <c r="A133" s="1086"/>
      <c r="B133" s="1086"/>
      <c r="C133" s="1086"/>
      <c r="D133" s="1089"/>
      <c r="E133" s="1092"/>
      <c r="F133" s="1093"/>
      <c r="G133" s="434" t="s">
        <v>42</v>
      </c>
      <c r="H133" s="434" t="s">
        <v>43</v>
      </c>
    </row>
    <row r="134" spans="1:8" x14ac:dyDescent="0.25">
      <c r="A134" s="349">
        <v>1</v>
      </c>
      <c r="B134" s="203" t="s">
        <v>55</v>
      </c>
      <c r="C134" s="349">
        <v>88264</v>
      </c>
      <c r="D134" s="383" t="s">
        <v>2302</v>
      </c>
      <c r="E134" s="344" t="s">
        <v>2257</v>
      </c>
      <c r="F134" s="348">
        <v>1</v>
      </c>
      <c r="G134" s="519" t="s">
        <v>2303</v>
      </c>
      <c r="H134" s="431">
        <v>25.26</v>
      </c>
    </row>
    <row r="135" spans="1:8" x14ac:dyDescent="0.25">
      <c r="A135" s="349">
        <v>2</v>
      </c>
      <c r="B135" s="203" t="s">
        <v>55</v>
      </c>
      <c r="C135" s="349">
        <v>88247</v>
      </c>
      <c r="D135" s="383" t="s">
        <v>2304</v>
      </c>
      <c r="E135" s="344" t="s">
        <v>2257</v>
      </c>
      <c r="F135" s="348">
        <v>1</v>
      </c>
      <c r="G135" s="519" t="s">
        <v>2305</v>
      </c>
      <c r="H135" s="431">
        <v>21.01</v>
      </c>
    </row>
    <row r="136" spans="1:8" x14ac:dyDescent="0.25">
      <c r="A136" s="349">
        <v>3</v>
      </c>
      <c r="B136" s="203" t="s">
        <v>103</v>
      </c>
      <c r="C136" s="349">
        <v>6406</v>
      </c>
      <c r="D136" s="343" t="s">
        <v>1542</v>
      </c>
      <c r="E136" s="85" t="s">
        <v>119</v>
      </c>
      <c r="F136" s="348">
        <v>1</v>
      </c>
      <c r="G136" s="640">
        <v>2281.5</v>
      </c>
      <c r="H136" s="431">
        <v>2281.5</v>
      </c>
    </row>
    <row r="137" spans="1:8" x14ac:dyDescent="0.25">
      <c r="A137" s="1100"/>
      <c r="B137" s="1100"/>
      <c r="C137" s="1100"/>
      <c r="D137" s="1100"/>
      <c r="E137" s="1100"/>
      <c r="F137" s="1100"/>
      <c r="G137" s="1100"/>
      <c r="H137" s="1100"/>
    </row>
    <row r="138" spans="1:8" x14ac:dyDescent="0.25">
      <c r="A138" s="435" t="s">
        <v>1158</v>
      </c>
      <c r="B138" s="1086" t="s">
        <v>782</v>
      </c>
      <c r="C138" s="1086" t="s">
        <v>39</v>
      </c>
      <c r="D138" s="1087" t="s">
        <v>1550</v>
      </c>
      <c r="E138" s="1090" t="s">
        <v>783</v>
      </c>
      <c r="F138" s="435" t="s">
        <v>119</v>
      </c>
      <c r="G138" s="428" t="s">
        <v>784</v>
      </c>
      <c r="H138" s="429">
        <v>9302.619999999999</v>
      </c>
    </row>
    <row r="139" spans="1:8" x14ac:dyDescent="0.25">
      <c r="A139" s="1086" t="s">
        <v>5</v>
      </c>
      <c r="B139" s="1086"/>
      <c r="C139" s="1086"/>
      <c r="D139" s="1088"/>
      <c r="E139" s="1091" t="s">
        <v>40</v>
      </c>
      <c r="F139" s="1093" t="s">
        <v>41</v>
      </c>
      <c r="G139" s="1094" t="s">
        <v>1664</v>
      </c>
      <c r="H139" s="1094"/>
    </row>
    <row r="140" spans="1:8" x14ac:dyDescent="0.25">
      <c r="A140" s="1086"/>
      <c r="B140" s="1086"/>
      <c r="C140" s="1086"/>
      <c r="D140" s="1089"/>
      <c r="E140" s="1092"/>
      <c r="F140" s="1093"/>
      <c r="G140" s="434" t="s">
        <v>42</v>
      </c>
      <c r="H140" s="434" t="s">
        <v>43</v>
      </c>
    </row>
    <row r="141" spans="1:8" x14ac:dyDescent="0.25">
      <c r="A141" s="349">
        <v>1</v>
      </c>
      <c r="B141" s="203" t="s">
        <v>103</v>
      </c>
      <c r="C141" s="349">
        <v>5945</v>
      </c>
      <c r="D141" s="343" t="s">
        <v>1543</v>
      </c>
      <c r="E141" s="85" t="s">
        <v>1521</v>
      </c>
      <c r="F141" s="348">
        <v>1</v>
      </c>
      <c r="G141" s="1219">
        <v>9025</v>
      </c>
      <c r="H141" s="431">
        <v>9025</v>
      </c>
    </row>
    <row r="142" spans="1:8" x14ac:dyDescent="0.25">
      <c r="A142" s="349">
        <v>2</v>
      </c>
      <c r="B142" s="203" t="s">
        <v>55</v>
      </c>
      <c r="C142" s="349">
        <v>88247</v>
      </c>
      <c r="D142" s="383" t="s">
        <v>2304</v>
      </c>
      <c r="E142" s="344" t="s">
        <v>2257</v>
      </c>
      <c r="F142" s="348">
        <v>6</v>
      </c>
      <c r="G142" s="519" t="s">
        <v>2305</v>
      </c>
      <c r="H142" s="431">
        <v>126.06</v>
      </c>
    </row>
    <row r="143" spans="1:8" x14ac:dyDescent="0.25">
      <c r="A143" s="349">
        <v>3</v>
      </c>
      <c r="B143" s="203" t="s">
        <v>55</v>
      </c>
      <c r="C143" s="349">
        <v>88264</v>
      </c>
      <c r="D143" s="383" t="s">
        <v>2302</v>
      </c>
      <c r="E143" s="344" t="s">
        <v>2257</v>
      </c>
      <c r="F143" s="348">
        <v>6</v>
      </c>
      <c r="G143" s="519" t="s">
        <v>2303</v>
      </c>
      <c r="H143" s="431">
        <v>151.56</v>
      </c>
    </row>
    <row r="144" spans="1:8" x14ac:dyDescent="0.25">
      <c r="A144" s="1100"/>
      <c r="B144" s="1100"/>
      <c r="C144" s="1100"/>
      <c r="D144" s="1100"/>
      <c r="E144" s="1100"/>
      <c r="F144" s="1100"/>
      <c r="G144" s="1100"/>
      <c r="H144" s="1100"/>
    </row>
    <row r="145" spans="1:8" x14ac:dyDescent="0.25">
      <c r="A145" s="435" t="s">
        <v>1159</v>
      </c>
      <c r="B145" s="1086" t="s">
        <v>782</v>
      </c>
      <c r="C145" s="1086" t="s">
        <v>39</v>
      </c>
      <c r="D145" s="1087" t="s">
        <v>1551</v>
      </c>
      <c r="E145" s="1090" t="s">
        <v>783</v>
      </c>
      <c r="F145" s="435" t="s">
        <v>119</v>
      </c>
      <c r="G145" s="428" t="s">
        <v>784</v>
      </c>
      <c r="H145" s="429">
        <v>7710.4000000000005</v>
      </c>
    </row>
    <row r="146" spans="1:8" x14ac:dyDescent="0.25">
      <c r="A146" s="1086" t="s">
        <v>5</v>
      </c>
      <c r="B146" s="1086"/>
      <c r="C146" s="1086"/>
      <c r="D146" s="1088"/>
      <c r="E146" s="1091" t="s">
        <v>40</v>
      </c>
      <c r="F146" s="1093" t="s">
        <v>41</v>
      </c>
      <c r="G146" s="1094" t="s">
        <v>1664</v>
      </c>
      <c r="H146" s="1094"/>
    </row>
    <row r="147" spans="1:8" x14ac:dyDescent="0.25">
      <c r="A147" s="1086"/>
      <c r="B147" s="1086"/>
      <c r="C147" s="1086"/>
      <c r="D147" s="1089"/>
      <c r="E147" s="1092"/>
      <c r="F147" s="1093"/>
      <c r="G147" s="434" t="s">
        <v>42</v>
      </c>
      <c r="H147" s="434" t="s">
        <v>43</v>
      </c>
    </row>
    <row r="148" spans="1:8" x14ac:dyDescent="0.25">
      <c r="A148" s="349">
        <v>1</v>
      </c>
      <c r="B148" s="203" t="s">
        <v>103</v>
      </c>
      <c r="C148" s="349">
        <v>36690</v>
      </c>
      <c r="D148" s="343" t="s">
        <v>1544</v>
      </c>
      <c r="E148" s="85" t="s">
        <v>119</v>
      </c>
      <c r="F148" s="348">
        <v>1</v>
      </c>
      <c r="G148" s="1219">
        <v>7641</v>
      </c>
      <c r="H148" s="431">
        <v>7641</v>
      </c>
    </row>
    <row r="149" spans="1:8" x14ac:dyDescent="0.25">
      <c r="A149" s="349">
        <v>2</v>
      </c>
      <c r="B149" s="203" t="s">
        <v>55</v>
      </c>
      <c r="C149" s="349">
        <v>88247</v>
      </c>
      <c r="D149" s="383" t="s">
        <v>2304</v>
      </c>
      <c r="E149" s="344" t="s">
        <v>2257</v>
      </c>
      <c r="F149" s="348">
        <v>1.5</v>
      </c>
      <c r="G149" s="519" t="s">
        <v>2305</v>
      </c>
      <c r="H149" s="431">
        <v>31.51</v>
      </c>
    </row>
    <row r="150" spans="1:8" x14ac:dyDescent="0.25">
      <c r="A150" s="349">
        <v>3</v>
      </c>
      <c r="B150" s="203" t="s">
        <v>55</v>
      </c>
      <c r="C150" s="349">
        <v>88264</v>
      </c>
      <c r="D150" s="383" t="s">
        <v>2302</v>
      </c>
      <c r="E150" s="344" t="s">
        <v>2257</v>
      </c>
      <c r="F150" s="348">
        <v>1.5</v>
      </c>
      <c r="G150" s="519" t="s">
        <v>2303</v>
      </c>
      <c r="H150" s="431">
        <v>37.89</v>
      </c>
    </row>
    <row r="151" spans="1:8" x14ac:dyDescent="0.25">
      <c r="A151" s="1100"/>
      <c r="B151" s="1100"/>
      <c r="C151" s="1100"/>
      <c r="D151" s="1100"/>
      <c r="E151" s="1100"/>
      <c r="F151" s="1100"/>
      <c r="G151" s="1100"/>
      <c r="H151" s="1100"/>
    </row>
    <row r="152" spans="1:8" x14ac:dyDescent="0.25">
      <c r="A152" s="435" t="s">
        <v>1160</v>
      </c>
      <c r="B152" s="1086" t="s">
        <v>782</v>
      </c>
      <c r="C152" s="1086" t="s">
        <v>39</v>
      </c>
      <c r="D152" s="1087" t="s">
        <v>1564</v>
      </c>
      <c r="E152" s="1090" t="s">
        <v>783</v>
      </c>
      <c r="F152" s="435" t="s">
        <v>153</v>
      </c>
      <c r="G152" s="428" t="s">
        <v>784</v>
      </c>
      <c r="H152" s="429">
        <v>42.73</v>
      </c>
    </row>
    <row r="153" spans="1:8" x14ac:dyDescent="0.25">
      <c r="A153" s="1086" t="s">
        <v>5</v>
      </c>
      <c r="B153" s="1086"/>
      <c r="C153" s="1086"/>
      <c r="D153" s="1088"/>
      <c r="E153" s="1091" t="s">
        <v>40</v>
      </c>
      <c r="F153" s="1093" t="s">
        <v>41</v>
      </c>
      <c r="G153" s="1094" t="s">
        <v>1664</v>
      </c>
      <c r="H153" s="1094"/>
    </row>
    <row r="154" spans="1:8" x14ac:dyDescent="0.25">
      <c r="A154" s="1086"/>
      <c r="B154" s="1086"/>
      <c r="C154" s="1086"/>
      <c r="D154" s="1089"/>
      <c r="E154" s="1092"/>
      <c r="F154" s="1093"/>
      <c r="G154" s="434" t="s">
        <v>42</v>
      </c>
      <c r="H154" s="434" t="s">
        <v>43</v>
      </c>
    </row>
    <row r="155" spans="1:8" ht="24" x14ac:dyDescent="0.25">
      <c r="A155" s="349">
        <v>1</v>
      </c>
      <c r="B155" s="203" t="s">
        <v>103</v>
      </c>
      <c r="C155" s="349" t="s">
        <v>1567</v>
      </c>
      <c r="D155" s="343" t="s">
        <v>1565</v>
      </c>
      <c r="E155" s="85" t="s">
        <v>153</v>
      </c>
      <c r="F155" s="348">
        <v>1.05</v>
      </c>
      <c r="G155" s="519">
        <v>27.49</v>
      </c>
      <c r="H155" s="431">
        <v>28.86</v>
      </c>
    </row>
    <row r="156" spans="1:8" x14ac:dyDescent="0.25">
      <c r="A156" s="349">
        <v>2</v>
      </c>
      <c r="B156" s="203" t="s">
        <v>55</v>
      </c>
      <c r="C156" s="349">
        <v>88247</v>
      </c>
      <c r="D156" s="383" t="s">
        <v>2304</v>
      </c>
      <c r="E156" s="344" t="s">
        <v>2257</v>
      </c>
      <c r="F156" s="348">
        <v>0.3</v>
      </c>
      <c r="G156" s="519" t="s">
        <v>2305</v>
      </c>
      <c r="H156" s="431">
        <v>6.3</v>
      </c>
    </row>
    <row r="157" spans="1:8" x14ac:dyDescent="0.25">
      <c r="A157" s="349">
        <v>3</v>
      </c>
      <c r="B157" s="203" t="s">
        <v>55</v>
      </c>
      <c r="C157" s="349">
        <v>88264</v>
      </c>
      <c r="D157" s="383" t="s">
        <v>2302</v>
      </c>
      <c r="E157" s="344" t="s">
        <v>2257</v>
      </c>
      <c r="F157" s="348">
        <v>0.3</v>
      </c>
      <c r="G157" s="519" t="s">
        <v>2303</v>
      </c>
      <c r="H157" s="431">
        <v>7.57</v>
      </c>
    </row>
    <row r="158" spans="1:8" x14ac:dyDescent="0.25">
      <c r="A158" s="1100"/>
      <c r="B158" s="1100"/>
      <c r="C158" s="1100"/>
      <c r="D158" s="1100"/>
      <c r="E158" s="1100"/>
      <c r="F158" s="1100"/>
      <c r="G158" s="1100"/>
      <c r="H158" s="1100"/>
    </row>
    <row r="159" spans="1:8" x14ac:dyDescent="0.25">
      <c r="A159" s="435" t="s">
        <v>1161</v>
      </c>
      <c r="B159" s="1086" t="s">
        <v>782</v>
      </c>
      <c r="C159" s="1086" t="s">
        <v>39</v>
      </c>
      <c r="D159" s="1087" t="s">
        <v>1572</v>
      </c>
      <c r="E159" s="1090" t="s">
        <v>783</v>
      </c>
      <c r="F159" s="435" t="s">
        <v>119</v>
      </c>
      <c r="G159" s="428" t="s">
        <v>784</v>
      </c>
      <c r="H159" s="429">
        <v>291.48</v>
      </c>
    </row>
    <row r="160" spans="1:8" x14ac:dyDescent="0.25">
      <c r="A160" s="1086" t="s">
        <v>5</v>
      </c>
      <c r="B160" s="1086"/>
      <c r="C160" s="1086"/>
      <c r="D160" s="1088"/>
      <c r="E160" s="1091"/>
      <c r="F160" s="1093" t="s">
        <v>41</v>
      </c>
      <c r="G160" s="1094" t="s">
        <v>1664</v>
      </c>
      <c r="H160" s="1094"/>
    </row>
    <row r="161" spans="1:8" x14ac:dyDescent="0.25">
      <c r="A161" s="1086"/>
      <c r="B161" s="1086"/>
      <c r="C161" s="1086"/>
      <c r="D161" s="1089"/>
      <c r="E161" s="1092"/>
      <c r="F161" s="1093"/>
      <c r="G161" s="434" t="s">
        <v>42</v>
      </c>
      <c r="H161" s="434" t="s">
        <v>43</v>
      </c>
    </row>
    <row r="162" spans="1:8" x14ac:dyDescent="0.25">
      <c r="A162" s="349">
        <v>1</v>
      </c>
      <c r="B162" s="203" t="s">
        <v>103</v>
      </c>
      <c r="C162" s="349" t="s">
        <v>1574</v>
      </c>
      <c r="D162" s="343" t="s">
        <v>1573</v>
      </c>
      <c r="E162" s="85" t="s">
        <v>119</v>
      </c>
      <c r="F162" s="348">
        <v>1</v>
      </c>
      <c r="G162" s="519">
        <v>265.55</v>
      </c>
      <c r="H162" s="431">
        <v>265.55</v>
      </c>
    </row>
    <row r="163" spans="1:8" x14ac:dyDescent="0.25">
      <c r="A163" s="349">
        <v>4</v>
      </c>
      <c r="B163" s="203" t="s">
        <v>55</v>
      </c>
      <c r="C163" s="349">
        <v>88279</v>
      </c>
      <c r="D163" s="383" t="s">
        <v>2341</v>
      </c>
      <c r="E163" s="344" t="s">
        <v>2257</v>
      </c>
      <c r="F163" s="348">
        <v>0.5</v>
      </c>
      <c r="G163" s="519" t="s">
        <v>2342</v>
      </c>
      <c r="H163" s="431">
        <v>15.47</v>
      </c>
    </row>
    <row r="164" spans="1:8" x14ac:dyDescent="0.25">
      <c r="A164" s="349">
        <v>5</v>
      </c>
      <c r="B164" s="203" t="s">
        <v>55</v>
      </c>
      <c r="C164" s="349">
        <v>88243</v>
      </c>
      <c r="D164" s="383" t="s">
        <v>2283</v>
      </c>
      <c r="E164" s="344" t="s">
        <v>2257</v>
      </c>
      <c r="F164" s="348">
        <v>0.5</v>
      </c>
      <c r="G164" s="519" t="s">
        <v>2284</v>
      </c>
      <c r="H164" s="431">
        <v>10.46</v>
      </c>
    </row>
    <row r="165" spans="1:8" x14ac:dyDescent="0.25">
      <c r="A165" s="1100"/>
      <c r="B165" s="1100"/>
      <c r="C165" s="1100"/>
      <c r="D165" s="1100"/>
      <c r="E165" s="1100"/>
      <c r="F165" s="1100"/>
      <c r="G165" s="1100"/>
      <c r="H165" s="1100"/>
    </row>
    <row r="166" spans="1:8" x14ac:dyDescent="0.25">
      <c r="A166" s="435" t="s">
        <v>1177</v>
      </c>
      <c r="B166" s="1086" t="s">
        <v>782</v>
      </c>
      <c r="C166" s="1086" t="s">
        <v>39</v>
      </c>
      <c r="D166" s="1087" t="s">
        <v>1571</v>
      </c>
      <c r="E166" s="1090" t="s">
        <v>783</v>
      </c>
      <c r="F166" s="435" t="s">
        <v>119</v>
      </c>
      <c r="G166" s="428" t="s">
        <v>784</v>
      </c>
      <c r="H166" s="429">
        <v>360.93</v>
      </c>
    </row>
    <row r="167" spans="1:8" x14ac:dyDescent="0.25">
      <c r="A167" s="1086" t="s">
        <v>5</v>
      </c>
      <c r="B167" s="1086"/>
      <c r="C167" s="1086"/>
      <c r="D167" s="1088"/>
      <c r="E167" s="1091"/>
      <c r="F167" s="1093" t="s">
        <v>41</v>
      </c>
      <c r="G167" s="1094" t="s">
        <v>1664</v>
      </c>
      <c r="H167" s="1094"/>
    </row>
    <row r="168" spans="1:8" x14ac:dyDescent="0.25">
      <c r="A168" s="1086"/>
      <c r="B168" s="1086"/>
      <c r="C168" s="1086"/>
      <c r="D168" s="1089"/>
      <c r="E168" s="1092"/>
      <c r="F168" s="1093"/>
      <c r="G168" s="434" t="s">
        <v>42</v>
      </c>
      <c r="H168" s="434" t="s">
        <v>43</v>
      </c>
    </row>
    <row r="169" spans="1:8" x14ac:dyDescent="0.25">
      <c r="A169" s="349">
        <v>1</v>
      </c>
      <c r="B169" s="203" t="s">
        <v>103</v>
      </c>
      <c r="C169" s="349">
        <v>14357</v>
      </c>
      <c r="D169" s="343" t="s">
        <v>1570</v>
      </c>
      <c r="E169" s="85" t="s">
        <v>119</v>
      </c>
      <c r="F169" s="348">
        <v>1</v>
      </c>
      <c r="G169" s="1219">
        <v>335</v>
      </c>
      <c r="H169" s="431">
        <v>335</v>
      </c>
    </row>
    <row r="170" spans="1:8" x14ac:dyDescent="0.25">
      <c r="A170" s="349">
        <v>2</v>
      </c>
      <c r="B170" s="203" t="s">
        <v>55</v>
      </c>
      <c r="C170" s="349">
        <v>88279</v>
      </c>
      <c r="D170" s="383" t="s">
        <v>2341</v>
      </c>
      <c r="E170" s="344" t="s">
        <v>2257</v>
      </c>
      <c r="F170" s="348">
        <v>0.5</v>
      </c>
      <c r="G170" s="519" t="s">
        <v>2342</v>
      </c>
      <c r="H170" s="431">
        <v>15.47</v>
      </c>
    </row>
    <row r="171" spans="1:8" x14ac:dyDescent="0.25">
      <c r="A171" s="349">
        <v>3</v>
      </c>
      <c r="B171" s="203" t="s">
        <v>55</v>
      </c>
      <c r="C171" s="349">
        <v>88243</v>
      </c>
      <c r="D171" s="383" t="s">
        <v>2283</v>
      </c>
      <c r="E171" s="344" t="s">
        <v>2257</v>
      </c>
      <c r="F171" s="348">
        <v>0.5</v>
      </c>
      <c r="G171" s="519" t="s">
        <v>2284</v>
      </c>
      <c r="H171" s="431">
        <v>10.46</v>
      </c>
    </row>
    <row r="172" spans="1:8" x14ac:dyDescent="0.25">
      <c r="A172" s="1100"/>
      <c r="B172" s="1100"/>
      <c r="C172" s="1100"/>
      <c r="D172" s="1100"/>
      <c r="E172" s="1100"/>
      <c r="F172" s="1100"/>
      <c r="G172" s="1100"/>
      <c r="H172" s="1100"/>
    </row>
    <row r="173" spans="1:8" x14ac:dyDescent="0.25">
      <c r="A173" s="435" t="s">
        <v>1179</v>
      </c>
      <c r="B173" s="1086" t="s">
        <v>782</v>
      </c>
      <c r="C173" s="1086" t="s">
        <v>39</v>
      </c>
      <c r="D173" s="1087" t="s">
        <v>1176</v>
      </c>
      <c r="E173" s="1090" t="s">
        <v>783</v>
      </c>
      <c r="F173" s="435" t="s">
        <v>153</v>
      </c>
      <c r="G173" s="428" t="s">
        <v>784</v>
      </c>
      <c r="H173" s="429">
        <v>10.549999999999999</v>
      </c>
    </row>
    <row r="174" spans="1:8" x14ac:dyDescent="0.25">
      <c r="A174" s="1086" t="s">
        <v>5</v>
      </c>
      <c r="B174" s="1086"/>
      <c r="C174" s="1086"/>
      <c r="D174" s="1088"/>
      <c r="E174" s="1091" t="s">
        <v>40</v>
      </c>
      <c r="F174" s="1093" t="s">
        <v>41</v>
      </c>
      <c r="G174" s="1094" t="s">
        <v>1664</v>
      </c>
      <c r="H174" s="1094"/>
    </row>
    <row r="175" spans="1:8" x14ac:dyDescent="0.25">
      <c r="A175" s="1086"/>
      <c r="B175" s="1086"/>
      <c r="C175" s="1086"/>
      <c r="D175" s="1089"/>
      <c r="E175" s="1092"/>
      <c r="F175" s="1093"/>
      <c r="G175" s="434" t="s">
        <v>42</v>
      </c>
      <c r="H175" s="434" t="s">
        <v>43</v>
      </c>
    </row>
    <row r="176" spans="1:8" x14ac:dyDescent="0.25">
      <c r="A176" s="349">
        <v>1</v>
      </c>
      <c r="B176" s="203" t="s">
        <v>55</v>
      </c>
      <c r="C176" s="349">
        <v>88247</v>
      </c>
      <c r="D176" s="383" t="s">
        <v>2304</v>
      </c>
      <c r="E176" s="344" t="s">
        <v>2257</v>
      </c>
      <c r="F176" s="348">
        <v>2.9000000000000001E-2</v>
      </c>
      <c r="G176" s="519" t="s">
        <v>2305</v>
      </c>
      <c r="H176" s="431">
        <v>0.6</v>
      </c>
    </row>
    <row r="177" spans="1:8" x14ac:dyDescent="0.25">
      <c r="A177" s="349">
        <v>2</v>
      </c>
      <c r="B177" s="203" t="s">
        <v>55</v>
      </c>
      <c r="C177" s="349">
        <v>88264</v>
      </c>
      <c r="D177" s="383" t="s">
        <v>2302</v>
      </c>
      <c r="E177" s="344" t="s">
        <v>2257</v>
      </c>
      <c r="F177" s="348">
        <v>2.9000000000000001E-2</v>
      </c>
      <c r="G177" s="519" t="s">
        <v>2303</v>
      </c>
      <c r="H177" s="431">
        <v>0.73</v>
      </c>
    </row>
    <row r="178" spans="1:8" ht="24" x14ac:dyDescent="0.25">
      <c r="A178" s="349">
        <v>3</v>
      </c>
      <c r="B178" s="203" t="s">
        <v>55</v>
      </c>
      <c r="C178" s="349">
        <v>39258</v>
      </c>
      <c r="D178" s="383" t="s">
        <v>2343</v>
      </c>
      <c r="E178" s="344" t="s">
        <v>2317</v>
      </c>
      <c r="F178" s="348">
        <v>1.2430000000000001</v>
      </c>
      <c r="G178" s="519" t="s">
        <v>2344</v>
      </c>
      <c r="H178" s="431">
        <v>9.18</v>
      </c>
    </row>
    <row r="179" spans="1:8" x14ac:dyDescent="0.25">
      <c r="A179" s="349">
        <v>4</v>
      </c>
      <c r="B179" s="203" t="s">
        <v>55</v>
      </c>
      <c r="C179" s="349">
        <v>21127</v>
      </c>
      <c r="D179" s="383" t="s">
        <v>2345</v>
      </c>
      <c r="E179" s="344" t="s">
        <v>1290</v>
      </c>
      <c r="F179" s="348">
        <v>8.9999999999999993E-3</v>
      </c>
      <c r="G179" s="519" t="s">
        <v>2346</v>
      </c>
      <c r="H179" s="431">
        <v>0.04</v>
      </c>
    </row>
    <row r="180" spans="1:8" x14ac:dyDescent="0.25">
      <c r="A180" s="1100"/>
      <c r="B180" s="1100"/>
      <c r="C180" s="1100"/>
      <c r="D180" s="1100"/>
      <c r="E180" s="1100"/>
      <c r="F180" s="1100"/>
      <c r="G180" s="1100"/>
      <c r="H180" s="1100"/>
    </row>
    <row r="181" spans="1:8" x14ac:dyDescent="0.25">
      <c r="A181" s="435" t="s">
        <v>1187</v>
      </c>
      <c r="B181" s="1086" t="s">
        <v>782</v>
      </c>
      <c r="C181" s="1086" t="s">
        <v>39</v>
      </c>
      <c r="D181" s="1087" t="s">
        <v>1566</v>
      </c>
      <c r="E181" s="1090" t="s">
        <v>783</v>
      </c>
      <c r="F181" s="435" t="s">
        <v>153</v>
      </c>
      <c r="G181" s="428" t="s">
        <v>784</v>
      </c>
      <c r="H181" s="429">
        <v>48.27</v>
      </c>
    </row>
    <row r="182" spans="1:8" x14ac:dyDescent="0.25">
      <c r="A182" s="1086" t="s">
        <v>5</v>
      </c>
      <c r="B182" s="1086"/>
      <c r="C182" s="1086"/>
      <c r="D182" s="1088"/>
      <c r="E182" s="1091" t="s">
        <v>40</v>
      </c>
      <c r="F182" s="1093" t="s">
        <v>41</v>
      </c>
      <c r="G182" s="1094" t="s">
        <v>1664</v>
      </c>
      <c r="H182" s="1094"/>
    </row>
    <row r="183" spans="1:8" x14ac:dyDescent="0.25">
      <c r="A183" s="1086"/>
      <c r="B183" s="1086"/>
      <c r="C183" s="1086"/>
      <c r="D183" s="1089"/>
      <c r="E183" s="1092"/>
      <c r="F183" s="1093"/>
      <c r="G183" s="434" t="s">
        <v>42</v>
      </c>
      <c r="H183" s="434" t="s">
        <v>43</v>
      </c>
    </row>
    <row r="184" spans="1:8" ht="24" x14ac:dyDescent="0.25">
      <c r="A184" s="349">
        <v>1</v>
      </c>
      <c r="B184" s="203" t="s">
        <v>103</v>
      </c>
      <c r="C184" s="349" t="s">
        <v>1567</v>
      </c>
      <c r="D184" s="343" t="s">
        <v>1565</v>
      </c>
      <c r="E184" s="85" t="s">
        <v>153</v>
      </c>
      <c r="F184" s="348">
        <v>1.1000000000000001</v>
      </c>
      <c r="G184" s="519">
        <v>27.49</v>
      </c>
      <c r="H184" s="431">
        <v>30.23</v>
      </c>
    </row>
    <row r="185" spans="1:8" x14ac:dyDescent="0.25">
      <c r="A185" s="349">
        <v>2</v>
      </c>
      <c r="B185" s="203" t="s">
        <v>55</v>
      </c>
      <c r="C185" s="349">
        <v>88247</v>
      </c>
      <c r="D185" s="383" t="s">
        <v>2304</v>
      </c>
      <c r="E185" s="344" t="s">
        <v>2257</v>
      </c>
      <c r="F185" s="348">
        <v>0.39</v>
      </c>
      <c r="G185" s="519" t="s">
        <v>2305</v>
      </c>
      <c r="H185" s="431">
        <v>8.19</v>
      </c>
    </row>
    <row r="186" spans="1:8" x14ac:dyDescent="0.25">
      <c r="A186" s="349">
        <v>3</v>
      </c>
      <c r="B186" s="203" t="s">
        <v>55</v>
      </c>
      <c r="C186" s="349">
        <v>88264</v>
      </c>
      <c r="D186" s="383" t="s">
        <v>2302</v>
      </c>
      <c r="E186" s="344" t="s">
        <v>2257</v>
      </c>
      <c r="F186" s="348">
        <v>0.39</v>
      </c>
      <c r="G186" s="519" t="s">
        <v>2303</v>
      </c>
      <c r="H186" s="431">
        <v>9.85</v>
      </c>
    </row>
    <row r="187" spans="1:8" x14ac:dyDescent="0.25">
      <c r="A187" s="1100"/>
      <c r="B187" s="1100"/>
      <c r="C187" s="1100"/>
      <c r="D187" s="1100"/>
      <c r="E187" s="1100"/>
      <c r="F187" s="1100"/>
      <c r="G187" s="1100"/>
      <c r="H187" s="1100"/>
    </row>
    <row r="188" spans="1:8" x14ac:dyDescent="0.25">
      <c r="A188" s="435" t="s">
        <v>1188</v>
      </c>
      <c r="B188" s="1090" t="s">
        <v>782</v>
      </c>
      <c r="C188" s="1090" t="s">
        <v>39</v>
      </c>
      <c r="D188" s="1095" t="s">
        <v>175</v>
      </c>
      <c r="E188" s="1090" t="s">
        <v>783</v>
      </c>
      <c r="F188" s="435" t="s">
        <v>119</v>
      </c>
      <c r="G188" s="428" t="s">
        <v>784</v>
      </c>
      <c r="H188" s="429">
        <v>764.08</v>
      </c>
    </row>
    <row r="189" spans="1:8" x14ac:dyDescent="0.25">
      <c r="A189" s="1090" t="s">
        <v>5</v>
      </c>
      <c r="B189" s="1091"/>
      <c r="C189" s="1091"/>
      <c r="D189" s="1096"/>
      <c r="E189" s="1091" t="s">
        <v>40</v>
      </c>
      <c r="F189" s="1098" t="s">
        <v>41</v>
      </c>
      <c r="G189" s="1094" t="s">
        <v>1664</v>
      </c>
      <c r="H189" s="1094"/>
    </row>
    <row r="190" spans="1:8" x14ac:dyDescent="0.25">
      <c r="A190" s="1092"/>
      <c r="B190" s="1092"/>
      <c r="C190" s="1092"/>
      <c r="D190" s="1097"/>
      <c r="E190" s="1092"/>
      <c r="F190" s="1099"/>
      <c r="G190" s="434" t="s">
        <v>42</v>
      </c>
      <c r="H190" s="434" t="s">
        <v>43</v>
      </c>
    </row>
    <row r="191" spans="1:8" x14ac:dyDescent="0.25">
      <c r="A191" s="349">
        <v>1</v>
      </c>
      <c r="B191" s="203" t="s">
        <v>55</v>
      </c>
      <c r="C191" s="349">
        <v>10848</v>
      </c>
      <c r="D191" s="383" t="s">
        <v>2347</v>
      </c>
      <c r="E191" s="344" t="s">
        <v>1290</v>
      </c>
      <c r="F191" s="348">
        <v>1</v>
      </c>
      <c r="G191" s="519" t="s">
        <v>2348</v>
      </c>
      <c r="H191" s="431">
        <v>753.75</v>
      </c>
    </row>
    <row r="192" spans="1:8" x14ac:dyDescent="0.25">
      <c r="A192" s="349">
        <v>2</v>
      </c>
      <c r="B192" s="203" t="s">
        <v>55</v>
      </c>
      <c r="C192" s="349">
        <v>88242</v>
      </c>
      <c r="D192" s="383" t="s">
        <v>2349</v>
      </c>
      <c r="E192" s="344" t="s">
        <v>2257</v>
      </c>
      <c r="F192" s="348">
        <v>0.5</v>
      </c>
      <c r="G192" s="519" t="s">
        <v>2350</v>
      </c>
      <c r="H192" s="431">
        <v>10.33</v>
      </c>
    </row>
    <row r="193" spans="1:8" x14ac:dyDescent="0.25">
      <c r="A193" s="1102"/>
      <c r="B193" s="1103"/>
      <c r="C193" s="1103"/>
      <c r="D193" s="1103"/>
      <c r="E193" s="1103"/>
      <c r="F193" s="1103"/>
      <c r="G193" s="1103"/>
      <c r="H193" s="1103"/>
    </row>
    <row r="194" spans="1:8" x14ac:dyDescent="0.25">
      <c r="A194" s="435" t="s">
        <v>1359</v>
      </c>
      <c r="B194" s="1090" t="s">
        <v>782</v>
      </c>
      <c r="C194" s="1090" t="s">
        <v>39</v>
      </c>
      <c r="D194" s="1095" t="s">
        <v>1360</v>
      </c>
      <c r="E194" s="1090" t="s">
        <v>783</v>
      </c>
      <c r="F194" s="435" t="s">
        <v>119</v>
      </c>
      <c r="G194" s="428" t="s">
        <v>784</v>
      </c>
      <c r="H194" s="429">
        <v>41471.519999999997</v>
      </c>
    </row>
    <row r="195" spans="1:8" x14ac:dyDescent="0.25">
      <c r="A195" s="1090" t="s">
        <v>5</v>
      </c>
      <c r="B195" s="1091"/>
      <c r="C195" s="1091"/>
      <c r="D195" s="1096"/>
      <c r="E195" s="1091" t="s">
        <v>40</v>
      </c>
      <c r="F195" s="1098" t="s">
        <v>41</v>
      </c>
      <c r="G195" s="1094" t="s">
        <v>1664</v>
      </c>
      <c r="H195" s="1094"/>
    </row>
    <row r="196" spans="1:8" x14ac:dyDescent="0.25">
      <c r="A196" s="1092"/>
      <c r="B196" s="1092"/>
      <c r="C196" s="1092"/>
      <c r="D196" s="1097"/>
      <c r="E196" s="1092"/>
      <c r="F196" s="1099"/>
      <c r="G196" s="434" t="s">
        <v>42</v>
      </c>
      <c r="H196" s="434" t="s">
        <v>43</v>
      </c>
    </row>
    <row r="197" spans="1:8" ht="24" x14ac:dyDescent="0.25">
      <c r="A197" s="349">
        <v>1</v>
      </c>
      <c r="B197" s="203" t="s">
        <v>55</v>
      </c>
      <c r="C197" s="349">
        <v>101174</v>
      </c>
      <c r="D197" s="383" t="s">
        <v>2351</v>
      </c>
      <c r="E197" s="344" t="s">
        <v>153</v>
      </c>
      <c r="F197" s="683">
        <v>36</v>
      </c>
      <c r="G197" s="519" t="s">
        <v>2352</v>
      </c>
      <c r="H197" s="431">
        <v>2945.88</v>
      </c>
    </row>
    <row r="198" spans="1:8" ht="24" x14ac:dyDescent="0.25">
      <c r="A198" s="349">
        <v>2</v>
      </c>
      <c r="B198" s="203" t="s">
        <v>55</v>
      </c>
      <c r="C198" s="349">
        <v>96527</v>
      </c>
      <c r="D198" s="383" t="s">
        <v>1827</v>
      </c>
      <c r="E198" s="344" t="s">
        <v>1771</v>
      </c>
      <c r="F198" s="683">
        <v>2.2859999999999996</v>
      </c>
      <c r="G198" s="519" t="s">
        <v>1828</v>
      </c>
      <c r="H198" s="431">
        <v>218.93</v>
      </c>
    </row>
    <row r="199" spans="1:8" ht="36" x14ac:dyDescent="0.25">
      <c r="A199" s="349">
        <v>3</v>
      </c>
      <c r="B199" s="203" t="s">
        <v>55</v>
      </c>
      <c r="C199" s="349">
        <v>96542</v>
      </c>
      <c r="D199" s="383" t="s">
        <v>1829</v>
      </c>
      <c r="E199" s="344" t="s">
        <v>45</v>
      </c>
      <c r="F199" s="683">
        <v>15.24</v>
      </c>
      <c r="G199" s="519" t="s">
        <v>1830</v>
      </c>
      <c r="H199" s="431">
        <v>1375.56</v>
      </c>
    </row>
    <row r="200" spans="1:8" x14ac:dyDescent="0.25">
      <c r="A200" s="349">
        <v>4</v>
      </c>
      <c r="B200" s="203" t="s">
        <v>55</v>
      </c>
      <c r="C200" s="349">
        <v>96543</v>
      </c>
      <c r="D200" s="383" t="s">
        <v>1811</v>
      </c>
      <c r="E200" s="344" t="s">
        <v>214</v>
      </c>
      <c r="F200" s="683">
        <v>16.950266666666668</v>
      </c>
      <c r="G200" s="519" t="s">
        <v>1812</v>
      </c>
      <c r="H200" s="431">
        <v>325.27</v>
      </c>
    </row>
    <row r="201" spans="1:8" x14ac:dyDescent="0.25">
      <c r="A201" s="349">
        <v>5</v>
      </c>
      <c r="B201" s="203" t="s">
        <v>55</v>
      </c>
      <c r="C201" s="349">
        <v>96545</v>
      </c>
      <c r="D201" s="383" t="s">
        <v>1813</v>
      </c>
      <c r="E201" s="344" t="s">
        <v>214</v>
      </c>
      <c r="F201" s="683">
        <v>40.131999999999998</v>
      </c>
      <c r="G201" s="519" t="s">
        <v>1814</v>
      </c>
      <c r="H201" s="431">
        <v>639.70000000000005</v>
      </c>
    </row>
    <row r="202" spans="1:8" ht="24" x14ac:dyDescent="0.25">
      <c r="A202" s="349">
        <v>6</v>
      </c>
      <c r="B202" s="203" t="s">
        <v>55</v>
      </c>
      <c r="C202" s="349">
        <v>94965</v>
      </c>
      <c r="D202" s="383" t="s">
        <v>1819</v>
      </c>
      <c r="E202" s="344" t="s">
        <v>1771</v>
      </c>
      <c r="F202" s="683">
        <v>0.91439999999999988</v>
      </c>
      <c r="G202" s="519" t="s">
        <v>1820</v>
      </c>
      <c r="H202" s="431">
        <v>455.35</v>
      </c>
    </row>
    <row r="203" spans="1:8" ht="24" x14ac:dyDescent="0.25">
      <c r="A203" s="349">
        <v>7</v>
      </c>
      <c r="B203" s="203" t="s">
        <v>55</v>
      </c>
      <c r="C203" s="349">
        <v>103670</v>
      </c>
      <c r="D203" s="383" t="s">
        <v>1821</v>
      </c>
      <c r="E203" s="344" t="s">
        <v>1771</v>
      </c>
      <c r="F203" s="683">
        <v>0.91439999999999988</v>
      </c>
      <c r="G203" s="519" t="s">
        <v>1822</v>
      </c>
      <c r="H203" s="431">
        <v>249.05</v>
      </c>
    </row>
    <row r="204" spans="1:8" ht="24" x14ac:dyDescent="0.25">
      <c r="A204" s="349">
        <v>8</v>
      </c>
      <c r="B204" s="203" t="s">
        <v>55</v>
      </c>
      <c r="C204" s="349">
        <v>98557</v>
      </c>
      <c r="D204" s="383" t="s">
        <v>1823</v>
      </c>
      <c r="E204" s="344" t="s">
        <v>45</v>
      </c>
      <c r="F204" s="683">
        <v>15.24</v>
      </c>
      <c r="G204" s="519" t="s">
        <v>1824</v>
      </c>
      <c r="H204" s="431">
        <v>946.55</v>
      </c>
    </row>
    <row r="205" spans="1:8" ht="24" x14ac:dyDescent="0.25">
      <c r="A205" s="349">
        <v>9</v>
      </c>
      <c r="B205" s="203" t="s">
        <v>55</v>
      </c>
      <c r="C205" s="349">
        <v>93382</v>
      </c>
      <c r="D205" s="383" t="s">
        <v>1825</v>
      </c>
      <c r="E205" s="344" t="s">
        <v>1771</v>
      </c>
      <c r="F205" s="683">
        <v>1.3715999999999997</v>
      </c>
      <c r="G205" s="519" t="s">
        <v>1826</v>
      </c>
      <c r="H205" s="431">
        <v>33.520000000000003</v>
      </c>
    </row>
    <row r="206" spans="1:8" ht="36" x14ac:dyDescent="0.25">
      <c r="A206" s="349">
        <v>10</v>
      </c>
      <c r="B206" s="203" t="s">
        <v>55</v>
      </c>
      <c r="C206" s="349">
        <v>92431</v>
      </c>
      <c r="D206" s="383" t="s">
        <v>1833</v>
      </c>
      <c r="E206" s="344" t="s">
        <v>45</v>
      </c>
      <c r="F206" s="683">
        <v>15.120000000000001</v>
      </c>
      <c r="G206" s="519" t="s">
        <v>1834</v>
      </c>
      <c r="H206" s="431">
        <v>967.98</v>
      </c>
    </row>
    <row r="207" spans="1:8" ht="24" x14ac:dyDescent="0.25">
      <c r="A207" s="349">
        <v>11</v>
      </c>
      <c r="B207" s="203" t="s">
        <v>55</v>
      </c>
      <c r="C207" s="349">
        <v>92762</v>
      </c>
      <c r="D207" s="383" t="s">
        <v>1837</v>
      </c>
      <c r="E207" s="344" t="s">
        <v>214</v>
      </c>
      <c r="F207" s="683">
        <v>44.423999999999999</v>
      </c>
      <c r="G207" s="519" t="s">
        <v>1838</v>
      </c>
      <c r="H207" s="431">
        <v>504.21</v>
      </c>
    </row>
    <row r="208" spans="1:8" ht="24" x14ac:dyDescent="0.25">
      <c r="A208" s="349">
        <v>12</v>
      </c>
      <c r="B208" s="203" t="s">
        <v>55</v>
      </c>
      <c r="C208" s="349">
        <v>92759</v>
      </c>
      <c r="D208" s="383" t="s">
        <v>1835</v>
      </c>
      <c r="E208" s="344" t="s">
        <v>214</v>
      </c>
      <c r="F208" s="683">
        <v>12.474</v>
      </c>
      <c r="G208" s="519" t="s">
        <v>1836</v>
      </c>
      <c r="H208" s="431">
        <v>174.38</v>
      </c>
    </row>
    <row r="209" spans="1:8" ht="24" x14ac:dyDescent="0.25">
      <c r="A209" s="349">
        <v>13</v>
      </c>
      <c r="B209" s="203" t="s">
        <v>55</v>
      </c>
      <c r="C209" s="349">
        <v>94965</v>
      </c>
      <c r="D209" s="383" t="s">
        <v>1819</v>
      </c>
      <c r="E209" s="344" t="s">
        <v>1771</v>
      </c>
      <c r="F209" s="683">
        <v>0.64799999999999991</v>
      </c>
      <c r="G209" s="519" t="s">
        <v>1820</v>
      </c>
      <c r="H209" s="431">
        <v>322.69</v>
      </c>
    </row>
    <row r="210" spans="1:8" ht="36" x14ac:dyDescent="0.25">
      <c r="A210" s="349">
        <v>14</v>
      </c>
      <c r="B210" s="203" t="s">
        <v>55</v>
      </c>
      <c r="C210" s="349">
        <v>92431</v>
      </c>
      <c r="D210" s="383" t="s">
        <v>1833</v>
      </c>
      <c r="E210" s="344" t="s">
        <v>45</v>
      </c>
      <c r="F210" s="683">
        <v>15.24</v>
      </c>
      <c r="G210" s="519" t="s">
        <v>1834</v>
      </c>
      <c r="H210" s="431">
        <v>975.66</v>
      </c>
    </row>
    <row r="211" spans="1:8" ht="24" x14ac:dyDescent="0.25">
      <c r="A211" s="349">
        <v>15</v>
      </c>
      <c r="B211" s="203" t="s">
        <v>55</v>
      </c>
      <c r="C211" s="349">
        <v>92759</v>
      </c>
      <c r="D211" s="383" t="s">
        <v>1835</v>
      </c>
      <c r="E211" s="344" t="s">
        <v>214</v>
      </c>
      <c r="F211" s="683">
        <v>16.950266666666668</v>
      </c>
      <c r="G211" s="519" t="s">
        <v>1836</v>
      </c>
      <c r="H211" s="431">
        <v>236.96</v>
      </c>
    </row>
    <row r="212" spans="1:8" ht="24" x14ac:dyDescent="0.25">
      <c r="A212" s="349">
        <v>16</v>
      </c>
      <c r="B212" s="203" t="s">
        <v>55</v>
      </c>
      <c r="C212" s="349">
        <v>92760</v>
      </c>
      <c r="D212" s="383" t="s">
        <v>1843</v>
      </c>
      <c r="E212" s="344" t="s">
        <v>214</v>
      </c>
      <c r="F212" s="683">
        <v>21.167999999999999</v>
      </c>
      <c r="G212" s="519" t="s">
        <v>1844</v>
      </c>
      <c r="H212" s="431">
        <v>282.8</v>
      </c>
    </row>
    <row r="213" spans="1:8" ht="36" x14ac:dyDescent="0.25">
      <c r="A213" s="349">
        <v>17</v>
      </c>
      <c r="B213" s="203" t="s">
        <v>55</v>
      </c>
      <c r="C213" s="349">
        <v>103357</v>
      </c>
      <c r="D213" s="383" t="s">
        <v>2353</v>
      </c>
      <c r="E213" s="344" t="s">
        <v>45</v>
      </c>
      <c r="F213" s="683">
        <v>67.489999999999995</v>
      </c>
      <c r="G213" s="519" t="s">
        <v>2354</v>
      </c>
      <c r="H213" s="431">
        <v>3764.59</v>
      </c>
    </row>
    <row r="214" spans="1:8" ht="24" x14ac:dyDescent="0.25">
      <c r="A214" s="349">
        <v>18</v>
      </c>
      <c r="B214" s="203" t="s">
        <v>55</v>
      </c>
      <c r="C214" s="349">
        <v>93189</v>
      </c>
      <c r="D214" s="383" t="s">
        <v>2355</v>
      </c>
      <c r="E214" s="344" t="s">
        <v>153</v>
      </c>
      <c r="F214" s="683">
        <v>1.96</v>
      </c>
      <c r="G214" s="519" t="s">
        <v>2356</v>
      </c>
      <c r="H214" s="431">
        <v>213.93</v>
      </c>
    </row>
    <row r="215" spans="1:8" ht="24" x14ac:dyDescent="0.25">
      <c r="A215" s="349">
        <v>19</v>
      </c>
      <c r="B215" s="203" t="s">
        <v>55</v>
      </c>
      <c r="C215" s="349">
        <v>93186</v>
      </c>
      <c r="D215" s="383" t="s">
        <v>2357</v>
      </c>
      <c r="E215" s="344" t="s">
        <v>153</v>
      </c>
      <c r="F215" s="683">
        <v>14.139999999999999</v>
      </c>
      <c r="G215" s="519" t="s">
        <v>2358</v>
      </c>
      <c r="H215" s="431">
        <v>1340.18</v>
      </c>
    </row>
    <row r="216" spans="1:8" ht="24" x14ac:dyDescent="0.25">
      <c r="A216" s="349">
        <v>20</v>
      </c>
      <c r="B216" s="203" t="s">
        <v>55</v>
      </c>
      <c r="C216" s="349">
        <v>93196</v>
      </c>
      <c r="D216" s="383" t="s">
        <v>2359</v>
      </c>
      <c r="E216" s="344" t="s">
        <v>153</v>
      </c>
      <c r="F216" s="683">
        <v>14.139999999999999</v>
      </c>
      <c r="G216" s="519" t="s">
        <v>2360</v>
      </c>
      <c r="H216" s="431">
        <v>1300.5899999999999</v>
      </c>
    </row>
    <row r="217" spans="1:8" ht="24" x14ac:dyDescent="0.25">
      <c r="A217" s="349">
        <v>21</v>
      </c>
      <c r="B217" s="203" t="s">
        <v>56</v>
      </c>
      <c r="C217" s="349">
        <v>1501000100</v>
      </c>
      <c r="D217" s="383" t="s">
        <v>1882</v>
      </c>
      <c r="E217" s="344" t="s">
        <v>45</v>
      </c>
      <c r="F217" s="683">
        <v>134.97999999999999</v>
      </c>
      <c r="G217" s="519">
        <v>7.17</v>
      </c>
      <c r="H217" s="431">
        <v>967.8</v>
      </c>
    </row>
    <row r="218" spans="1:8" ht="36" x14ac:dyDescent="0.25">
      <c r="A218" s="349">
        <v>22</v>
      </c>
      <c r="B218" s="203" t="s">
        <v>55</v>
      </c>
      <c r="C218" s="349">
        <v>87529</v>
      </c>
      <c r="D218" s="383" t="s">
        <v>1883</v>
      </c>
      <c r="E218" s="344" t="s">
        <v>45</v>
      </c>
      <c r="F218" s="683">
        <v>134.97999999999999</v>
      </c>
      <c r="G218" s="519" t="s">
        <v>1884</v>
      </c>
      <c r="H218" s="431">
        <v>4667.6000000000004</v>
      </c>
    </row>
    <row r="219" spans="1:8" ht="24" x14ac:dyDescent="0.25">
      <c r="A219" s="349">
        <v>23</v>
      </c>
      <c r="B219" s="203" t="s">
        <v>55</v>
      </c>
      <c r="C219" s="349">
        <v>88485</v>
      </c>
      <c r="D219" s="383" t="s">
        <v>2214</v>
      </c>
      <c r="E219" s="344" t="s">
        <v>45</v>
      </c>
      <c r="F219" s="683">
        <v>134.97999999999999</v>
      </c>
      <c r="G219" s="519" t="s">
        <v>2215</v>
      </c>
      <c r="H219" s="431">
        <v>499.42</v>
      </c>
    </row>
    <row r="220" spans="1:8" x14ac:dyDescent="0.25">
      <c r="A220" s="349">
        <v>24</v>
      </c>
      <c r="B220" s="203" t="s">
        <v>56</v>
      </c>
      <c r="C220" s="349">
        <v>1901003033</v>
      </c>
      <c r="D220" s="383" t="s">
        <v>2216</v>
      </c>
      <c r="E220" s="344" t="s">
        <v>45</v>
      </c>
      <c r="F220" s="683">
        <v>134.97999999999999</v>
      </c>
      <c r="G220" s="519">
        <v>27.73</v>
      </c>
      <c r="H220" s="431">
        <v>3742.99</v>
      </c>
    </row>
    <row r="221" spans="1:8" ht="24" x14ac:dyDescent="0.25">
      <c r="A221" s="349">
        <v>25</v>
      </c>
      <c r="B221" s="203" t="s">
        <v>55</v>
      </c>
      <c r="C221" s="349">
        <v>88489</v>
      </c>
      <c r="D221" s="383" t="s">
        <v>2217</v>
      </c>
      <c r="E221" s="344" t="s">
        <v>45</v>
      </c>
      <c r="F221" s="683">
        <v>134.97999999999999</v>
      </c>
      <c r="G221" s="519" t="s">
        <v>2218</v>
      </c>
      <c r="H221" s="431">
        <v>1677.8</v>
      </c>
    </row>
    <row r="222" spans="1:8" ht="24" x14ac:dyDescent="0.25">
      <c r="A222" s="349">
        <v>26</v>
      </c>
      <c r="B222" s="203" t="s">
        <v>55</v>
      </c>
      <c r="C222" s="349">
        <v>92267</v>
      </c>
      <c r="D222" s="383" t="s">
        <v>2361</v>
      </c>
      <c r="E222" s="344" t="s">
        <v>45</v>
      </c>
      <c r="F222" s="683">
        <v>28.759999999999998</v>
      </c>
      <c r="G222" s="519" t="s">
        <v>2362</v>
      </c>
      <c r="H222" s="431">
        <v>1810.44</v>
      </c>
    </row>
    <row r="223" spans="1:8" ht="24" x14ac:dyDescent="0.25">
      <c r="A223" s="349">
        <v>27</v>
      </c>
      <c r="B223" s="203" t="s">
        <v>55</v>
      </c>
      <c r="C223" s="349">
        <v>94965</v>
      </c>
      <c r="D223" s="383" t="s">
        <v>1819</v>
      </c>
      <c r="E223" s="344" t="s">
        <v>1771</v>
      </c>
      <c r="F223" s="683">
        <v>2.66</v>
      </c>
      <c r="G223" s="519" t="s">
        <v>1820</v>
      </c>
      <c r="H223" s="431">
        <v>1324.62</v>
      </c>
    </row>
    <row r="224" spans="1:8" ht="24" x14ac:dyDescent="0.25">
      <c r="A224" s="349">
        <v>28</v>
      </c>
      <c r="B224" s="203" t="s">
        <v>56</v>
      </c>
      <c r="C224" s="349">
        <v>601002010</v>
      </c>
      <c r="D224" s="383" t="s">
        <v>2363</v>
      </c>
      <c r="E224" s="344" t="s">
        <v>45</v>
      </c>
      <c r="F224" s="683">
        <v>26.599999999999998</v>
      </c>
      <c r="G224" s="519">
        <v>14.41</v>
      </c>
      <c r="H224" s="431">
        <v>383.3</v>
      </c>
    </row>
    <row r="225" spans="1:8" ht="36" x14ac:dyDescent="0.25">
      <c r="A225" s="349">
        <v>29</v>
      </c>
      <c r="B225" s="203" t="s">
        <v>55</v>
      </c>
      <c r="C225" s="349">
        <v>94991</v>
      </c>
      <c r="D225" s="383" t="s">
        <v>2364</v>
      </c>
      <c r="E225" s="344" t="s">
        <v>1771</v>
      </c>
      <c r="F225" s="683">
        <v>3.0720000000000001</v>
      </c>
      <c r="G225" s="519" t="s">
        <v>2365</v>
      </c>
      <c r="H225" s="431">
        <v>2414.34</v>
      </c>
    </row>
    <row r="226" spans="1:8" x14ac:dyDescent="0.25">
      <c r="A226" s="349">
        <v>30</v>
      </c>
      <c r="B226" s="203" t="s">
        <v>103</v>
      </c>
      <c r="C226" s="349">
        <v>23383</v>
      </c>
      <c r="D226" s="343" t="s">
        <v>1361</v>
      </c>
      <c r="E226" s="85" t="s">
        <v>45</v>
      </c>
      <c r="F226" s="684">
        <v>6.9099999999999993</v>
      </c>
      <c r="G226" s="519">
        <v>539.79</v>
      </c>
      <c r="H226" s="431">
        <v>3729.94</v>
      </c>
    </row>
    <row r="227" spans="1:8" ht="24" x14ac:dyDescent="0.25">
      <c r="A227" s="349">
        <v>31</v>
      </c>
      <c r="B227" s="203" t="s">
        <v>55</v>
      </c>
      <c r="C227" s="349">
        <v>91341</v>
      </c>
      <c r="D227" s="383" t="s">
        <v>1907</v>
      </c>
      <c r="E227" s="344" t="s">
        <v>45</v>
      </c>
      <c r="F227" s="683">
        <v>2.94</v>
      </c>
      <c r="G227" s="519" t="s">
        <v>1908</v>
      </c>
      <c r="H227" s="431">
        <v>2075.7800000000002</v>
      </c>
    </row>
    <row r="228" spans="1:8" ht="36" x14ac:dyDescent="0.25">
      <c r="A228" s="349">
        <v>32</v>
      </c>
      <c r="B228" s="203" t="s">
        <v>55</v>
      </c>
      <c r="C228" s="349">
        <v>91304</v>
      </c>
      <c r="D228" s="383" t="s">
        <v>2366</v>
      </c>
      <c r="E228" s="344" t="s">
        <v>119</v>
      </c>
      <c r="F228" s="683">
        <v>1</v>
      </c>
      <c r="G228" s="519" t="s">
        <v>2367</v>
      </c>
      <c r="H228" s="431">
        <v>109.7</v>
      </c>
    </row>
    <row r="229" spans="1:8" ht="36" x14ac:dyDescent="0.25">
      <c r="A229" s="349">
        <v>33</v>
      </c>
      <c r="B229" s="203" t="s">
        <v>55</v>
      </c>
      <c r="C229" s="349">
        <v>100746</v>
      </c>
      <c r="D229" s="383" t="s">
        <v>2368</v>
      </c>
      <c r="E229" s="344" t="s">
        <v>45</v>
      </c>
      <c r="F229" s="683">
        <v>19.7</v>
      </c>
      <c r="G229" s="519" t="s">
        <v>2369</v>
      </c>
      <c r="H229" s="431">
        <v>439.9</v>
      </c>
    </row>
    <row r="230" spans="1:8" x14ac:dyDescent="0.25">
      <c r="A230" s="349">
        <v>34</v>
      </c>
      <c r="B230" s="203" t="s">
        <v>103</v>
      </c>
      <c r="C230" s="349">
        <v>60043</v>
      </c>
      <c r="D230" s="383" t="s">
        <v>1665</v>
      </c>
      <c r="E230" s="344" t="s">
        <v>119</v>
      </c>
      <c r="F230" s="683">
        <v>1</v>
      </c>
      <c r="G230" s="519">
        <v>80.48</v>
      </c>
      <c r="H230" s="431">
        <v>80.48</v>
      </c>
    </row>
    <row r="231" spans="1:8" ht="24" x14ac:dyDescent="0.25">
      <c r="A231" s="349">
        <v>35</v>
      </c>
      <c r="B231" s="203" t="s">
        <v>55</v>
      </c>
      <c r="C231" s="349">
        <v>103782</v>
      </c>
      <c r="D231" s="383" t="s">
        <v>2370</v>
      </c>
      <c r="E231" s="344" t="s">
        <v>119</v>
      </c>
      <c r="F231" s="683">
        <v>1</v>
      </c>
      <c r="G231" s="519" t="s">
        <v>2371</v>
      </c>
      <c r="H231" s="431">
        <v>30.78</v>
      </c>
    </row>
    <row r="232" spans="1:8" x14ac:dyDescent="0.25">
      <c r="A232" s="349">
        <v>36</v>
      </c>
      <c r="B232" s="203" t="s">
        <v>103</v>
      </c>
      <c r="C232" s="349">
        <v>23320</v>
      </c>
      <c r="D232" s="383" t="s">
        <v>1666</v>
      </c>
      <c r="E232" s="344" t="s">
        <v>119</v>
      </c>
      <c r="F232" s="683">
        <v>1</v>
      </c>
      <c r="G232" s="519">
        <v>242.85</v>
      </c>
      <c r="H232" s="431">
        <v>242.85</v>
      </c>
    </row>
    <row r="234" spans="1:8" x14ac:dyDescent="0.25">
      <c r="A234" s="435" t="s">
        <v>1362</v>
      </c>
      <c r="B234" s="1090" t="s">
        <v>782</v>
      </c>
      <c r="C234" s="1090" t="s">
        <v>39</v>
      </c>
      <c r="D234" s="1095" t="s">
        <v>1363</v>
      </c>
      <c r="E234" s="1090" t="s">
        <v>783</v>
      </c>
      <c r="F234" s="435" t="s">
        <v>213</v>
      </c>
      <c r="G234" s="428" t="s">
        <v>784</v>
      </c>
      <c r="H234" s="429">
        <v>277804.81000000006</v>
      </c>
    </row>
    <row r="235" spans="1:8" x14ac:dyDescent="0.25">
      <c r="A235" s="1090" t="s">
        <v>5</v>
      </c>
      <c r="B235" s="1091"/>
      <c r="C235" s="1091"/>
      <c r="D235" s="1096"/>
      <c r="E235" s="1091" t="s">
        <v>40</v>
      </c>
      <c r="F235" s="1098" t="s">
        <v>41</v>
      </c>
      <c r="G235" s="1094" t="s">
        <v>1664</v>
      </c>
      <c r="H235" s="1094"/>
    </row>
    <row r="236" spans="1:8" x14ac:dyDescent="0.25">
      <c r="A236" s="1092"/>
      <c r="B236" s="1092"/>
      <c r="C236" s="1092"/>
      <c r="D236" s="1097"/>
      <c r="E236" s="1092"/>
      <c r="F236" s="1099"/>
      <c r="G236" s="434" t="s">
        <v>42</v>
      </c>
      <c r="H236" s="434" t="s">
        <v>43</v>
      </c>
    </row>
    <row r="237" spans="1:8" ht="24" x14ac:dyDescent="0.25">
      <c r="A237" s="349">
        <v>1</v>
      </c>
      <c r="B237" s="203" t="s">
        <v>55</v>
      </c>
      <c r="C237" s="349">
        <v>101907</v>
      </c>
      <c r="D237" s="383" t="s">
        <v>2372</v>
      </c>
      <c r="E237" s="344" t="s">
        <v>119</v>
      </c>
      <c r="F237" s="683">
        <v>1</v>
      </c>
      <c r="G237" s="519" t="s">
        <v>2373</v>
      </c>
      <c r="H237" s="431">
        <v>855.9</v>
      </c>
    </row>
    <row r="238" spans="1:8" ht="24" x14ac:dyDescent="0.25">
      <c r="A238" s="349">
        <v>2</v>
      </c>
      <c r="B238" s="203" t="s">
        <v>56</v>
      </c>
      <c r="C238" s="349">
        <v>1201008306</v>
      </c>
      <c r="D238" s="383" t="s">
        <v>2374</v>
      </c>
      <c r="E238" s="344" t="s">
        <v>119</v>
      </c>
      <c r="F238" s="683">
        <v>3</v>
      </c>
      <c r="G238" s="519">
        <v>1148.17</v>
      </c>
      <c r="H238" s="431">
        <v>3444.51</v>
      </c>
    </row>
    <row r="239" spans="1:8" ht="24" x14ac:dyDescent="0.25">
      <c r="A239" s="349">
        <v>3</v>
      </c>
      <c r="B239" s="203" t="s">
        <v>55</v>
      </c>
      <c r="C239" s="349">
        <v>36147</v>
      </c>
      <c r="D239" s="383" t="s">
        <v>2375</v>
      </c>
      <c r="E239" s="344" t="s">
        <v>2376</v>
      </c>
      <c r="F239" s="683">
        <v>1</v>
      </c>
      <c r="G239" s="519" t="s">
        <v>2377</v>
      </c>
      <c r="H239" s="431">
        <v>350.88</v>
      </c>
    </row>
    <row r="240" spans="1:8" x14ac:dyDescent="0.25">
      <c r="A240" s="349">
        <v>4</v>
      </c>
      <c r="B240" s="203" t="s">
        <v>103</v>
      </c>
      <c r="C240" s="349">
        <v>5012</v>
      </c>
      <c r="D240" s="383" t="s">
        <v>1364</v>
      </c>
      <c r="E240" s="344" t="s">
        <v>119</v>
      </c>
      <c r="F240" s="683">
        <v>1</v>
      </c>
      <c r="G240" s="519">
        <v>663.28</v>
      </c>
      <c r="H240" s="431">
        <v>663.28</v>
      </c>
    </row>
    <row r="241" spans="1:8" ht="24" x14ac:dyDescent="0.25">
      <c r="A241" s="349">
        <v>5</v>
      </c>
      <c r="B241" s="203" t="s">
        <v>56</v>
      </c>
      <c r="C241" s="349">
        <v>1201004090</v>
      </c>
      <c r="D241" s="383" t="s">
        <v>2378</v>
      </c>
      <c r="E241" s="344" t="s">
        <v>153</v>
      </c>
      <c r="F241" s="683">
        <v>12</v>
      </c>
      <c r="G241" s="519">
        <v>51.65</v>
      </c>
      <c r="H241" s="431">
        <v>619.79999999999995</v>
      </c>
    </row>
    <row r="242" spans="1:8" ht="24" x14ac:dyDescent="0.25">
      <c r="A242" s="349">
        <v>6</v>
      </c>
      <c r="B242" s="203" t="s">
        <v>55</v>
      </c>
      <c r="C242" s="349">
        <v>95795</v>
      </c>
      <c r="D242" s="383" t="s">
        <v>2379</v>
      </c>
      <c r="E242" s="344" t="s">
        <v>119</v>
      </c>
      <c r="F242" s="683">
        <v>3</v>
      </c>
      <c r="G242" s="519" t="s">
        <v>2380</v>
      </c>
      <c r="H242" s="431">
        <v>84.57</v>
      </c>
    </row>
    <row r="243" spans="1:8" ht="24" x14ac:dyDescent="0.25">
      <c r="A243" s="349">
        <v>7</v>
      </c>
      <c r="B243" s="203" t="s">
        <v>55</v>
      </c>
      <c r="C243" s="349">
        <v>95789</v>
      </c>
      <c r="D243" s="383" t="s">
        <v>2381</v>
      </c>
      <c r="E243" s="344" t="s">
        <v>119</v>
      </c>
      <c r="F243" s="683">
        <v>2</v>
      </c>
      <c r="G243" s="519" t="s">
        <v>2382</v>
      </c>
      <c r="H243" s="431">
        <v>67.599999999999994</v>
      </c>
    </row>
    <row r="244" spans="1:8" ht="36" x14ac:dyDescent="0.25">
      <c r="A244" s="349">
        <v>8</v>
      </c>
      <c r="B244" s="203" t="s">
        <v>55</v>
      </c>
      <c r="C244" s="349">
        <v>97887</v>
      </c>
      <c r="D244" s="383" t="s">
        <v>2383</v>
      </c>
      <c r="E244" s="344" t="s">
        <v>119</v>
      </c>
      <c r="F244" s="683">
        <v>12</v>
      </c>
      <c r="G244" s="519" t="s">
        <v>2384</v>
      </c>
      <c r="H244" s="431">
        <v>3032.28</v>
      </c>
    </row>
    <row r="245" spans="1:8" ht="24" x14ac:dyDescent="0.25">
      <c r="A245" s="349">
        <v>9</v>
      </c>
      <c r="B245" s="203" t="s">
        <v>55</v>
      </c>
      <c r="C245" s="349">
        <v>96977</v>
      </c>
      <c r="D245" s="383" t="s">
        <v>2385</v>
      </c>
      <c r="E245" s="344" t="s">
        <v>153</v>
      </c>
      <c r="F245" s="683">
        <v>70</v>
      </c>
      <c r="G245" s="519" t="s">
        <v>2386</v>
      </c>
      <c r="H245" s="431">
        <v>3479.7</v>
      </c>
    </row>
    <row r="246" spans="1:8" ht="24" x14ac:dyDescent="0.25">
      <c r="A246" s="349">
        <v>10</v>
      </c>
      <c r="B246" s="203" t="s">
        <v>55</v>
      </c>
      <c r="C246" s="349">
        <v>96978</v>
      </c>
      <c r="D246" s="383" t="s">
        <v>2387</v>
      </c>
      <c r="E246" s="344" t="s">
        <v>153</v>
      </c>
      <c r="F246" s="683">
        <v>30</v>
      </c>
      <c r="G246" s="519" t="s">
        <v>2388</v>
      </c>
      <c r="H246" s="431">
        <v>1965.3</v>
      </c>
    </row>
    <row r="247" spans="1:8" x14ac:dyDescent="0.25">
      <c r="A247" s="349">
        <v>11</v>
      </c>
      <c r="B247" s="203" t="s">
        <v>56</v>
      </c>
      <c r="C247" s="349">
        <v>2001003044</v>
      </c>
      <c r="D247" s="383" t="s">
        <v>2255</v>
      </c>
      <c r="E247" s="344" t="s">
        <v>119</v>
      </c>
      <c r="F247" s="683">
        <v>6</v>
      </c>
      <c r="G247" s="519">
        <v>83.83</v>
      </c>
      <c r="H247" s="431">
        <v>502.98</v>
      </c>
    </row>
    <row r="248" spans="1:8" ht="24" x14ac:dyDescent="0.25">
      <c r="A248" s="349">
        <v>12</v>
      </c>
      <c r="B248" s="203" t="s">
        <v>56</v>
      </c>
      <c r="C248" s="349">
        <v>1201008336</v>
      </c>
      <c r="D248" s="383" t="s">
        <v>2389</v>
      </c>
      <c r="E248" s="344" t="s">
        <v>119</v>
      </c>
      <c r="F248" s="683">
        <v>1</v>
      </c>
      <c r="G248" s="519">
        <v>192.75</v>
      </c>
      <c r="H248" s="431">
        <v>192.75</v>
      </c>
    </row>
    <row r="249" spans="1:8" ht="24" x14ac:dyDescent="0.25">
      <c r="A249" s="349">
        <v>13</v>
      </c>
      <c r="B249" s="203" t="s">
        <v>55</v>
      </c>
      <c r="C249" s="349">
        <v>4273</v>
      </c>
      <c r="D249" s="383" t="s">
        <v>2390</v>
      </c>
      <c r="E249" s="344" t="s">
        <v>1290</v>
      </c>
      <c r="F249" s="683">
        <v>3</v>
      </c>
      <c r="G249" s="519" t="s">
        <v>2391</v>
      </c>
      <c r="H249" s="431">
        <v>1230.03</v>
      </c>
    </row>
    <row r="250" spans="1:8" x14ac:dyDescent="0.25">
      <c r="A250" s="349">
        <v>14</v>
      </c>
      <c r="B250" s="203" t="s">
        <v>55</v>
      </c>
      <c r="C250" s="349">
        <v>6583</v>
      </c>
      <c r="D250" s="383" t="s">
        <v>2392</v>
      </c>
      <c r="E250" s="344" t="s">
        <v>119</v>
      </c>
      <c r="F250" s="683">
        <v>4</v>
      </c>
      <c r="G250" s="519">
        <v>19.420000000000002</v>
      </c>
      <c r="H250" s="431">
        <v>77.680000000000007</v>
      </c>
    </row>
    <row r="251" spans="1:8" ht="36" x14ac:dyDescent="0.25">
      <c r="A251" s="349">
        <v>15</v>
      </c>
      <c r="B251" s="203" t="s">
        <v>56</v>
      </c>
      <c r="C251" s="349">
        <v>7044</v>
      </c>
      <c r="D251" s="383" t="s">
        <v>2393</v>
      </c>
      <c r="E251" s="344" t="s">
        <v>2257</v>
      </c>
      <c r="F251" s="683">
        <v>9</v>
      </c>
      <c r="G251" s="519" t="s">
        <v>2394</v>
      </c>
      <c r="H251" s="431">
        <v>2.79</v>
      </c>
    </row>
    <row r="252" spans="1:8" x14ac:dyDescent="0.25">
      <c r="A252" s="349">
        <v>16</v>
      </c>
      <c r="B252" s="203" t="s">
        <v>56</v>
      </c>
      <c r="C252" s="349">
        <v>3482</v>
      </c>
      <c r="D252" s="383" t="s">
        <v>2395</v>
      </c>
      <c r="E252" s="344" t="s">
        <v>1290</v>
      </c>
      <c r="F252" s="683">
        <v>3</v>
      </c>
      <c r="G252" s="519" t="s">
        <v>2396</v>
      </c>
      <c r="H252" s="431">
        <v>16.29</v>
      </c>
    </row>
    <row r="253" spans="1:8" ht="36" x14ac:dyDescent="0.25">
      <c r="A253" s="349">
        <v>17</v>
      </c>
      <c r="B253" s="203" t="s">
        <v>56</v>
      </c>
      <c r="C253" s="349">
        <v>7040</v>
      </c>
      <c r="D253" s="383" t="s">
        <v>2397</v>
      </c>
      <c r="E253" s="344" t="s">
        <v>2257</v>
      </c>
      <c r="F253" s="683">
        <v>2</v>
      </c>
      <c r="G253" s="519" t="s">
        <v>2398</v>
      </c>
      <c r="H253" s="431">
        <v>128.72</v>
      </c>
    </row>
    <row r="254" spans="1:8" ht="36" x14ac:dyDescent="0.25">
      <c r="A254" s="349">
        <v>18</v>
      </c>
      <c r="B254" s="203" t="s">
        <v>55</v>
      </c>
      <c r="C254" s="349">
        <v>7616</v>
      </c>
      <c r="D254" s="383" t="s">
        <v>2399</v>
      </c>
      <c r="E254" s="344" t="s">
        <v>1290</v>
      </c>
      <c r="F254" s="683">
        <v>1</v>
      </c>
      <c r="G254" s="519" t="s">
        <v>2400</v>
      </c>
      <c r="H254" s="431">
        <v>70757.16</v>
      </c>
    </row>
    <row r="255" spans="1:8" ht="24" x14ac:dyDescent="0.25">
      <c r="A255" s="349">
        <v>19</v>
      </c>
      <c r="B255" s="203" t="s">
        <v>55</v>
      </c>
      <c r="C255" s="349">
        <v>3380</v>
      </c>
      <c r="D255" s="383" t="s">
        <v>2401</v>
      </c>
      <c r="E255" s="344" t="s">
        <v>1290</v>
      </c>
      <c r="F255" s="683">
        <v>6</v>
      </c>
      <c r="G255" s="519" t="s">
        <v>2402</v>
      </c>
      <c r="H255" s="431">
        <v>410.46</v>
      </c>
    </row>
    <row r="256" spans="1:8" ht="24" x14ac:dyDescent="0.25">
      <c r="A256" s="349">
        <v>20</v>
      </c>
      <c r="B256" s="203" t="s">
        <v>55</v>
      </c>
      <c r="C256" s="349">
        <v>96985</v>
      </c>
      <c r="D256" s="383" t="s">
        <v>2403</v>
      </c>
      <c r="E256" s="344" t="s">
        <v>119</v>
      </c>
      <c r="F256" s="683">
        <v>12</v>
      </c>
      <c r="G256" s="519" t="s">
        <v>2404</v>
      </c>
      <c r="H256" s="431">
        <v>930.36</v>
      </c>
    </row>
    <row r="257" spans="1:8" ht="24" x14ac:dyDescent="0.25">
      <c r="A257" s="349">
        <v>20</v>
      </c>
      <c r="B257" s="203" t="s">
        <v>55</v>
      </c>
      <c r="C257" s="349">
        <v>11250</v>
      </c>
      <c r="D257" s="383" t="s">
        <v>2405</v>
      </c>
      <c r="E257" s="344" t="s">
        <v>1290</v>
      </c>
      <c r="F257" s="683">
        <v>3</v>
      </c>
      <c r="G257" s="519" t="s">
        <v>2406</v>
      </c>
      <c r="H257" s="431">
        <v>170.88</v>
      </c>
    </row>
    <row r="258" spans="1:8" ht="36" x14ac:dyDescent="0.25">
      <c r="A258" s="349">
        <v>21</v>
      </c>
      <c r="B258" s="203" t="s">
        <v>55</v>
      </c>
      <c r="C258" s="349">
        <v>92994</v>
      </c>
      <c r="D258" s="383" t="s">
        <v>2086</v>
      </c>
      <c r="E258" s="344" t="s">
        <v>153</v>
      </c>
      <c r="F258" s="683">
        <v>120</v>
      </c>
      <c r="G258" s="519" t="s">
        <v>2087</v>
      </c>
      <c r="H258" s="431">
        <v>13437.6</v>
      </c>
    </row>
    <row r="259" spans="1:8" ht="36" x14ac:dyDescent="0.25">
      <c r="A259" s="349">
        <v>22</v>
      </c>
      <c r="B259" s="203" t="s">
        <v>55</v>
      </c>
      <c r="C259" s="349">
        <v>93000</v>
      </c>
      <c r="D259" s="383" t="s">
        <v>2407</v>
      </c>
      <c r="E259" s="344" t="s">
        <v>153</v>
      </c>
      <c r="F259" s="683">
        <v>360</v>
      </c>
      <c r="G259" s="519" t="s">
        <v>2408</v>
      </c>
      <c r="H259" s="431">
        <v>79117.2</v>
      </c>
    </row>
    <row r="260" spans="1:8" ht="24" x14ac:dyDescent="0.25">
      <c r="A260" s="349">
        <v>23</v>
      </c>
      <c r="B260" s="203" t="s">
        <v>56</v>
      </c>
      <c r="C260" s="349">
        <v>1201003070</v>
      </c>
      <c r="D260" s="383" t="s">
        <v>2409</v>
      </c>
      <c r="E260" s="344" t="s">
        <v>153</v>
      </c>
      <c r="F260" s="683">
        <v>60</v>
      </c>
      <c r="G260" s="519">
        <v>98.22</v>
      </c>
      <c r="H260" s="431">
        <v>5893.2</v>
      </c>
    </row>
    <row r="261" spans="1:8" ht="24" x14ac:dyDescent="0.25">
      <c r="A261" s="349">
        <v>24</v>
      </c>
      <c r="B261" s="203" t="s">
        <v>56</v>
      </c>
      <c r="C261" s="349">
        <v>1201006035</v>
      </c>
      <c r="D261" s="383" t="s">
        <v>2410</v>
      </c>
      <c r="E261" s="344" t="s">
        <v>119</v>
      </c>
      <c r="F261" s="683">
        <v>5</v>
      </c>
      <c r="G261" s="519">
        <v>59.5</v>
      </c>
      <c r="H261" s="431">
        <v>297.5</v>
      </c>
    </row>
    <row r="262" spans="1:8" ht="24" x14ac:dyDescent="0.25">
      <c r="A262" s="349">
        <v>25</v>
      </c>
      <c r="B262" s="203" t="s">
        <v>55</v>
      </c>
      <c r="C262" s="349">
        <v>13393</v>
      </c>
      <c r="D262" s="383" t="s">
        <v>2411</v>
      </c>
      <c r="E262" s="344" t="s">
        <v>1290</v>
      </c>
      <c r="F262" s="683">
        <v>1</v>
      </c>
      <c r="G262" s="519" t="s">
        <v>2412</v>
      </c>
      <c r="H262" s="431">
        <v>333.23</v>
      </c>
    </row>
    <row r="263" spans="1:8" ht="24" x14ac:dyDescent="0.25">
      <c r="A263" s="349">
        <v>26</v>
      </c>
      <c r="B263" s="203" t="s">
        <v>55</v>
      </c>
      <c r="C263" s="349">
        <v>93661</v>
      </c>
      <c r="D263" s="383" t="s">
        <v>2141</v>
      </c>
      <c r="E263" s="344" t="s">
        <v>119</v>
      </c>
      <c r="F263" s="683">
        <v>1</v>
      </c>
      <c r="G263" s="519" t="s">
        <v>2142</v>
      </c>
      <c r="H263" s="431">
        <v>60.54</v>
      </c>
    </row>
    <row r="264" spans="1:8" x14ac:dyDescent="0.25">
      <c r="A264" s="349">
        <v>27</v>
      </c>
      <c r="B264" s="203" t="s">
        <v>56</v>
      </c>
      <c r="C264" s="349">
        <v>12329</v>
      </c>
      <c r="D264" s="383" t="s">
        <v>2413</v>
      </c>
      <c r="E264" s="344" t="s">
        <v>2288</v>
      </c>
      <c r="F264" s="683">
        <v>12.135</v>
      </c>
      <c r="G264" s="519" t="s">
        <v>2414</v>
      </c>
      <c r="H264" s="431">
        <v>1346.49</v>
      </c>
    </row>
    <row r="265" spans="1:8" ht="24" x14ac:dyDescent="0.25">
      <c r="A265" s="349">
        <v>28</v>
      </c>
      <c r="B265" s="203" t="s">
        <v>55</v>
      </c>
      <c r="C265" s="349">
        <v>11838</v>
      </c>
      <c r="D265" s="383" t="s">
        <v>2415</v>
      </c>
      <c r="E265" s="344" t="s">
        <v>1290</v>
      </c>
      <c r="F265" s="683">
        <v>24</v>
      </c>
      <c r="G265" s="519" t="s">
        <v>2416</v>
      </c>
      <c r="H265" s="431">
        <v>951.36</v>
      </c>
    </row>
    <row r="266" spans="1:8" ht="24" x14ac:dyDescent="0.25">
      <c r="A266" s="349">
        <v>29</v>
      </c>
      <c r="B266" s="203" t="s">
        <v>55</v>
      </c>
      <c r="C266" s="349">
        <v>1591</v>
      </c>
      <c r="D266" s="383" t="s">
        <v>2417</v>
      </c>
      <c r="E266" s="344" t="s">
        <v>1290</v>
      </c>
      <c r="F266" s="683">
        <v>8</v>
      </c>
      <c r="G266" s="519" t="s">
        <v>2418</v>
      </c>
      <c r="H266" s="431">
        <v>215.52</v>
      </c>
    </row>
    <row r="267" spans="1:8" ht="24" x14ac:dyDescent="0.25">
      <c r="A267" s="349">
        <v>30</v>
      </c>
      <c r="B267" s="203" t="s">
        <v>104</v>
      </c>
      <c r="C267" s="349" t="s">
        <v>1162</v>
      </c>
      <c r="D267" s="383" t="s">
        <v>1373</v>
      </c>
      <c r="E267" s="344" t="s">
        <v>119</v>
      </c>
      <c r="F267" s="683">
        <v>1</v>
      </c>
      <c r="G267" s="519">
        <v>12446.91</v>
      </c>
      <c r="H267" s="431">
        <v>12446.91</v>
      </c>
    </row>
    <row r="268" spans="1:8" ht="48" x14ac:dyDescent="0.25">
      <c r="A268" s="349">
        <v>31</v>
      </c>
      <c r="B268" s="203" t="s">
        <v>104</v>
      </c>
      <c r="C268" s="349" t="s">
        <v>1163</v>
      </c>
      <c r="D268" s="383" t="s">
        <v>1377</v>
      </c>
      <c r="E268" s="344" t="s">
        <v>119</v>
      </c>
      <c r="F268" s="683">
        <v>2</v>
      </c>
      <c r="G268" s="519">
        <v>5203.4699999999993</v>
      </c>
      <c r="H268" s="431">
        <v>10406.94</v>
      </c>
    </row>
    <row r="269" spans="1:8" x14ac:dyDescent="0.25">
      <c r="A269" s="349">
        <v>32</v>
      </c>
      <c r="B269" s="203" t="s">
        <v>103</v>
      </c>
      <c r="C269" s="349">
        <v>280</v>
      </c>
      <c r="D269" s="383" t="s">
        <v>1378</v>
      </c>
      <c r="E269" s="344" t="s">
        <v>119</v>
      </c>
      <c r="F269" s="683">
        <v>3</v>
      </c>
      <c r="G269" s="519">
        <v>1260.03</v>
      </c>
      <c r="H269" s="431">
        <v>3780.09</v>
      </c>
    </row>
    <row r="270" spans="1:8" ht="36" x14ac:dyDescent="0.25">
      <c r="A270" s="349">
        <v>33</v>
      </c>
      <c r="B270" s="203" t="s">
        <v>56</v>
      </c>
      <c r="C270" s="349">
        <v>1201008183</v>
      </c>
      <c r="D270" s="383" t="s">
        <v>2419</v>
      </c>
      <c r="E270" s="344" t="s">
        <v>119</v>
      </c>
      <c r="F270" s="683">
        <v>1</v>
      </c>
      <c r="G270" s="519">
        <v>30104.75</v>
      </c>
      <c r="H270" s="431">
        <v>30104.75</v>
      </c>
    </row>
    <row r="271" spans="1:8" ht="24" x14ac:dyDescent="0.25">
      <c r="A271" s="349">
        <v>34</v>
      </c>
      <c r="B271" s="203" t="s">
        <v>55</v>
      </c>
      <c r="C271" s="349">
        <v>97670</v>
      </c>
      <c r="D271" s="383" t="s">
        <v>2420</v>
      </c>
      <c r="E271" s="344" t="s">
        <v>153</v>
      </c>
      <c r="F271" s="683">
        <v>30</v>
      </c>
      <c r="G271" s="519" t="s">
        <v>2421</v>
      </c>
      <c r="H271" s="431">
        <v>698.4</v>
      </c>
    </row>
    <row r="272" spans="1:8" ht="24" x14ac:dyDescent="0.25">
      <c r="A272" s="349">
        <v>35</v>
      </c>
      <c r="B272" s="203" t="s">
        <v>56</v>
      </c>
      <c r="C272" s="349">
        <v>1201004002</v>
      </c>
      <c r="D272" s="383" t="s">
        <v>2422</v>
      </c>
      <c r="E272" s="344" t="s">
        <v>153</v>
      </c>
      <c r="F272" s="683">
        <v>3</v>
      </c>
      <c r="G272" s="519">
        <v>23.26</v>
      </c>
      <c r="H272" s="431">
        <v>69.78</v>
      </c>
    </row>
    <row r="273" spans="1:8" x14ac:dyDescent="0.25">
      <c r="A273" s="349">
        <v>36</v>
      </c>
      <c r="B273" s="203" t="s">
        <v>56</v>
      </c>
      <c r="C273" s="349">
        <v>7041</v>
      </c>
      <c r="D273" s="383" t="s">
        <v>2423</v>
      </c>
      <c r="E273" s="344" t="s">
        <v>119</v>
      </c>
      <c r="F273" s="683">
        <v>6</v>
      </c>
      <c r="G273" s="519">
        <v>633.78</v>
      </c>
      <c r="H273" s="431">
        <v>3802.68</v>
      </c>
    </row>
    <row r="274" spans="1:8" ht="24" x14ac:dyDescent="0.25">
      <c r="A274" s="349">
        <v>37</v>
      </c>
      <c r="B274" s="203" t="s">
        <v>56</v>
      </c>
      <c r="C274" s="349">
        <v>1201008336</v>
      </c>
      <c r="D274" s="383" t="s">
        <v>2389</v>
      </c>
      <c r="E274" s="344" t="s">
        <v>119</v>
      </c>
      <c r="F274" s="683">
        <v>2</v>
      </c>
      <c r="G274" s="519">
        <v>192.75</v>
      </c>
      <c r="H274" s="431">
        <v>385.5</v>
      </c>
    </row>
    <row r="275" spans="1:8" ht="24" x14ac:dyDescent="0.25">
      <c r="A275" s="349">
        <v>38</v>
      </c>
      <c r="B275" s="203" t="s">
        <v>56</v>
      </c>
      <c r="C275" s="349">
        <v>39777</v>
      </c>
      <c r="D275" s="383" t="s">
        <v>2424</v>
      </c>
      <c r="E275" s="344" t="s">
        <v>1290</v>
      </c>
      <c r="F275" s="683">
        <v>1</v>
      </c>
      <c r="G275" s="519" t="s">
        <v>2425</v>
      </c>
      <c r="H275" s="431">
        <v>288.69</v>
      </c>
    </row>
    <row r="276" spans="1:8" x14ac:dyDescent="0.25">
      <c r="A276" s="349">
        <v>39</v>
      </c>
      <c r="B276" s="203" t="s">
        <v>104</v>
      </c>
      <c r="C276" s="349" t="s">
        <v>1180</v>
      </c>
      <c r="D276" s="383" t="s">
        <v>1601</v>
      </c>
      <c r="E276" s="344" t="s">
        <v>119</v>
      </c>
      <c r="F276" s="683">
        <v>1</v>
      </c>
      <c r="G276" s="519">
        <v>12220.35</v>
      </c>
      <c r="H276" s="431">
        <v>12220.35</v>
      </c>
    </row>
    <row r="277" spans="1:8" x14ac:dyDescent="0.25">
      <c r="A277" s="349">
        <v>39</v>
      </c>
      <c r="B277" s="203" t="s">
        <v>55</v>
      </c>
      <c r="C277" s="349">
        <v>88264</v>
      </c>
      <c r="D277" s="383" t="s">
        <v>2302</v>
      </c>
      <c r="E277" s="344" t="s">
        <v>2257</v>
      </c>
      <c r="F277" s="683">
        <v>176</v>
      </c>
      <c r="G277" s="519" t="s">
        <v>2303</v>
      </c>
      <c r="H277" s="431">
        <v>4445.76</v>
      </c>
    </row>
    <row r="278" spans="1:8" x14ac:dyDescent="0.25">
      <c r="A278" s="349">
        <v>40</v>
      </c>
      <c r="B278" s="203" t="s">
        <v>55</v>
      </c>
      <c r="C278" s="349">
        <v>88247</v>
      </c>
      <c r="D278" s="383" t="s">
        <v>2304</v>
      </c>
      <c r="E278" s="344" t="s">
        <v>2257</v>
      </c>
      <c r="F278" s="683">
        <v>176</v>
      </c>
      <c r="G278" s="519" t="s">
        <v>2305</v>
      </c>
      <c r="H278" s="431">
        <v>3697.76</v>
      </c>
    </row>
    <row r="279" spans="1:8" x14ac:dyDescent="0.25">
      <c r="A279" s="349">
        <v>41</v>
      </c>
      <c r="B279" s="203" t="s">
        <v>55</v>
      </c>
      <c r="C279" s="349">
        <v>88266</v>
      </c>
      <c r="D279" s="383" t="s">
        <v>2426</v>
      </c>
      <c r="E279" s="344" t="s">
        <v>2257</v>
      </c>
      <c r="F279" s="683">
        <v>176</v>
      </c>
      <c r="G279" s="519" t="s">
        <v>2427</v>
      </c>
      <c r="H279" s="431">
        <v>4820.6400000000003</v>
      </c>
    </row>
    <row r="281" spans="1:8" x14ac:dyDescent="0.25">
      <c r="A281" s="435" t="s">
        <v>1379</v>
      </c>
      <c r="B281" s="1090" t="s">
        <v>782</v>
      </c>
      <c r="C281" s="1090" t="s">
        <v>39</v>
      </c>
      <c r="D281" s="1095" t="s">
        <v>1380</v>
      </c>
      <c r="E281" s="1090" t="s">
        <v>783</v>
      </c>
      <c r="F281" s="435" t="s">
        <v>119</v>
      </c>
      <c r="G281" s="428" t="s">
        <v>784</v>
      </c>
      <c r="H281" s="429">
        <v>9299.6999999999989</v>
      </c>
    </row>
    <row r="282" spans="1:8" x14ac:dyDescent="0.25">
      <c r="A282" s="1090" t="s">
        <v>5</v>
      </c>
      <c r="B282" s="1091"/>
      <c r="C282" s="1091"/>
      <c r="D282" s="1096"/>
      <c r="E282" s="1091" t="s">
        <v>40</v>
      </c>
      <c r="F282" s="1098" t="s">
        <v>41</v>
      </c>
      <c r="G282" s="1094" t="s">
        <v>1664</v>
      </c>
      <c r="H282" s="1094"/>
    </row>
    <row r="283" spans="1:8" x14ac:dyDescent="0.25">
      <c r="A283" s="1092"/>
      <c r="B283" s="1092"/>
      <c r="C283" s="1092"/>
      <c r="D283" s="1097"/>
      <c r="E283" s="1092"/>
      <c r="F283" s="1099"/>
      <c r="G283" s="434" t="s">
        <v>42</v>
      </c>
      <c r="H283" s="434" t="s">
        <v>43</v>
      </c>
    </row>
    <row r="284" spans="1:8" ht="24" x14ac:dyDescent="0.25">
      <c r="A284" s="349">
        <v>1</v>
      </c>
      <c r="B284" s="203" t="s">
        <v>55</v>
      </c>
      <c r="C284" s="349">
        <v>11272</v>
      </c>
      <c r="D284" s="383" t="s">
        <v>2428</v>
      </c>
      <c r="E284" s="344" t="s">
        <v>1290</v>
      </c>
      <c r="F284" s="683">
        <v>6</v>
      </c>
      <c r="G284" s="519" t="s">
        <v>2429</v>
      </c>
      <c r="H284" s="431">
        <v>61.5</v>
      </c>
    </row>
    <row r="285" spans="1:8" ht="24" x14ac:dyDescent="0.25">
      <c r="A285" s="349">
        <v>2</v>
      </c>
      <c r="B285" s="203" t="s">
        <v>55</v>
      </c>
      <c r="C285" s="349">
        <v>416</v>
      </c>
      <c r="D285" s="383" t="s">
        <v>2430</v>
      </c>
      <c r="E285" s="344" t="s">
        <v>1290</v>
      </c>
      <c r="F285" s="683">
        <v>6</v>
      </c>
      <c r="G285" s="519" t="s">
        <v>2431</v>
      </c>
      <c r="H285" s="431">
        <v>60.6</v>
      </c>
    </row>
    <row r="286" spans="1:8" ht="24" x14ac:dyDescent="0.25">
      <c r="A286" s="349">
        <v>3</v>
      </c>
      <c r="B286" s="203" t="s">
        <v>55</v>
      </c>
      <c r="C286" s="349">
        <v>379</v>
      </c>
      <c r="D286" s="383" t="s">
        <v>2432</v>
      </c>
      <c r="E286" s="344" t="s">
        <v>1290</v>
      </c>
      <c r="F286" s="683">
        <v>24</v>
      </c>
      <c r="G286" s="519" t="s">
        <v>2433</v>
      </c>
      <c r="H286" s="431">
        <v>37.68</v>
      </c>
    </row>
    <row r="287" spans="1:8" x14ac:dyDescent="0.25">
      <c r="A287" s="349">
        <v>4</v>
      </c>
      <c r="B287" s="203" t="s">
        <v>56</v>
      </c>
      <c r="C287" s="349">
        <v>7581</v>
      </c>
      <c r="D287" s="383" t="s">
        <v>2434</v>
      </c>
      <c r="E287" s="344" t="s">
        <v>1290</v>
      </c>
      <c r="F287" s="683">
        <v>6</v>
      </c>
      <c r="G287" s="519" t="s">
        <v>2435</v>
      </c>
      <c r="H287" s="431">
        <v>36.6</v>
      </c>
    </row>
    <row r="288" spans="1:8" ht="24" x14ac:dyDescent="0.25">
      <c r="A288" s="349">
        <v>5</v>
      </c>
      <c r="B288" s="203" t="s">
        <v>55</v>
      </c>
      <c r="C288" s="349">
        <v>7693</v>
      </c>
      <c r="D288" s="383" t="s">
        <v>2436</v>
      </c>
      <c r="E288" s="344" t="s">
        <v>2317</v>
      </c>
      <c r="F288" s="683">
        <v>6</v>
      </c>
      <c r="G288" s="519" t="s">
        <v>2437</v>
      </c>
      <c r="H288" s="431">
        <v>1037.8800000000001</v>
      </c>
    </row>
    <row r="289" spans="1:8" x14ac:dyDescent="0.25">
      <c r="A289" s="349">
        <v>6</v>
      </c>
      <c r="B289" s="203" t="s">
        <v>55</v>
      </c>
      <c r="C289" s="349">
        <v>1808</v>
      </c>
      <c r="D289" s="383" t="s">
        <v>2438</v>
      </c>
      <c r="E289" s="344" t="s">
        <v>1290</v>
      </c>
      <c r="F289" s="683">
        <v>1</v>
      </c>
      <c r="G289" s="519" t="s">
        <v>2439</v>
      </c>
      <c r="H289" s="431">
        <v>550.64</v>
      </c>
    </row>
    <row r="290" spans="1:8" ht="24" x14ac:dyDescent="0.25">
      <c r="A290" s="349">
        <v>7</v>
      </c>
      <c r="B290" s="203" t="s">
        <v>55</v>
      </c>
      <c r="C290" s="349">
        <v>4276</v>
      </c>
      <c r="D290" s="383" t="s">
        <v>2440</v>
      </c>
      <c r="E290" s="344" t="s">
        <v>1290</v>
      </c>
      <c r="F290" s="683">
        <v>3</v>
      </c>
      <c r="G290" s="519" t="s">
        <v>2441</v>
      </c>
      <c r="H290" s="431">
        <v>677.49</v>
      </c>
    </row>
    <row r="291" spans="1:8" x14ac:dyDescent="0.25">
      <c r="A291" s="349">
        <v>8</v>
      </c>
      <c r="B291" s="203" t="s">
        <v>56</v>
      </c>
      <c r="C291" s="349">
        <v>1201008142</v>
      </c>
      <c r="D291" s="383" t="s">
        <v>2442</v>
      </c>
      <c r="E291" s="344" t="s">
        <v>119</v>
      </c>
      <c r="F291" s="683">
        <v>3</v>
      </c>
      <c r="G291" s="519">
        <v>527.32000000000005</v>
      </c>
      <c r="H291" s="431">
        <v>1581.96</v>
      </c>
    </row>
    <row r="292" spans="1:8" x14ac:dyDescent="0.25">
      <c r="A292" s="349">
        <v>9</v>
      </c>
      <c r="B292" s="203" t="s">
        <v>55</v>
      </c>
      <c r="C292" s="349">
        <v>34519</v>
      </c>
      <c r="D292" s="383" t="s">
        <v>2443</v>
      </c>
      <c r="E292" s="344" t="s">
        <v>1290</v>
      </c>
      <c r="F292" s="683">
        <v>2</v>
      </c>
      <c r="G292" s="519" t="s">
        <v>2444</v>
      </c>
      <c r="H292" s="431">
        <v>199.22</v>
      </c>
    </row>
    <row r="293" spans="1:8" x14ac:dyDescent="0.25">
      <c r="A293" s="349">
        <v>10</v>
      </c>
      <c r="B293" s="203" t="s">
        <v>55</v>
      </c>
      <c r="C293" s="349">
        <v>7199</v>
      </c>
      <c r="D293" s="383" t="s">
        <v>2445</v>
      </c>
      <c r="E293" s="344" t="s">
        <v>119</v>
      </c>
      <c r="F293" s="683">
        <v>3</v>
      </c>
      <c r="G293" s="519">
        <v>8.8000000000000007</v>
      </c>
      <c r="H293" s="431">
        <v>26.4</v>
      </c>
    </row>
    <row r="294" spans="1:8" x14ac:dyDescent="0.25">
      <c r="A294" s="349">
        <v>11</v>
      </c>
      <c r="B294" s="203" t="s">
        <v>55</v>
      </c>
      <c r="C294" s="349">
        <v>3406</v>
      </c>
      <c r="D294" s="383" t="s">
        <v>2446</v>
      </c>
      <c r="E294" s="344" t="s">
        <v>1290</v>
      </c>
      <c r="F294" s="683">
        <v>4</v>
      </c>
      <c r="G294" s="519" t="s">
        <v>2447</v>
      </c>
      <c r="H294" s="431">
        <v>125</v>
      </c>
    </row>
    <row r="295" spans="1:8" ht="24" x14ac:dyDescent="0.25">
      <c r="A295" s="349">
        <v>12</v>
      </c>
      <c r="B295" s="203" t="s">
        <v>56</v>
      </c>
      <c r="C295" s="349">
        <v>1201008336</v>
      </c>
      <c r="D295" s="383" t="s">
        <v>2389</v>
      </c>
      <c r="E295" s="344" t="s">
        <v>119</v>
      </c>
      <c r="F295" s="683">
        <v>4</v>
      </c>
      <c r="G295" s="519">
        <v>192.75</v>
      </c>
      <c r="H295" s="431">
        <v>771</v>
      </c>
    </row>
    <row r="296" spans="1:8" x14ac:dyDescent="0.25">
      <c r="A296" s="349">
        <v>13</v>
      </c>
      <c r="B296" s="203" t="s">
        <v>55</v>
      </c>
      <c r="C296" s="349">
        <v>3406</v>
      </c>
      <c r="D296" s="383" t="s">
        <v>2446</v>
      </c>
      <c r="E296" s="344" t="s">
        <v>1290</v>
      </c>
      <c r="F296" s="683">
        <v>6</v>
      </c>
      <c r="G296" s="519" t="s">
        <v>2447</v>
      </c>
      <c r="H296" s="431">
        <v>187.5</v>
      </c>
    </row>
    <row r="297" spans="1:8" x14ac:dyDescent="0.25">
      <c r="A297" s="349">
        <v>14</v>
      </c>
      <c r="B297" s="203" t="s">
        <v>55</v>
      </c>
      <c r="C297" s="349">
        <v>12362</v>
      </c>
      <c r="D297" s="383" t="s">
        <v>2448</v>
      </c>
      <c r="E297" s="344" t="s">
        <v>1290</v>
      </c>
      <c r="F297" s="683">
        <v>6</v>
      </c>
      <c r="G297" s="519" t="s">
        <v>2449</v>
      </c>
      <c r="H297" s="431">
        <v>138.66</v>
      </c>
    </row>
    <row r="298" spans="1:8" x14ac:dyDescent="0.25">
      <c r="A298" s="349">
        <v>15</v>
      </c>
      <c r="B298" s="203" t="s">
        <v>55</v>
      </c>
      <c r="C298" s="349">
        <v>4337</v>
      </c>
      <c r="D298" s="383" t="s">
        <v>2450</v>
      </c>
      <c r="E298" s="344" t="s">
        <v>1290</v>
      </c>
      <c r="F298" s="683">
        <v>8</v>
      </c>
      <c r="G298" s="519" t="s">
        <v>2451</v>
      </c>
      <c r="H298" s="431">
        <v>28.32</v>
      </c>
    </row>
    <row r="299" spans="1:8" ht="24" x14ac:dyDescent="0.25">
      <c r="A299" s="349">
        <v>16</v>
      </c>
      <c r="B299" s="203" t="s">
        <v>55</v>
      </c>
      <c r="C299" s="349">
        <v>433</v>
      </c>
      <c r="D299" s="383" t="s">
        <v>2452</v>
      </c>
      <c r="E299" s="344" t="s">
        <v>1290</v>
      </c>
      <c r="F299" s="683">
        <v>8</v>
      </c>
      <c r="G299" s="519" t="s">
        <v>2453</v>
      </c>
      <c r="H299" s="431">
        <v>186.48</v>
      </c>
    </row>
    <row r="300" spans="1:8" ht="24" x14ac:dyDescent="0.25">
      <c r="A300" s="349">
        <v>17</v>
      </c>
      <c r="B300" s="203" t="s">
        <v>55</v>
      </c>
      <c r="C300" s="349">
        <v>444</v>
      </c>
      <c r="D300" s="383" t="s">
        <v>2454</v>
      </c>
      <c r="E300" s="344" t="s">
        <v>1290</v>
      </c>
      <c r="F300" s="683">
        <v>8</v>
      </c>
      <c r="G300" s="519" t="s">
        <v>2455</v>
      </c>
      <c r="H300" s="431">
        <v>340.24</v>
      </c>
    </row>
    <row r="301" spans="1:8" x14ac:dyDescent="0.25">
      <c r="A301" s="349">
        <v>18</v>
      </c>
      <c r="B301" s="203" t="s">
        <v>55</v>
      </c>
      <c r="C301" s="349">
        <v>6584</v>
      </c>
      <c r="D301" s="383" t="s">
        <v>2456</v>
      </c>
      <c r="E301" s="344" t="s">
        <v>153</v>
      </c>
      <c r="F301" s="683">
        <v>40</v>
      </c>
      <c r="G301" s="519">
        <v>10.47</v>
      </c>
      <c r="H301" s="431">
        <v>418.8</v>
      </c>
    </row>
    <row r="302" spans="1:8" ht="24" x14ac:dyDescent="0.25">
      <c r="A302" s="349">
        <v>19</v>
      </c>
      <c r="B302" s="203" t="s">
        <v>55</v>
      </c>
      <c r="C302" s="349">
        <v>13339</v>
      </c>
      <c r="D302" s="383" t="s">
        <v>2457</v>
      </c>
      <c r="E302" s="344" t="s">
        <v>1290</v>
      </c>
      <c r="F302" s="683">
        <v>1</v>
      </c>
      <c r="G302" s="519" t="s">
        <v>2458</v>
      </c>
      <c r="H302" s="431">
        <v>1613.14</v>
      </c>
    </row>
    <row r="303" spans="1:8" x14ac:dyDescent="0.25">
      <c r="A303" s="349">
        <v>20</v>
      </c>
      <c r="B303" s="203" t="s">
        <v>55</v>
      </c>
      <c r="C303" s="349">
        <v>88264</v>
      </c>
      <c r="D303" s="383" t="s">
        <v>2302</v>
      </c>
      <c r="E303" s="344" t="s">
        <v>2257</v>
      </c>
      <c r="F303" s="683">
        <v>6</v>
      </c>
      <c r="G303" s="519" t="s">
        <v>2303</v>
      </c>
      <c r="H303" s="431">
        <v>151.56</v>
      </c>
    </row>
    <row r="304" spans="1:8" x14ac:dyDescent="0.25">
      <c r="A304" s="349">
        <v>21</v>
      </c>
      <c r="B304" s="203" t="s">
        <v>55</v>
      </c>
      <c r="C304" s="349">
        <v>88247</v>
      </c>
      <c r="D304" s="383" t="s">
        <v>2304</v>
      </c>
      <c r="E304" s="344" t="s">
        <v>2257</v>
      </c>
      <c r="F304" s="683">
        <v>6</v>
      </c>
      <c r="G304" s="519" t="s">
        <v>2305</v>
      </c>
      <c r="H304" s="431">
        <v>126.06</v>
      </c>
    </row>
    <row r="305" spans="1:8" x14ac:dyDescent="0.25">
      <c r="A305" s="349">
        <v>22</v>
      </c>
      <c r="B305" s="203" t="s">
        <v>55</v>
      </c>
      <c r="C305" s="349">
        <v>88266</v>
      </c>
      <c r="D305" s="383" t="s">
        <v>2426</v>
      </c>
      <c r="E305" s="344" t="s">
        <v>2257</v>
      </c>
      <c r="F305" s="683">
        <v>6</v>
      </c>
      <c r="G305" s="519" t="s">
        <v>2427</v>
      </c>
      <c r="H305" s="431">
        <v>164.34</v>
      </c>
    </row>
    <row r="306" spans="1:8" ht="36" x14ac:dyDescent="0.25">
      <c r="A306" s="349">
        <v>23</v>
      </c>
      <c r="B306" s="203" t="s">
        <v>55</v>
      </c>
      <c r="C306" s="349">
        <v>100611</v>
      </c>
      <c r="D306" s="383" t="s">
        <v>2459</v>
      </c>
      <c r="E306" s="344" t="s">
        <v>119</v>
      </c>
      <c r="F306" s="683">
        <v>1</v>
      </c>
      <c r="G306" s="519" t="s">
        <v>2460</v>
      </c>
      <c r="H306" s="431">
        <v>778.63</v>
      </c>
    </row>
    <row r="308" spans="1:8" x14ac:dyDescent="0.25">
      <c r="A308" s="435" t="s">
        <v>1381</v>
      </c>
      <c r="B308" s="1090" t="s">
        <v>782</v>
      </c>
      <c r="C308" s="1090" t="s">
        <v>39</v>
      </c>
      <c r="D308" s="1095" t="s">
        <v>1382</v>
      </c>
      <c r="E308" s="1090" t="s">
        <v>783</v>
      </c>
      <c r="F308" s="435" t="s">
        <v>213</v>
      </c>
      <c r="G308" s="428" t="s">
        <v>784</v>
      </c>
      <c r="H308" s="429">
        <v>1816.1100000000001</v>
      </c>
    </row>
    <row r="309" spans="1:8" x14ac:dyDescent="0.25">
      <c r="A309" s="1090" t="s">
        <v>5</v>
      </c>
      <c r="B309" s="1091"/>
      <c r="C309" s="1091"/>
      <c r="D309" s="1096"/>
      <c r="E309" s="1091" t="s">
        <v>40</v>
      </c>
      <c r="F309" s="1098" t="s">
        <v>41</v>
      </c>
      <c r="G309" s="1094" t="s">
        <v>1664</v>
      </c>
      <c r="H309" s="1094"/>
    </row>
    <row r="310" spans="1:8" x14ac:dyDescent="0.25">
      <c r="A310" s="1092"/>
      <c r="B310" s="1092"/>
      <c r="C310" s="1092"/>
      <c r="D310" s="1097"/>
      <c r="E310" s="1092"/>
      <c r="F310" s="1099"/>
      <c r="G310" s="434" t="s">
        <v>42</v>
      </c>
      <c r="H310" s="434" t="s">
        <v>43</v>
      </c>
    </row>
    <row r="311" spans="1:8" ht="48" x14ac:dyDescent="0.25">
      <c r="A311" s="349">
        <v>1</v>
      </c>
      <c r="B311" s="203" t="s">
        <v>55</v>
      </c>
      <c r="C311" s="349">
        <v>5678</v>
      </c>
      <c r="D311" s="383" t="s">
        <v>2461</v>
      </c>
      <c r="E311" s="344" t="s">
        <v>2272</v>
      </c>
      <c r="F311" s="1218">
        <v>1.9699999999999999E-2</v>
      </c>
      <c r="G311" s="519" t="s">
        <v>2462</v>
      </c>
      <c r="H311" s="431">
        <v>2.91</v>
      </c>
    </row>
    <row r="312" spans="1:8" ht="48" x14ac:dyDescent="0.25">
      <c r="A312" s="349">
        <v>2</v>
      </c>
      <c r="B312" s="203" t="s">
        <v>55</v>
      </c>
      <c r="C312" s="349">
        <v>5679</v>
      </c>
      <c r="D312" s="383" t="s">
        <v>2463</v>
      </c>
      <c r="E312" s="344" t="s">
        <v>2275</v>
      </c>
      <c r="F312" s="1218">
        <v>4.02E-2</v>
      </c>
      <c r="G312" s="519" t="s">
        <v>2464</v>
      </c>
      <c r="H312" s="431">
        <v>2.57</v>
      </c>
    </row>
    <row r="313" spans="1:8" ht="36" x14ac:dyDescent="0.25">
      <c r="A313" s="349">
        <v>3</v>
      </c>
      <c r="B313" s="203" t="s">
        <v>55</v>
      </c>
      <c r="C313" s="349">
        <v>87316</v>
      </c>
      <c r="D313" s="383" t="s">
        <v>2465</v>
      </c>
      <c r="E313" s="344" t="s">
        <v>1771</v>
      </c>
      <c r="F313" s="1217">
        <v>3.4019999999999995E-2</v>
      </c>
      <c r="G313" s="519" t="s">
        <v>2466</v>
      </c>
      <c r="H313" s="431">
        <v>16.59</v>
      </c>
    </row>
    <row r="314" spans="1:8" x14ac:dyDescent="0.25">
      <c r="A314" s="349">
        <v>4</v>
      </c>
      <c r="B314" s="203" t="s">
        <v>55</v>
      </c>
      <c r="C314" s="349">
        <v>88309</v>
      </c>
      <c r="D314" s="383" t="s">
        <v>2298</v>
      </c>
      <c r="E314" s="344" t="s">
        <v>2257</v>
      </c>
      <c r="F314" s="1218">
        <v>8.4539000000000009</v>
      </c>
      <c r="G314" s="519" t="s">
        <v>2299</v>
      </c>
      <c r="H314" s="431">
        <v>210.75</v>
      </c>
    </row>
    <row r="315" spans="1:8" x14ac:dyDescent="0.25">
      <c r="A315" s="349">
        <v>5</v>
      </c>
      <c r="B315" s="203" t="s">
        <v>55</v>
      </c>
      <c r="C315" s="349">
        <v>88316</v>
      </c>
      <c r="D315" s="383" t="s">
        <v>2267</v>
      </c>
      <c r="E315" s="344" t="s">
        <v>2257</v>
      </c>
      <c r="F315" s="1218">
        <v>6.6422999999999996</v>
      </c>
      <c r="G315" s="519" t="s">
        <v>2268</v>
      </c>
      <c r="H315" s="431">
        <v>133.69999999999999</v>
      </c>
    </row>
    <row r="316" spans="1:8" ht="24" x14ac:dyDescent="0.25">
      <c r="A316" s="349">
        <v>6</v>
      </c>
      <c r="B316" s="203" t="s">
        <v>55</v>
      </c>
      <c r="C316" s="349">
        <v>94970</v>
      </c>
      <c r="D316" s="383" t="s">
        <v>2467</v>
      </c>
      <c r="E316" s="344" t="s">
        <v>1771</v>
      </c>
      <c r="F316" s="1218">
        <v>0.16750000000000001</v>
      </c>
      <c r="G316" s="519" t="s">
        <v>2468</v>
      </c>
      <c r="H316" s="431">
        <v>77.98</v>
      </c>
    </row>
    <row r="317" spans="1:8" ht="24" x14ac:dyDescent="0.25">
      <c r="A317" s="349">
        <v>7</v>
      </c>
      <c r="B317" s="203" t="s">
        <v>55</v>
      </c>
      <c r="C317" s="349">
        <v>97736</v>
      </c>
      <c r="D317" s="383" t="s">
        <v>2469</v>
      </c>
      <c r="E317" s="344" t="s">
        <v>1771</v>
      </c>
      <c r="F317" s="1218">
        <v>0.1008</v>
      </c>
      <c r="G317" s="519" t="s">
        <v>2470</v>
      </c>
      <c r="H317" s="431">
        <v>148.22999999999999</v>
      </c>
    </row>
    <row r="318" spans="1:8" ht="36" x14ac:dyDescent="0.25">
      <c r="A318" s="349">
        <v>8</v>
      </c>
      <c r="B318" s="203" t="s">
        <v>55</v>
      </c>
      <c r="C318" s="349">
        <v>100475</v>
      </c>
      <c r="D318" s="383" t="s">
        <v>2471</v>
      </c>
      <c r="E318" s="344" t="s">
        <v>1771</v>
      </c>
      <c r="F318" s="1217">
        <v>0.28699999999999998</v>
      </c>
      <c r="G318" s="519" t="s">
        <v>2472</v>
      </c>
      <c r="H318" s="431">
        <v>204.16</v>
      </c>
    </row>
    <row r="319" spans="1:8" ht="24" x14ac:dyDescent="0.25">
      <c r="A319" s="349">
        <v>9</v>
      </c>
      <c r="B319" s="203" t="s">
        <v>55</v>
      </c>
      <c r="C319" s="349">
        <v>101616</v>
      </c>
      <c r="D319" s="383" t="s">
        <v>2473</v>
      </c>
      <c r="E319" s="344" t="s">
        <v>45</v>
      </c>
      <c r="F319" s="1218">
        <v>1.69</v>
      </c>
      <c r="G319" s="519" t="s">
        <v>2101</v>
      </c>
      <c r="H319" s="431">
        <v>9.86</v>
      </c>
    </row>
    <row r="320" spans="1:8" ht="24" x14ac:dyDescent="0.25">
      <c r="A320" s="349">
        <v>10</v>
      </c>
      <c r="B320" s="203" t="s">
        <v>55</v>
      </c>
      <c r="C320" s="349">
        <v>2692</v>
      </c>
      <c r="D320" s="383" t="s">
        <v>2474</v>
      </c>
      <c r="E320" s="344" t="s">
        <v>2475</v>
      </c>
      <c r="F320" s="1218">
        <v>8.2000000000000007E-3</v>
      </c>
      <c r="G320" s="519" t="s">
        <v>2476</v>
      </c>
      <c r="H320" s="431">
        <v>0.05</v>
      </c>
    </row>
    <row r="321" spans="1:8" x14ac:dyDescent="0.25">
      <c r="A321" s="349">
        <v>11</v>
      </c>
      <c r="B321" s="203" t="s">
        <v>55</v>
      </c>
      <c r="C321" s="349">
        <v>4491</v>
      </c>
      <c r="D321" s="383" t="s">
        <v>2477</v>
      </c>
      <c r="E321" s="344" t="s">
        <v>2317</v>
      </c>
      <c r="F321" s="1218">
        <v>0.17760000000000001</v>
      </c>
      <c r="G321" s="519" t="s">
        <v>2478</v>
      </c>
      <c r="H321" s="431">
        <v>1.41</v>
      </c>
    </row>
    <row r="322" spans="1:8" x14ac:dyDescent="0.25">
      <c r="A322" s="349">
        <v>12</v>
      </c>
      <c r="B322" s="203" t="s">
        <v>55</v>
      </c>
      <c r="C322" s="349">
        <v>4517</v>
      </c>
      <c r="D322" s="383" t="s">
        <v>2479</v>
      </c>
      <c r="E322" s="344" t="s">
        <v>2317</v>
      </c>
      <c r="F322" s="1218">
        <v>0.2112</v>
      </c>
      <c r="G322" s="519" t="s">
        <v>2480</v>
      </c>
      <c r="H322" s="431">
        <v>0.57999999999999996</v>
      </c>
    </row>
    <row r="323" spans="1:8" x14ac:dyDescent="0.25">
      <c r="A323" s="349">
        <v>13</v>
      </c>
      <c r="B323" s="203" t="s">
        <v>55</v>
      </c>
      <c r="C323" s="349">
        <v>5069</v>
      </c>
      <c r="D323" s="383" t="s">
        <v>2481</v>
      </c>
      <c r="E323" s="344" t="s">
        <v>2288</v>
      </c>
      <c r="F323" s="1218">
        <v>1.8700000000000001E-2</v>
      </c>
      <c r="G323" s="519" t="s">
        <v>2482</v>
      </c>
      <c r="H323" s="431">
        <v>0.38</v>
      </c>
    </row>
    <row r="324" spans="1:8" ht="24" x14ac:dyDescent="0.25">
      <c r="A324" s="349">
        <v>14</v>
      </c>
      <c r="B324" s="203" t="s">
        <v>55</v>
      </c>
      <c r="C324" s="349">
        <v>6193</v>
      </c>
      <c r="D324" s="383" t="s">
        <v>2483</v>
      </c>
      <c r="E324" s="344" t="s">
        <v>2317</v>
      </c>
      <c r="F324" s="1218">
        <v>0.66239999999999999</v>
      </c>
      <c r="G324" s="519" t="s">
        <v>2484</v>
      </c>
      <c r="H324" s="431">
        <v>14.03</v>
      </c>
    </row>
    <row r="325" spans="1:8" x14ac:dyDescent="0.25">
      <c r="A325" s="349">
        <v>15</v>
      </c>
      <c r="B325" s="203" t="s">
        <v>55</v>
      </c>
      <c r="C325" s="349">
        <v>7258</v>
      </c>
      <c r="D325" s="383" t="s">
        <v>2485</v>
      </c>
      <c r="E325" s="344" t="s">
        <v>1290</v>
      </c>
      <c r="F325" s="1217">
        <v>278.67840000000001</v>
      </c>
      <c r="G325" s="519" t="s">
        <v>2486</v>
      </c>
      <c r="H325" s="431">
        <v>203.43</v>
      </c>
    </row>
    <row r="326" spans="1:8" ht="24" x14ac:dyDescent="0.25">
      <c r="A326" s="349">
        <v>16</v>
      </c>
      <c r="B326" s="203" t="s">
        <v>55</v>
      </c>
      <c r="C326" s="349">
        <v>89848</v>
      </c>
      <c r="D326" s="383" t="s">
        <v>2487</v>
      </c>
      <c r="E326" s="344" t="s">
        <v>153</v>
      </c>
      <c r="F326" s="1217">
        <v>10</v>
      </c>
      <c r="G326" s="519" t="s">
        <v>2488</v>
      </c>
      <c r="H326" s="431">
        <v>261.10000000000002</v>
      </c>
    </row>
    <row r="327" spans="1:8" ht="36" x14ac:dyDescent="0.25">
      <c r="A327" s="349">
        <v>17</v>
      </c>
      <c r="B327" s="203" t="s">
        <v>55</v>
      </c>
      <c r="C327" s="349">
        <v>89850</v>
      </c>
      <c r="D327" s="383" t="s">
        <v>2489</v>
      </c>
      <c r="E327" s="344" t="s">
        <v>119</v>
      </c>
      <c r="F327" s="1217">
        <v>2</v>
      </c>
      <c r="G327" s="519" t="s">
        <v>2490</v>
      </c>
      <c r="H327" s="431">
        <v>60.9</v>
      </c>
    </row>
    <row r="328" spans="1:8" ht="24" x14ac:dyDescent="0.25">
      <c r="A328" s="349">
        <v>18</v>
      </c>
      <c r="B328" s="203" t="s">
        <v>56</v>
      </c>
      <c r="C328" s="349">
        <v>1301005007</v>
      </c>
      <c r="D328" s="383" t="s">
        <v>2491</v>
      </c>
      <c r="E328" s="344" t="s">
        <v>153</v>
      </c>
      <c r="F328" s="1217">
        <v>10</v>
      </c>
      <c r="G328" s="519">
        <v>5.49</v>
      </c>
      <c r="H328" s="431">
        <v>54.9</v>
      </c>
    </row>
    <row r="329" spans="1:8" x14ac:dyDescent="0.25">
      <c r="A329" s="349">
        <v>19</v>
      </c>
      <c r="B329" s="203" t="s">
        <v>56</v>
      </c>
      <c r="C329" s="349">
        <v>1301001070</v>
      </c>
      <c r="D329" s="383" t="s">
        <v>2492</v>
      </c>
      <c r="E329" s="344" t="s">
        <v>153</v>
      </c>
      <c r="F329" s="1217">
        <v>19</v>
      </c>
      <c r="G329" s="519">
        <v>5.37</v>
      </c>
      <c r="H329" s="431">
        <v>102.03</v>
      </c>
    </row>
    <row r="330" spans="1:8" ht="24" x14ac:dyDescent="0.25">
      <c r="A330" s="349">
        <v>20</v>
      </c>
      <c r="B330" s="203" t="s">
        <v>55</v>
      </c>
      <c r="C330" s="349">
        <v>98557</v>
      </c>
      <c r="D330" s="383" t="s">
        <v>1823</v>
      </c>
      <c r="E330" s="344" t="s">
        <v>45</v>
      </c>
      <c r="F330" s="1217">
        <v>5</v>
      </c>
      <c r="G330" s="519" t="s">
        <v>1824</v>
      </c>
      <c r="H330" s="431">
        <v>310.55</v>
      </c>
    </row>
    <row r="332" spans="1:8" x14ac:dyDescent="0.25">
      <c r="A332" s="435" t="s">
        <v>1505</v>
      </c>
      <c r="B332" s="1090" t="s">
        <v>782</v>
      </c>
      <c r="C332" s="1090" t="s">
        <v>39</v>
      </c>
      <c r="D332" s="1095" t="s">
        <v>1508</v>
      </c>
      <c r="E332" s="1090" t="s">
        <v>783</v>
      </c>
      <c r="F332" s="435" t="s">
        <v>45</v>
      </c>
      <c r="G332" s="428" t="s">
        <v>784</v>
      </c>
      <c r="H332" s="429">
        <v>187.49</v>
      </c>
    </row>
    <row r="333" spans="1:8" x14ac:dyDescent="0.25">
      <c r="A333" s="1090" t="s">
        <v>5</v>
      </c>
      <c r="B333" s="1091"/>
      <c r="C333" s="1091"/>
      <c r="D333" s="1096"/>
      <c r="E333" s="1091" t="s">
        <v>40</v>
      </c>
      <c r="F333" s="1098" t="s">
        <v>41</v>
      </c>
      <c r="G333" s="1094" t="s">
        <v>1664</v>
      </c>
      <c r="H333" s="1094"/>
    </row>
    <row r="334" spans="1:8" x14ac:dyDescent="0.25">
      <c r="A334" s="1092"/>
      <c r="B334" s="1092"/>
      <c r="C334" s="1092"/>
      <c r="D334" s="1097"/>
      <c r="E334" s="1092"/>
      <c r="F334" s="1099"/>
      <c r="G334" s="434" t="s">
        <v>42</v>
      </c>
      <c r="H334" s="434" t="s">
        <v>43</v>
      </c>
    </row>
    <row r="335" spans="1:8" x14ac:dyDescent="0.25">
      <c r="A335" s="349">
        <v>1</v>
      </c>
      <c r="B335" s="203" t="s">
        <v>55</v>
      </c>
      <c r="C335" s="349">
        <v>88262</v>
      </c>
      <c r="D335" s="383" t="s">
        <v>2493</v>
      </c>
      <c r="E335" s="344" t="s">
        <v>2257</v>
      </c>
      <c r="F335" s="348">
        <v>0.7</v>
      </c>
      <c r="G335" s="519" t="s">
        <v>2494</v>
      </c>
      <c r="H335" s="431">
        <v>17.21</v>
      </c>
    </row>
    <row r="336" spans="1:8" x14ac:dyDescent="0.25">
      <c r="A336" s="349">
        <v>2</v>
      </c>
      <c r="B336" s="203" t="s">
        <v>55</v>
      </c>
      <c r="C336" s="349">
        <v>88316</v>
      </c>
      <c r="D336" s="383" t="s">
        <v>2267</v>
      </c>
      <c r="E336" s="344" t="s">
        <v>2257</v>
      </c>
      <c r="F336" s="348">
        <v>0.6</v>
      </c>
      <c r="G336" s="519" t="s">
        <v>2268</v>
      </c>
      <c r="H336" s="431">
        <v>12.07</v>
      </c>
    </row>
    <row r="337" spans="1:8" ht="24" x14ac:dyDescent="0.25">
      <c r="A337" s="349">
        <v>3</v>
      </c>
      <c r="B337" s="203" t="s">
        <v>55</v>
      </c>
      <c r="C337" s="349">
        <v>92273</v>
      </c>
      <c r="D337" s="383" t="s">
        <v>2495</v>
      </c>
      <c r="E337" s="344" t="s">
        <v>153</v>
      </c>
      <c r="F337" s="348">
        <v>0.97</v>
      </c>
      <c r="G337" s="519" t="s">
        <v>2496</v>
      </c>
      <c r="H337" s="431">
        <v>14.13</v>
      </c>
    </row>
    <row r="338" spans="1:8" ht="24" x14ac:dyDescent="0.25">
      <c r="A338" s="349">
        <v>4</v>
      </c>
      <c r="B338" s="203" t="s">
        <v>55</v>
      </c>
      <c r="C338" s="349">
        <v>103674</v>
      </c>
      <c r="D338" s="383" t="s">
        <v>2497</v>
      </c>
      <c r="E338" s="344" t="s">
        <v>1771</v>
      </c>
      <c r="F338" s="348">
        <v>0.06</v>
      </c>
      <c r="G338" s="519" t="s">
        <v>2498</v>
      </c>
      <c r="H338" s="431">
        <v>44.13</v>
      </c>
    </row>
    <row r="339" spans="1:8" ht="24" x14ac:dyDescent="0.25">
      <c r="A339" s="349">
        <v>5</v>
      </c>
      <c r="B339" s="203" t="s">
        <v>55</v>
      </c>
      <c r="C339" s="349">
        <v>3747</v>
      </c>
      <c r="D339" s="383" t="s">
        <v>2499</v>
      </c>
      <c r="E339" s="344" t="s">
        <v>2296</v>
      </c>
      <c r="F339" s="348">
        <v>1</v>
      </c>
      <c r="G339" s="519" t="s">
        <v>2500</v>
      </c>
      <c r="H339" s="431">
        <v>59.34</v>
      </c>
    </row>
    <row r="340" spans="1:8" ht="24" x14ac:dyDescent="0.25">
      <c r="A340" s="349">
        <v>6</v>
      </c>
      <c r="B340" s="203" t="s">
        <v>55</v>
      </c>
      <c r="C340" s="349">
        <v>6193</v>
      </c>
      <c r="D340" s="383" t="s">
        <v>2483</v>
      </c>
      <c r="E340" s="344" t="s">
        <v>2317</v>
      </c>
      <c r="F340" s="348">
        <v>1.87</v>
      </c>
      <c r="G340" s="519" t="s">
        <v>2484</v>
      </c>
      <c r="H340" s="431">
        <v>39.619999999999997</v>
      </c>
    </row>
    <row r="341" spans="1:8" x14ac:dyDescent="0.25">
      <c r="A341" s="349">
        <v>7</v>
      </c>
      <c r="B341" s="203" t="s">
        <v>55</v>
      </c>
      <c r="C341" s="349">
        <v>40304</v>
      </c>
      <c r="D341" s="383" t="s">
        <v>2501</v>
      </c>
      <c r="E341" s="344" t="s">
        <v>2288</v>
      </c>
      <c r="F341" s="348">
        <v>0.04</v>
      </c>
      <c r="G341" s="519" t="s">
        <v>2502</v>
      </c>
      <c r="H341" s="431">
        <v>0.99</v>
      </c>
    </row>
    <row r="343" spans="1:8" x14ac:dyDescent="0.25">
      <c r="A343" s="435" t="s">
        <v>1507</v>
      </c>
      <c r="B343" s="1090" t="s">
        <v>782</v>
      </c>
      <c r="C343" s="1090" t="s">
        <v>39</v>
      </c>
      <c r="D343" s="1095" t="s">
        <v>1506</v>
      </c>
      <c r="E343" s="1090" t="s">
        <v>783</v>
      </c>
      <c r="F343" s="435" t="s">
        <v>45</v>
      </c>
      <c r="G343" s="428" t="s">
        <v>784</v>
      </c>
      <c r="H343" s="429">
        <v>203.58000000000004</v>
      </c>
    </row>
    <row r="344" spans="1:8" x14ac:dyDescent="0.25">
      <c r="A344" s="1090" t="s">
        <v>5</v>
      </c>
      <c r="B344" s="1091"/>
      <c r="C344" s="1091"/>
      <c r="D344" s="1096"/>
      <c r="E344" s="1091" t="s">
        <v>40</v>
      </c>
      <c r="F344" s="1098" t="s">
        <v>41</v>
      </c>
      <c r="G344" s="1094" t="s">
        <v>1664</v>
      </c>
      <c r="H344" s="1094"/>
    </row>
    <row r="345" spans="1:8" x14ac:dyDescent="0.25">
      <c r="A345" s="1092"/>
      <c r="B345" s="1092"/>
      <c r="C345" s="1092"/>
      <c r="D345" s="1097"/>
      <c r="E345" s="1092"/>
      <c r="F345" s="1099"/>
      <c r="G345" s="434" t="s">
        <v>42</v>
      </c>
      <c r="H345" s="434" t="s">
        <v>43</v>
      </c>
    </row>
    <row r="346" spans="1:8" x14ac:dyDescent="0.25">
      <c r="A346" s="349">
        <v>1</v>
      </c>
      <c r="B346" s="203" t="s">
        <v>55</v>
      </c>
      <c r="C346" s="349">
        <v>88262</v>
      </c>
      <c r="D346" s="383" t="s">
        <v>2493</v>
      </c>
      <c r="E346" s="344" t="s">
        <v>2257</v>
      </c>
      <c r="F346" s="348">
        <v>0.7</v>
      </c>
      <c r="G346" s="519" t="s">
        <v>2494</v>
      </c>
      <c r="H346" s="431">
        <v>17.21</v>
      </c>
    </row>
    <row r="347" spans="1:8" x14ac:dyDescent="0.25">
      <c r="A347" s="349">
        <v>2</v>
      </c>
      <c r="B347" s="203" t="s">
        <v>55</v>
      </c>
      <c r="C347" s="349">
        <v>88316</v>
      </c>
      <c r="D347" s="383" t="s">
        <v>2267</v>
      </c>
      <c r="E347" s="344" t="s">
        <v>2257</v>
      </c>
      <c r="F347" s="348">
        <v>0.6</v>
      </c>
      <c r="G347" s="519" t="s">
        <v>2268</v>
      </c>
      <c r="H347" s="431">
        <v>12.07</v>
      </c>
    </row>
    <row r="348" spans="1:8" ht="24" x14ac:dyDescent="0.25">
      <c r="A348" s="349">
        <v>3</v>
      </c>
      <c r="B348" s="203" t="s">
        <v>55</v>
      </c>
      <c r="C348" s="349">
        <v>92273</v>
      </c>
      <c r="D348" s="383" t="s">
        <v>2495</v>
      </c>
      <c r="E348" s="344" t="s">
        <v>153</v>
      </c>
      <c r="F348" s="348">
        <v>0.97</v>
      </c>
      <c r="G348" s="519" t="s">
        <v>2496</v>
      </c>
      <c r="H348" s="431">
        <v>14.13</v>
      </c>
    </row>
    <row r="349" spans="1:8" ht="24" x14ac:dyDescent="0.25">
      <c r="A349" s="349">
        <v>4</v>
      </c>
      <c r="B349" s="203" t="s">
        <v>55</v>
      </c>
      <c r="C349" s="349">
        <v>103674</v>
      </c>
      <c r="D349" s="383" t="s">
        <v>2497</v>
      </c>
      <c r="E349" s="344" t="s">
        <v>1771</v>
      </c>
      <c r="F349" s="348">
        <v>0.06</v>
      </c>
      <c r="G349" s="519" t="s">
        <v>2498</v>
      </c>
      <c r="H349" s="431">
        <v>44.13</v>
      </c>
    </row>
    <row r="350" spans="1:8" ht="24" x14ac:dyDescent="0.25">
      <c r="A350" s="349">
        <v>5</v>
      </c>
      <c r="B350" s="203" t="s">
        <v>55</v>
      </c>
      <c r="C350" s="349">
        <v>3738</v>
      </c>
      <c r="D350" s="383" t="s">
        <v>2503</v>
      </c>
      <c r="E350" s="344" t="s">
        <v>2296</v>
      </c>
      <c r="F350" s="348">
        <v>1</v>
      </c>
      <c r="G350" s="519" t="s">
        <v>2504</v>
      </c>
      <c r="H350" s="431">
        <v>75.430000000000007</v>
      </c>
    </row>
    <row r="351" spans="1:8" ht="24" x14ac:dyDescent="0.25">
      <c r="A351" s="349">
        <v>6</v>
      </c>
      <c r="B351" s="203" t="s">
        <v>55</v>
      </c>
      <c r="C351" s="349">
        <v>6193</v>
      </c>
      <c r="D351" s="383" t="s">
        <v>2483</v>
      </c>
      <c r="E351" s="344" t="s">
        <v>2317</v>
      </c>
      <c r="F351" s="348">
        <v>1.87</v>
      </c>
      <c r="G351" s="519" t="s">
        <v>2484</v>
      </c>
      <c r="H351" s="431">
        <v>39.619999999999997</v>
      </c>
    </row>
    <row r="352" spans="1:8" x14ac:dyDescent="0.25">
      <c r="A352" s="349">
        <v>7</v>
      </c>
      <c r="B352" s="203" t="s">
        <v>55</v>
      </c>
      <c r="C352" s="349">
        <v>40304</v>
      </c>
      <c r="D352" s="383" t="s">
        <v>2501</v>
      </c>
      <c r="E352" s="344" t="s">
        <v>2288</v>
      </c>
      <c r="F352" s="348">
        <v>0.04</v>
      </c>
      <c r="G352" s="519" t="s">
        <v>2502</v>
      </c>
      <c r="H352" s="431">
        <v>0.99</v>
      </c>
    </row>
    <row r="354" spans="1:8" x14ac:dyDescent="0.25">
      <c r="A354" s="435" t="s">
        <v>1575</v>
      </c>
      <c r="B354" s="1086" t="s">
        <v>782</v>
      </c>
      <c r="C354" s="1086" t="s">
        <v>39</v>
      </c>
      <c r="D354" s="1087" t="s">
        <v>1577</v>
      </c>
      <c r="E354" s="1090" t="s">
        <v>783</v>
      </c>
      <c r="F354" s="435" t="s">
        <v>119</v>
      </c>
      <c r="G354" s="428" t="s">
        <v>784</v>
      </c>
      <c r="H354" s="429">
        <v>58.120000000000005</v>
      </c>
    </row>
    <row r="355" spans="1:8" x14ac:dyDescent="0.25">
      <c r="A355" s="1086" t="s">
        <v>5</v>
      </c>
      <c r="B355" s="1086"/>
      <c r="C355" s="1086"/>
      <c r="D355" s="1088"/>
      <c r="E355" s="1091"/>
      <c r="F355" s="1093" t="s">
        <v>41</v>
      </c>
      <c r="G355" s="1094" t="s">
        <v>1664</v>
      </c>
      <c r="H355" s="1094"/>
    </row>
    <row r="356" spans="1:8" x14ac:dyDescent="0.25">
      <c r="A356" s="1086"/>
      <c r="B356" s="1086"/>
      <c r="C356" s="1086"/>
      <c r="D356" s="1089"/>
      <c r="E356" s="1092"/>
      <c r="F356" s="1093"/>
      <c r="G356" s="434" t="s">
        <v>42</v>
      </c>
      <c r="H356" s="434" t="s">
        <v>43</v>
      </c>
    </row>
    <row r="357" spans="1:8" x14ac:dyDescent="0.25">
      <c r="A357" s="349">
        <v>1</v>
      </c>
      <c r="B357" s="203" t="s">
        <v>103</v>
      </c>
      <c r="C357" s="349">
        <v>13708</v>
      </c>
      <c r="D357" s="343" t="s">
        <v>1576</v>
      </c>
      <c r="E357" s="85" t="s">
        <v>119</v>
      </c>
      <c r="F357" s="348">
        <v>1</v>
      </c>
      <c r="G357" s="519">
        <v>27</v>
      </c>
      <c r="H357" s="431">
        <v>27</v>
      </c>
    </row>
    <row r="358" spans="1:8" x14ac:dyDescent="0.25">
      <c r="A358" s="349">
        <v>2</v>
      </c>
      <c r="B358" s="203" t="s">
        <v>55</v>
      </c>
      <c r="C358" s="349">
        <v>88279</v>
      </c>
      <c r="D358" s="383" t="s">
        <v>2341</v>
      </c>
      <c r="E358" s="344" t="s">
        <v>2257</v>
      </c>
      <c r="F358" s="348">
        <v>0.6</v>
      </c>
      <c r="G358" s="519" t="s">
        <v>2342</v>
      </c>
      <c r="H358" s="431">
        <v>18.57</v>
      </c>
    </row>
    <row r="359" spans="1:8" x14ac:dyDescent="0.25">
      <c r="A359" s="349">
        <v>3</v>
      </c>
      <c r="B359" s="203" t="s">
        <v>55</v>
      </c>
      <c r="C359" s="349">
        <v>88243</v>
      </c>
      <c r="D359" s="383" t="s">
        <v>2283</v>
      </c>
      <c r="E359" s="344" t="s">
        <v>2257</v>
      </c>
      <c r="F359" s="348">
        <v>0.6</v>
      </c>
      <c r="G359" s="519" t="s">
        <v>2284</v>
      </c>
      <c r="H359" s="431">
        <v>12.55</v>
      </c>
    </row>
    <row r="361" spans="1:8" x14ac:dyDescent="0.25">
      <c r="A361" s="435" t="s">
        <v>1580</v>
      </c>
      <c r="B361" s="1086" t="s">
        <v>782</v>
      </c>
      <c r="C361" s="1086" t="s">
        <v>39</v>
      </c>
      <c r="D361" s="1087" t="s">
        <v>1581</v>
      </c>
      <c r="E361" s="1090" t="s">
        <v>783</v>
      </c>
      <c r="F361" s="435" t="s">
        <v>119</v>
      </c>
      <c r="G361" s="428" t="s">
        <v>784</v>
      </c>
      <c r="H361" s="429">
        <v>376.12</v>
      </c>
    </row>
    <row r="362" spans="1:8" x14ac:dyDescent="0.25">
      <c r="A362" s="1086" t="s">
        <v>5</v>
      </c>
      <c r="B362" s="1086"/>
      <c r="C362" s="1086"/>
      <c r="D362" s="1088"/>
      <c r="E362" s="1091"/>
      <c r="F362" s="1093" t="s">
        <v>41</v>
      </c>
      <c r="G362" s="1094" t="s">
        <v>1664</v>
      </c>
      <c r="H362" s="1094"/>
    </row>
    <row r="363" spans="1:8" x14ac:dyDescent="0.25">
      <c r="A363" s="1086"/>
      <c r="B363" s="1086"/>
      <c r="C363" s="1086"/>
      <c r="D363" s="1089"/>
      <c r="E363" s="1092"/>
      <c r="F363" s="1093"/>
      <c r="G363" s="434" t="s">
        <v>42</v>
      </c>
      <c r="H363" s="434" t="s">
        <v>43</v>
      </c>
    </row>
    <row r="364" spans="1:8" x14ac:dyDescent="0.25">
      <c r="A364" s="349">
        <v>1</v>
      </c>
      <c r="B364" s="203" t="s">
        <v>103</v>
      </c>
      <c r="C364" s="349">
        <v>10344</v>
      </c>
      <c r="D364" s="343" t="s">
        <v>1582</v>
      </c>
      <c r="E364" s="85" t="s">
        <v>119</v>
      </c>
      <c r="F364" s="348">
        <v>1</v>
      </c>
      <c r="G364" s="1219">
        <v>345</v>
      </c>
      <c r="H364" s="431">
        <v>345</v>
      </c>
    </row>
    <row r="365" spans="1:8" x14ac:dyDescent="0.25">
      <c r="A365" s="349">
        <v>2</v>
      </c>
      <c r="B365" s="203" t="s">
        <v>55</v>
      </c>
      <c r="C365" s="349">
        <v>88279</v>
      </c>
      <c r="D365" s="383" t="s">
        <v>2341</v>
      </c>
      <c r="E365" s="344" t="s">
        <v>2257</v>
      </c>
      <c r="F365" s="348">
        <v>0.6</v>
      </c>
      <c r="G365" s="519" t="s">
        <v>2342</v>
      </c>
      <c r="H365" s="431">
        <v>18.57</v>
      </c>
    </row>
    <row r="366" spans="1:8" x14ac:dyDescent="0.25">
      <c r="A366" s="349">
        <v>3</v>
      </c>
      <c r="B366" s="203" t="s">
        <v>55</v>
      </c>
      <c r="C366" s="349">
        <v>88243</v>
      </c>
      <c r="D366" s="383" t="s">
        <v>2283</v>
      </c>
      <c r="E366" s="344" t="s">
        <v>2257</v>
      </c>
      <c r="F366" s="348">
        <v>0.6</v>
      </c>
      <c r="G366" s="519" t="s">
        <v>2284</v>
      </c>
      <c r="H366" s="431">
        <v>12.55</v>
      </c>
    </row>
    <row r="368" spans="1:8" x14ac:dyDescent="0.25">
      <c r="A368" s="435" t="s">
        <v>1583</v>
      </c>
      <c r="B368" s="1086" t="s">
        <v>782</v>
      </c>
      <c r="C368" s="1086" t="s">
        <v>39</v>
      </c>
      <c r="D368" s="1087" t="s">
        <v>1584</v>
      </c>
      <c r="E368" s="1090" t="s">
        <v>783</v>
      </c>
      <c r="F368" s="435" t="s">
        <v>119</v>
      </c>
      <c r="G368" s="428" t="s">
        <v>784</v>
      </c>
      <c r="H368" s="429">
        <v>376.12</v>
      </c>
    </row>
    <row r="369" spans="1:8" x14ac:dyDescent="0.25">
      <c r="A369" s="1086" t="s">
        <v>5</v>
      </c>
      <c r="B369" s="1086"/>
      <c r="C369" s="1086"/>
      <c r="D369" s="1088"/>
      <c r="E369" s="1091"/>
      <c r="F369" s="1093" t="s">
        <v>41</v>
      </c>
      <c r="G369" s="1094" t="s">
        <v>1664</v>
      </c>
      <c r="H369" s="1094"/>
    </row>
    <row r="370" spans="1:8" x14ac:dyDescent="0.25">
      <c r="A370" s="1086"/>
      <c r="B370" s="1086"/>
      <c r="C370" s="1086"/>
      <c r="D370" s="1089"/>
      <c r="E370" s="1092"/>
      <c r="F370" s="1093"/>
      <c r="G370" s="434" t="s">
        <v>42</v>
      </c>
      <c r="H370" s="434" t="s">
        <v>43</v>
      </c>
    </row>
    <row r="371" spans="1:8" x14ac:dyDescent="0.25">
      <c r="A371" s="349">
        <v>1</v>
      </c>
      <c r="B371" s="203" t="s">
        <v>103</v>
      </c>
      <c r="C371" s="349">
        <v>10344</v>
      </c>
      <c r="D371" s="343" t="s">
        <v>1582</v>
      </c>
      <c r="E371" s="85" t="s">
        <v>119</v>
      </c>
      <c r="F371" s="348">
        <v>1</v>
      </c>
      <c r="G371" s="1219">
        <v>345</v>
      </c>
      <c r="H371" s="431">
        <v>345</v>
      </c>
    </row>
    <row r="372" spans="1:8" x14ac:dyDescent="0.25">
      <c r="A372" s="349">
        <v>2</v>
      </c>
      <c r="B372" s="203" t="s">
        <v>55</v>
      </c>
      <c r="C372" s="349">
        <v>88279</v>
      </c>
      <c r="D372" s="383" t="s">
        <v>2341</v>
      </c>
      <c r="E372" s="344" t="s">
        <v>2257</v>
      </c>
      <c r="F372" s="348">
        <v>0.6</v>
      </c>
      <c r="G372" s="519" t="s">
        <v>2342</v>
      </c>
      <c r="H372" s="431">
        <v>18.57</v>
      </c>
    </row>
    <row r="373" spans="1:8" x14ac:dyDescent="0.25">
      <c r="A373" s="349">
        <v>3</v>
      </c>
      <c r="B373" s="203" t="s">
        <v>55</v>
      </c>
      <c r="C373" s="349">
        <v>88243</v>
      </c>
      <c r="D373" s="383" t="s">
        <v>2283</v>
      </c>
      <c r="E373" s="344" t="s">
        <v>2257</v>
      </c>
      <c r="F373" s="348">
        <v>0.6</v>
      </c>
      <c r="G373" s="519" t="s">
        <v>2284</v>
      </c>
      <c r="H373" s="431">
        <v>12.55</v>
      </c>
    </row>
    <row r="375" spans="1:8" x14ac:dyDescent="0.25">
      <c r="A375" s="435" t="s">
        <v>1585</v>
      </c>
      <c r="B375" s="1086" t="s">
        <v>782</v>
      </c>
      <c r="C375" s="1086" t="s">
        <v>39</v>
      </c>
      <c r="D375" s="1087" t="s">
        <v>1592</v>
      </c>
      <c r="E375" s="1090" t="s">
        <v>783</v>
      </c>
      <c r="F375" s="435" t="s">
        <v>119</v>
      </c>
      <c r="G375" s="428" t="s">
        <v>784</v>
      </c>
      <c r="H375" s="429">
        <v>1383.71</v>
      </c>
    </row>
    <row r="376" spans="1:8" x14ac:dyDescent="0.25">
      <c r="A376" s="1086" t="s">
        <v>5</v>
      </c>
      <c r="B376" s="1086"/>
      <c r="C376" s="1086"/>
      <c r="D376" s="1088"/>
      <c r="E376" s="1091"/>
      <c r="F376" s="1093" t="s">
        <v>41</v>
      </c>
      <c r="G376" s="1094" t="s">
        <v>1664</v>
      </c>
      <c r="H376" s="1094"/>
    </row>
    <row r="377" spans="1:8" x14ac:dyDescent="0.25">
      <c r="A377" s="1086"/>
      <c r="B377" s="1086"/>
      <c r="C377" s="1086"/>
      <c r="D377" s="1089"/>
      <c r="E377" s="1092"/>
      <c r="F377" s="1093"/>
      <c r="G377" s="434" t="s">
        <v>42</v>
      </c>
      <c r="H377" s="434" t="s">
        <v>43</v>
      </c>
    </row>
    <row r="378" spans="1:8" x14ac:dyDescent="0.25">
      <c r="A378" s="349">
        <v>1</v>
      </c>
      <c r="B378" s="203" t="s">
        <v>55</v>
      </c>
      <c r="C378" s="349">
        <v>2378</v>
      </c>
      <c r="D378" s="383" t="s">
        <v>2505</v>
      </c>
      <c r="E378" s="344" t="s">
        <v>1290</v>
      </c>
      <c r="F378" s="348">
        <v>1</v>
      </c>
      <c r="G378" s="519" t="s">
        <v>2506</v>
      </c>
      <c r="H378" s="431">
        <v>1322.64</v>
      </c>
    </row>
    <row r="379" spans="1:8" x14ac:dyDescent="0.25">
      <c r="A379" s="349">
        <v>2</v>
      </c>
      <c r="B379" s="203" t="s">
        <v>55</v>
      </c>
      <c r="C379" s="349">
        <v>88247</v>
      </c>
      <c r="D379" s="383" t="s">
        <v>2304</v>
      </c>
      <c r="E379" s="344" t="s">
        <v>2257</v>
      </c>
      <c r="F379" s="348">
        <v>1.32</v>
      </c>
      <c r="G379" s="519" t="s">
        <v>2305</v>
      </c>
      <c r="H379" s="431">
        <v>27.73</v>
      </c>
    </row>
    <row r="380" spans="1:8" x14ac:dyDescent="0.25">
      <c r="A380" s="349">
        <v>3</v>
      </c>
      <c r="B380" s="203" t="s">
        <v>55</v>
      </c>
      <c r="C380" s="349">
        <v>88264</v>
      </c>
      <c r="D380" s="383" t="s">
        <v>2302</v>
      </c>
      <c r="E380" s="344" t="s">
        <v>2257</v>
      </c>
      <c r="F380" s="348">
        <v>1.32</v>
      </c>
      <c r="G380" s="519" t="s">
        <v>2303</v>
      </c>
      <c r="H380" s="431">
        <v>33.340000000000003</v>
      </c>
    </row>
    <row r="382" spans="1:8" x14ac:dyDescent="0.25">
      <c r="A382" s="435" t="s">
        <v>1593</v>
      </c>
      <c r="B382" s="1086" t="s">
        <v>782</v>
      </c>
      <c r="C382" s="1086" t="s">
        <v>39</v>
      </c>
      <c r="D382" s="1087" t="s">
        <v>1594</v>
      </c>
      <c r="E382" s="1090" t="s">
        <v>783</v>
      </c>
      <c r="F382" s="435" t="s">
        <v>119</v>
      </c>
      <c r="G382" s="428" t="s">
        <v>784</v>
      </c>
      <c r="H382" s="429">
        <v>4501.38</v>
      </c>
    </row>
    <row r="383" spans="1:8" x14ac:dyDescent="0.25">
      <c r="A383" s="1086" t="s">
        <v>5</v>
      </c>
      <c r="B383" s="1086"/>
      <c r="C383" s="1086"/>
      <c r="D383" s="1088"/>
      <c r="E383" s="1091"/>
      <c r="F383" s="1093" t="s">
        <v>41</v>
      </c>
      <c r="G383" s="1094" t="s">
        <v>1664</v>
      </c>
      <c r="H383" s="1094"/>
    </row>
    <row r="384" spans="1:8" x14ac:dyDescent="0.25">
      <c r="A384" s="1086"/>
      <c r="B384" s="1086"/>
      <c r="C384" s="1086"/>
      <c r="D384" s="1089"/>
      <c r="E384" s="1092"/>
      <c r="F384" s="1093"/>
      <c r="G384" s="434" t="s">
        <v>42</v>
      </c>
      <c r="H384" s="434" t="s">
        <v>43</v>
      </c>
    </row>
    <row r="385" spans="1:8" ht="24" x14ac:dyDescent="0.25">
      <c r="A385" s="349">
        <v>1</v>
      </c>
      <c r="B385" s="203" t="s">
        <v>55</v>
      </c>
      <c r="C385" s="349">
        <v>34738</v>
      </c>
      <c r="D385" s="383" t="s">
        <v>2507</v>
      </c>
      <c r="E385" s="344" t="s">
        <v>1290</v>
      </c>
      <c r="F385" s="348">
        <v>1</v>
      </c>
      <c r="G385" s="519" t="s">
        <v>2508</v>
      </c>
      <c r="H385" s="431">
        <v>4440.3100000000004</v>
      </c>
    </row>
    <row r="386" spans="1:8" x14ac:dyDescent="0.25">
      <c r="A386" s="349">
        <v>2</v>
      </c>
      <c r="B386" s="203" t="s">
        <v>55</v>
      </c>
      <c r="C386" s="349">
        <v>88247</v>
      </c>
      <c r="D386" s="383" t="s">
        <v>2304</v>
      </c>
      <c r="E386" s="344" t="s">
        <v>2257</v>
      </c>
      <c r="F386" s="348">
        <v>1.32</v>
      </c>
      <c r="G386" s="519" t="s">
        <v>2305</v>
      </c>
      <c r="H386" s="431">
        <v>27.73</v>
      </c>
    </row>
    <row r="387" spans="1:8" x14ac:dyDescent="0.25">
      <c r="A387" s="349">
        <v>3</v>
      </c>
      <c r="B387" s="203" t="s">
        <v>55</v>
      </c>
      <c r="C387" s="349">
        <v>88264</v>
      </c>
      <c r="D387" s="383" t="s">
        <v>2302</v>
      </c>
      <c r="E387" s="344" t="s">
        <v>2257</v>
      </c>
      <c r="F387" s="348">
        <v>1.32</v>
      </c>
      <c r="G387" s="519" t="s">
        <v>2303</v>
      </c>
      <c r="H387" s="431">
        <v>33.340000000000003</v>
      </c>
    </row>
    <row r="389" spans="1:8" x14ac:dyDescent="0.25">
      <c r="A389" s="435" t="s">
        <v>1638</v>
      </c>
      <c r="B389" s="1086" t="s">
        <v>782</v>
      </c>
      <c r="C389" s="1086" t="s">
        <v>39</v>
      </c>
      <c r="D389" s="1087" t="s">
        <v>1661</v>
      </c>
      <c r="E389" s="1090" t="s">
        <v>783</v>
      </c>
      <c r="F389" s="435" t="s">
        <v>119</v>
      </c>
      <c r="G389" s="428" t="s">
        <v>784</v>
      </c>
      <c r="H389" s="429">
        <v>201492.53999999998</v>
      </c>
    </row>
    <row r="390" spans="1:8" x14ac:dyDescent="0.25">
      <c r="A390" s="1086" t="s">
        <v>5</v>
      </c>
      <c r="B390" s="1086"/>
      <c r="C390" s="1086"/>
      <c r="D390" s="1088"/>
      <c r="E390" s="1091"/>
      <c r="F390" s="1093" t="s">
        <v>41</v>
      </c>
      <c r="G390" s="1094" t="s">
        <v>1664</v>
      </c>
      <c r="H390" s="1094"/>
    </row>
    <row r="391" spans="1:8" ht="51" customHeight="1" x14ac:dyDescent="0.25">
      <c r="A391" s="1086"/>
      <c r="B391" s="1086"/>
      <c r="C391" s="1086"/>
      <c r="D391" s="1089"/>
      <c r="E391" s="1092"/>
      <c r="F391" s="1093"/>
      <c r="G391" s="434" t="s">
        <v>42</v>
      </c>
      <c r="H391" s="434" t="s">
        <v>43</v>
      </c>
    </row>
    <row r="392" spans="1:8" ht="60" x14ac:dyDescent="0.25">
      <c r="A392" s="349">
        <v>1</v>
      </c>
      <c r="B392" s="203" t="s">
        <v>104</v>
      </c>
      <c r="C392" s="349" t="s">
        <v>1185</v>
      </c>
      <c r="D392" s="383" t="s">
        <v>1660</v>
      </c>
      <c r="E392" s="344" t="s">
        <v>119</v>
      </c>
      <c r="F392" s="348">
        <v>1</v>
      </c>
      <c r="G392" s="519">
        <v>201400</v>
      </c>
      <c r="H392" s="431">
        <v>201400</v>
      </c>
    </row>
    <row r="393" spans="1:8" x14ac:dyDescent="0.25">
      <c r="A393" s="349">
        <v>2</v>
      </c>
      <c r="B393" s="203" t="s">
        <v>55</v>
      </c>
      <c r="C393" s="349">
        <v>88247</v>
      </c>
      <c r="D393" s="383" t="s">
        <v>2304</v>
      </c>
      <c r="E393" s="344" t="s">
        <v>2257</v>
      </c>
      <c r="F393" s="348">
        <v>2</v>
      </c>
      <c r="G393" s="519" t="s">
        <v>2305</v>
      </c>
      <c r="H393" s="431">
        <v>42.02</v>
      </c>
    </row>
    <row r="394" spans="1:8" x14ac:dyDescent="0.25">
      <c r="A394" s="349">
        <v>3</v>
      </c>
      <c r="B394" s="203" t="s">
        <v>55</v>
      </c>
      <c r="C394" s="349">
        <v>88264</v>
      </c>
      <c r="D394" s="383" t="s">
        <v>2302</v>
      </c>
      <c r="E394" s="344" t="s">
        <v>2257</v>
      </c>
      <c r="F394" s="348">
        <v>2</v>
      </c>
      <c r="G394" s="519" t="s">
        <v>2303</v>
      </c>
      <c r="H394" s="431">
        <v>50.52</v>
      </c>
    </row>
    <row r="396" spans="1:8" x14ac:dyDescent="0.25">
      <c r="A396" s="435" t="s">
        <v>1639</v>
      </c>
      <c r="B396" s="1086" t="s">
        <v>782</v>
      </c>
      <c r="C396" s="1086" t="s">
        <v>39</v>
      </c>
      <c r="D396" s="1087" t="s">
        <v>1659</v>
      </c>
      <c r="E396" s="1090" t="s">
        <v>783</v>
      </c>
      <c r="F396" s="435" t="s">
        <v>119</v>
      </c>
      <c r="G396" s="428" t="s">
        <v>784</v>
      </c>
      <c r="H396" s="429">
        <v>142092.53999999998</v>
      </c>
    </row>
    <row r="397" spans="1:8" x14ac:dyDescent="0.25">
      <c r="A397" s="1086" t="s">
        <v>5</v>
      </c>
      <c r="B397" s="1086"/>
      <c r="C397" s="1086"/>
      <c r="D397" s="1088"/>
      <c r="E397" s="1091"/>
      <c r="F397" s="1093" t="s">
        <v>41</v>
      </c>
      <c r="G397" s="1094" t="s">
        <v>1664</v>
      </c>
      <c r="H397" s="1094"/>
    </row>
    <row r="398" spans="1:8" ht="49.5" customHeight="1" x14ac:dyDescent="0.25">
      <c r="A398" s="1086"/>
      <c r="B398" s="1086"/>
      <c r="C398" s="1086"/>
      <c r="D398" s="1089"/>
      <c r="E398" s="1092"/>
      <c r="F398" s="1093"/>
      <c r="G398" s="434" t="s">
        <v>42</v>
      </c>
      <c r="H398" s="434" t="s">
        <v>43</v>
      </c>
    </row>
    <row r="399" spans="1:8" ht="60" x14ac:dyDescent="0.25">
      <c r="A399" s="349">
        <v>1</v>
      </c>
      <c r="B399" s="203" t="s">
        <v>104</v>
      </c>
      <c r="C399" s="349" t="s">
        <v>1190</v>
      </c>
      <c r="D399" s="383" t="s">
        <v>1658</v>
      </c>
      <c r="E399" s="344" t="s">
        <v>119</v>
      </c>
      <c r="F399" s="348">
        <v>1</v>
      </c>
      <c r="G399" s="519">
        <v>142000</v>
      </c>
      <c r="H399" s="431">
        <v>142000</v>
      </c>
    </row>
    <row r="400" spans="1:8" x14ac:dyDescent="0.25">
      <c r="A400" s="349">
        <v>2</v>
      </c>
      <c r="B400" s="203" t="s">
        <v>55</v>
      </c>
      <c r="C400" s="349">
        <v>88247</v>
      </c>
      <c r="D400" s="383" t="s">
        <v>2304</v>
      </c>
      <c r="E400" s="344" t="s">
        <v>2257</v>
      </c>
      <c r="F400" s="348">
        <v>2</v>
      </c>
      <c r="G400" s="519" t="s">
        <v>2305</v>
      </c>
      <c r="H400" s="431">
        <v>42.02</v>
      </c>
    </row>
    <row r="401" spans="1:8" x14ac:dyDescent="0.25">
      <c r="A401" s="349">
        <v>3</v>
      </c>
      <c r="B401" s="203" t="s">
        <v>55</v>
      </c>
      <c r="C401" s="349">
        <v>88264</v>
      </c>
      <c r="D401" s="383" t="s">
        <v>2302</v>
      </c>
      <c r="E401" s="344" t="s">
        <v>2257</v>
      </c>
      <c r="F401" s="348">
        <v>2</v>
      </c>
      <c r="G401" s="519" t="s">
        <v>2303</v>
      </c>
      <c r="H401" s="431">
        <v>50.52</v>
      </c>
    </row>
    <row r="403" spans="1:8" x14ac:dyDescent="0.25">
      <c r="A403" s="435" t="s">
        <v>1640</v>
      </c>
      <c r="B403" s="1086" t="s">
        <v>782</v>
      </c>
      <c r="C403" s="1086" t="s">
        <v>39</v>
      </c>
      <c r="D403" s="1087" t="s">
        <v>1641</v>
      </c>
      <c r="E403" s="1090" t="s">
        <v>783</v>
      </c>
      <c r="F403" s="435" t="s">
        <v>119</v>
      </c>
      <c r="G403" s="428" t="s">
        <v>784</v>
      </c>
      <c r="H403" s="429">
        <v>38542.539999999994</v>
      </c>
    </row>
    <row r="404" spans="1:8" x14ac:dyDescent="0.25">
      <c r="A404" s="1086" t="s">
        <v>5</v>
      </c>
      <c r="B404" s="1086"/>
      <c r="C404" s="1086"/>
      <c r="D404" s="1088"/>
      <c r="E404" s="1091"/>
      <c r="F404" s="1093" t="s">
        <v>41</v>
      </c>
      <c r="G404" s="1094" t="s">
        <v>1664</v>
      </c>
      <c r="H404" s="1094"/>
    </row>
    <row r="405" spans="1:8" ht="34.5" customHeight="1" x14ac:dyDescent="0.25">
      <c r="A405" s="1086"/>
      <c r="B405" s="1086"/>
      <c r="C405" s="1086"/>
      <c r="D405" s="1089"/>
      <c r="E405" s="1092"/>
      <c r="F405" s="1093"/>
      <c r="G405" s="434" t="s">
        <v>42</v>
      </c>
      <c r="H405" s="434" t="s">
        <v>43</v>
      </c>
    </row>
    <row r="406" spans="1:8" ht="48" x14ac:dyDescent="0.25">
      <c r="A406" s="349">
        <v>1</v>
      </c>
      <c r="B406" s="203" t="s">
        <v>104</v>
      </c>
      <c r="C406" s="349" t="s">
        <v>1365</v>
      </c>
      <c r="D406" s="383" t="s">
        <v>1637</v>
      </c>
      <c r="E406" s="344" t="s">
        <v>119</v>
      </c>
      <c r="F406" s="348">
        <v>1</v>
      </c>
      <c r="G406" s="519">
        <v>38450</v>
      </c>
      <c r="H406" s="431">
        <v>38450</v>
      </c>
    </row>
    <row r="407" spans="1:8" x14ac:dyDescent="0.25">
      <c r="A407" s="349">
        <v>2</v>
      </c>
      <c r="B407" s="203" t="s">
        <v>55</v>
      </c>
      <c r="C407" s="349">
        <v>88247</v>
      </c>
      <c r="D407" s="383" t="s">
        <v>2304</v>
      </c>
      <c r="E407" s="344" t="s">
        <v>2257</v>
      </c>
      <c r="F407" s="348">
        <v>2</v>
      </c>
      <c r="G407" s="519" t="s">
        <v>2305</v>
      </c>
      <c r="H407" s="431">
        <v>42.02</v>
      </c>
    </row>
    <row r="408" spans="1:8" x14ac:dyDescent="0.25">
      <c r="A408" s="349">
        <v>3</v>
      </c>
      <c r="B408" s="203" t="s">
        <v>55</v>
      </c>
      <c r="C408" s="349">
        <v>88264</v>
      </c>
      <c r="D408" s="383" t="s">
        <v>2302</v>
      </c>
      <c r="E408" s="344" t="s">
        <v>2257</v>
      </c>
      <c r="F408" s="348">
        <v>2</v>
      </c>
      <c r="G408" s="519" t="s">
        <v>2303</v>
      </c>
      <c r="H408" s="431">
        <v>50.52</v>
      </c>
    </row>
    <row r="410" spans="1:8" x14ac:dyDescent="0.25">
      <c r="A410" s="435" t="s">
        <v>1646</v>
      </c>
      <c r="B410" s="1090" t="s">
        <v>782</v>
      </c>
      <c r="C410" s="1090" t="s">
        <v>39</v>
      </c>
      <c r="D410" s="1095" t="s">
        <v>1645</v>
      </c>
      <c r="E410" s="1090" t="s">
        <v>783</v>
      </c>
      <c r="F410" s="435" t="s">
        <v>119</v>
      </c>
      <c r="G410" s="428" t="s">
        <v>784</v>
      </c>
      <c r="H410" s="429">
        <v>3009.3</v>
      </c>
    </row>
    <row r="411" spans="1:8" x14ac:dyDescent="0.25">
      <c r="A411" s="1090" t="s">
        <v>5</v>
      </c>
      <c r="B411" s="1091"/>
      <c r="C411" s="1091"/>
      <c r="D411" s="1096"/>
      <c r="E411" s="1091" t="s">
        <v>40</v>
      </c>
      <c r="F411" s="1098" t="s">
        <v>41</v>
      </c>
      <c r="G411" s="1094" t="s">
        <v>1664</v>
      </c>
      <c r="H411" s="1094"/>
    </row>
    <row r="412" spans="1:8" x14ac:dyDescent="0.25">
      <c r="A412" s="1092"/>
      <c r="B412" s="1092"/>
      <c r="C412" s="1092"/>
      <c r="D412" s="1097"/>
      <c r="E412" s="1092"/>
      <c r="F412" s="1099"/>
      <c r="G412" s="434" t="s">
        <v>42</v>
      </c>
      <c r="H412" s="434" t="s">
        <v>43</v>
      </c>
    </row>
    <row r="413" spans="1:8" ht="24" x14ac:dyDescent="0.25">
      <c r="A413" s="349">
        <v>1</v>
      </c>
      <c r="B413" s="203" t="s">
        <v>55</v>
      </c>
      <c r="C413" s="349">
        <v>96523</v>
      </c>
      <c r="D413" s="383" t="s">
        <v>1805</v>
      </c>
      <c r="E413" s="344" t="s">
        <v>1771</v>
      </c>
      <c r="F413" s="348">
        <v>2.91648</v>
      </c>
      <c r="G413" s="519" t="s">
        <v>1806</v>
      </c>
      <c r="H413" s="431">
        <v>253.73</v>
      </c>
    </row>
    <row r="414" spans="1:8" ht="24" x14ac:dyDescent="0.25">
      <c r="A414" s="349">
        <v>2</v>
      </c>
      <c r="B414" s="203" t="s">
        <v>55</v>
      </c>
      <c r="C414" s="349">
        <v>96617</v>
      </c>
      <c r="D414" s="383" t="s">
        <v>1807</v>
      </c>
      <c r="E414" s="344" t="s">
        <v>45</v>
      </c>
      <c r="F414" s="348">
        <v>3.1619999999999999</v>
      </c>
      <c r="G414" s="519" t="s">
        <v>1808</v>
      </c>
      <c r="H414" s="431">
        <v>59.73</v>
      </c>
    </row>
    <row r="415" spans="1:8" ht="36" x14ac:dyDescent="0.25">
      <c r="A415" s="349">
        <v>3</v>
      </c>
      <c r="B415" s="203" t="s">
        <v>55</v>
      </c>
      <c r="C415" s="349">
        <v>96540</v>
      </c>
      <c r="D415" s="383" t="s">
        <v>1809</v>
      </c>
      <c r="E415" s="344" t="s">
        <v>45</v>
      </c>
      <c r="F415" s="348">
        <v>4.5639999999999992</v>
      </c>
      <c r="G415" s="519" t="s">
        <v>1810</v>
      </c>
      <c r="H415" s="431">
        <v>552.24</v>
      </c>
    </row>
    <row r="416" spans="1:8" x14ac:dyDescent="0.25">
      <c r="A416" s="349">
        <v>4</v>
      </c>
      <c r="B416" s="203" t="s">
        <v>55</v>
      </c>
      <c r="C416" s="349">
        <v>96543</v>
      </c>
      <c r="D416" s="383" t="s">
        <v>1811</v>
      </c>
      <c r="E416" s="344" t="s">
        <v>214</v>
      </c>
      <c r="F416" s="348">
        <v>23.759999999999998</v>
      </c>
      <c r="G416" s="519" t="s">
        <v>1812</v>
      </c>
      <c r="H416" s="431">
        <v>455.95</v>
      </c>
    </row>
    <row r="417" spans="1:8" ht="24" x14ac:dyDescent="0.25">
      <c r="A417" s="349">
        <v>5</v>
      </c>
      <c r="B417" s="203" t="s">
        <v>55</v>
      </c>
      <c r="C417" s="349">
        <v>94965</v>
      </c>
      <c r="D417" s="383" t="s">
        <v>1819</v>
      </c>
      <c r="E417" s="344" t="s">
        <v>1771</v>
      </c>
      <c r="F417" s="348">
        <v>1.8228</v>
      </c>
      <c r="G417" s="519" t="s">
        <v>1820</v>
      </c>
      <c r="H417" s="431">
        <v>907.71</v>
      </c>
    </row>
    <row r="418" spans="1:8" ht="24" x14ac:dyDescent="0.25">
      <c r="A418" s="349">
        <v>6</v>
      </c>
      <c r="B418" s="203" t="s">
        <v>55</v>
      </c>
      <c r="C418" s="349">
        <v>103670</v>
      </c>
      <c r="D418" s="383" t="s">
        <v>1821</v>
      </c>
      <c r="E418" s="344" t="s">
        <v>1771</v>
      </c>
      <c r="F418" s="348">
        <v>1.8228</v>
      </c>
      <c r="G418" s="519" t="s">
        <v>1822</v>
      </c>
      <c r="H418" s="431">
        <v>496.47</v>
      </c>
    </row>
    <row r="419" spans="1:8" ht="24" x14ac:dyDescent="0.25">
      <c r="A419" s="349">
        <v>7</v>
      </c>
      <c r="B419" s="203" t="s">
        <v>55</v>
      </c>
      <c r="C419" s="349">
        <v>98557</v>
      </c>
      <c r="D419" s="383" t="s">
        <v>1823</v>
      </c>
      <c r="E419" s="344" t="s">
        <v>45</v>
      </c>
      <c r="F419" s="348">
        <v>4.5639999999999992</v>
      </c>
      <c r="G419" s="519" t="s">
        <v>1824</v>
      </c>
      <c r="H419" s="431">
        <v>283.47000000000003</v>
      </c>
    </row>
    <row r="421" spans="1:8" x14ac:dyDescent="0.25">
      <c r="A421" s="435" t="s">
        <v>1667</v>
      </c>
      <c r="B421" s="1090" t="s">
        <v>782</v>
      </c>
      <c r="C421" s="1090" t="s">
        <v>39</v>
      </c>
      <c r="D421" s="1095" t="s">
        <v>1709</v>
      </c>
      <c r="E421" s="1090" t="s">
        <v>783</v>
      </c>
      <c r="F421" s="435" t="s">
        <v>45</v>
      </c>
      <c r="G421" s="428" t="s">
        <v>784</v>
      </c>
      <c r="H421" s="429">
        <v>1000.5700000000002</v>
      </c>
    </row>
    <row r="422" spans="1:8" x14ac:dyDescent="0.25">
      <c r="A422" s="1090" t="s">
        <v>5</v>
      </c>
      <c r="B422" s="1091"/>
      <c r="C422" s="1091"/>
      <c r="D422" s="1096"/>
      <c r="E422" s="1091" t="s">
        <v>40</v>
      </c>
      <c r="F422" s="1098" t="s">
        <v>41</v>
      </c>
      <c r="G422" s="1094" t="s">
        <v>1664</v>
      </c>
      <c r="H422" s="1094"/>
    </row>
    <row r="423" spans="1:8" x14ac:dyDescent="0.25">
      <c r="A423" s="1092"/>
      <c r="B423" s="1092"/>
      <c r="C423" s="1092"/>
      <c r="D423" s="1097"/>
      <c r="E423" s="1092"/>
      <c r="F423" s="1099"/>
      <c r="G423" s="434" t="s">
        <v>42</v>
      </c>
      <c r="H423" s="434" t="s">
        <v>43</v>
      </c>
    </row>
    <row r="424" spans="1:8" ht="24" x14ac:dyDescent="0.25">
      <c r="A424" s="349">
        <v>1</v>
      </c>
      <c r="B424" s="203" t="s">
        <v>55</v>
      </c>
      <c r="C424" s="1220">
        <v>86888</v>
      </c>
      <c r="D424" s="383" t="s">
        <v>2509</v>
      </c>
      <c r="E424" s="344" t="s">
        <v>119</v>
      </c>
      <c r="F424" s="348" t="s">
        <v>1668</v>
      </c>
      <c r="G424" s="519" t="s">
        <v>2510</v>
      </c>
      <c r="H424" s="431">
        <v>19.21</v>
      </c>
    </row>
    <row r="425" spans="1:8" ht="48" x14ac:dyDescent="0.25">
      <c r="A425" s="349">
        <v>2</v>
      </c>
      <c r="B425" s="203" t="s">
        <v>55</v>
      </c>
      <c r="C425" s="1220">
        <v>86934</v>
      </c>
      <c r="D425" s="383" t="s">
        <v>2511</v>
      </c>
      <c r="E425" s="344" t="s">
        <v>119</v>
      </c>
      <c r="F425" s="348" t="s">
        <v>1669</v>
      </c>
      <c r="G425" s="519" t="s">
        <v>2512</v>
      </c>
      <c r="H425" s="431">
        <v>9.57</v>
      </c>
    </row>
    <row r="426" spans="1:8" ht="48" x14ac:dyDescent="0.25">
      <c r="A426" s="349">
        <v>3</v>
      </c>
      <c r="B426" s="203" t="s">
        <v>55</v>
      </c>
      <c r="C426" s="1220">
        <v>86943</v>
      </c>
      <c r="D426" s="383" t="s">
        <v>2513</v>
      </c>
      <c r="E426" s="344" t="s">
        <v>119</v>
      </c>
      <c r="F426" s="348" t="s">
        <v>1668</v>
      </c>
      <c r="G426" s="519" t="s">
        <v>2514</v>
      </c>
      <c r="H426" s="431">
        <v>10.38</v>
      </c>
    </row>
    <row r="427" spans="1:8" ht="36" x14ac:dyDescent="0.25">
      <c r="A427" s="349">
        <v>4</v>
      </c>
      <c r="B427" s="203" t="s">
        <v>55</v>
      </c>
      <c r="C427" s="1220">
        <v>87548</v>
      </c>
      <c r="D427" s="383" t="s">
        <v>2515</v>
      </c>
      <c r="E427" s="344" t="s">
        <v>45</v>
      </c>
      <c r="F427" s="348" t="s">
        <v>1668</v>
      </c>
      <c r="G427" s="519" t="s">
        <v>2516</v>
      </c>
      <c r="H427" s="431">
        <v>1.02</v>
      </c>
    </row>
    <row r="428" spans="1:8" ht="36" x14ac:dyDescent="0.25">
      <c r="A428" s="349">
        <v>5</v>
      </c>
      <c r="B428" s="203" t="s">
        <v>55</v>
      </c>
      <c r="C428" s="1220">
        <v>87885</v>
      </c>
      <c r="D428" s="383" t="s">
        <v>2517</v>
      </c>
      <c r="E428" s="344" t="s">
        <v>45</v>
      </c>
      <c r="F428" s="348" t="s">
        <v>1670</v>
      </c>
      <c r="G428" s="519" t="s">
        <v>2518</v>
      </c>
      <c r="H428" s="431">
        <v>1.94</v>
      </c>
    </row>
    <row r="429" spans="1:8" ht="24" x14ac:dyDescent="0.25">
      <c r="A429" s="349">
        <v>6</v>
      </c>
      <c r="B429" s="203" t="s">
        <v>55</v>
      </c>
      <c r="C429" s="1220">
        <v>88489</v>
      </c>
      <c r="D429" s="383" t="s">
        <v>2217</v>
      </c>
      <c r="E429" s="344" t="s">
        <v>45</v>
      </c>
      <c r="F429" s="348" t="s">
        <v>1671</v>
      </c>
      <c r="G429" s="519" t="s">
        <v>2218</v>
      </c>
      <c r="H429" s="431">
        <v>55.9</v>
      </c>
    </row>
    <row r="430" spans="1:8" ht="24" x14ac:dyDescent="0.25">
      <c r="A430" s="349">
        <v>7</v>
      </c>
      <c r="B430" s="203" t="s">
        <v>55</v>
      </c>
      <c r="C430" s="1220">
        <v>89482</v>
      </c>
      <c r="D430" s="383" t="s">
        <v>2519</v>
      </c>
      <c r="E430" s="344" t="s">
        <v>119</v>
      </c>
      <c r="F430" s="348" t="s">
        <v>1668</v>
      </c>
      <c r="G430" s="519" t="s">
        <v>2520</v>
      </c>
      <c r="H430" s="431">
        <v>1.5</v>
      </c>
    </row>
    <row r="431" spans="1:8" ht="24" x14ac:dyDescent="0.25">
      <c r="A431" s="349">
        <v>8</v>
      </c>
      <c r="B431" s="203" t="s">
        <v>55</v>
      </c>
      <c r="C431" s="1220">
        <v>89711</v>
      </c>
      <c r="D431" s="383" t="s">
        <v>1953</v>
      </c>
      <c r="E431" s="344" t="s">
        <v>153</v>
      </c>
      <c r="F431" s="348" t="s">
        <v>1672</v>
      </c>
      <c r="G431" s="519" t="s">
        <v>1954</v>
      </c>
      <c r="H431" s="431">
        <v>2.74</v>
      </c>
    </row>
    <row r="432" spans="1:8" ht="24" x14ac:dyDescent="0.25">
      <c r="A432" s="349">
        <v>9</v>
      </c>
      <c r="B432" s="203" t="s">
        <v>55</v>
      </c>
      <c r="C432" s="1220">
        <v>89712</v>
      </c>
      <c r="D432" s="383" t="s">
        <v>1951</v>
      </c>
      <c r="E432" s="344" t="s">
        <v>153</v>
      </c>
      <c r="F432" s="348" t="s">
        <v>1673</v>
      </c>
      <c r="G432" s="519" t="s">
        <v>1952</v>
      </c>
      <c r="H432" s="431">
        <v>3.16</v>
      </c>
    </row>
    <row r="433" spans="1:8" ht="24" x14ac:dyDescent="0.25">
      <c r="A433" s="349">
        <v>10</v>
      </c>
      <c r="B433" s="203" t="s">
        <v>55</v>
      </c>
      <c r="C433" s="1220">
        <v>89714</v>
      </c>
      <c r="D433" s="383" t="s">
        <v>1947</v>
      </c>
      <c r="E433" s="344" t="s">
        <v>153</v>
      </c>
      <c r="F433" s="348" t="s">
        <v>1674</v>
      </c>
      <c r="G433" s="519" t="s">
        <v>1948</v>
      </c>
      <c r="H433" s="431">
        <v>5.17</v>
      </c>
    </row>
    <row r="434" spans="1:8" ht="36" x14ac:dyDescent="0.25">
      <c r="A434" s="349">
        <v>11</v>
      </c>
      <c r="B434" s="203" t="s">
        <v>55</v>
      </c>
      <c r="C434" s="1220">
        <v>89724</v>
      </c>
      <c r="D434" s="383" t="s">
        <v>1940</v>
      </c>
      <c r="E434" s="344" t="s">
        <v>119</v>
      </c>
      <c r="F434" s="348" t="s">
        <v>1675</v>
      </c>
      <c r="G434" s="519" t="s">
        <v>1941</v>
      </c>
      <c r="H434" s="431">
        <v>0.75</v>
      </c>
    </row>
    <row r="435" spans="1:8" ht="36" x14ac:dyDescent="0.25">
      <c r="A435" s="349">
        <v>12</v>
      </c>
      <c r="B435" s="203" t="s">
        <v>55</v>
      </c>
      <c r="C435" s="1220">
        <v>89726</v>
      </c>
      <c r="D435" s="383" t="s">
        <v>2521</v>
      </c>
      <c r="E435" s="344" t="s">
        <v>119</v>
      </c>
      <c r="F435" s="348" t="s">
        <v>1676</v>
      </c>
      <c r="G435" s="519" t="s">
        <v>2522</v>
      </c>
      <c r="H435" s="431">
        <v>0.56999999999999995</v>
      </c>
    </row>
    <row r="436" spans="1:8" ht="36" x14ac:dyDescent="0.25">
      <c r="A436" s="349">
        <v>13</v>
      </c>
      <c r="B436" s="203" t="s">
        <v>55</v>
      </c>
      <c r="C436" s="1220">
        <v>89731</v>
      </c>
      <c r="D436" s="383" t="s">
        <v>1938</v>
      </c>
      <c r="E436" s="344" t="s">
        <v>119</v>
      </c>
      <c r="F436" s="348" t="s">
        <v>1669</v>
      </c>
      <c r="G436" s="519" t="s">
        <v>1939</v>
      </c>
      <c r="H436" s="431">
        <v>0.27</v>
      </c>
    </row>
    <row r="437" spans="1:8" ht="36" x14ac:dyDescent="0.25">
      <c r="A437" s="349">
        <v>14</v>
      </c>
      <c r="B437" s="203" t="s">
        <v>55</v>
      </c>
      <c r="C437" s="1220">
        <v>89748</v>
      </c>
      <c r="D437" s="383" t="s">
        <v>2523</v>
      </c>
      <c r="E437" s="344" t="s">
        <v>119</v>
      </c>
      <c r="F437" s="348" t="s">
        <v>1676</v>
      </c>
      <c r="G437" s="519" t="s">
        <v>2524</v>
      </c>
      <c r="H437" s="431">
        <v>2.39</v>
      </c>
    </row>
    <row r="438" spans="1:8" ht="36" x14ac:dyDescent="0.25">
      <c r="A438" s="349">
        <v>15</v>
      </c>
      <c r="B438" s="203" t="s">
        <v>55</v>
      </c>
      <c r="C438" s="1220">
        <v>89784</v>
      </c>
      <c r="D438" s="383" t="s">
        <v>1963</v>
      </c>
      <c r="E438" s="344" t="s">
        <v>119</v>
      </c>
      <c r="F438" s="348" t="s">
        <v>1676</v>
      </c>
      <c r="G438" s="519" t="s">
        <v>1964</v>
      </c>
      <c r="H438" s="431">
        <v>1.34</v>
      </c>
    </row>
    <row r="439" spans="1:8" ht="36" x14ac:dyDescent="0.25">
      <c r="A439" s="349">
        <v>16</v>
      </c>
      <c r="B439" s="203" t="s">
        <v>55</v>
      </c>
      <c r="C439" s="1220">
        <v>89796</v>
      </c>
      <c r="D439" s="383" t="s">
        <v>2525</v>
      </c>
      <c r="E439" s="344" t="s">
        <v>119</v>
      </c>
      <c r="F439" s="348" t="s">
        <v>1668</v>
      </c>
      <c r="G439" s="519" t="s">
        <v>2526</v>
      </c>
      <c r="H439" s="431">
        <v>1.62</v>
      </c>
    </row>
    <row r="440" spans="1:8" ht="24" x14ac:dyDescent="0.25">
      <c r="A440" s="349">
        <v>17</v>
      </c>
      <c r="B440" s="203" t="s">
        <v>55</v>
      </c>
      <c r="C440" s="1220">
        <v>90443</v>
      </c>
      <c r="D440" s="383" t="s">
        <v>1916</v>
      </c>
      <c r="E440" s="344" t="s">
        <v>153</v>
      </c>
      <c r="F440" s="348" t="s">
        <v>1678</v>
      </c>
      <c r="G440" s="519" t="s">
        <v>1917</v>
      </c>
      <c r="H440" s="431">
        <v>0.7</v>
      </c>
    </row>
    <row r="441" spans="1:8" ht="36" x14ac:dyDescent="0.25">
      <c r="A441" s="349">
        <v>18</v>
      </c>
      <c r="B441" s="203" t="s">
        <v>55</v>
      </c>
      <c r="C441" s="1220">
        <v>90466</v>
      </c>
      <c r="D441" s="383" t="s">
        <v>2527</v>
      </c>
      <c r="E441" s="344" t="s">
        <v>153</v>
      </c>
      <c r="F441" s="348" t="s">
        <v>1678</v>
      </c>
      <c r="G441" s="519" t="s">
        <v>2528</v>
      </c>
      <c r="H441" s="431">
        <v>1.38</v>
      </c>
    </row>
    <row r="442" spans="1:8" ht="36" x14ac:dyDescent="0.25">
      <c r="A442" s="349">
        <v>19</v>
      </c>
      <c r="B442" s="203" t="s">
        <v>55</v>
      </c>
      <c r="C442" s="1220">
        <v>90820</v>
      </c>
      <c r="D442" s="383" t="s">
        <v>2529</v>
      </c>
      <c r="E442" s="344" t="s">
        <v>119</v>
      </c>
      <c r="F442" s="348" t="s">
        <v>1668</v>
      </c>
      <c r="G442" s="519" t="s">
        <v>2530</v>
      </c>
      <c r="H442" s="431">
        <v>14.21</v>
      </c>
    </row>
    <row r="443" spans="1:8" ht="36" x14ac:dyDescent="0.25">
      <c r="A443" s="349">
        <v>20</v>
      </c>
      <c r="B443" s="203" t="s">
        <v>55</v>
      </c>
      <c r="C443" s="1220">
        <v>90822</v>
      </c>
      <c r="D443" s="383" t="s">
        <v>2531</v>
      </c>
      <c r="E443" s="344" t="s">
        <v>119</v>
      </c>
      <c r="F443" s="348" t="s">
        <v>1676</v>
      </c>
      <c r="G443" s="519" t="s">
        <v>2532</v>
      </c>
      <c r="H443" s="431">
        <v>23.34</v>
      </c>
    </row>
    <row r="444" spans="1:8" ht="48" x14ac:dyDescent="0.25">
      <c r="A444" s="349">
        <v>21</v>
      </c>
      <c r="B444" s="203" t="s">
        <v>55</v>
      </c>
      <c r="C444" s="1220">
        <v>91170</v>
      </c>
      <c r="D444" s="383" t="s">
        <v>2533</v>
      </c>
      <c r="E444" s="344" t="s">
        <v>153</v>
      </c>
      <c r="F444" s="348" t="s">
        <v>1679</v>
      </c>
      <c r="G444" s="519" t="s">
        <v>2534</v>
      </c>
      <c r="H444" s="431">
        <v>5.79</v>
      </c>
    </row>
    <row r="445" spans="1:8" ht="48" x14ac:dyDescent="0.25">
      <c r="A445" s="349">
        <v>22</v>
      </c>
      <c r="B445" s="203" t="s">
        <v>55</v>
      </c>
      <c r="C445" s="1220">
        <v>91173</v>
      </c>
      <c r="D445" s="383" t="s">
        <v>2535</v>
      </c>
      <c r="E445" s="344" t="s">
        <v>153</v>
      </c>
      <c r="F445" s="348" t="s">
        <v>1680</v>
      </c>
      <c r="G445" s="519" t="s">
        <v>2536</v>
      </c>
      <c r="H445" s="431">
        <v>7.05</v>
      </c>
    </row>
    <row r="446" spans="1:8" ht="24" x14ac:dyDescent="0.25">
      <c r="A446" s="349">
        <v>23</v>
      </c>
      <c r="B446" s="203" t="s">
        <v>55</v>
      </c>
      <c r="C446" s="1220">
        <v>91341</v>
      </c>
      <c r="D446" s="383" t="s">
        <v>1907</v>
      </c>
      <c r="E446" s="344" t="s">
        <v>45</v>
      </c>
      <c r="F446" s="348" t="s">
        <v>1681</v>
      </c>
      <c r="G446" s="519" t="s">
        <v>1908</v>
      </c>
      <c r="H446" s="431">
        <v>22.87</v>
      </c>
    </row>
    <row r="447" spans="1:8" ht="24" x14ac:dyDescent="0.25">
      <c r="A447" s="349">
        <v>24</v>
      </c>
      <c r="B447" s="203" t="s">
        <v>55</v>
      </c>
      <c r="C447" s="1220">
        <v>91862</v>
      </c>
      <c r="D447" s="383" t="s">
        <v>2537</v>
      </c>
      <c r="E447" s="344" t="s">
        <v>153</v>
      </c>
      <c r="F447" s="348" t="s">
        <v>1679</v>
      </c>
      <c r="G447" s="519" t="s">
        <v>2538</v>
      </c>
      <c r="H447" s="431">
        <v>4.71</v>
      </c>
    </row>
    <row r="448" spans="1:8" ht="24" x14ac:dyDescent="0.25">
      <c r="A448" s="349">
        <v>25</v>
      </c>
      <c r="B448" s="203" t="s">
        <v>55</v>
      </c>
      <c r="C448" s="1220">
        <v>91870</v>
      </c>
      <c r="D448" s="383" t="s">
        <v>2539</v>
      </c>
      <c r="E448" s="344" t="s">
        <v>153</v>
      </c>
      <c r="F448" s="348" t="s">
        <v>1680</v>
      </c>
      <c r="G448" s="519" t="s">
        <v>2540</v>
      </c>
      <c r="H448" s="431">
        <v>20.079999999999998</v>
      </c>
    </row>
    <row r="449" spans="1:8" ht="36" x14ac:dyDescent="0.25">
      <c r="A449" s="349">
        <v>26</v>
      </c>
      <c r="B449" s="203" t="s">
        <v>55</v>
      </c>
      <c r="C449" s="1220">
        <v>91911</v>
      </c>
      <c r="D449" s="383" t="s">
        <v>2541</v>
      </c>
      <c r="E449" s="344" t="s">
        <v>119</v>
      </c>
      <c r="F449" s="348" t="s">
        <v>1682</v>
      </c>
      <c r="G449" s="519" t="s">
        <v>2542</v>
      </c>
      <c r="H449" s="431">
        <v>2.83</v>
      </c>
    </row>
    <row r="450" spans="1:8" ht="24" x14ac:dyDescent="0.25">
      <c r="A450" s="349">
        <v>27</v>
      </c>
      <c r="B450" s="203" t="s">
        <v>55</v>
      </c>
      <c r="C450" s="1220">
        <v>91924</v>
      </c>
      <c r="D450" s="383" t="s">
        <v>2543</v>
      </c>
      <c r="E450" s="344" t="s">
        <v>153</v>
      </c>
      <c r="F450" s="348" t="s">
        <v>1683</v>
      </c>
      <c r="G450" s="519" t="s">
        <v>2544</v>
      </c>
      <c r="H450" s="431">
        <v>3.71</v>
      </c>
    </row>
    <row r="451" spans="1:8" ht="24" x14ac:dyDescent="0.25">
      <c r="A451" s="349">
        <v>28</v>
      </c>
      <c r="B451" s="203" t="s">
        <v>55</v>
      </c>
      <c r="C451" s="1220">
        <v>91926</v>
      </c>
      <c r="D451" s="383" t="s">
        <v>2098</v>
      </c>
      <c r="E451" s="344" t="s">
        <v>153</v>
      </c>
      <c r="F451" s="348" t="s">
        <v>1684</v>
      </c>
      <c r="G451" s="519" t="s">
        <v>2099</v>
      </c>
      <c r="H451" s="431">
        <v>13.14</v>
      </c>
    </row>
    <row r="452" spans="1:8" ht="24" x14ac:dyDescent="0.25">
      <c r="A452" s="349">
        <v>29</v>
      </c>
      <c r="B452" s="203" t="s">
        <v>55</v>
      </c>
      <c r="C452" s="1220">
        <v>91928</v>
      </c>
      <c r="D452" s="383" t="s">
        <v>2100</v>
      </c>
      <c r="E452" s="344" t="s">
        <v>153</v>
      </c>
      <c r="F452" s="348" t="s">
        <v>1685</v>
      </c>
      <c r="G452" s="519" t="s">
        <v>2101</v>
      </c>
      <c r="H452" s="431">
        <v>11.81</v>
      </c>
    </row>
    <row r="453" spans="1:8" ht="24" x14ac:dyDescent="0.25">
      <c r="A453" s="349">
        <v>30</v>
      </c>
      <c r="B453" s="203" t="s">
        <v>55</v>
      </c>
      <c r="C453" s="1220">
        <v>91937</v>
      </c>
      <c r="D453" s="383" t="s">
        <v>2545</v>
      </c>
      <c r="E453" s="344" t="s">
        <v>119</v>
      </c>
      <c r="F453" s="348" t="s">
        <v>1686</v>
      </c>
      <c r="G453" s="519" t="s">
        <v>2546</v>
      </c>
      <c r="H453" s="431">
        <v>2.35</v>
      </c>
    </row>
    <row r="454" spans="1:8" ht="24" x14ac:dyDescent="0.25">
      <c r="A454" s="349">
        <v>31</v>
      </c>
      <c r="B454" s="203" t="s">
        <v>55</v>
      </c>
      <c r="C454" s="1220">
        <v>91945</v>
      </c>
      <c r="D454" s="383" t="s">
        <v>2547</v>
      </c>
      <c r="E454" s="344" t="s">
        <v>119</v>
      </c>
      <c r="F454" s="348" t="s">
        <v>1676</v>
      </c>
      <c r="G454" s="519" t="s">
        <v>2548</v>
      </c>
      <c r="H454" s="431">
        <v>0.71</v>
      </c>
    </row>
    <row r="455" spans="1:8" ht="24" x14ac:dyDescent="0.25">
      <c r="A455" s="349">
        <v>32</v>
      </c>
      <c r="B455" s="203" t="s">
        <v>55</v>
      </c>
      <c r="C455" s="1220">
        <v>92000</v>
      </c>
      <c r="D455" s="383" t="s">
        <v>2549</v>
      </c>
      <c r="E455" s="344" t="s">
        <v>119</v>
      </c>
      <c r="F455" s="348" t="s">
        <v>1675</v>
      </c>
      <c r="G455" s="519" t="s">
        <v>2550</v>
      </c>
      <c r="H455" s="431">
        <v>2.13</v>
      </c>
    </row>
    <row r="456" spans="1:8" ht="24" x14ac:dyDescent="0.25">
      <c r="A456" s="349">
        <v>33</v>
      </c>
      <c r="B456" s="203" t="s">
        <v>55</v>
      </c>
      <c r="C456" s="1220">
        <v>92008</v>
      </c>
      <c r="D456" s="383" t="s">
        <v>2135</v>
      </c>
      <c r="E456" s="344" t="s">
        <v>119</v>
      </c>
      <c r="F456" s="348" t="s">
        <v>1687</v>
      </c>
      <c r="G456" s="519" t="s">
        <v>2136</v>
      </c>
      <c r="H456" s="431">
        <v>6.58</v>
      </c>
    </row>
    <row r="457" spans="1:8" ht="24" x14ac:dyDescent="0.25">
      <c r="A457" s="349">
        <v>34</v>
      </c>
      <c r="B457" s="203" t="s">
        <v>55</v>
      </c>
      <c r="C457" s="1220">
        <v>92023</v>
      </c>
      <c r="D457" s="383" t="s">
        <v>2123</v>
      </c>
      <c r="E457" s="344" t="s">
        <v>119</v>
      </c>
      <c r="F457" s="348" t="s">
        <v>1688</v>
      </c>
      <c r="G457" s="519" t="s">
        <v>2124</v>
      </c>
      <c r="H457" s="431">
        <v>6.05</v>
      </c>
    </row>
    <row r="458" spans="1:8" ht="36" x14ac:dyDescent="0.25">
      <c r="A458" s="349">
        <v>35</v>
      </c>
      <c r="B458" s="203" t="s">
        <v>55</v>
      </c>
      <c r="C458" s="1220">
        <v>92543</v>
      </c>
      <c r="D458" s="383" t="s">
        <v>2551</v>
      </c>
      <c r="E458" s="344" t="s">
        <v>45</v>
      </c>
      <c r="F458" s="348" t="s">
        <v>1689</v>
      </c>
      <c r="G458" s="519" t="s">
        <v>2552</v>
      </c>
      <c r="H458" s="431">
        <v>34.369999999999997</v>
      </c>
    </row>
    <row r="459" spans="1:8" ht="24" x14ac:dyDescent="0.25">
      <c r="A459" s="349">
        <v>36</v>
      </c>
      <c r="B459" s="203" t="s">
        <v>55</v>
      </c>
      <c r="C459" s="1220">
        <v>92981</v>
      </c>
      <c r="D459" s="383" t="s">
        <v>2553</v>
      </c>
      <c r="E459" s="344" t="s">
        <v>153</v>
      </c>
      <c r="F459" s="348" t="s">
        <v>1682</v>
      </c>
      <c r="G459" s="519" t="s">
        <v>2554</v>
      </c>
      <c r="H459" s="431">
        <v>2.63</v>
      </c>
    </row>
    <row r="460" spans="1:8" ht="24" x14ac:dyDescent="0.25">
      <c r="A460" s="349">
        <v>37</v>
      </c>
      <c r="B460" s="203" t="s">
        <v>55</v>
      </c>
      <c r="C460" s="1220">
        <v>93358</v>
      </c>
      <c r="D460" s="383" t="s">
        <v>2555</v>
      </c>
      <c r="E460" s="344" t="s">
        <v>1771</v>
      </c>
      <c r="F460" s="348" t="s">
        <v>1690</v>
      </c>
      <c r="G460" s="519" t="s">
        <v>2556</v>
      </c>
      <c r="H460" s="431">
        <v>1.85</v>
      </c>
    </row>
    <row r="461" spans="1:8" ht="24" x14ac:dyDescent="0.25">
      <c r="A461" s="349">
        <v>38</v>
      </c>
      <c r="B461" s="203" t="s">
        <v>55</v>
      </c>
      <c r="C461" s="1220">
        <v>93382</v>
      </c>
      <c r="D461" s="383" t="s">
        <v>1825</v>
      </c>
      <c r="E461" s="344" t="s">
        <v>1771</v>
      </c>
      <c r="F461" s="348" t="s">
        <v>1691</v>
      </c>
      <c r="G461" s="519" t="s">
        <v>1826</v>
      </c>
      <c r="H461" s="431">
        <v>0.14000000000000001</v>
      </c>
    </row>
    <row r="462" spans="1:8" ht="36" x14ac:dyDescent="0.25">
      <c r="A462" s="349">
        <v>39</v>
      </c>
      <c r="B462" s="203" t="s">
        <v>55</v>
      </c>
      <c r="C462" s="1220">
        <v>94210</v>
      </c>
      <c r="D462" s="383" t="s">
        <v>2557</v>
      </c>
      <c r="E462" s="344" t="s">
        <v>45</v>
      </c>
      <c r="F462" s="348" t="s">
        <v>1689</v>
      </c>
      <c r="G462" s="519" t="s">
        <v>2558</v>
      </c>
      <c r="H462" s="431">
        <v>68.73</v>
      </c>
    </row>
    <row r="463" spans="1:8" ht="36" x14ac:dyDescent="0.25">
      <c r="A463" s="349">
        <v>40</v>
      </c>
      <c r="B463" s="203" t="s">
        <v>55</v>
      </c>
      <c r="C463" s="1220">
        <v>94559</v>
      </c>
      <c r="D463" s="383" t="s">
        <v>2559</v>
      </c>
      <c r="E463" s="344" t="s">
        <v>45</v>
      </c>
      <c r="F463" s="348" t="s">
        <v>1692</v>
      </c>
      <c r="G463" s="519" t="s">
        <v>2560</v>
      </c>
      <c r="H463" s="431">
        <v>19.87</v>
      </c>
    </row>
    <row r="464" spans="1:8" ht="24" x14ac:dyDescent="0.25">
      <c r="A464" s="349">
        <v>41</v>
      </c>
      <c r="B464" s="203" t="s">
        <v>55</v>
      </c>
      <c r="C464" s="1220">
        <v>95240</v>
      </c>
      <c r="D464" s="383" t="s">
        <v>2561</v>
      </c>
      <c r="E464" s="344" t="s">
        <v>45</v>
      </c>
      <c r="F464" s="348" t="s">
        <v>1693</v>
      </c>
      <c r="G464" s="519" t="s">
        <v>2562</v>
      </c>
      <c r="H464" s="431">
        <v>0.09</v>
      </c>
    </row>
    <row r="465" spans="1:8" ht="24" x14ac:dyDescent="0.25">
      <c r="A465" s="349">
        <v>42</v>
      </c>
      <c r="B465" s="203" t="s">
        <v>55</v>
      </c>
      <c r="C465" s="1220">
        <v>95241</v>
      </c>
      <c r="D465" s="383" t="s">
        <v>1831</v>
      </c>
      <c r="E465" s="344" t="s">
        <v>45</v>
      </c>
      <c r="F465" s="348" t="s">
        <v>1694</v>
      </c>
      <c r="G465" s="519" t="s">
        <v>1832</v>
      </c>
      <c r="H465" s="431">
        <v>47.59</v>
      </c>
    </row>
    <row r="466" spans="1:8" ht="24" x14ac:dyDescent="0.25">
      <c r="A466" s="349">
        <v>43</v>
      </c>
      <c r="B466" s="203" t="s">
        <v>55</v>
      </c>
      <c r="C466" s="1220">
        <v>95805</v>
      </c>
      <c r="D466" s="383" t="s">
        <v>2563</v>
      </c>
      <c r="E466" s="344" t="s">
        <v>119</v>
      </c>
      <c r="F466" s="348" t="s">
        <v>1695</v>
      </c>
      <c r="G466" s="519" t="s">
        <v>2564</v>
      </c>
      <c r="H466" s="431">
        <v>5.53</v>
      </c>
    </row>
    <row r="467" spans="1:8" ht="24" x14ac:dyDescent="0.25">
      <c r="A467" s="349">
        <v>44</v>
      </c>
      <c r="B467" s="203" t="s">
        <v>55</v>
      </c>
      <c r="C467" s="1220">
        <v>95811</v>
      </c>
      <c r="D467" s="383" t="s">
        <v>2565</v>
      </c>
      <c r="E467" s="344" t="s">
        <v>119</v>
      </c>
      <c r="F467" s="348" t="s">
        <v>1688</v>
      </c>
      <c r="G467" s="519" t="s">
        <v>2566</v>
      </c>
      <c r="H467" s="431">
        <v>2.14</v>
      </c>
    </row>
    <row r="468" spans="1:8" ht="24" x14ac:dyDescent="0.25">
      <c r="A468" s="349">
        <v>45</v>
      </c>
      <c r="B468" s="203" t="s">
        <v>55</v>
      </c>
      <c r="C468" s="1220">
        <v>96985</v>
      </c>
      <c r="D468" s="383" t="s">
        <v>2403</v>
      </c>
      <c r="E468" s="344" t="s">
        <v>119</v>
      </c>
      <c r="F468" s="348" t="s">
        <v>1668</v>
      </c>
      <c r="G468" s="519" t="s">
        <v>2404</v>
      </c>
      <c r="H468" s="431">
        <v>2.98</v>
      </c>
    </row>
    <row r="469" spans="1:8" ht="36" x14ac:dyDescent="0.25">
      <c r="A469" s="349">
        <v>46</v>
      </c>
      <c r="B469" s="203" t="s">
        <v>55</v>
      </c>
      <c r="C469" s="1220">
        <v>97586</v>
      </c>
      <c r="D469" s="383" t="s">
        <v>2567</v>
      </c>
      <c r="E469" s="344" t="s">
        <v>119</v>
      </c>
      <c r="F469" s="348" t="s">
        <v>1696</v>
      </c>
      <c r="G469" s="519" t="s">
        <v>2568</v>
      </c>
      <c r="H469" s="431">
        <v>18.059999999999999</v>
      </c>
    </row>
    <row r="470" spans="1:8" ht="24" x14ac:dyDescent="0.25">
      <c r="A470" s="349">
        <v>47</v>
      </c>
      <c r="B470" s="203" t="s">
        <v>55</v>
      </c>
      <c r="C470" s="1220">
        <v>97593</v>
      </c>
      <c r="D470" s="383" t="s">
        <v>2569</v>
      </c>
      <c r="E470" s="344" t="s">
        <v>119</v>
      </c>
      <c r="F470" s="348" t="s">
        <v>1675</v>
      </c>
      <c r="G470" s="519" t="s">
        <v>2570</v>
      </c>
      <c r="H470" s="431">
        <v>10.44</v>
      </c>
    </row>
    <row r="471" spans="1:8" ht="24" x14ac:dyDescent="0.25">
      <c r="A471" s="349">
        <v>48</v>
      </c>
      <c r="B471" s="203" t="s">
        <v>55</v>
      </c>
      <c r="C471" s="1220">
        <v>97611</v>
      </c>
      <c r="D471" s="383" t="s">
        <v>2571</v>
      </c>
      <c r="E471" s="344" t="s">
        <v>119</v>
      </c>
      <c r="F471" s="348" t="s">
        <v>1668</v>
      </c>
      <c r="G471" s="519" t="s">
        <v>2572</v>
      </c>
      <c r="H471" s="431">
        <v>0.65</v>
      </c>
    </row>
    <row r="472" spans="1:8" ht="24" x14ac:dyDescent="0.25">
      <c r="A472" s="349">
        <v>49</v>
      </c>
      <c r="B472" s="203" t="s">
        <v>55</v>
      </c>
      <c r="C472" s="1220">
        <v>97612</v>
      </c>
      <c r="D472" s="383" t="s">
        <v>2573</v>
      </c>
      <c r="E472" s="344" t="s">
        <v>119</v>
      </c>
      <c r="F472" s="348" t="s">
        <v>1668</v>
      </c>
      <c r="G472" s="519" t="s">
        <v>2574</v>
      </c>
      <c r="H472" s="431">
        <v>0.7</v>
      </c>
    </row>
    <row r="473" spans="1:8" ht="36" x14ac:dyDescent="0.25">
      <c r="A473" s="349">
        <v>50</v>
      </c>
      <c r="B473" s="203" t="s">
        <v>55</v>
      </c>
      <c r="C473" s="1220">
        <v>97886</v>
      </c>
      <c r="D473" s="383" t="s">
        <v>2113</v>
      </c>
      <c r="E473" s="344" t="s">
        <v>119</v>
      </c>
      <c r="F473" s="348" t="s">
        <v>1668</v>
      </c>
      <c r="G473" s="519" t="s">
        <v>2114</v>
      </c>
      <c r="H473" s="431">
        <v>6.16</v>
      </c>
    </row>
    <row r="474" spans="1:8" ht="36" x14ac:dyDescent="0.25">
      <c r="A474" s="349">
        <v>51</v>
      </c>
      <c r="B474" s="203" t="s">
        <v>55</v>
      </c>
      <c r="C474" s="1220">
        <v>97906</v>
      </c>
      <c r="D474" s="383" t="s">
        <v>2575</v>
      </c>
      <c r="E474" s="344" t="s">
        <v>119</v>
      </c>
      <c r="F474" s="348" t="s">
        <v>1669</v>
      </c>
      <c r="G474" s="519" t="s">
        <v>2576</v>
      </c>
      <c r="H474" s="431">
        <v>8.33</v>
      </c>
    </row>
    <row r="475" spans="1:8" ht="24" x14ac:dyDescent="0.25">
      <c r="A475" s="349">
        <v>52</v>
      </c>
      <c r="B475" s="203" t="s">
        <v>55</v>
      </c>
      <c r="C475" s="1220">
        <v>98283</v>
      </c>
      <c r="D475" s="383" t="s">
        <v>2577</v>
      </c>
      <c r="E475" s="344" t="s">
        <v>153</v>
      </c>
      <c r="F475" s="348" t="s">
        <v>1697</v>
      </c>
      <c r="G475" s="519" t="s">
        <v>2578</v>
      </c>
      <c r="H475" s="431">
        <v>5.72</v>
      </c>
    </row>
    <row r="476" spans="1:8" ht="24" x14ac:dyDescent="0.25">
      <c r="A476" s="349">
        <v>53</v>
      </c>
      <c r="B476" s="203" t="s">
        <v>55</v>
      </c>
      <c r="C476" s="1220">
        <v>98441</v>
      </c>
      <c r="D476" s="383" t="s">
        <v>2579</v>
      </c>
      <c r="E476" s="344" t="s">
        <v>45</v>
      </c>
      <c r="F476" s="348" t="s">
        <v>1698</v>
      </c>
      <c r="G476" s="519" t="s">
        <v>2580</v>
      </c>
      <c r="H476" s="431">
        <v>28.25</v>
      </c>
    </row>
    <row r="477" spans="1:8" ht="24" x14ac:dyDescent="0.25">
      <c r="A477" s="349">
        <v>54</v>
      </c>
      <c r="B477" s="203" t="s">
        <v>55</v>
      </c>
      <c r="C477" s="1220">
        <v>11134</v>
      </c>
      <c r="D477" s="383" t="s">
        <v>2581</v>
      </c>
      <c r="E477" s="344" t="s">
        <v>2296</v>
      </c>
      <c r="F477" s="348" t="s">
        <v>1699</v>
      </c>
      <c r="G477" s="519" t="s">
        <v>2582</v>
      </c>
      <c r="H477" s="431">
        <v>28.41</v>
      </c>
    </row>
    <row r="478" spans="1:8" ht="24" x14ac:dyDescent="0.25">
      <c r="A478" s="349">
        <v>55</v>
      </c>
      <c r="B478" s="203" t="s">
        <v>55</v>
      </c>
      <c r="C478" s="1220">
        <v>98443</v>
      </c>
      <c r="D478" s="383" t="s">
        <v>2583</v>
      </c>
      <c r="E478" s="344" t="s">
        <v>45</v>
      </c>
      <c r="F478" s="348" t="s">
        <v>1700</v>
      </c>
      <c r="G478" s="519" t="s">
        <v>2584</v>
      </c>
      <c r="H478" s="431">
        <v>12.1</v>
      </c>
    </row>
    <row r="479" spans="1:8" ht="24" x14ac:dyDescent="0.25">
      <c r="A479" s="349">
        <v>56</v>
      </c>
      <c r="B479" s="203" t="s">
        <v>55</v>
      </c>
      <c r="C479" s="1220">
        <v>11135</v>
      </c>
      <c r="D479" s="383" t="s">
        <v>2585</v>
      </c>
      <c r="E479" s="344" t="s">
        <v>2296</v>
      </c>
      <c r="F479" s="348" t="s">
        <v>1701</v>
      </c>
      <c r="G479" s="519" t="s">
        <v>2586</v>
      </c>
      <c r="H479" s="431">
        <v>16.28</v>
      </c>
    </row>
    <row r="480" spans="1:8" ht="36" x14ac:dyDescent="0.25">
      <c r="A480" s="349">
        <v>57</v>
      </c>
      <c r="B480" s="203" t="s">
        <v>55</v>
      </c>
      <c r="C480" s="1220">
        <v>98445</v>
      </c>
      <c r="D480" s="383" t="s">
        <v>2587</v>
      </c>
      <c r="E480" s="344" t="s">
        <v>45</v>
      </c>
      <c r="F480" s="348" t="s">
        <v>1702</v>
      </c>
      <c r="G480" s="519" t="s">
        <v>2588</v>
      </c>
      <c r="H480" s="431">
        <v>51.05</v>
      </c>
    </row>
    <row r="481" spans="1:8" ht="24" x14ac:dyDescent="0.25">
      <c r="A481" s="349">
        <v>58</v>
      </c>
      <c r="B481" s="203" t="s">
        <v>55</v>
      </c>
      <c r="C481" s="1220">
        <v>98446</v>
      </c>
      <c r="D481" s="383" t="s">
        <v>2589</v>
      </c>
      <c r="E481" s="344" t="s">
        <v>45</v>
      </c>
      <c r="F481" s="348" t="s">
        <v>1703</v>
      </c>
      <c r="G481" s="519" t="s">
        <v>2590</v>
      </c>
      <c r="H481" s="431">
        <v>49.71</v>
      </c>
    </row>
    <row r="482" spans="1:8" ht="36" x14ac:dyDescent="0.25">
      <c r="A482" s="349">
        <v>59</v>
      </c>
      <c r="B482" s="203" t="s">
        <v>55</v>
      </c>
      <c r="C482" s="1220">
        <v>98447</v>
      </c>
      <c r="D482" s="383" t="s">
        <v>2591</v>
      </c>
      <c r="E482" s="344" t="s">
        <v>45</v>
      </c>
      <c r="F482" s="348" t="s">
        <v>1704</v>
      </c>
      <c r="G482" s="519" t="s">
        <v>2592</v>
      </c>
      <c r="H482" s="431">
        <v>21.84</v>
      </c>
    </row>
    <row r="483" spans="1:8" ht="24" x14ac:dyDescent="0.25">
      <c r="A483" s="349">
        <v>60</v>
      </c>
      <c r="B483" s="203" t="s">
        <v>55</v>
      </c>
      <c r="C483" s="1220">
        <v>98448</v>
      </c>
      <c r="D483" s="383" t="s">
        <v>2593</v>
      </c>
      <c r="E483" s="344" t="s">
        <v>45</v>
      </c>
      <c r="F483" s="348" t="s">
        <v>1705</v>
      </c>
      <c r="G483" s="519" t="s">
        <v>2594</v>
      </c>
      <c r="H483" s="431">
        <v>21.28</v>
      </c>
    </row>
    <row r="484" spans="1:8" ht="24" x14ac:dyDescent="0.25">
      <c r="A484" s="349">
        <v>61</v>
      </c>
      <c r="B484" s="203" t="s">
        <v>55</v>
      </c>
      <c r="C484" s="1220">
        <v>100556</v>
      </c>
      <c r="D484" s="383" t="s">
        <v>2595</v>
      </c>
      <c r="E484" s="344" t="s">
        <v>119</v>
      </c>
      <c r="F484" s="348" t="s">
        <v>1669</v>
      </c>
      <c r="G484" s="519" t="s">
        <v>2596</v>
      </c>
      <c r="H484" s="431">
        <v>0.71</v>
      </c>
    </row>
    <row r="485" spans="1:8" ht="48" x14ac:dyDescent="0.25">
      <c r="A485" s="349">
        <v>62</v>
      </c>
      <c r="B485" s="203" t="s">
        <v>55</v>
      </c>
      <c r="C485" s="1220">
        <v>100665</v>
      </c>
      <c r="D485" s="383" t="s">
        <v>2597</v>
      </c>
      <c r="E485" s="344" t="s">
        <v>45</v>
      </c>
      <c r="F485" s="348" t="s">
        <v>1677</v>
      </c>
      <c r="G485" s="519" t="s">
        <v>2598</v>
      </c>
      <c r="H485" s="431">
        <v>114.6</v>
      </c>
    </row>
    <row r="486" spans="1:8" ht="36" x14ac:dyDescent="0.25">
      <c r="A486" s="349">
        <v>63</v>
      </c>
      <c r="B486" s="203" t="s">
        <v>55</v>
      </c>
      <c r="C486" s="1220">
        <v>101165</v>
      </c>
      <c r="D486" s="383" t="s">
        <v>2599</v>
      </c>
      <c r="E486" s="344" t="s">
        <v>1771</v>
      </c>
      <c r="F486" s="348" t="s">
        <v>1706</v>
      </c>
      <c r="G486" s="519" t="s">
        <v>2600</v>
      </c>
      <c r="H486" s="431">
        <v>24.1</v>
      </c>
    </row>
    <row r="487" spans="1:8" ht="36" x14ac:dyDescent="0.25">
      <c r="A487" s="349">
        <v>64</v>
      </c>
      <c r="B487" s="203" t="s">
        <v>55</v>
      </c>
      <c r="C487" s="1220">
        <v>101875</v>
      </c>
      <c r="D487" s="383" t="s">
        <v>2601</v>
      </c>
      <c r="E487" s="344" t="s">
        <v>119</v>
      </c>
      <c r="F487" s="348" t="s">
        <v>1669</v>
      </c>
      <c r="G487" s="519" t="s">
        <v>2602</v>
      </c>
      <c r="H487" s="431">
        <v>7.01</v>
      </c>
    </row>
    <row r="488" spans="1:8" ht="24" x14ac:dyDescent="0.25">
      <c r="A488" s="349">
        <v>65</v>
      </c>
      <c r="B488" s="203" t="s">
        <v>55</v>
      </c>
      <c r="C488" s="1220">
        <v>101891</v>
      </c>
      <c r="D488" s="383" t="s">
        <v>2603</v>
      </c>
      <c r="E488" s="344" t="s">
        <v>119</v>
      </c>
      <c r="F488" s="348" t="s">
        <v>1686</v>
      </c>
      <c r="G488" s="519" t="s">
        <v>2604</v>
      </c>
      <c r="H488" s="431">
        <v>4.9400000000000004</v>
      </c>
    </row>
    <row r="489" spans="1:8" ht="36" x14ac:dyDescent="0.25">
      <c r="A489" s="349">
        <v>66</v>
      </c>
      <c r="B489" s="203" t="s">
        <v>55</v>
      </c>
      <c r="C489" s="1220">
        <v>103328</v>
      </c>
      <c r="D489" s="383" t="s">
        <v>2605</v>
      </c>
      <c r="E489" s="344" t="s">
        <v>45</v>
      </c>
      <c r="F489" s="348" t="s">
        <v>1707</v>
      </c>
      <c r="G489" s="519" t="s">
        <v>2606</v>
      </c>
      <c r="H489" s="431">
        <v>8.9</v>
      </c>
    </row>
    <row r="490" spans="1:8" ht="36" x14ac:dyDescent="0.25">
      <c r="A490" s="349">
        <v>67</v>
      </c>
      <c r="B490" s="203" t="s">
        <v>55</v>
      </c>
      <c r="C490" s="1220">
        <v>3080</v>
      </c>
      <c r="D490" s="383" t="s">
        <v>2607</v>
      </c>
      <c r="E490" s="344" t="s">
        <v>2277</v>
      </c>
      <c r="F490" s="348" t="s">
        <v>1676</v>
      </c>
      <c r="G490" s="519" t="s">
        <v>2608</v>
      </c>
      <c r="H490" s="431">
        <v>4.3899999999999997</v>
      </c>
    </row>
    <row r="491" spans="1:8" ht="36" x14ac:dyDescent="0.25">
      <c r="A491" s="349">
        <v>68</v>
      </c>
      <c r="B491" s="203" t="s">
        <v>55</v>
      </c>
      <c r="C491" s="1220">
        <v>3097</v>
      </c>
      <c r="D491" s="383" t="s">
        <v>2609</v>
      </c>
      <c r="E491" s="344" t="s">
        <v>2277</v>
      </c>
      <c r="F491" s="348" t="s">
        <v>1668</v>
      </c>
      <c r="G491" s="519" t="s">
        <v>2610</v>
      </c>
      <c r="H491" s="431">
        <v>3.27</v>
      </c>
    </row>
    <row r="492" spans="1:8" ht="24" x14ac:dyDescent="0.25">
      <c r="A492" s="349">
        <v>69</v>
      </c>
      <c r="B492" s="203" t="s">
        <v>55</v>
      </c>
      <c r="C492" s="1220">
        <v>10886</v>
      </c>
      <c r="D492" s="383" t="s">
        <v>2611</v>
      </c>
      <c r="E492" s="344" t="s">
        <v>1290</v>
      </c>
      <c r="F492" s="348" t="s">
        <v>1669</v>
      </c>
      <c r="G492" s="519" t="s">
        <v>2612</v>
      </c>
      <c r="H492" s="431">
        <v>4.6900000000000004</v>
      </c>
    </row>
    <row r="493" spans="1:8" ht="24" x14ac:dyDescent="0.25">
      <c r="A493" s="349">
        <v>70</v>
      </c>
      <c r="B493" s="203" t="s">
        <v>55</v>
      </c>
      <c r="C493" s="1220">
        <v>10891</v>
      </c>
      <c r="D493" s="383" t="s">
        <v>2613</v>
      </c>
      <c r="E493" s="344" t="s">
        <v>1290</v>
      </c>
      <c r="F493" s="348" t="s">
        <v>1669</v>
      </c>
      <c r="G493" s="519" t="s">
        <v>2614</v>
      </c>
      <c r="H493" s="431">
        <v>4.53</v>
      </c>
    </row>
    <row r="494" spans="1:8" ht="24" x14ac:dyDescent="0.25">
      <c r="A494" s="349">
        <v>71</v>
      </c>
      <c r="B494" s="203" t="s">
        <v>55</v>
      </c>
      <c r="C494" s="1220">
        <v>11587</v>
      </c>
      <c r="D494" s="383" t="s">
        <v>2615</v>
      </c>
      <c r="E494" s="344" t="s">
        <v>2296</v>
      </c>
      <c r="F494" s="348" t="s">
        <v>1708</v>
      </c>
      <c r="G494" s="519" t="s">
        <v>2616</v>
      </c>
      <c r="H494" s="431">
        <v>91.56</v>
      </c>
    </row>
    <row r="496" spans="1:8" x14ac:dyDescent="0.25">
      <c r="A496" s="435" t="s">
        <v>1710</v>
      </c>
      <c r="B496" s="1090" t="s">
        <v>782</v>
      </c>
      <c r="C496" s="1090" t="s">
        <v>39</v>
      </c>
      <c r="D496" s="1095" t="s">
        <v>1711</v>
      </c>
      <c r="E496" s="1090" t="s">
        <v>783</v>
      </c>
      <c r="F496" s="435" t="s">
        <v>45</v>
      </c>
      <c r="G496" s="428" t="s">
        <v>784</v>
      </c>
      <c r="H496" s="429">
        <v>692.27999999999986</v>
      </c>
    </row>
    <row r="497" spans="1:8" x14ac:dyDescent="0.25">
      <c r="A497" s="1090" t="s">
        <v>5</v>
      </c>
      <c r="B497" s="1091"/>
      <c r="C497" s="1091"/>
      <c r="D497" s="1096"/>
      <c r="E497" s="1091" t="s">
        <v>40</v>
      </c>
      <c r="F497" s="1098" t="s">
        <v>41</v>
      </c>
      <c r="G497" s="1094" t="s">
        <v>1664</v>
      </c>
      <c r="H497" s="1094"/>
    </row>
    <row r="498" spans="1:8" x14ac:dyDescent="0.25">
      <c r="A498" s="1092"/>
      <c r="B498" s="1092"/>
      <c r="C498" s="1092"/>
      <c r="D498" s="1097"/>
      <c r="E498" s="1092"/>
      <c r="F498" s="1099"/>
      <c r="G498" s="434" t="s">
        <v>42</v>
      </c>
      <c r="H498" s="434" t="s">
        <v>43</v>
      </c>
    </row>
    <row r="499" spans="1:8" ht="24" x14ac:dyDescent="0.25">
      <c r="A499" s="349">
        <v>1</v>
      </c>
      <c r="B499" s="203" t="s">
        <v>55</v>
      </c>
      <c r="C499" s="1220">
        <v>88489</v>
      </c>
      <c r="D499" s="383" t="s">
        <v>2217</v>
      </c>
      <c r="E499" s="344" t="s">
        <v>45</v>
      </c>
      <c r="F499" s="1221">
        <v>5.0648999999999997</v>
      </c>
      <c r="G499" s="519" t="s">
        <v>2218</v>
      </c>
      <c r="H499" s="431">
        <v>62.95</v>
      </c>
    </row>
    <row r="500" spans="1:8" ht="48" x14ac:dyDescent="0.25">
      <c r="A500" s="349">
        <v>2</v>
      </c>
      <c r="B500" s="203" t="s">
        <v>55</v>
      </c>
      <c r="C500" s="1220">
        <v>91170</v>
      </c>
      <c r="D500" s="383" t="s">
        <v>2533</v>
      </c>
      <c r="E500" s="344" t="s">
        <v>153</v>
      </c>
      <c r="F500" s="1221">
        <v>0.13250000000000001</v>
      </c>
      <c r="G500" s="519" t="s">
        <v>2534</v>
      </c>
      <c r="H500" s="431">
        <v>1.44</v>
      </c>
    </row>
    <row r="501" spans="1:8" ht="48" x14ac:dyDescent="0.25">
      <c r="A501" s="349">
        <v>3</v>
      </c>
      <c r="B501" s="203" t="s">
        <v>55</v>
      </c>
      <c r="C501" s="1220">
        <v>91173</v>
      </c>
      <c r="D501" s="383" t="s">
        <v>2535</v>
      </c>
      <c r="E501" s="344" t="s">
        <v>153</v>
      </c>
      <c r="F501" s="1221">
        <v>0.17219999999999999</v>
      </c>
      <c r="G501" s="519" t="s">
        <v>2536</v>
      </c>
      <c r="H501" s="431">
        <v>0.7</v>
      </c>
    </row>
    <row r="502" spans="1:8" ht="24" x14ac:dyDescent="0.25">
      <c r="A502" s="349">
        <v>4</v>
      </c>
      <c r="B502" s="203" t="s">
        <v>55</v>
      </c>
      <c r="C502" s="1220">
        <v>91341</v>
      </c>
      <c r="D502" s="383" t="s">
        <v>1907</v>
      </c>
      <c r="E502" s="344" t="s">
        <v>45</v>
      </c>
      <c r="F502" s="1221">
        <v>0.153</v>
      </c>
      <c r="G502" s="519" t="s">
        <v>1908</v>
      </c>
      <c r="H502" s="431">
        <v>108.02</v>
      </c>
    </row>
    <row r="503" spans="1:8" ht="24" x14ac:dyDescent="0.25">
      <c r="A503" s="349">
        <v>5</v>
      </c>
      <c r="B503" s="203" t="s">
        <v>55</v>
      </c>
      <c r="C503" s="1220">
        <v>91852</v>
      </c>
      <c r="D503" s="383" t="s">
        <v>2617</v>
      </c>
      <c r="E503" s="344" t="s">
        <v>153</v>
      </c>
      <c r="F503" s="1221">
        <v>6.6199999999999995E-2</v>
      </c>
      <c r="G503" s="519" t="s">
        <v>2618</v>
      </c>
      <c r="H503" s="431">
        <v>0.54</v>
      </c>
    </row>
    <row r="504" spans="1:8" ht="24" x14ac:dyDescent="0.25">
      <c r="A504" s="349">
        <v>6</v>
      </c>
      <c r="B504" s="203" t="s">
        <v>55</v>
      </c>
      <c r="C504" s="1220">
        <v>91862</v>
      </c>
      <c r="D504" s="383" t="s">
        <v>2537</v>
      </c>
      <c r="E504" s="344" t="s">
        <v>153</v>
      </c>
      <c r="F504" s="1221">
        <v>0.13250000000000001</v>
      </c>
      <c r="G504" s="519" t="s">
        <v>2538</v>
      </c>
      <c r="H504" s="431">
        <v>1.17</v>
      </c>
    </row>
    <row r="505" spans="1:8" ht="24" x14ac:dyDescent="0.25">
      <c r="A505" s="349">
        <v>7</v>
      </c>
      <c r="B505" s="203" t="s">
        <v>55</v>
      </c>
      <c r="C505" s="1220">
        <v>91870</v>
      </c>
      <c r="D505" s="383" t="s">
        <v>2539</v>
      </c>
      <c r="E505" s="344" t="s">
        <v>153</v>
      </c>
      <c r="F505" s="1221">
        <v>0.17219999999999999</v>
      </c>
      <c r="G505" s="519" t="s">
        <v>2540</v>
      </c>
      <c r="H505" s="431">
        <v>1.99</v>
      </c>
    </row>
    <row r="506" spans="1:8" ht="24" x14ac:dyDescent="0.25">
      <c r="A506" s="349">
        <v>8</v>
      </c>
      <c r="B506" s="203" t="s">
        <v>55</v>
      </c>
      <c r="C506" s="1220">
        <v>91924</v>
      </c>
      <c r="D506" s="383" t="s">
        <v>2543</v>
      </c>
      <c r="E506" s="344" t="s">
        <v>153</v>
      </c>
      <c r="F506" s="1221">
        <v>0.67549999999999999</v>
      </c>
      <c r="G506" s="519" t="s">
        <v>2544</v>
      </c>
      <c r="H506" s="431">
        <v>1.76</v>
      </c>
    </row>
    <row r="507" spans="1:8" ht="24" x14ac:dyDescent="0.25">
      <c r="A507" s="349">
        <v>9</v>
      </c>
      <c r="B507" s="203" t="s">
        <v>55</v>
      </c>
      <c r="C507" s="1220">
        <v>92023</v>
      </c>
      <c r="D507" s="383" t="s">
        <v>2123</v>
      </c>
      <c r="E507" s="344" t="s">
        <v>119</v>
      </c>
      <c r="F507" s="1221">
        <v>6.6199999999999995E-2</v>
      </c>
      <c r="G507" s="519" t="s">
        <v>2124</v>
      </c>
      <c r="H507" s="431">
        <v>2.97</v>
      </c>
    </row>
    <row r="508" spans="1:8" ht="36" x14ac:dyDescent="0.25">
      <c r="A508" s="349">
        <v>10</v>
      </c>
      <c r="B508" s="203" t="s">
        <v>55</v>
      </c>
      <c r="C508" s="1220">
        <v>92543</v>
      </c>
      <c r="D508" s="383" t="s">
        <v>2551</v>
      </c>
      <c r="E508" s="344" t="s">
        <v>45</v>
      </c>
      <c r="F508" s="1221">
        <v>1.7192000000000001</v>
      </c>
      <c r="G508" s="519" t="s">
        <v>2552</v>
      </c>
      <c r="H508" s="431">
        <v>43.39</v>
      </c>
    </row>
    <row r="509" spans="1:8" ht="24" x14ac:dyDescent="0.25">
      <c r="A509" s="349">
        <v>11</v>
      </c>
      <c r="B509" s="203" t="s">
        <v>55</v>
      </c>
      <c r="C509" s="1220">
        <v>93358</v>
      </c>
      <c r="D509" s="383" t="s">
        <v>2555</v>
      </c>
      <c r="E509" s="344" t="s">
        <v>1771</v>
      </c>
      <c r="F509" s="1221">
        <v>4.0399999999999998E-2</v>
      </c>
      <c r="G509" s="519" t="s">
        <v>2556</v>
      </c>
      <c r="H509" s="431">
        <v>3.21</v>
      </c>
    </row>
    <row r="510" spans="1:8" ht="24" x14ac:dyDescent="0.25">
      <c r="A510" s="349">
        <v>12</v>
      </c>
      <c r="B510" s="203" t="s">
        <v>55</v>
      </c>
      <c r="C510" s="1220">
        <v>93382</v>
      </c>
      <c r="D510" s="383" t="s">
        <v>1825</v>
      </c>
      <c r="E510" s="344" t="s">
        <v>1771</v>
      </c>
      <c r="F510" s="1221">
        <v>1.06E-2</v>
      </c>
      <c r="G510" s="519" t="s">
        <v>1826</v>
      </c>
      <c r="H510" s="431">
        <v>0.25</v>
      </c>
    </row>
    <row r="511" spans="1:8" ht="36" x14ac:dyDescent="0.25">
      <c r="A511" s="349">
        <v>13</v>
      </c>
      <c r="B511" s="203" t="s">
        <v>55</v>
      </c>
      <c r="C511" s="1220">
        <v>94210</v>
      </c>
      <c r="D511" s="383" t="s">
        <v>2557</v>
      </c>
      <c r="E511" s="344" t="s">
        <v>45</v>
      </c>
      <c r="F511" s="1221">
        <v>1.7192000000000001</v>
      </c>
      <c r="G511" s="519" t="s">
        <v>2558</v>
      </c>
      <c r="H511" s="431">
        <v>86.75</v>
      </c>
    </row>
    <row r="512" spans="1:8" ht="36" x14ac:dyDescent="0.25">
      <c r="A512" s="349">
        <v>14</v>
      </c>
      <c r="B512" s="203" t="s">
        <v>55</v>
      </c>
      <c r="C512" s="1220">
        <v>94559</v>
      </c>
      <c r="D512" s="383" t="s">
        <v>2559</v>
      </c>
      <c r="E512" s="344" t="s">
        <v>45</v>
      </c>
      <c r="F512" s="1221">
        <v>6.6199999999999995E-2</v>
      </c>
      <c r="G512" s="519" t="s">
        <v>2560</v>
      </c>
      <c r="H512" s="431">
        <v>45.53</v>
      </c>
    </row>
    <row r="513" spans="1:8" ht="24" x14ac:dyDescent="0.25">
      <c r="A513" s="349">
        <v>15</v>
      </c>
      <c r="B513" s="203" t="s">
        <v>55</v>
      </c>
      <c r="C513" s="1220">
        <v>95240</v>
      </c>
      <c r="D513" s="383" t="s">
        <v>2561</v>
      </c>
      <c r="E513" s="344" t="s">
        <v>45</v>
      </c>
      <c r="F513" s="1221">
        <v>9.2999999999999992E-3</v>
      </c>
      <c r="G513" s="519" t="s">
        <v>2562</v>
      </c>
      <c r="H513" s="431">
        <v>0.16</v>
      </c>
    </row>
    <row r="514" spans="1:8" ht="24" x14ac:dyDescent="0.25">
      <c r="A514" s="349">
        <v>16</v>
      </c>
      <c r="B514" s="203" t="s">
        <v>55</v>
      </c>
      <c r="C514" s="1220">
        <v>95241</v>
      </c>
      <c r="D514" s="383" t="s">
        <v>1831</v>
      </c>
      <c r="E514" s="344" t="s">
        <v>45</v>
      </c>
      <c r="F514" s="1221">
        <v>1.5109999999999999</v>
      </c>
      <c r="G514" s="519" t="s">
        <v>1832</v>
      </c>
      <c r="H514" s="431">
        <v>53.03</v>
      </c>
    </row>
    <row r="515" spans="1:8" ht="24" x14ac:dyDescent="0.25">
      <c r="A515" s="349">
        <v>17</v>
      </c>
      <c r="B515" s="203" t="s">
        <v>55</v>
      </c>
      <c r="C515" s="1220">
        <v>95805</v>
      </c>
      <c r="D515" s="383" t="s">
        <v>2563</v>
      </c>
      <c r="E515" s="344" t="s">
        <v>119</v>
      </c>
      <c r="F515" s="1221">
        <v>0.13250000000000001</v>
      </c>
      <c r="G515" s="519" t="s">
        <v>2564</v>
      </c>
      <c r="H515" s="431">
        <v>2.5299999999999998</v>
      </c>
    </row>
    <row r="516" spans="1:8" ht="36" x14ac:dyDescent="0.25">
      <c r="A516" s="349">
        <v>18</v>
      </c>
      <c r="B516" s="203" t="s">
        <v>55</v>
      </c>
      <c r="C516" s="1220">
        <v>97586</v>
      </c>
      <c r="D516" s="383" t="s">
        <v>2567</v>
      </c>
      <c r="E516" s="344" t="s">
        <v>119</v>
      </c>
      <c r="F516" s="1221">
        <v>6.6199999999999995E-2</v>
      </c>
      <c r="G516" s="519" t="s">
        <v>2568</v>
      </c>
      <c r="H516" s="431">
        <v>10.34</v>
      </c>
    </row>
    <row r="517" spans="1:8" ht="24" x14ac:dyDescent="0.25">
      <c r="A517" s="349">
        <v>19</v>
      </c>
      <c r="B517" s="203" t="s">
        <v>55</v>
      </c>
      <c r="C517" s="1220">
        <v>98441</v>
      </c>
      <c r="D517" s="383" t="s">
        <v>2579</v>
      </c>
      <c r="E517" s="344" t="s">
        <v>45</v>
      </c>
      <c r="F517" s="1221">
        <v>0.51359999999999995</v>
      </c>
      <c r="G517" s="519" t="s">
        <v>2580</v>
      </c>
      <c r="H517" s="431">
        <v>48.7</v>
      </c>
    </row>
    <row r="518" spans="1:8" ht="36" x14ac:dyDescent="0.25">
      <c r="A518" s="349">
        <v>21</v>
      </c>
      <c r="B518" s="203" t="s">
        <v>55</v>
      </c>
      <c r="C518" s="1220">
        <v>98445</v>
      </c>
      <c r="D518" s="383" t="s">
        <v>2587</v>
      </c>
      <c r="E518" s="344" t="s">
        <v>45</v>
      </c>
      <c r="F518" s="1221">
        <v>0.80230000000000001</v>
      </c>
      <c r="G518" s="519" t="s">
        <v>2588</v>
      </c>
      <c r="H518" s="431">
        <v>88.02</v>
      </c>
    </row>
    <row r="519" spans="1:8" ht="24" x14ac:dyDescent="0.25">
      <c r="A519" s="349">
        <v>22</v>
      </c>
      <c r="B519" s="203" t="s">
        <v>55</v>
      </c>
      <c r="C519" s="1220">
        <v>98446</v>
      </c>
      <c r="D519" s="383" t="s">
        <v>2589</v>
      </c>
      <c r="E519" s="344" t="s">
        <v>45</v>
      </c>
      <c r="F519" s="1221">
        <v>0.62549999999999994</v>
      </c>
      <c r="G519" s="519" t="s">
        <v>2590</v>
      </c>
      <c r="H519" s="431">
        <v>85.68</v>
      </c>
    </row>
    <row r="520" spans="1:8" ht="36" x14ac:dyDescent="0.25">
      <c r="A520" s="349">
        <v>23</v>
      </c>
      <c r="B520" s="203" t="s">
        <v>55</v>
      </c>
      <c r="C520" s="1220">
        <v>101165</v>
      </c>
      <c r="D520" s="383" t="s">
        <v>2599</v>
      </c>
      <c r="E520" s="344" t="s">
        <v>1771</v>
      </c>
      <c r="F520" s="1221">
        <v>4.1700000000000001E-2</v>
      </c>
      <c r="G520" s="519" t="s">
        <v>2600</v>
      </c>
      <c r="H520" s="431">
        <v>42.05</v>
      </c>
    </row>
    <row r="521" spans="1:8" ht="24" x14ac:dyDescent="0.25">
      <c r="A521" s="349">
        <v>24</v>
      </c>
      <c r="B521" s="203" t="s">
        <v>55</v>
      </c>
      <c r="C521" s="1220">
        <v>11455</v>
      </c>
      <c r="D521" s="383" t="s">
        <v>2619</v>
      </c>
      <c r="E521" s="344" t="s">
        <v>1290</v>
      </c>
      <c r="F521" s="1221">
        <v>6.6199999999999995E-2</v>
      </c>
      <c r="G521" s="519" t="s">
        <v>2620</v>
      </c>
      <c r="H521" s="431">
        <v>1.1000000000000001</v>
      </c>
    </row>
    <row r="523" spans="1:8" x14ac:dyDescent="0.25">
      <c r="A523" s="435" t="s">
        <v>1712</v>
      </c>
      <c r="B523" s="1090" t="s">
        <v>782</v>
      </c>
      <c r="C523" s="1090" t="s">
        <v>39</v>
      </c>
      <c r="D523" s="1095" t="s">
        <v>1713</v>
      </c>
      <c r="E523" s="1090" t="s">
        <v>783</v>
      </c>
      <c r="F523" s="435" t="s">
        <v>45</v>
      </c>
      <c r="G523" s="428" t="s">
        <v>784</v>
      </c>
      <c r="H523" s="429">
        <v>551.58000000000004</v>
      </c>
    </row>
    <row r="524" spans="1:8" x14ac:dyDescent="0.25">
      <c r="A524" s="1090" t="s">
        <v>5</v>
      </c>
      <c r="B524" s="1091"/>
      <c r="C524" s="1091"/>
      <c r="D524" s="1096"/>
      <c r="E524" s="1091" t="s">
        <v>40</v>
      </c>
      <c r="F524" s="1098" t="s">
        <v>41</v>
      </c>
      <c r="G524" s="1094" t="s">
        <v>1664</v>
      </c>
      <c r="H524" s="1094"/>
    </row>
    <row r="525" spans="1:8" x14ac:dyDescent="0.25">
      <c r="A525" s="1092"/>
      <c r="B525" s="1092"/>
      <c r="C525" s="1092"/>
      <c r="D525" s="1097"/>
      <c r="E525" s="1092"/>
      <c r="F525" s="1099"/>
      <c r="G525" s="434" t="s">
        <v>42</v>
      </c>
      <c r="H525" s="434" t="s">
        <v>43</v>
      </c>
    </row>
    <row r="526" spans="1:8" ht="48" x14ac:dyDescent="0.25">
      <c r="A526" s="349">
        <v>1</v>
      </c>
      <c r="B526" s="203" t="s">
        <v>55</v>
      </c>
      <c r="C526" s="1220">
        <v>86934</v>
      </c>
      <c r="D526" s="383" t="s">
        <v>2511</v>
      </c>
      <c r="E526" s="344" t="s">
        <v>119</v>
      </c>
      <c r="F526" s="348" t="s">
        <v>1714</v>
      </c>
      <c r="G526" s="519" t="s">
        <v>2512</v>
      </c>
      <c r="H526" s="431">
        <v>13.29</v>
      </c>
    </row>
    <row r="527" spans="1:8" ht="48" x14ac:dyDescent="0.25">
      <c r="A527" s="349">
        <v>2</v>
      </c>
      <c r="B527" s="203" t="s">
        <v>55</v>
      </c>
      <c r="C527" s="1220">
        <v>86943</v>
      </c>
      <c r="D527" s="383" t="s">
        <v>2513</v>
      </c>
      <c r="E527" s="344" t="s">
        <v>119</v>
      </c>
      <c r="F527" s="348" t="s">
        <v>1714</v>
      </c>
      <c r="G527" s="519" t="s">
        <v>2514</v>
      </c>
      <c r="H527" s="431">
        <v>7.23</v>
      </c>
    </row>
    <row r="528" spans="1:8" x14ac:dyDescent="0.25">
      <c r="A528" s="349">
        <v>3</v>
      </c>
      <c r="B528" s="203" t="s">
        <v>55</v>
      </c>
      <c r="C528" s="1220">
        <v>88262</v>
      </c>
      <c r="D528" s="383" t="s">
        <v>2493</v>
      </c>
      <c r="E528" s="344" t="s">
        <v>2257</v>
      </c>
      <c r="F528" s="348" t="s">
        <v>1715</v>
      </c>
      <c r="G528" s="519" t="s">
        <v>2494</v>
      </c>
      <c r="H528" s="431">
        <v>27.43</v>
      </c>
    </row>
    <row r="529" spans="1:8" ht="24" x14ac:dyDescent="0.25">
      <c r="A529" s="349">
        <v>4</v>
      </c>
      <c r="B529" s="203" t="s">
        <v>55</v>
      </c>
      <c r="C529" s="1220">
        <v>88489</v>
      </c>
      <c r="D529" s="383" t="s">
        <v>2217</v>
      </c>
      <c r="E529" s="344" t="s">
        <v>45</v>
      </c>
      <c r="F529" s="348" t="s">
        <v>1716</v>
      </c>
      <c r="G529" s="519" t="s">
        <v>2218</v>
      </c>
      <c r="H529" s="431">
        <v>17.760000000000002</v>
      </c>
    </row>
    <row r="530" spans="1:8" ht="24" x14ac:dyDescent="0.25">
      <c r="A530" s="349">
        <v>5</v>
      </c>
      <c r="B530" s="203" t="s">
        <v>55</v>
      </c>
      <c r="C530" s="1220">
        <v>89711</v>
      </c>
      <c r="D530" s="383" t="s">
        <v>1953</v>
      </c>
      <c r="E530" s="344" t="s">
        <v>153</v>
      </c>
      <c r="F530" s="348" t="s">
        <v>1717</v>
      </c>
      <c r="G530" s="519" t="s">
        <v>1954</v>
      </c>
      <c r="H530" s="431">
        <v>1.74</v>
      </c>
    </row>
    <row r="531" spans="1:8" ht="24" x14ac:dyDescent="0.25">
      <c r="A531" s="349">
        <v>6</v>
      </c>
      <c r="B531" s="203" t="s">
        <v>55</v>
      </c>
      <c r="C531" s="1220">
        <v>89714</v>
      </c>
      <c r="D531" s="383" t="s">
        <v>1947</v>
      </c>
      <c r="E531" s="344" t="s">
        <v>153</v>
      </c>
      <c r="F531" s="348" t="s">
        <v>1718</v>
      </c>
      <c r="G531" s="519" t="s">
        <v>1948</v>
      </c>
      <c r="H531" s="431">
        <v>5</v>
      </c>
    </row>
    <row r="532" spans="1:8" ht="36" x14ac:dyDescent="0.25">
      <c r="A532" s="349">
        <v>7</v>
      </c>
      <c r="B532" s="203" t="s">
        <v>55</v>
      </c>
      <c r="C532" s="1220">
        <v>89724</v>
      </c>
      <c r="D532" s="383" t="s">
        <v>1940</v>
      </c>
      <c r="E532" s="344" t="s">
        <v>119</v>
      </c>
      <c r="F532" s="348" t="s">
        <v>1719</v>
      </c>
      <c r="G532" s="519" t="s">
        <v>1941</v>
      </c>
      <c r="H532" s="431">
        <v>0.52</v>
      </c>
    </row>
    <row r="533" spans="1:8" ht="36" x14ac:dyDescent="0.25">
      <c r="A533" s="349">
        <v>8</v>
      </c>
      <c r="B533" s="203" t="s">
        <v>55</v>
      </c>
      <c r="C533" s="1220">
        <v>90822</v>
      </c>
      <c r="D533" s="383" t="s">
        <v>2531</v>
      </c>
      <c r="E533" s="344" t="s">
        <v>119</v>
      </c>
      <c r="F533" s="348" t="s">
        <v>1714</v>
      </c>
      <c r="G533" s="519" t="s">
        <v>2532</v>
      </c>
      <c r="H533" s="431">
        <v>10.82</v>
      </c>
    </row>
    <row r="534" spans="1:8" ht="48" x14ac:dyDescent="0.25">
      <c r="A534" s="349">
        <v>9</v>
      </c>
      <c r="B534" s="203" t="s">
        <v>55</v>
      </c>
      <c r="C534" s="1220">
        <v>91170</v>
      </c>
      <c r="D534" s="383" t="s">
        <v>2533</v>
      </c>
      <c r="E534" s="344" t="s">
        <v>153</v>
      </c>
      <c r="F534" s="348" t="s">
        <v>1720</v>
      </c>
      <c r="G534" s="519" t="s">
        <v>2534</v>
      </c>
      <c r="H534" s="431">
        <v>3.52</v>
      </c>
    </row>
    <row r="535" spans="1:8" ht="48" x14ac:dyDescent="0.25">
      <c r="A535" s="349">
        <v>10</v>
      </c>
      <c r="B535" s="203" t="s">
        <v>55</v>
      </c>
      <c r="C535" s="1220">
        <v>91173</v>
      </c>
      <c r="D535" s="383" t="s">
        <v>2535</v>
      </c>
      <c r="E535" s="344" t="s">
        <v>153</v>
      </c>
      <c r="F535" s="348" t="s">
        <v>1721</v>
      </c>
      <c r="G535" s="519" t="s">
        <v>2536</v>
      </c>
      <c r="H535" s="431">
        <v>2.1800000000000002</v>
      </c>
    </row>
    <row r="536" spans="1:8" ht="24" x14ac:dyDescent="0.25">
      <c r="A536" s="349">
        <v>11</v>
      </c>
      <c r="B536" s="203" t="s">
        <v>55</v>
      </c>
      <c r="C536" s="1220">
        <v>91862</v>
      </c>
      <c r="D536" s="383" t="s">
        <v>2537</v>
      </c>
      <c r="E536" s="344" t="s">
        <v>153</v>
      </c>
      <c r="F536" s="348" t="s">
        <v>1720</v>
      </c>
      <c r="G536" s="519" t="s">
        <v>2538</v>
      </c>
      <c r="H536" s="431">
        <v>2.86</v>
      </c>
    </row>
    <row r="537" spans="1:8" ht="24" x14ac:dyDescent="0.25">
      <c r="A537" s="349">
        <v>12</v>
      </c>
      <c r="B537" s="203" t="s">
        <v>55</v>
      </c>
      <c r="C537" s="1220">
        <v>91870</v>
      </c>
      <c r="D537" s="383" t="s">
        <v>2539</v>
      </c>
      <c r="E537" s="344" t="s">
        <v>153</v>
      </c>
      <c r="F537" s="348" t="s">
        <v>1721</v>
      </c>
      <c r="G537" s="519" t="s">
        <v>2540</v>
      </c>
      <c r="H537" s="431">
        <v>6.21</v>
      </c>
    </row>
    <row r="538" spans="1:8" ht="36" x14ac:dyDescent="0.25">
      <c r="A538" s="349">
        <v>13</v>
      </c>
      <c r="B538" s="203" t="s">
        <v>55</v>
      </c>
      <c r="C538" s="1220">
        <v>91911</v>
      </c>
      <c r="D538" s="383" t="s">
        <v>2541</v>
      </c>
      <c r="E538" s="344" t="s">
        <v>119</v>
      </c>
      <c r="F538" s="348" t="s">
        <v>1722</v>
      </c>
      <c r="G538" s="519" t="s">
        <v>2542</v>
      </c>
      <c r="H538" s="431">
        <v>1.57</v>
      </c>
    </row>
    <row r="539" spans="1:8" ht="24" x14ac:dyDescent="0.25">
      <c r="A539" s="349">
        <v>14</v>
      </c>
      <c r="B539" s="203" t="s">
        <v>55</v>
      </c>
      <c r="C539" s="1220">
        <v>91924</v>
      </c>
      <c r="D539" s="383" t="s">
        <v>2543</v>
      </c>
      <c r="E539" s="344" t="s">
        <v>153</v>
      </c>
      <c r="F539" s="348" t="s">
        <v>1723</v>
      </c>
      <c r="G539" s="519" t="s">
        <v>2544</v>
      </c>
      <c r="H539" s="431">
        <v>2.25</v>
      </c>
    </row>
    <row r="540" spans="1:8" ht="24" x14ac:dyDescent="0.25">
      <c r="A540" s="349">
        <v>15</v>
      </c>
      <c r="B540" s="203" t="s">
        <v>55</v>
      </c>
      <c r="C540" s="1220">
        <v>91926</v>
      </c>
      <c r="D540" s="383" t="s">
        <v>2098</v>
      </c>
      <c r="E540" s="344" t="s">
        <v>153</v>
      </c>
      <c r="F540" s="348" t="s">
        <v>1724</v>
      </c>
      <c r="G540" s="519" t="s">
        <v>2099</v>
      </c>
      <c r="H540" s="431">
        <v>9.66</v>
      </c>
    </row>
    <row r="541" spans="1:8" ht="24" x14ac:dyDescent="0.25">
      <c r="A541" s="349">
        <v>16</v>
      </c>
      <c r="B541" s="203" t="s">
        <v>55</v>
      </c>
      <c r="C541" s="1220">
        <v>91937</v>
      </c>
      <c r="D541" s="383" t="s">
        <v>2545</v>
      </c>
      <c r="E541" s="344" t="s">
        <v>119</v>
      </c>
      <c r="F541" s="348" t="s">
        <v>1725</v>
      </c>
      <c r="G541" s="519" t="s">
        <v>2546</v>
      </c>
      <c r="H541" s="431">
        <v>2.1800000000000002</v>
      </c>
    </row>
    <row r="542" spans="1:8" ht="24" x14ac:dyDescent="0.25">
      <c r="A542" s="349">
        <v>17</v>
      </c>
      <c r="B542" s="203" t="s">
        <v>55</v>
      </c>
      <c r="C542" s="1220">
        <v>92000</v>
      </c>
      <c r="D542" s="383" t="s">
        <v>2549</v>
      </c>
      <c r="E542" s="344" t="s">
        <v>119</v>
      </c>
      <c r="F542" s="348" t="s">
        <v>1714</v>
      </c>
      <c r="G542" s="519" t="s">
        <v>2550</v>
      </c>
      <c r="H542" s="431">
        <v>0.74</v>
      </c>
    </row>
    <row r="543" spans="1:8" ht="24" x14ac:dyDescent="0.25">
      <c r="A543" s="349">
        <v>18</v>
      </c>
      <c r="B543" s="203" t="s">
        <v>55</v>
      </c>
      <c r="C543" s="1220">
        <v>92008</v>
      </c>
      <c r="D543" s="383" t="s">
        <v>2135</v>
      </c>
      <c r="E543" s="344" t="s">
        <v>119</v>
      </c>
      <c r="F543" s="348" t="s">
        <v>1726</v>
      </c>
      <c r="G543" s="519" t="s">
        <v>2136</v>
      </c>
      <c r="H543" s="431">
        <v>5.72</v>
      </c>
    </row>
    <row r="544" spans="1:8" ht="24" x14ac:dyDescent="0.25">
      <c r="A544" s="349">
        <v>19</v>
      </c>
      <c r="B544" s="203" t="s">
        <v>55</v>
      </c>
      <c r="C544" s="1220">
        <v>92023</v>
      </c>
      <c r="D544" s="383" t="s">
        <v>2123</v>
      </c>
      <c r="E544" s="344" t="s">
        <v>119</v>
      </c>
      <c r="F544" s="348" t="s">
        <v>1714</v>
      </c>
      <c r="G544" s="519" t="s">
        <v>2124</v>
      </c>
      <c r="H544" s="431">
        <v>1.2</v>
      </c>
    </row>
    <row r="545" spans="1:8" ht="36" x14ac:dyDescent="0.25">
      <c r="A545" s="349">
        <v>20</v>
      </c>
      <c r="B545" s="203" t="s">
        <v>55</v>
      </c>
      <c r="C545" s="1220">
        <v>92543</v>
      </c>
      <c r="D545" s="383" t="s">
        <v>2551</v>
      </c>
      <c r="E545" s="344" t="s">
        <v>45</v>
      </c>
      <c r="F545" s="348" t="s">
        <v>1727</v>
      </c>
      <c r="G545" s="519" t="s">
        <v>2552</v>
      </c>
      <c r="H545" s="431">
        <v>36.619999999999997</v>
      </c>
    </row>
    <row r="546" spans="1:8" ht="24" x14ac:dyDescent="0.25">
      <c r="A546" s="349">
        <v>21</v>
      </c>
      <c r="B546" s="203" t="s">
        <v>55</v>
      </c>
      <c r="C546" s="1220">
        <v>93358</v>
      </c>
      <c r="D546" s="383" t="s">
        <v>2555</v>
      </c>
      <c r="E546" s="344" t="s">
        <v>1771</v>
      </c>
      <c r="F546" s="348" t="s">
        <v>1728</v>
      </c>
      <c r="G546" s="519" t="s">
        <v>2556</v>
      </c>
      <c r="H546" s="431">
        <v>3.1</v>
      </c>
    </row>
    <row r="547" spans="1:8" ht="24" x14ac:dyDescent="0.25">
      <c r="A547" s="349">
        <v>22</v>
      </c>
      <c r="B547" s="203" t="s">
        <v>55</v>
      </c>
      <c r="C547" s="1220">
        <v>93382</v>
      </c>
      <c r="D547" s="383" t="s">
        <v>1825</v>
      </c>
      <c r="E547" s="344" t="s">
        <v>1771</v>
      </c>
      <c r="F547" s="348" t="s">
        <v>1729</v>
      </c>
      <c r="G547" s="519" t="s">
        <v>1826</v>
      </c>
      <c r="H547" s="431">
        <v>0.24</v>
      </c>
    </row>
    <row r="548" spans="1:8" ht="36" x14ac:dyDescent="0.25">
      <c r="A548" s="349">
        <v>23</v>
      </c>
      <c r="B548" s="203" t="s">
        <v>55</v>
      </c>
      <c r="C548" s="1220">
        <v>94210</v>
      </c>
      <c r="D548" s="383" t="s">
        <v>2557</v>
      </c>
      <c r="E548" s="344" t="s">
        <v>45</v>
      </c>
      <c r="F548" s="348" t="s">
        <v>1727</v>
      </c>
      <c r="G548" s="519" t="s">
        <v>2558</v>
      </c>
      <c r="H548" s="431">
        <v>73.209999999999994</v>
      </c>
    </row>
    <row r="549" spans="1:8" ht="24" x14ac:dyDescent="0.25">
      <c r="A549" s="349">
        <v>24</v>
      </c>
      <c r="B549" s="203" t="s">
        <v>55</v>
      </c>
      <c r="C549" s="1220">
        <v>95240</v>
      </c>
      <c r="D549" s="383" t="s">
        <v>2561</v>
      </c>
      <c r="E549" s="344" t="s">
        <v>45</v>
      </c>
      <c r="F549" s="348" t="s">
        <v>1730</v>
      </c>
      <c r="G549" s="519" t="s">
        <v>2562</v>
      </c>
      <c r="H549" s="431">
        <v>0.16</v>
      </c>
    </row>
    <row r="550" spans="1:8" ht="24" x14ac:dyDescent="0.25">
      <c r="A550" s="349">
        <v>25</v>
      </c>
      <c r="B550" s="203" t="s">
        <v>55</v>
      </c>
      <c r="C550" s="1220">
        <v>95241</v>
      </c>
      <c r="D550" s="383" t="s">
        <v>1831</v>
      </c>
      <c r="E550" s="344" t="s">
        <v>45</v>
      </c>
      <c r="F550" s="348" t="s">
        <v>1727</v>
      </c>
      <c r="G550" s="519" t="s">
        <v>1832</v>
      </c>
      <c r="H550" s="431">
        <v>50.93</v>
      </c>
    </row>
    <row r="551" spans="1:8" ht="24" x14ac:dyDescent="0.25">
      <c r="A551" s="349">
        <v>26</v>
      </c>
      <c r="B551" s="203" t="s">
        <v>55</v>
      </c>
      <c r="C551" s="1220">
        <v>95805</v>
      </c>
      <c r="D551" s="383" t="s">
        <v>2563</v>
      </c>
      <c r="E551" s="344" t="s">
        <v>119</v>
      </c>
      <c r="F551" s="348" t="s">
        <v>1731</v>
      </c>
      <c r="G551" s="519" t="s">
        <v>2564</v>
      </c>
      <c r="H551" s="431">
        <v>3.59</v>
      </c>
    </row>
    <row r="552" spans="1:8" ht="24" x14ac:dyDescent="0.25">
      <c r="A552" s="349">
        <v>27</v>
      </c>
      <c r="B552" s="203" t="s">
        <v>55</v>
      </c>
      <c r="C552" s="1220">
        <v>95811</v>
      </c>
      <c r="D552" s="383" t="s">
        <v>2565</v>
      </c>
      <c r="E552" s="344" t="s">
        <v>119</v>
      </c>
      <c r="F552" s="348" t="s">
        <v>1714</v>
      </c>
      <c r="G552" s="519" t="s">
        <v>2566</v>
      </c>
      <c r="H552" s="431">
        <v>0.42</v>
      </c>
    </row>
    <row r="553" spans="1:8" ht="36" x14ac:dyDescent="0.25">
      <c r="A553" s="349">
        <v>28</v>
      </c>
      <c r="B553" s="203" t="s">
        <v>55</v>
      </c>
      <c r="C553" s="1220">
        <v>97586</v>
      </c>
      <c r="D553" s="383" t="s">
        <v>2567</v>
      </c>
      <c r="E553" s="344" t="s">
        <v>119</v>
      </c>
      <c r="F553" s="348" t="s">
        <v>1725</v>
      </c>
      <c r="G553" s="519" t="s">
        <v>2568</v>
      </c>
      <c r="H553" s="431">
        <v>25.18</v>
      </c>
    </row>
    <row r="554" spans="1:8" ht="36" x14ac:dyDescent="0.25">
      <c r="A554" s="349">
        <v>29</v>
      </c>
      <c r="B554" s="203" t="s">
        <v>55</v>
      </c>
      <c r="C554" s="1220">
        <v>97906</v>
      </c>
      <c r="D554" s="383" t="s">
        <v>2575</v>
      </c>
      <c r="E554" s="344" t="s">
        <v>119</v>
      </c>
      <c r="F554" s="348" t="s">
        <v>1714</v>
      </c>
      <c r="G554" s="519" t="s">
        <v>2576</v>
      </c>
      <c r="H554" s="431">
        <v>11.56</v>
      </c>
    </row>
    <row r="555" spans="1:8" ht="24" x14ac:dyDescent="0.25">
      <c r="A555" s="349">
        <v>30</v>
      </c>
      <c r="B555" s="203" t="s">
        <v>55</v>
      </c>
      <c r="C555" s="1220">
        <v>98102</v>
      </c>
      <c r="D555" s="383" t="s">
        <v>2621</v>
      </c>
      <c r="E555" s="344" t="s">
        <v>119</v>
      </c>
      <c r="F555" s="348" t="s">
        <v>1714</v>
      </c>
      <c r="G555" s="519" t="s">
        <v>2622</v>
      </c>
      <c r="H555" s="431">
        <v>5.21</v>
      </c>
    </row>
    <row r="556" spans="1:8" ht="24" x14ac:dyDescent="0.25">
      <c r="A556" s="349">
        <v>31</v>
      </c>
      <c r="B556" s="203" t="s">
        <v>55</v>
      </c>
      <c r="C556" s="1220">
        <v>98441</v>
      </c>
      <c r="D556" s="383" t="s">
        <v>2579</v>
      </c>
      <c r="E556" s="344" t="s">
        <v>45</v>
      </c>
      <c r="F556" s="348" t="s">
        <v>1732</v>
      </c>
      <c r="G556" s="519" t="s">
        <v>2580</v>
      </c>
      <c r="H556" s="431">
        <v>13.74</v>
      </c>
    </row>
    <row r="557" spans="1:8" ht="36" x14ac:dyDescent="0.25">
      <c r="A557" s="349">
        <v>32</v>
      </c>
      <c r="B557" s="203" t="s">
        <v>55</v>
      </c>
      <c r="C557" s="1220">
        <v>98445</v>
      </c>
      <c r="D557" s="383" t="s">
        <v>2587</v>
      </c>
      <c r="E557" s="344" t="s">
        <v>45</v>
      </c>
      <c r="F557" s="348" t="s">
        <v>1733</v>
      </c>
      <c r="G557" s="519" t="s">
        <v>2588</v>
      </c>
      <c r="H557" s="431">
        <v>24.83</v>
      </c>
    </row>
    <row r="558" spans="1:8" ht="24" x14ac:dyDescent="0.25">
      <c r="A558" s="349">
        <v>33</v>
      </c>
      <c r="B558" s="203" t="s">
        <v>55</v>
      </c>
      <c r="C558" s="1220">
        <v>98446</v>
      </c>
      <c r="D558" s="383" t="s">
        <v>2589</v>
      </c>
      <c r="E558" s="344" t="s">
        <v>45</v>
      </c>
      <c r="F558" s="348" t="s">
        <v>1734</v>
      </c>
      <c r="G558" s="519" t="s">
        <v>2590</v>
      </c>
      <c r="H558" s="431">
        <v>24.17</v>
      </c>
    </row>
    <row r="559" spans="1:8" ht="36" x14ac:dyDescent="0.25">
      <c r="A559" s="349">
        <v>34</v>
      </c>
      <c r="B559" s="203" t="s">
        <v>55</v>
      </c>
      <c r="C559" s="1220">
        <v>101165</v>
      </c>
      <c r="D559" s="383" t="s">
        <v>2599</v>
      </c>
      <c r="E559" s="344" t="s">
        <v>1771</v>
      </c>
      <c r="F559" s="348" t="s">
        <v>1735</v>
      </c>
      <c r="G559" s="519" t="s">
        <v>2600</v>
      </c>
      <c r="H559" s="431">
        <v>40.340000000000003</v>
      </c>
    </row>
    <row r="560" spans="1:8" ht="24" x14ac:dyDescent="0.25">
      <c r="A560" s="349">
        <v>35</v>
      </c>
      <c r="B560" s="203" t="s">
        <v>55</v>
      </c>
      <c r="C560" s="1220">
        <v>101876</v>
      </c>
      <c r="D560" s="383" t="s">
        <v>2623</v>
      </c>
      <c r="E560" s="344" t="s">
        <v>119</v>
      </c>
      <c r="F560" s="348" t="s">
        <v>1714</v>
      </c>
      <c r="G560" s="519" t="s">
        <v>2624</v>
      </c>
      <c r="H560" s="431">
        <v>2.17</v>
      </c>
    </row>
    <row r="561" spans="1:8" ht="24" x14ac:dyDescent="0.25">
      <c r="A561" s="349">
        <v>36</v>
      </c>
      <c r="B561" s="203" t="s">
        <v>55</v>
      </c>
      <c r="C561" s="1220">
        <v>101891</v>
      </c>
      <c r="D561" s="383" t="s">
        <v>2603</v>
      </c>
      <c r="E561" s="344" t="s">
        <v>119</v>
      </c>
      <c r="F561" s="348" t="s">
        <v>1722</v>
      </c>
      <c r="G561" s="519" t="s">
        <v>2604</v>
      </c>
      <c r="H561" s="431">
        <v>3.05</v>
      </c>
    </row>
    <row r="562" spans="1:8" ht="36" x14ac:dyDescent="0.25">
      <c r="A562" s="349">
        <v>37</v>
      </c>
      <c r="B562" s="203" t="s">
        <v>55</v>
      </c>
      <c r="C562" s="1220">
        <v>3080</v>
      </c>
      <c r="D562" s="383" t="s">
        <v>2607</v>
      </c>
      <c r="E562" s="344" t="s">
        <v>2277</v>
      </c>
      <c r="F562" s="348" t="s">
        <v>1714</v>
      </c>
      <c r="G562" s="519" t="s">
        <v>2608</v>
      </c>
      <c r="H562" s="431">
        <v>2.0299999999999998</v>
      </c>
    </row>
    <row r="563" spans="1:8" ht="24" x14ac:dyDescent="0.25">
      <c r="A563" s="349">
        <v>38</v>
      </c>
      <c r="B563" s="203" t="s">
        <v>55</v>
      </c>
      <c r="C563" s="1220">
        <v>10886</v>
      </c>
      <c r="D563" s="383" t="s">
        <v>2611</v>
      </c>
      <c r="E563" s="344" t="s">
        <v>1290</v>
      </c>
      <c r="F563" s="348" t="s">
        <v>1714</v>
      </c>
      <c r="G563" s="519" t="s">
        <v>2612</v>
      </c>
      <c r="H563" s="431">
        <v>6.51</v>
      </c>
    </row>
    <row r="564" spans="1:8" ht="24" x14ac:dyDescent="0.25">
      <c r="A564" s="349">
        <v>39</v>
      </c>
      <c r="B564" s="203" t="s">
        <v>55</v>
      </c>
      <c r="C564" s="1220">
        <v>10891</v>
      </c>
      <c r="D564" s="383" t="s">
        <v>2613</v>
      </c>
      <c r="E564" s="344" t="s">
        <v>1290</v>
      </c>
      <c r="F564" s="348" t="s">
        <v>1714</v>
      </c>
      <c r="G564" s="519" t="s">
        <v>2614</v>
      </c>
      <c r="H564" s="431">
        <v>6.3</v>
      </c>
    </row>
    <row r="565" spans="1:8" ht="24" x14ac:dyDescent="0.25">
      <c r="A565" s="349">
        <v>40</v>
      </c>
      <c r="B565" s="203" t="s">
        <v>55</v>
      </c>
      <c r="C565" s="1220">
        <v>11587</v>
      </c>
      <c r="D565" s="383" t="s">
        <v>2615</v>
      </c>
      <c r="E565" s="344" t="s">
        <v>2296</v>
      </c>
      <c r="F565" s="348" t="s">
        <v>1736</v>
      </c>
      <c r="G565" s="519" t="s">
        <v>2616</v>
      </c>
      <c r="H565" s="431">
        <v>92.14</v>
      </c>
    </row>
    <row r="566" spans="1:8" ht="24" x14ac:dyDescent="0.25">
      <c r="A566" s="349">
        <v>41</v>
      </c>
      <c r="B566" s="203" t="s">
        <v>55</v>
      </c>
      <c r="C566" s="1220">
        <v>37525</v>
      </c>
      <c r="D566" s="383" t="s">
        <v>2625</v>
      </c>
      <c r="E566" s="344" t="s">
        <v>2317</v>
      </c>
      <c r="F566" s="348" t="s">
        <v>1737</v>
      </c>
      <c r="G566" s="519" t="s">
        <v>2626</v>
      </c>
      <c r="H566" s="431">
        <v>4.2</v>
      </c>
    </row>
    <row r="568" spans="1:8" x14ac:dyDescent="0.25">
      <c r="A568" s="435" t="s">
        <v>1738</v>
      </c>
      <c r="B568" s="1090" t="s">
        <v>782</v>
      </c>
      <c r="C568" s="1090" t="s">
        <v>39</v>
      </c>
      <c r="D568" s="1095" t="s">
        <v>1739</v>
      </c>
      <c r="E568" s="1090" t="s">
        <v>783</v>
      </c>
      <c r="F568" s="435" t="s">
        <v>45</v>
      </c>
      <c r="G568" s="428" t="s">
        <v>784</v>
      </c>
      <c r="H568" s="429">
        <v>477.62</v>
      </c>
    </row>
    <row r="569" spans="1:8" x14ac:dyDescent="0.25">
      <c r="A569" s="1090" t="s">
        <v>5</v>
      </c>
      <c r="B569" s="1091"/>
      <c r="C569" s="1091"/>
      <c r="D569" s="1096"/>
      <c r="E569" s="1091" t="s">
        <v>40</v>
      </c>
      <c r="F569" s="1098" t="s">
        <v>41</v>
      </c>
      <c r="G569" s="1094" t="s">
        <v>1664</v>
      </c>
      <c r="H569" s="1094"/>
    </row>
    <row r="570" spans="1:8" x14ac:dyDescent="0.25">
      <c r="A570" s="1092"/>
      <c r="B570" s="1092"/>
      <c r="C570" s="1092"/>
      <c r="D570" s="1097"/>
      <c r="E570" s="1092"/>
      <c r="F570" s="1099"/>
      <c r="G570" s="434" t="s">
        <v>42</v>
      </c>
      <c r="H570" s="434" t="s">
        <v>43</v>
      </c>
    </row>
    <row r="571" spans="1:8" ht="24" x14ac:dyDescent="0.25">
      <c r="A571" s="349">
        <v>1</v>
      </c>
      <c r="B571" s="203" t="s">
        <v>55</v>
      </c>
      <c r="C571" s="1220">
        <v>88489</v>
      </c>
      <c r="D571" s="383" t="s">
        <v>2217</v>
      </c>
      <c r="E571" s="344" t="s">
        <v>45</v>
      </c>
      <c r="F571" s="1221" t="s">
        <v>1740</v>
      </c>
      <c r="G571" s="519" t="s">
        <v>2218</v>
      </c>
      <c r="H571" s="431">
        <v>5.91</v>
      </c>
    </row>
    <row r="572" spans="1:8" ht="48" x14ac:dyDescent="0.25">
      <c r="A572" s="349">
        <v>2</v>
      </c>
      <c r="B572" s="203" t="s">
        <v>55</v>
      </c>
      <c r="C572" s="1220">
        <v>91170</v>
      </c>
      <c r="D572" s="383" t="s">
        <v>2533</v>
      </c>
      <c r="E572" s="344" t="s">
        <v>153</v>
      </c>
      <c r="F572" s="1221" t="s">
        <v>1741</v>
      </c>
      <c r="G572" s="519" t="s">
        <v>2534</v>
      </c>
      <c r="H572" s="431">
        <v>4.6500000000000004</v>
      </c>
    </row>
    <row r="573" spans="1:8" ht="48" x14ac:dyDescent="0.25">
      <c r="A573" s="349">
        <v>3</v>
      </c>
      <c r="B573" s="203" t="s">
        <v>55</v>
      </c>
      <c r="C573" s="1220">
        <v>91173</v>
      </c>
      <c r="D573" s="383" t="s">
        <v>2535</v>
      </c>
      <c r="E573" s="344" t="s">
        <v>153</v>
      </c>
      <c r="F573" s="1221" t="s">
        <v>1742</v>
      </c>
      <c r="G573" s="519" t="s">
        <v>2536</v>
      </c>
      <c r="H573" s="431">
        <v>1.88</v>
      </c>
    </row>
    <row r="574" spans="1:8" ht="24" x14ac:dyDescent="0.25">
      <c r="A574" s="349">
        <v>4</v>
      </c>
      <c r="B574" s="203" t="s">
        <v>55</v>
      </c>
      <c r="C574" s="1220">
        <v>91862</v>
      </c>
      <c r="D574" s="383" t="s">
        <v>2537</v>
      </c>
      <c r="E574" s="344" t="s">
        <v>153</v>
      </c>
      <c r="F574" s="1221" t="s">
        <v>1741</v>
      </c>
      <c r="G574" s="519" t="s">
        <v>2538</v>
      </c>
      <c r="H574" s="431">
        <v>3.78</v>
      </c>
    </row>
    <row r="575" spans="1:8" ht="24" x14ac:dyDescent="0.25">
      <c r="A575" s="349">
        <v>5</v>
      </c>
      <c r="B575" s="203" t="s">
        <v>55</v>
      </c>
      <c r="C575" s="1220">
        <v>91870</v>
      </c>
      <c r="D575" s="383" t="s">
        <v>2539</v>
      </c>
      <c r="E575" s="344" t="s">
        <v>153</v>
      </c>
      <c r="F575" s="1221" t="s">
        <v>1742</v>
      </c>
      <c r="G575" s="519" t="s">
        <v>2540</v>
      </c>
      <c r="H575" s="431">
        <v>5.37</v>
      </c>
    </row>
    <row r="576" spans="1:8" ht="24" x14ac:dyDescent="0.25">
      <c r="A576" s="349">
        <v>6</v>
      </c>
      <c r="B576" s="203" t="s">
        <v>55</v>
      </c>
      <c r="C576" s="1220">
        <v>91924</v>
      </c>
      <c r="D576" s="383" t="s">
        <v>2543</v>
      </c>
      <c r="E576" s="344" t="s">
        <v>153</v>
      </c>
      <c r="F576" s="1221" t="s">
        <v>1743</v>
      </c>
      <c r="G576" s="519" t="s">
        <v>2544</v>
      </c>
      <c r="H576" s="431">
        <v>2.83</v>
      </c>
    </row>
    <row r="577" spans="1:8" ht="24" x14ac:dyDescent="0.25">
      <c r="A577" s="349">
        <v>7</v>
      </c>
      <c r="B577" s="203" t="s">
        <v>55</v>
      </c>
      <c r="C577" s="1220">
        <v>91926</v>
      </c>
      <c r="D577" s="383" t="s">
        <v>2098</v>
      </c>
      <c r="E577" s="344" t="s">
        <v>153</v>
      </c>
      <c r="F577" s="1221" t="s">
        <v>1744</v>
      </c>
      <c r="G577" s="519" t="s">
        <v>2099</v>
      </c>
      <c r="H577" s="431">
        <v>7.9</v>
      </c>
    </row>
    <row r="578" spans="1:8" ht="24" x14ac:dyDescent="0.25">
      <c r="A578" s="349">
        <v>8</v>
      </c>
      <c r="B578" s="203" t="s">
        <v>55</v>
      </c>
      <c r="C578" s="1220">
        <v>92008</v>
      </c>
      <c r="D578" s="383" t="s">
        <v>2135</v>
      </c>
      <c r="E578" s="344" t="s">
        <v>119</v>
      </c>
      <c r="F578" s="1221" t="s">
        <v>1745</v>
      </c>
      <c r="G578" s="519" t="s">
        <v>2136</v>
      </c>
      <c r="H578" s="431">
        <v>12.37</v>
      </c>
    </row>
    <row r="579" spans="1:8" ht="24" x14ac:dyDescent="0.25">
      <c r="A579" s="349">
        <v>9</v>
      </c>
      <c r="B579" s="203" t="s">
        <v>55</v>
      </c>
      <c r="C579" s="1220">
        <v>92023</v>
      </c>
      <c r="D579" s="383" t="s">
        <v>2123</v>
      </c>
      <c r="E579" s="344" t="s">
        <v>119</v>
      </c>
      <c r="F579" s="1221" t="s">
        <v>1746</v>
      </c>
      <c r="G579" s="519" t="s">
        <v>2124</v>
      </c>
      <c r="H579" s="431">
        <v>4.33</v>
      </c>
    </row>
    <row r="580" spans="1:8" ht="36" x14ac:dyDescent="0.25">
      <c r="A580" s="349">
        <v>10</v>
      </c>
      <c r="B580" s="203" t="s">
        <v>55</v>
      </c>
      <c r="C580" s="1220">
        <v>92543</v>
      </c>
      <c r="D580" s="383" t="s">
        <v>2551</v>
      </c>
      <c r="E580" s="344" t="s">
        <v>45</v>
      </c>
      <c r="F580" s="1221" t="s">
        <v>1747</v>
      </c>
      <c r="G580" s="519" t="s">
        <v>2552</v>
      </c>
      <c r="H580" s="431">
        <v>48.6</v>
      </c>
    </row>
    <row r="581" spans="1:8" ht="24" x14ac:dyDescent="0.25">
      <c r="A581" s="349">
        <v>11</v>
      </c>
      <c r="B581" s="203" t="s">
        <v>55</v>
      </c>
      <c r="C581" s="1220">
        <v>92981</v>
      </c>
      <c r="D581" s="383" t="s">
        <v>2553</v>
      </c>
      <c r="E581" s="344" t="s">
        <v>153</v>
      </c>
      <c r="F581" s="1221" t="s">
        <v>1748</v>
      </c>
      <c r="G581" s="519" t="s">
        <v>2554</v>
      </c>
      <c r="H581" s="431">
        <v>6.59</v>
      </c>
    </row>
    <row r="582" spans="1:8" ht="24" x14ac:dyDescent="0.25">
      <c r="A582" s="349">
        <v>12</v>
      </c>
      <c r="B582" s="203" t="s">
        <v>55</v>
      </c>
      <c r="C582" s="1220">
        <v>93358</v>
      </c>
      <c r="D582" s="383" t="s">
        <v>2555</v>
      </c>
      <c r="E582" s="344" t="s">
        <v>1771</v>
      </c>
      <c r="F582" s="1221" t="s">
        <v>1749</v>
      </c>
      <c r="G582" s="519" t="s">
        <v>2556</v>
      </c>
      <c r="H582" s="431">
        <v>0.62</v>
      </c>
    </row>
    <row r="583" spans="1:8" ht="36" x14ac:dyDescent="0.25">
      <c r="A583" s="349">
        <v>13</v>
      </c>
      <c r="B583" s="203" t="s">
        <v>55</v>
      </c>
      <c r="C583" s="1220">
        <v>94210</v>
      </c>
      <c r="D583" s="383" t="s">
        <v>2557</v>
      </c>
      <c r="E583" s="344" t="s">
        <v>45</v>
      </c>
      <c r="F583" s="1221" t="s">
        <v>1747</v>
      </c>
      <c r="G583" s="519" t="s">
        <v>2558</v>
      </c>
      <c r="H583" s="431">
        <v>97.16</v>
      </c>
    </row>
    <row r="584" spans="1:8" ht="24" x14ac:dyDescent="0.25">
      <c r="A584" s="349">
        <v>14</v>
      </c>
      <c r="B584" s="203" t="s">
        <v>55</v>
      </c>
      <c r="C584" s="1220">
        <v>95241</v>
      </c>
      <c r="D584" s="383" t="s">
        <v>1831</v>
      </c>
      <c r="E584" s="344" t="s">
        <v>45</v>
      </c>
      <c r="F584" s="1221" t="s">
        <v>1747</v>
      </c>
      <c r="G584" s="519" t="s">
        <v>1832</v>
      </c>
      <c r="H584" s="431">
        <v>67.58</v>
      </c>
    </row>
    <row r="585" spans="1:8" ht="24" x14ac:dyDescent="0.25">
      <c r="A585" s="349">
        <v>15</v>
      </c>
      <c r="B585" s="203" t="s">
        <v>55</v>
      </c>
      <c r="C585" s="1220">
        <v>95805</v>
      </c>
      <c r="D585" s="383" t="s">
        <v>2563</v>
      </c>
      <c r="E585" s="344" t="s">
        <v>119</v>
      </c>
      <c r="F585" s="1221" t="s">
        <v>1750</v>
      </c>
      <c r="G585" s="519" t="s">
        <v>2564</v>
      </c>
      <c r="H585" s="431">
        <v>7.39</v>
      </c>
    </row>
    <row r="586" spans="1:8" ht="24" x14ac:dyDescent="0.25">
      <c r="A586" s="349">
        <v>16</v>
      </c>
      <c r="B586" s="203" t="s">
        <v>55</v>
      </c>
      <c r="C586" s="1220">
        <v>96985</v>
      </c>
      <c r="D586" s="383" t="s">
        <v>2403</v>
      </c>
      <c r="E586" s="344" t="s">
        <v>119</v>
      </c>
      <c r="F586" s="1221" t="s">
        <v>1746</v>
      </c>
      <c r="G586" s="519" t="s">
        <v>2404</v>
      </c>
      <c r="H586" s="431">
        <v>7.48</v>
      </c>
    </row>
    <row r="587" spans="1:8" ht="36" x14ac:dyDescent="0.25">
      <c r="A587" s="349">
        <v>17</v>
      </c>
      <c r="B587" s="203" t="s">
        <v>55</v>
      </c>
      <c r="C587" s="1220">
        <v>97586</v>
      </c>
      <c r="D587" s="383" t="s">
        <v>2567</v>
      </c>
      <c r="E587" s="344" t="s">
        <v>119</v>
      </c>
      <c r="F587" s="1221" t="s">
        <v>1751</v>
      </c>
      <c r="G587" s="519" t="s">
        <v>2568</v>
      </c>
      <c r="H587" s="431">
        <v>30.19</v>
      </c>
    </row>
    <row r="588" spans="1:8" ht="36" x14ac:dyDescent="0.25">
      <c r="A588" s="349">
        <v>18</v>
      </c>
      <c r="B588" s="203" t="s">
        <v>55</v>
      </c>
      <c r="C588" s="1220">
        <v>97886</v>
      </c>
      <c r="D588" s="383" t="s">
        <v>2113</v>
      </c>
      <c r="E588" s="344" t="s">
        <v>119</v>
      </c>
      <c r="F588" s="1221" t="s">
        <v>1746</v>
      </c>
      <c r="G588" s="519" t="s">
        <v>2114</v>
      </c>
      <c r="H588" s="431">
        <v>15.47</v>
      </c>
    </row>
    <row r="589" spans="1:8" ht="24" x14ac:dyDescent="0.25">
      <c r="A589" s="349">
        <v>19</v>
      </c>
      <c r="B589" s="203" t="s">
        <v>55</v>
      </c>
      <c r="C589" s="1220">
        <v>98441</v>
      </c>
      <c r="D589" s="383" t="s">
        <v>2579</v>
      </c>
      <c r="E589" s="344" t="s">
        <v>45</v>
      </c>
      <c r="F589" s="1221" t="s">
        <v>1746</v>
      </c>
      <c r="G589" s="519" t="s">
        <v>2580</v>
      </c>
      <c r="H589" s="431">
        <v>9.16</v>
      </c>
    </row>
    <row r="590" spans="1:8" ht="36" x14ac:dyDescent="0.25">
      <c r="A590" s="349">
        <v>20</v>
      </c>
      <c r="B590" s="203" t="s">
        <v>55</v>
      </c>
      <c r="C590" s="1220">
        <v>98445</v>
      </c>
      <c r="D590" s="383" t="s">
        <v>2587</v>
      </c>
      <c r="E590" s="344" t="s">
        <v>45</v>
      </c>
      <c r="F590" s="1221" t="s">
        <v>1752</v>
      </c>
      <c r="G590" s="519" t="s">
        <v>2588</v>
      </c>
      <c r="H590" s="431">
        <v>12.18</v>
      </c>
    </row>
    <row r="591" spans="1:8" ht="24" x14ac:dyDescent="0.25">
      <c r="A591" s="349">
        <v>21</v>
      </c>
      <c r="B591" s="203" t="s">
        <v>55</v>
      </c>
      <c r="C591" s="1220">
        <v>98446</v>
      </c>
      <c r="D591" s="383" t="s">
        <v>2589</v>
      </c>
      <c r="E591" s="344" t="s">
        <v>45</v>
      </c>
      <c r="F591" s="1221" t="s">
        <v>1753</v>
      </c>
      <c r="G591" s="519" t="s">
        <v>2590</v>
      </c>
      <c r="H591" s="431">
        <v>20.65</v>
      </c>
    </row>
    <row r="592" spans="1:8" ht="24" x14ac:dyDescent="0.25">
      <c r="A592" s="349">
        <v>22</v>
      </c>
      <c r="B592" s="203" t="s">
        <v>55</v>
      </c>
      <c r="C592" s="1220">
        <v>101876</v>
      </c>
      <c r="D592" s="383" t="s">
        <v>2623</v>
      </c>
      <c r="E592" s="344" t="s">
        <v>119</v>
      </c>
      <c r="F592" s="1221" t="s">
        <v>1754</v>
      </c>
      <c r="G592" s="519" t="s">
        <v>2624</v>
      </c>
      <c r="H592" s="431">
        <v>9.5500000000000007</v>
      </c>
    </row>
    <row r="593" spans="1:8" ht="24" x14ac:dyDescent="0.25">
      <c r="A593" s="349">
        <v>23</v>
      </c>
      <c r="B593" s="203" t="s">
        <v>55</v>
      </c>
      <c r="C593" s="1220">
        <v>101891</v>
      </c>
      <c r="D593" s="383" t="s">
        <v>2603</v>
      </c>
      <c r="E593" s="344" t="s">
        <v>119</v>
      </c>
      <c r="F593" s="1221" t="s">
        <v>1746</v>
      </c>
      <c r="G593" s="519" t="s">
        <v>2604</v>
      </c>
      <c r="H593" s="431">
        <v>2.75</v>
      </c>
    </row>
    <row r="594" spans="1:8" ht="24" x14ac:dyDescent="0.25">
      <c r="A594" s="349">
        <v>24</v>
      </c>
      <c r="B594" s="203" t="s">
        <v>55</v>
      </c>
      <c r="C594" s="1220">
        <v>10886</v>
      </c>
      <c r="D594" s="383" t="s">
        <v>2611</v>
      </c>
      <c r="E594" s="344" t="s">
        <v>1290</v>
      </c>
      <c r="F594" s="1221" t="s">
        <v>1745</v>
      </c>
      <c r="G594" s="519" t="s">
        <v>2612</v>
      </c>
      <c r="H594" s="431">
        <v>70.510000000000005</v>
      </c>
    </row>
    <row r="595" spans="1:8" ht="24" x14ac:dyDescent="0.25">
      <c r="A595" s="349">
        <v>25</v>
      </c>
      <c r="B595" s="203" t="s">
        <v>55</v>
      </c>
      <c r="C595" s="1220">
        <v>10891</v>
      </c>
      <c r="D595" s="383" t="s">
        <v>2613</v>
      </c>
      <c r="E595" s="344" t="s">
        <v>1290</v>
      </c>
      <c r="F595" s="1221" t="s">
        <v>1746</v>
      </c>
      <c r="G595" s="519" t="s">
        <v>2614</v>
      </c>
      <c r="H595" s="431">
        <v>22.72</v>
      </c>
    </row>
    <row r="597" spans="1:8" x14ac:dyDescent="0.25">
      <c r="A597" s="435" t="s">
        <v>1755</v>
      </c>
      <c r="B597" s="1090" t="s">
        <v>782</v>
      </c>
      <c r="C597" s="1090" t="s">
        <v>39</v>
      </c>
      <c r="D597" s="1095" t="s">
        <v>1756</v>
      </c>
      <c r="E597" s="1090" t="s">
        <v>783</v>
      </c>
      <c r="F597" s="435" t="s">
        <v>45</v>
      </c>
      <c r="G597" s="428" t="s">
        <v>784</v>
      </c>
      <c r="H597" s="429">
        <v>238.74</v>
      </c>
    </row>
    <row r="598" spans="1:8" x14ac:dyDescent="0.25">
      <c r="A598" s="1090" t="s">
        <v>5</v>
      </c>
      <c r="B598" s="1091"/>
      <c r="C598" s="1091"/>
      <c r="D598" s="1096"/>
      <c r="E598" s="1091" t="s">
        <v>40</v>
      </c>
      <c r="F598" s="1098" t="s">
        <v>41</v>
      </c>
      <c r="G598" s="1094" t="s">
        <v>1664</v>
      </c>
      <c r="H598" s="1094"/>
    </row>
    <row r="599" spans="1:8" x14ac:dyDescent="0.25">
      <c r="A599" s="1092"/>
      <c r="B599" s="1092"/>
      <c r="C599" s="1092"/>
      <c r="D599" s="1097"/>
      <c r="E599" s="1092"/>
      <c r="F599" s="1099"/>
      <c r="G599" s="434" t="s">
        <v>42</v>
      </c>
      <c r="H599" s="434" t="s">
        <v>43</v>
      </c>
    </row>
    <row r="600" spans="1:8" ht="24" x14ac:dyDescent="0.25">
      <c r="A600" s="349">
        <v>1</v>
      </c>
      <c r="B600" s="203" t="s">
        <v>55</v>
      </c>
      <c r="C600" s="1220">
        <v>88489</v>
      </c>
      <c r="D600" s="383" t="s">
        <v>2217</v>
      </c>
      <c r="E600" s="344" t="s">
        <v>45</v>
      </c>
      <c r="F600" s="1221">
        <v>0.23805000000000001</v>
      </c>
      <c r="G600" s="519" t="s">
        <v>2218</v>
      </c>
      <c r="H600" s="431">
        <v>2.95</v>
      </c>
    </row>
    <row r="601" spans="1:8" ht="48" x14ac:dyDescent="0.25">
      <c r="A601" s="349">
        <v>2</v>
      </c>
      <c r="B601" s="203" t="s">
        <v>55</v>
      </c>
      <c r="C601" s="1220">
        <v>91170</v>
      </c>
      <c r="D601" s="383" t="s">
        <v>2533</v>
      </c>
      <c r="E601" s="344" t="s">
        <v>153</v>
      </c>
      <c r="F601" s="1221">
        <v>0.21254999999999999</v>
      </c>
      <c r="G601" s="519" t="s">
        <v>2534</v>
      </c>
      <c r="H601" s="431">
        <v>2.3199999999999998</v>
      </c>
    </row>
    <row r="602" spans="1:8" ht="48" x14ac:dyDescent="0.25">
      <c r="A602" s="349">
        <v>3</v>
      </c>
      <c r="B602" s="203" t="s">
        <v>55</v>
      </c>
      <c r="C602" s="1220">
        <v>91173</v>
      </c>
      <c r="D602" s="383" t="s">
        <v>2535</v>
      </c>
      <c r="E602" s="344" t="s">
        <v>153</v>
      </c>
      <c r="F602" s="1221">
        <v>0.2319</v>
      </c>
      <c r="G602" s="519" t="s">
        <v>2536</v>
      </c>
      <c r="H602" s="431">
        <v>0.94</v>
      </c>
    </row>
    <row r="603" spans="1:8" ht="24" x14ac:dyDescent="0.25">
      <c r="A603" s="349">
        <v>4</v>
      </c>
      <c r="B603" s="203" t="s">
        <v>55</v>
      </c>
      <c r="C603" s="1220">
        <v>91862</v>
      </c>
      <c r="D603" s="383" t="s">
        <v>2537</v>
      </c>
      <c r="E603" s="344" t="s">
        <v>153</v>
      </c>
      <c r="F603" s="1221">
        <v>0.21254999999999999</v>
      </c>
      <c r="G603" s="519" t="s">
        <v>2538</v>
      </c>
      <c r="H603" s="431">
        <v>1.89</v>
      </c>
    </row>
    <row r="604" spans="1:8" ht="24" x14ac:dyDescent="0.25">
      <c r="A604" s="349">
        <v>5</v>
      </c>
      <c r="B604" s="203" t="s">
        <v>55</v>
      </c>
      <c r="C604" s="1220">
        <v>91870</v>
      </c>
      <c r="D604" s="383" t="s">
        <v>2539</v>
      </c>
      <c r="E604" s="344" t="s">
        <v>153</v>
      </c>
      <c r="F604" s="1221">
        <v>0.2319</v>
      </c>
      <c r="G604" s="519" t="s">
        <v>2540</v>
      </c>
      <c r="H604" s="431">
        <v>2.68</v>
      </c>
    </row>
    <row r="605" spans="1:8" ht="24" x14ac:dyDescent="0.25">
      <c r="A605" s="349">
        <v>6</v>
      </c>
      <c r="B605" s="203" t="s">
        <v>55</v>
      </c>
      <c r="C605" s="1220">
        <v>91924</v>
      </c>
      <c r="D605" s="383" t="s">
        <v>2543</v>
      </c>
      <c r="E605" s="344" t="s">
        <v>153</v>
      </c>
      <c r="F605" s="1221">
        <v>0.54105000000000003</v>
      </c>
      <c r="G605" s="519" t="s">
        <v>2544</v>
      </c>
      <c r="H605" s="431">
        <v>1.41</v>
      </c>
    </row>
    <row r="606" spans="1:8" ht="24" x14ac:dyDescent="0.25">
      <c r="A606" s="349">
        <v>7</v>
      </c>
      <c r="B606" s="203" t="s">
        <v>55</v>
      </c>
      <c r="C606" s="1220">
        <v>91926</v>
      </c>
      <c r="D606" s="383" t="s">
        <v>2098</v>
      </c>
      <c r="E606" s="344" t="s">
        <v>153</v>
      </c>
      <c r="F606" s="1221">
        <v>1.0435000000000001</v>
      </c>
      <c r="G606" s="519" t="s">
        <v>2099</v>
      </c>
      <c r="H606" s="431">
        <v>3.95</v>
      </c>
    </row>
    <row r="607" spans="1:8" ht="24" x14ac:dyDescent="0.25">
      <c r="A607" s="349">
        <v>8</v>
      </c>
      <c r="B607" s="203" t="s">
        <v>55</v>
      </c>
      <c r="C607" s="1220">
        <v>92008</v>
      </c>
      <c r="D607" s="383" t="s">
        <v>2135</v>
      </c>
      <c r="E607" s="344" t="s">
        <v>119</v>
      </c>
      <c r="F607" s="1221">
        <v>0.14495</v>
      </c>
      <c r="G607" s="519" t="s">
        <v>2136</v>
      </c>
      <c r="H607" s="431">
        <v>6.18</v>
      </c>
    </row>
    <row r="608" spans="1:8" ht="24" x14ac:dyDescent="0.25">
      <c r="A608" s="349">
        <v>9</v>
      </c>
      <c r="B608" s="203" t="s">
        <v>55</v>
      </c>
      <c r="C608" s="1220">
        <v>92023</v>
      </c>
      <c r="D608" s="383" t="s">
        <v>2123</v>
      </c>
      <c r="E608" s="344" t="s">
        <v>119</v>
      </c>
      <c r="F608" s="1221">
        <v>4.8300000000000003E-2</v>
      </c>
      <c r="G608" s="519" t="s">
        <v>2124</v>
      </c>
      <c r="H608" s="431">
        <v>2.16</v>
      </c>
    </row>
    <row r="609" spans="1:8" ht="36" x14ac:dyDescent="0.25">
      <c r="A609" s="349">
        <v>10</v>
      </c>
      <c r="B609" s="203" t="s">
        <v>55</v>
      </c>
      <c r="C609" s="1220">
        <v>92543</v>
      </c>
      <c r="D609" s="383" t="s">
        <v>2551</v>
      </c>
      <c r="E609" s="344" t="s">
        <v>45</v>
      </c>
      <c r="F609" s="1221">
        <v>0.96279999999999999</v>
      </c>
      <c r="G609" s="519" t="s">
        <v>2552</v>
      </c>
      <c r="H609" s="431">
        <v>24.3</v>
      </c>
    </row>
    <row r="610" spans="1:8" ht="24" x14ac:dyDescent="0.25">
      <c r="A610" s="349">
        <v>11</v>
      </c>
      <c r="B610" s="203" t="s">
        <v>55</v>
      </c>
      <c r="C610" s="1220">
        <v>92981</v>
      </c>
      <c r="D610" s="383" t="s">
        <v>2553</v>
      </c>
      <c r="E610" s="344" t="s">
        <v>153</v>
      </c>
      <c r="F610" s="1221">
        <v>0.24154999999999999</v>
      </c>
      <c r="G610" s="519" t="s">
        <v>2554</v>
      </c>
      <c r="H610" s="431">
        <v>3.29</v>
      </c>
    </row>
    <row r="611" spans="1:8" ht="24" x14ac:dyDescent="0.25">
      <c r="A611" s="349">
        <v>12</v>
      </c>
      <c r="B611" s="203" t="s">
        <v>55</v>
      </c>
      <c r="C611" s="1220">
        <v>93358</v>
      </c>
      <c r="D611" s="383" t="s">
        <v>2555</v>
      </c>
      <c r="E611" s="344" t="s">
        <v>1771</v>
      </c>
      <c r="F611" s="1221">
        <v>3.8999999999999998E-3</v>
      </c>
      <c r="G611" s="519" t="s">
        <v>2556</v>
      </c>
      <c r="H611" s="431">
        <v>0.31</v>
      </c>
    </row>
    <row r="612" spans="1:8" ht="36" x14ac:dyDescent="0.25">
      <c r="A612" s="349">
        <v>13</v>
      </c>
      <c r="B612" s="203" t="s">
        <v>55</v>
      </c>
      <c r="C612" s="1220">
        <v>94210</v>
      </c>
      <c r="D612" s="383" t="s">
        <v>2557</v>
      </c>
      <c r="E612" s="344" t="s">
        <v>45</v>
      </c>
      <c r="F612" s="1221">
        <v>0.96279999999999999</v>
      </c>
      <c r="G612" s="519" t="s">
        <v>2558</v>
      </c>
      <c r="H612" s="431">
        <v>48.58</v>
      </c>
    </row>
    <row r="613" spans="1:8" ht="24" x14ac:dyDescent="0.25">
      <c r="A613" s="349">
        <v>14</v>
      </c>
      <c r="B613" s="203" t="s">
        <v>55</v>
      </c>
      <c r="C613" s="1220">
        <v>95241</v>
      </c>
      <c r="D613" s="383" t="s">
        <v>1831</v>
      </c>
      <c r="E613" s="344" t="s">
        <v>45</v>
      </c>
      <c r="F613" s="1221">
        <v>0.96279999999999999</v>
      </c>
      <c r="G613" s="519" t="s">
        <v>1832</v>
      </c>
      <c r="H613" s="431">
        <v>33.79</v>
      </c>
    </row>
    <row r="614" spans="1:8" ht="24" x14ac:dyDescent="0.25">
      <c r="A614" s="349">
        <v>15</v>
      </c>
      <c r="B614" s="203" t="s">
        <v>55</v>
      </c>
      <c r="C614" s="1220">
        <v>95805</v>
      </c>
      <c r="D614" s="383" t="s">
        <v>2563</v>
      </c>
      <c r="E614" s="344" t="s">
        <v>119</v>
      </c>
      <c r="F614" s="1221">
        <v>0.19325000000000001</v>
      </c>
      <c r="G614" s="519" t="s">
        <v>2564</v>
      </c>
      <c r="H614" s="431">
        <v>3.69</v>
      </c>
    </row>
    <row r="615" spans="1:8" ht="24" x14ac:dyDescent="0.25">
      <c r="A615" s="349">
        <v>16</v>
      </c>
      <c r="B615" s="203" t="s">
        <v>55</v>
      </c>
      <c r="C615" s="1220">
        <v>96985</v>
      </c>
      <c r="D615" s="383" t="s">
        <v>2403</v>
      </c>
      <c r="E615" s="344" t="s">
        <v>119</v>
      </c>
      <c r="F615" s="1221">
        <v>4.8300000000000003E-2</v>
      </c>
      <c r="G615" s="519" t="s">
        <v>2404</v>
      </c>
      <c r="H615" s="431">
        <v>3.74</v>
      </c>
    </row>
    <row r="616" spans="1:8" ht="36" x14ac:dyDescent="0.25">
      <c r="A616" s="349">
        <v>17</v>
      </c>
      <c r="B616" s="203" t="s">
        <v>55</v>
      </c>
      <c r="C616" s="1220">
        <v>97586</v>
      </c>
      <c r="D616" s="383" t="s">
        <v>2567</v>
      </c>
      <c r="E616" s="344" t="s">
        <v>119</v>
      </c>
      <c r="F616" s="1221">
        <v>9.6600000000000005E-2</v>
      </c>
      <c r="G616" s="519" t="s">
        <v>2568</v>
      </c>
      <c r="H616" s="431">
        <v>15.09</v>
      </c>
    </row>
    <row r="617" spans="1:8" ht="36" x14ac:dyDescent="0.25">
      <c r="A617" s="349">
        <v>18</v>
      </c>
      <c r="B617" s="203" t="s">
        <v>55</v>
      </c>
      <c r="C617" s="1220">
        <v>97886</v>
      </c>
      <c r="D617" s="383" t="s">
        <v>2113</v>
      </c>
      <c r="E617" s="344" t="s">
        <v>119</v>
      </c>
      <c r="F617" s="1221">
        <v>4.8300000000000003E-2</v>
      </c>
      <c r="G617" s="519" t="s">
        <v>2114</v>
      </c>
      <c r="H617" s="431">
        <v>7.73</v>
      </c>
    </row>
    <row r="618" spans="1:8" ht="24" x14ac:dyDescent="0.25">
      <c r="A618" s="349">
        <v>19</v>
      </c>
      <c r="B618" s="203" t="s">
        <v>55</v>
      </c>
      <c r="C618" s="1220">
        <v>98441</v>
      </c>
      <c r="D618" s="383" t="s">
        <v>2579</v>
      </c>
      <c r="E618" s="344" t="s">
        <v>45</v>
      </c>
      <c r="F618" s="1221">
        <v>4.8300000000000003E-2</v>
      </c>
      <c r="G618" s="519" t="s">
        <v>2580</v>
      </c>
      <c r="H618" s="431">
        <v>4.58</v>
      </c>
    </row>
    <row r="619" spans="1:8" ht="36" x14ac:dyDescent="0.25">
      <c r="A619" s="349">
        <v>20</v>
      </c>
      <c r="B619" s="203" t="s">
        <v>55</v>
      </c>
      <c r="C619" s="1220">
        <v>98445</v>
      </c>
      <c r="D619" s="383" t="s">
        <v>2587</v>
      </c>
      <c r="E619" s="344" t="s">
        <v>45</v>
      </c>
      <c r="F619" s="1221">
        <v>5.5550000000000002E-2</v>
      </c>
      <c r="G619" s="519" t="s">
        <v>2588</v>
      </c>
      <c r="H619" s="431">
        <v>6.09</v>
      </c>
    </row>
    <row r="620" spans="1:8" ht="24" x14ac:dyDescent="0.25">
      <c r="A620" s="349">
        <v>21</v>
      </c>
      <c r="B620" s="203" t="s">
        <v>55</v>
      </c>
      <c r="C620" s="1220">
        <v>98446</v>
      </c>
      <c r="D620" s="383" t="s">
        <v>2589</v>
      </c>
      <c r="E620" s="344" t="s">
        <v>45</v>
      </c>
      <c r="F620" s="1221">
        <v>7.5399999999999995E-2</v>
      </c>
      <c r="G620" s="519" t="s">
        <v>2590</v>
      </c>
      <c r="H620" s="431">
        <v>10.32</v>
      </c>
    </row>
    <row r="621" spans="1:8" ht="24" x14ac:dyDescent="0.25">
      <c r="A621" s="349">
        <v>22</v>
      </c>
      <c r="B621" s="203" t="s">
        <v>55</v>
      </c>
      <c r="C621" s="1220">
        <v>101876</v>
      </c>
      <c r="D621" s="383" t="s">
        <v>2623</v>
      </c>
      <c r="E621" s="344" t="s">
        <v>119</v>
      </c>
      <c r="F621" s="1221">
        <v>5.8799999999999998E-2</v>
      </c>
      <c r="G621" s="519" t="s">
        <v>2624</v>
      </c>
      <c r="H621" s="431">
        <v>4.7699999999999996</v>
      </c>
    </row>
    <row r="622" spans="1:8" ht="24" x14ac:dyDescent="0.25">
      <c r="A622" s="349">
        <v>23</v>
      </c>
      <c r="B622" s="203" t="s">
        <v>55</v>
      </c>
      <c r="C622" s="1220">
        <v>101891</v>
      </c>
      <c r="D622" s="383" t="s">
        <v>2603</v>
      </c>
      <c r="E622" s="344" t="s">
        <v>119</v>
      </c>
      <c r="F622" s="1221">
        <v>4.8300000000000003E-2</v>
      </c>
      <c r="G622" s="519" t="s">
        <v>2604</v>
      </c>
      <c r="H622" s="431">
        <v>1.37</v>
      </c>
    </row>
    <row r="623" spans="1:8" ht="24" x14ac:dyDescent="0.25">
      <c r="A623" s="349">
        <v>24</v>
      </c>
      <c r="B623" s="203" t="s">
        <v>55</v>
      </c>
      <c r="C623" s="1220">
        <v>10886</v>
      </c>
      <c r="D623" s="383" t="s">
        <v>2611</v>
      </c>
      <c r="E623" s="344" t="s">
        <v>1290</v>
      </c>
      <c r="F623" s="1221">
        <v>0.14495</v>
      </c>
      <c r="G623" s="519" t="s">
        <v>2612</v>
      </c>
      <c r="H623" s="431">
        <v>35.25</v>
      </c>
    </row>
    <row r="624" spans="1:8" ht="24" x14ac:dyDescent="0.25">
      <c r="A624" s="349">
        <v>25</v>
      </c>
      <c r="B624" s="203" t="s">
        <v>55</v>
      </c>
      <c r="C624" s="1220">
        <v>10891</v>
      </c>
      <c r="D624" s="383" t="s">
        <v>2613</v>
      </c>
      <c r="E624" s="344" t="s">
        <v>1290</v>
      </c>
      <c r="F624" s="1221">
        <v>4.8300000000000003E-2</v>
      </c>
      <c r="G624" s="519" t="s">
        <v>2614</v>
      </c>
      <c r="H624" s="431">
        <v>11.36</v>
      </c>
    </row>
  </sheetData>
  <autoFilter ref="B1:B419" xr:uid="{00000000-0001-0000-0800-000000000000}"/>
  <mergeCells count="334">
    <mergeCell ref="B597:B599"/>
    <mergeCell ref="C597:C599"/>
    <mergeCell ref="D597:D599"/>
    <mergeCell ref="E597:E599"/>
    <mergeCell ref="A598:A599"/>
    <mergeCell ref="F598:F599"/>
    <mergeCell ref="G598:H598"/>
    <mergeCell ref="B523:B525"/>
    <mergeCell ref="C523:C525"/>
    <mergeCell ref="D523:D525"/>
    <mergeCell ref="E523:E525"/>
    <mergeCell ref="A524:A525"/>
    <mergeCell ref="F524:F525"/>
    <mergeCell ref="G524:H524"/>
    <mergeCell ref="B568:B570"/>
    <mergeCell ref="C568:C570"/>
    <mergeCell ref="D568:D570"/>
    <mergeCell ref="E568:E570"/>
    <mergeCell ref="A569:A570"/>
    <mergeCell ref="F569:F570"/>
    <mergeCell ref="G569:H569"/>
    <mergeCell ref="B421:B423"/>
    <mergeCell ref="C421:C423"/>
    <mergeCell ref="D421:D423"/>
    <mergeCell ref="E421:E423"/>
    <mergeCell ref="A422:A423"/>
    <mergeCell ref="F422:F423"/>
    <mergeCell ref="G422:H422"/>
    <mergeCell ref="B496:B498"/>
    <mergeCell ref="C496:C498"/>
    <mergeCell ref="D496:D498"/>
    <mergeCell ref="E496:E498"/>
    <mergeCell ref="A497:A498"/>
    <mergeCell ref="F497:F498"/>
    <mergeCell ref="G497:H497"/>
    <mergeCell ref="B332:B334"/>
    <mergeCell ref="C332:C334"/>
    <mergeCell ref="D332:D334"/>
    <mergeCell ref="E332:E334"/>
    <mergeCell ref="A333:A334"/>
    <mergeCell ref="F333:F334"/>
    <mergeCell ref="G333:H333"/>
    <mergeCell ref="B343:B345"/>
    <mergeCell ref="C343:C345"/>
    <mergeCell ref="D343:D345"/>
    <mergeCell ref="E343:E345"/>
    <mergeCell ref="A344:A345"/>
    <mergeCell ref="F344:F345"/>
    <mergeCell ref="G344:H344"/>
    <mergeCell ref="G87:H87"/>
    <mergeCell ref="E86:E88"/>
    <mergeCell ref="C67:C69"/>
    <mergeCell ref="D67:D69"/>
    <mergeCell ref="G108:H108"/>
    <mergeCell ref="B86:B88"/>
    <mergeCell ref="C86:C88"/>
    <mergeCell ref="D86:D88"/>
    <mergeCell ref="E67:E69"/>
    <mergeCell ref="F68:F69"/>
    <mergeCell ref="G68:H68"/>
    <mergeCell ref="A76:H76"/>
    <mergeCell ref="F78:F79"/>
    <mergeCell ref="G78:H78"/>
    <mergeCell ref="B77:B79"/>
    <mergeCell ref="C77:C79"/>
    <mergeCell ref="D77:D79"/>
    <mergeCell ref="A92:H92"/>
    <mergeCell ref="B100:B102"/>
    <mergeCell ref="C100:C102"/>
    <mergeCell ref="D100:D102"/>
    <mergeCell ref="A101:A102"/>
    <mergeCell ref="F101:F102"/>
    <mergeCell ref="G101:H101"/>
    <mergeCell ref="A87:A88"/>
    <mergeCell ref="F87:F88"/>
    <mergeCell ref="D1:H1"/>
    <mergeCell ref="D2:H2"/>
    <mergeCell ref="D3:H3"/>
    <mergeCell ref="A4:H4"/>
    <mergeCell ref="G5:H6"/>
    <mergeCell ref="A11:A12"/>
    <mergeCell ref="F11:F12"/>
    <mergeCell ref="E10:E12"/>
    <mergeCell ref="E42:E44"/>
    <mergeCell ref="E15:E17"/>
    <mergeCell ref="E25:E27"/>
    <mergeCell ref="E31:E33"/>
    <mergeCell ref="B31:B33"/>
    <mergeCell ref="C31:C33"/>
    <mergeCell ref="D31:D33"/>
    <mergeCell ref="A32:A33"/>
    <mergeCell ref="F32:F33"/>
    <mergeCell ref="B42:B44"/>
    <mergeCell ref="C42:C44"/>
    <mergeCell ref="D42:D44"/>
    <mergeCell ref="G32:H32"/>
    <mergeCell ref="A41:H41"/>
    <mergeCell ref="C50:C52"/>
    <mergeCell ref="A68:A69"/>
    <mergeCell ref="A78:A79"/>
    <mergeCell ref="F16:F17"/>
    <mergeCell ref="G16:H16"/>
    <mergeCell ref="B25:B27"/>
    <mergeCell ref="C25:C27"/>
    <mergeCell ref="D25:D27"/>
    <mergeCell ref="A26:A27"/>
    <mergeCell ref="F26:F27"/>
    <mergeCell ref="G26:H26"/>
    <mergeCell ref="B15:B17"/>
    <mergeCell ref="C15:C17"/>
    <mergeCell ref="D15:D17"/>
    <mergeCell ref="B57:B59"/>
    <mergeCell ref="C57:C59"/>
    <mergeCell ref="D57:D59"/>
    <mergeCell ref="E57:E59"/>
    <mergeCell ref="A58:A59"/>
    <mergeCell ref="F58:F59"/>
    <mergeCell ref="G58:H58"/>
    <mergeCell ref="A66:H66"/>
    <mergeCell ref="E77:E79"/>
    <mergeCell ref="B67:B69"/>
    <mergeCell ref="G7:H8"/>
    <mergeCell ref="A9:H9"/>
    <mergeCell ref="A193:H193"/>
    <mergeCell ref="G189:H189"/>
    <mergeCell ref="F189:F190"/>
    <mergeCell ref="A189:A190"/>
    <mergeCell ref="D188:D190"/>
    <mergeCell ref="C188:C190"/>
    <mergeCell ref="B188:B190"/>
    <mergeCell ref="G11:H11"/>
    <mergeCell ref="B10:B12"/>
    <mergeCell ref="C10:C12"/>
    <mergeCell ref="D10:D12"/>
    <mergeCell ref="A122:A123"/>
    <mergeCell ref="F122:F123"/>
    <mergeCell ref="A16:A17"/>
    <mergeCell ref="A43:A44"/>
    <mergeCell ref="F43:F44"/>
    <mergeCell ref="G43:H43"/>
    <mergeCell ref="A49:H49"/>
    <mergeCell ref="A165:H165"/>
    <mergeCell ref="B166:B168"/>
    <mergeCell ref="C166:C168"/>
    <mergeCell ref="B50:B52"/>
    <mergeCell ref="G146:H146"/>
    <mergeCell ref="A160:A161"/>
    <mergeCell ref="F160:F161"/>
    <mergeCell ref="B173:B175"/>
    <mergeCell ref="C173:C175"/>
    <mergeCell ref="D173:D175"/>
    <mergeCell ref="A174:A175"/>
    <mergeCell ref="F174:F175"/>
    <mergeCell ref="G174:H174"/>
    <mergeCell ref="E173:E175"/>
    <mergeCell ref="D166:D168"/>
    <mergeCell ref="E166:E168"/>
    <mergeCell ref="A167:A168"/>
    <mergeCell ref="F167:F168"/>
    <mergeCell ref="G167:H167"/>
    <mergeCell ref="C152:C154"/>
    <mergeCell ref="D152:D154"/>
    <mergeCell ref="G153:H153"/>
    <mergeCell ref="E152:E154"/>
    <mergeCell ref="A151:H151"/>
    <mergeCell ref="B152:B154"/>
    <mergeCell ref="A120:H120"/>
    <mergeCell ref="A106:H106"/>
    <mergeCell ref="B107:B109"/>
    <mergeCell ref="C107:C109"/>
    <mergeCell ref="D107:D109"/>
    <mergeCell ref="A108:A109"/>
    <mergeCell ref="F108:F109"/>
    <mergeCell ref="A113:H113"/>
    <mergeCell ref="A115:A116"/>
    <mergeCell ref="E114:E116"/>
    <mergeCell ref="D114:D116"/>
    <mergeCell ref="G115:H115"/>
    <mergeCell ref="F115:F116"/>
    <mergeCell ref="A94:A95"/>
    <mergeCell ref="F94:F95"/>
    <mergeCell ref="G94:H94"/>
    <mergeCell ref="A99:H99"/>
    <mergeCell ref="D93:D95"/>
    <mergeCell ref="B93:B95"/>
    <mergeCell ref="C93:C95"/>
    <mergeCell ref="E100:E102"/>
    <mergeCell ref="E107:E109"/>
    <mergeCell ref="E93:E95"/>
    <mergeCell ref="E121:E123"/>
    <mergeCell ref="E131:E133"/>
    <mergeCell ref="E145:E147"/>
    <mergeCell ref="G132:H132"/>
    <mergeCell ref="A137:H137"/>
    <mergeCell ref="G122:H122"/>
    <mergeCell ref="B121:B123"/>
    <mergeCell ref="C121:C123"/>
    <mergeCell ref="A139:A140"/>
    <mergeCell ref="F139:F140"/>
    <mergeCell ref="G139:H139"/>
    <mergeCell ref="E138:E140"/>
    <mergeCell ref="D121:D123"/>
    <mergeCell ref="B131:B133"/>
    <mergeCell ref="C131:C133"/>
    <mergeCell ref="D131:D133"/>
    <mergeCell ref="A132:A133"/>
    <mergeCell ref="F132:F133"/>
    <mergeCell ref="A144:H144"/>
    <mergeCell ref="B145:B147"/>
    <mergeCell ref="C145:C147"/>
    <mergeCell ref="D145:D147"/>
    <mergeCell ref="A146:A147"/>
    <mergeCell ref="F146:F147"/>
    <mergeCell ref="B194:B196"/>
    <mergeCell ref="C194:C196"/>
    <mergeCell ref="D194:D196"/>
    <mergeCell ref="E194:E196"/>
    <mergeCell ref="A195:A196"/>
    <mergeCell ref="F195:F196"/>
    <mergeCell ref="G195:H195"/>
    <mergeCell ref="A172:H172"/>
    <mergeCell ref="A180:H180"/>
    <mergeCell ref="E188:E190"/>
    <mergeCell ref="A85:H85"/>
    <mergeCell ref="B308:B310"/>
    <mergeCell ref="C308:C310"/>
    <mergeCell ref="D308:D310"/>
    <mergeCell ref="E308:E310"/>
    <mergeCell ref="A309:A310"/>
    <mergeCell ref="F309:F310"/>
    <mergeCell ref="G309:H309"/>
    <mergeCell ref="B234:B236"/>
    <mergeCell ref="C234:C236"/>
    <mergeCell ref="D234:D236"/>
    <mergeCell ref="E234:E236"/>
    <mergeCell ref="A235:A236"/>
    <mergeCell ref="F235:F236"/>
    <mergeCell ref="G235:H235"/>
    <mergeCell ref="B281:B283"/>
    <mergeCell ref="C281:C283"/>
    <mergeCell ref="D281:D283"/>
    <mergeCell ref="E281:E283"/>
    <mergeCell ref="A282:A283"/>
    <mergeCell ref="F282:F283"/>
    <mergeCell ref="G282:H282"/>
    <mergeCell ref="A153:A154"/>
    <mergeCell ref="F153:F154"/>
    <mergeCell ref="D50:D52"/>
    <mergeCell ref="E50:E52"/>
    <mergeCell ref="A51:A52"/>
    <mergeCell ref="F51:F52"/>
    <mergeCell ref="G51:H51"/>
    <mergeCell ref="A158:H158"/>
    <mergeCell ref="A187:H187"/>
    <mergeCell ref="B181:B183"/>
    <mergeCell ref="C181:C183"/>
    <mergeCell ref="D181:D183"/>
    <mergeCell ref="E181:E183"/>
    <mergeCell ref="A182:A183"/>
    <mergeCell ref="F182:F183"/>
    <mergeCell ref="G182:H182"/>
    <mergeCell ref="G160:H160"/>
    <mergeCell ref="B138:B140"/>
    <mergeCell ref="C138:C140"/>
    <mergeCell ref="D138:D140"/>
    <mergeCell ref="B159:B161"/>
    <mergeCell ref="C159:C161"/>
    <mergeCell ref="D159:D161"/>
    <mergeCell ref="E159:E161"/>
    <mergeCell ref="B114:B116"/>
    <mergeCell ref="C114:C116"/>
    <mergeCell ref="B368:B370"/>
    <mergeCell ref="C368:C370"/>
    <mergeCell ref="D368:D370"/>
    <mergeCell ref="E368:E370"/>
    <mergeCell ref="A369:A370"/>
    <mergeCell ref="F369:F370"/>
    <mergeCell ref="G369:H369"/>
    <mergeCell ref="B354:B356"/>
    <mergeCell ref="C354:C356"/>
    <mergeCell ref="D354:D356"/>
    <mergeCell ref="E354:E356"/>
    <mergeCell ref="A355:A356"/>
    <mergeCell ref="F355:F356"/>
    <mergeCell ref="G355:H355"/>
    <mergeCell ref="B361:B363"/>
    <mergeCell ref="C361:C363"/>
    <mergeCell ref="D361:D363"/>
    <mergeCell ref="E361:E363"/>
    <mergeCell ref="A362:A363"/>
    <mergeCell ref="F362:F363"/>
    <mergeCell ref="G362:H362"/>
    <mergeCell ref="B375:B377"/>
    <mergeCell ref="C375:C377"/>
    <mergeCell ref="D375:D377"/>
    <mergeCell ref="E375:E377"/>
    <mergeCell ref="A376:A377"/>
    <mergeCell ref="F376:F377"/>
    <mergeCell ref="G376:H376"/>
    <mergeCell ref="B382:B384"/>
    <mergeCell ref="C382:C384"/>
    <mergeCell ref="D382:D384"/>
    <mergeCell ref="E382:E384"/>
    <mergeCell ref="A383:A384"/>
    <mergeCell ref="F383:F384"/>
    <mergeCell ref="G383:H383"/>
    <mergeCell ref="B389:B391"/>
    <mergeCell ref="C389:C391"/>
    <mergeCell ref="D389:D391"/>
    <mergeCell ref="E389:E391"/>
    <mergeCell ref="A390:A391"/>
    <mergeCell ref="F390:F391"/>
    <mergeCell ref="G390:H390"/>
    <mergeCell ref="B396:B398"/>
    <mergeCell ref="C396:C398"/>
    <mergeCell ref="D396:D398"/>
    <mergeCell ref="E396:E398"/>
    <mergeCell ref="A397:A398"/>
    <mergeCell ref="F397:F398"/>
    <mergeCell ref="G397:H397"/>
    <mergeCell ref="B403:B405"/>
    <mergeCell ref="C403:C405"/>
    <mergeCell ref="D403:D405"/>
    <mergeCell ref="E403:E405"/>
    <mergeCell ref="A404:A405"/>
    <mergeCell ref="F404:F405"/>
    <mergeCell ref="G404:H404"/>
    <mergeCell ref="B410:B412"/>
    <mergeCell ref="C410:C412"/>
    <mergeCell ref="D410:D412"/>
    <mergeCell ref="E410:E412"/>
    <mergeCell ref="A411:A412"/>
    <mergeCell ref="F411:F412"/>
    <mergeCell ref="G411:H411"/>
  </mergeCells>
  <dataValidations disablePrompts="1" count="3">
    <dataValidation type="list" allowBlank="1" showInputMessage="1" showErrorMessage="1" sqref="B191:B192 B124:B129 B13 B18:B23 B96:B98 B89:B91 B103:B105 B110:B112 B117:B119 B141:B143 B148:B150 B176:B179 B60:B65 B70:B75 B34:B40 B80:B84 B197:B232 B237:B279 B284:B306 B311:B330 B335:B341 B346:B352 B28:B29 B45:B48 B134:B136 B53:B55 B155:B157 B184:B186 B169:B171 B162:B164 B357:B359 B364:B366 B371:B373 B378:B380 B385:B387 B392:B394 B399:B401 B406:B408 B413:B419 B424:B494 B526:B566 B499:B521 B571:B595 B600:B624" xr:uid="{00000000-0002-0000-0800-000001000000}">
      <formula1>"SINAPI,AGESUL,SBC,COTAÇÃO"</formula1>
    </dataValidation>
    <dataValidation type="list" allowBlank="1" showInputMessage="1" showErrorMessage="1" sqref="F188 F173 F166 F159 F145 F138 F131 F121 F114 F107 F100 F86 F93 F67 F57 F42 F31 F15 F10 F77 F194 F332 F343 F25 F50 F152 F181 F354 F361 F368 F375 F382 F389 F396 F403 F410 F421 F496 F523 F568 F597" xr:uid="{0CF4980D-F707-49ED-916F-81D654D9802A}">
      <formula1>"UN,M,KG,M2,M3,"</formula1>
    </dataValidation>
    <dataValidation type="list" allowBlank="1" showInputMessage="1" showErrorMessage="1" sqref="F234 F281 F308" xr:uid="{390DA4C7-9971-4971-B11C-70FAF86B6065}">
      <formula1>"UN,M,KG,M2,M3,CJ"</formula1>
    </dataValidation>
  </dataValidations>
  <printOptions horizontalCentered="1"/>
  <pageMargins left="0.25" right="0.25" top="0.75" bottom="0.75" header="0.3" footer="0.3"/>
  <pageSetup paperSize="9" scale="62" fitToHeight="0" orientation="portrait" horizontalDpi="4294967292" verticalDpi="300" r:id="rId1"/>
  <headerFooter>
    <oddFooter>Página &amp;P de &amp;N</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pageSetUpPr fitToPage="1"/>
  </sheetPr>
  <dimension ref="A1:F131"/>
  <sheetViews>
    <sheetView topLeftCell="A110" workbookViewId="0">
      <selection activeCell="A110" sqref="A1:XFD1048576"/>
    </sheetView>
  </sheetViews>
  <sheetFormatPr defaultColWidth="9.140625" defaultRowHeight="15" x14ac:dyDescent="0.25"/>
  <cols>
    <col min="1" max="1" width="21.28515625" customWidth="1"/>
    <col min="2" max="2" width="45.7109375" customWidth="1"/>
    <col min="3" max="3" width="26.28515625" customWidth="1"/>
    <col min="4" max="4" width="14.5703125" customWidth="1"/>
    <col min="5" max="5" width="17.42578125" customWidth="1"/>
    <col min="6" max="6" width="15.140625" customWidth="1"/>
  </cols>
  <sheetData>
    <row r="1" spans="1:6" x14ac:dyDescent="0.25">
      <c r="A1" s="414"/>
      <c r="B1" s="486" t="s">
        <v>1</v>
      </c>
      <c r="C1" s="391"/>
      <c r="D1" s="391"/>
      <c r="E1" s="392"/>
    </row>
    <row r="2" spans="1:6" ht="15.75" x14ac:dyDescent="0.25">
      <c r="A2" s="415"/>
      <c r="B2" s="393" t="s">
        <v>446</v>
      </c>
      <c r="C2" s="394"/>
      <c r="D2" s="394"/>
      <c r="E2" s="395"/>
    </row>
    <row r="3" spans="1:6" x14ac:dyDescent="0.25">
      <c r="A3" s="416"/>
      <c r="B3" s="486" t="s">
        <v>33</v>
      </c>
      <c r="C3" s="391"/>
      <c r="D3" s="391"/>
      <c r="E3" s="392"/>
    </row>
    <row r="4" spans="1:6" ht="20.45" customHeight="1" x14ac:dyDescent="0.25">
      <c r="A4" s="772" t="s">
        <v>219</v>
      </c>
      <c r="B4" s="773"/>
      <c r="C4" s="773"/>
      <c r="D4" s="773"/>
      <c r="E4" s="1063"/>
    </row>
    <row r="5" spans="1:6" ht="14.45" customHeight="1" x14ac:dyDescent="0.25">
      <c r="A5" s="417" t="s">
        <v>245</v>
      </c>
      <c r="B5" s="396" t="s">
        <v>1004</v>
      </c>
      <c r="C5" s="397"/>
      <c r="D5" s="1133" t="s">
        <v>46</v>
      </c>
      <c r="E5" s="1134"/>
    </row>
    <row r="6" spans="1:6" x14ac:dyDescent="0.25">
      <c r="A6" s="417" t="s">
        <v>2</v>
      </c>
      <c r="B6" s="396" t="s">
        <v>457</v>
      </c>
      <c r="C6" s="398"/>
      <c r="D6" s="399"/>
      <c r="E6" s="67"/>
      <c r="F6" s="36"/>
    </row>
    <row r="7" spans="1:6" ht="14.45" customHeight="1" x14ac:dyDescent="0.25">
      <c r="A7" s="417" t="s">
        <v>3</v>
      </c>
      <c r="B7" s="396" t="s">
        <v>1005</v>
      </c>
      <c r="C7" s="397"/>
      <c r="D7" s="785" t="s">
        <v>1288</v>
      </c>
      <c r="E7" s="786"/>
    </row>
    <row r="8" spans="1:6" x14ac:dyDescent="0.25">
      <c r="A8" s="418" t="s">
        <v>72</v>
      </c>
      <c r="B8" s="40" t="s">
        <v>1759</v>
      </c>
      <c r="C8" s="400"/>
      <c r="D8" s="787"/>
      <c r="E8" s="788"/>
    </row>
    <row r="9" spans="1:6" ht="20.25" customHeight="1" x14ac:dyDescent="0.25">
      <c r="A9" s="418"/>
      <c r="B9" s="400"/>
      <c r="C9" s="400"/>
      <c r="D9" s="399"/>
      <c r="E9" s="68"/>
      <c r="F9" s="254"/>
    </row>
    <row r="10" spans="1:6" s="42" customFormat="1" ht="14.25" customHeight="1" x14ac:dyDescent="0.2">
      <c r="A10" s="283" t="s">
        <v>220</v>
      </c>
      <c r="B10" s="283" t="s">
        <v>221</v>
      </c>
      <c r="C10" s="283" t="s">
        <v>222</v>
      </c>
      <c r="D10" s="283" t="s">
        <v>223</v>
      </c>
      <c r="E10" s="283" t="s">
        <v>224</v>
      </c>
      <c r="F10" s="70"/>
    </row>
    <row r="11" spans="1:6" s="42" customFormat="1" ht="14.25" customHeight="1" x14ac:dyDescent="0.2">
      <c r="A11" s="421" t="s">
        <v>225</v>
      </c>
      <c r="B11" s="471" t="s">
        <v>1088</v>
      </c>
      <c r="C11" s="471" t="s">
        <v>1089</v>
      </c>
      <c r="D11" s="284" t="s">
        <v>1090</v>
      </c>
      <c r="E11" s="284" t="s">
        <v>1091</v>
      </c>
      <c r="F11" s="70"/>
    </row>
    <row r="12" spans="1:6" s="42" customFormat="1" ht="14.25" customHeight="1" x14ac:dyDescent="0.2">
      <c r="A12" s="419" t="s">
        <v>227</v>
      </c>
      <c r="B12" s="471" t="s">
        <v>1092</v>
      </c>
      <c r="C12" s="471" t="s">
        <v>1093</v>
      </c>
      <c r="D12" s="284" t="s">
        <v>1094</v>
      </c>
      <c r="E12" s="284" t="s">
        <v>1093</v>
      </c>
      <c r="F12" s="70"/>
    </row>
    <row r="13" spans="1:6" s="42" customFormat="1" ht="12.75" x14ac:dyDescent="0.2">
      <c r="A13" s="419" t="s">
        <v>228</v>
      </c>
      <c r="B13" s="471" t="s">
        <v>1095</v>
      </c>
      <c r="C13" s="471" t="s">
        <v>1096</v>
      </c>
      <c r="D13" s="284" t="s">
        <v>1097</v>
      </c>
      <c r="E13" s="284" t="s">
        <v>1098</v>
      </c>
      <c r="F13" s="70"/>
    </row>
    <row r="14" spans="1:6" s="42" customFormat="1" ht="12.75" x14ac:dyDescent="0.2">
      <c r="A14" s="419" t="s">
        <v>240</v>
      </c>
      <c r="B14" s="471" t="s">
        <v>1169</v>
      </c>
      <c r="C14" s="471" t="s">
        <v>1149</v>
      </c>
      <c r="D14" s="284" t="s">
        <v>1168</v>
      </c>
      <c r="E14" s="284" t="s">
        <v>226</v>
      </c>
      <c r="F14" s="70"/>
    </row>
    <row r="15" spans="1:6" s="42" customFormat="1" ht="12.75" x14ac:dyDescent="0.2">
      <c r="A15" s="419" t="s">
        <v>241</v>
      </c>
      <c r="B15" s="471" t="s">
        <v>1170</v>
      </c>
      <c r="C15" s="471" t="s">
        <v>679</v>
      </c>
      <c r="D15" s="284" t="s">
        <v>1168</v>
      </c>
      <c r="E15" s="284" t="s">
        <v>226</v>
      </c>
      <c r="F15" s="70"/>
    </row>
    <row r="16" spans="1:6" s="42" customFormat="1" ht="12.75" x14ac:dyDescent="0.2">
      <c r="A16" s="419" t="s">
        <v>242</v>
      </c>
      <c r="B16" s="471" t="s">
        <v>1171</v>
      </c>
      <c r="C16" s="471" t="s">
        <v>1150</v>
      </c>
      <c r="D16" s="284" t="s">
        <v>1168</v>
      </c>
      <c r="E16" s="284" t="s">
        <v>226</v>
      </c>
      <c r="F16" s="70"/>
    </row>
    <row r="17" spans="1:6" s="42" customFormat="1" ht="12.75" x14ac:dyDescent="0.2">
      <c r="A17" s="419" t="s">
        <v>243</v>
      </c>
      <c r="B17" s="471" t="s">
        <v>1164</v>
      </c>
      <c r="C17" s="471" t="s">
        <v>1165</v>
      </c>
      <c r="D17" s="284" t="s">
        <v>1168</v>
      </c>
      <c r="E17" s="284" t="s">
        <v>226</v>
      </c>
      <c r="F17" s="70"/>
    </row>
    <row r="18" spans="1:6" s="42" customFormat="1" ht="12.75" x14ac:dyDescent="0.2">
      <c r="A18" s="419" t="s">
        <v>344</v>
      </c>
      <c r="B18" s="471" t="s">
        <v>1167</v>
      </c>
      <c r="C18" s="471" t="s">
        <v>1166</v>
      </c>
      <c r="D18" s="284" t="s">
        <v>1168</v>
      </c>
      <c r="E18" s="284" t="s">
        <v>226</v>
      </c>
      <c r="F18" s="70"/>
    </row>
    <row r="19" spans="1:6" s="42" customFormat="1" ht="12.75" x14ac:dyDescent="0.2">
      <c r="A19" s="419" t="s">
        <v>345</v>
      </c>
      <c r="B19" s="471" t="s">
        <v>1172</v>
      </c>
      <c r="C19" s="471" t="s">
        <v>1173</v>
      </c>
      <c r="D19" s="284" t="s">
        <v>1168</v>
      </c>
      <c r="E19" s="284" t="s">
        <v>226</v>
      </c>
      <c r="F19" s="70"/>
    </row>
    <row r="20" spans="1:6" s="42" customFormat="1" ht="12.75" x14ac:dyDescent="0.2">
      <c r="A20" s="419" t="s">
        <v>346</v>
      </c>
      <c r="B20" s="471" t="s">
        <v>1174</v>
      </c>
      <c r="C20" s="471" t="s">
        <v>1175</v>
      </c>
      <c r="D20" s="284" t="s">
        <v>1168</v>
      </c>
      <c r="E20" s="284" t="s">
        <v>226</v>
      </c>
      <c r="F20" s="70"/>
    </row>
    <row r="21" spans="1:6" s="42" customFormat="1" ht="12.75" x14ac:dyDescent="0.2">
      <c r="A21" s="419" t="s">
        <v>347</v>
      </c>
      <c r="B21" s="471" t="s">
        <v>1184</v>
      </c>
      <c r="C21" s="471" t="s">
        <v>1181</v>
      </c>
      <c r="D21" s="284" t="s">
        <v>1168</v>
      </c>
      <c r="E21" s="284" t="s">
        <v>226</v>
      </c>
      <c r="F21" s="70"/>
    </row>
    <row r="22" spans="1:6" s="42" customFormat="1" ht="12.75" x14ac:dyDescent="0.2">
      <c r="A22" s="419" t="s">
        <v>348</v>
      </c>
      <c r="B22" s="471" t="s">
        <v>1183</v>
      </c>
      <c r="C22" s="471" t="s">
        <v>1182</v>
      </c>
      <c r="D22" s="284" t="s">
        <v>1168</v>
      </c>
      <c r="E22" s="284" t="s">
        <v>226</v>
      </c>
      <c r="F22" s="70"/>
    </row>
    <row r="23" spans="1:6" s="42" customFormat="1" ht="12.75" x14ac:dyDescent="0.2">
      <c r="A23" s="419" t="s">
        <v>386</v>
      </c>
      <c r="B23" s="471" t="s">
        <v>1186</v>
      </c>
      <c r="C23" s="471" t="s">
        <v>394</v>
      </c>
      <c r="D23" s="284" t="s">
        <v>1168</v>
      </c>
      <c r="E23" s="284" t="s">
        <v>226</v>
      </c>
      <c r="F23" s="70"/>
    </row>
    <row r="24" spans="1:6" s="42" customFormat="1" ht="12.75" x14ac:dyDescent="0.2">
      <c r="A24" s="419" t="s">
        <v>387</v>
      </c>
      <c r="B24" s="685" t="s">
        <v>1366</v>
      </c>
      <c r="C24" s="685" t="s">
        <v>1367</v>
      </c>
      <c r="D24" s="682" t="s">
        <v>1368</v>
      </c>
      <c r="E24" s="682" t="s">
        <v>226</v>
      </c>
      <c r="F24" s="70"/>
    </row>
    <row r="25" spans="1:6" s="42" customFormat="1" ht="12.75" x14ac:dyDescent="0.2">
      <c r="A25" s="419" t="s">
        <v>388</v>
      </c>
      <c r="B25" s="685" t="s">
        <v>1369</v>
      </c>
      <c r="C25" s="685" t="s">
        <v>1370</v>
      </c>
      <c r="D25" s="682" t="s">
        <v>226</v>
      </c>
      <c r="E25" s="682" t="s">
        <v>226</v>
      </c>
      <c r="F25" s="70"/>
    </row>
    <row r="26" spans="1:6" s="42" customFormat="1" ht="12.75" x14ac:dyDescent="0.2">
      <c r="A26" s="419" t="s">
        <v>389</v>
      </c>
      <c r="B26" s="685" t="s">
        <v>1371</v>
      </c>
      <c r="C26" s="685" t="s">
        <v>1372</v>
      </c>
      <c r="D26" s="682" t="s">
        <v>226</v>
      </c>
      <c r="E26" s="682" t="s">
        <v>226</v>
      </c>
      <c r="F26" s="70"/>
    </row>
    <row r="27" spans="1:6" s="42" customFormat="1" ht="12.75" x14ac:dyDescent="0.2">
      <c r="A27" s="419" t="s">
        <v>390</v>
      </c>
      <c r="B27" s="685" t="s">
        <v>1375</v>
      </c>
      <c r="C27" s="685" t="s">
        <v>1374</v>
      </c>
      <c r="D27" s="682" t="s">
        <v>226</v>
      </c>
      <c r="E27" s="682" t="s">
        <v>226</v>
      </c>
      <c r="F27" s="70"/>
    </row>
    <row r="28" spans="1:6" s="42" customFormat="1" ht="12.75" x14ac:dyDescent="0.2">
      <c r="A28" s="419" t="s">
        <v>391</v>
      </c>
      <c r="B28" s="685" t="s">
        <v>1376</v>
      </c>
      <c r="C28" s="685" t="s">
        <v>1367</v>
      </c>
      <c r="D28" s="682" t="s">
        <v>226</v>
      </c>
      <c r="E28" s="682" t="s">
        <v>226</v>
      </c>
      <c r="F28" s="70"/>
    </row>
    <row r="29" spans="1:6" s="42" customFormat="1" ht="12.75" x14ac:dyDescent="0.2">
      <c r="A29" s="419" t="s">
        <v>392</v>
      </c>
      <c r="B29" s="685" t="s">
        <v>1384</v>
      </c>
      <c r="C29" s="685" t="s">
        <v>1383</v>
      </c>
      <c r="D29" s="682" t="s">
        <v>226</v>
      </c>
      <c r="E29" s="682" t="s">
        <v>226</v>
      </c>
      <c r="F29" s="70"/>
    </row>
    <row r="30" spans="1:6" s="42" customFormat="1" ht="12.75" x14ac:dyDescent="0.2">
      <c r="A30" s="419" t="s">
        <v>395</v>
      </c>
      <c r="B30" s="685" t="s">
        <v>1385</v>
      </c>
      <c r="C30" s="685" t="s">
        <v>1386</v>
      </c>
      <c r="D30" s="682" t="s">
        <v>226</v>
      </c>
      <c r="E30" s="682" t="s">
        <v>226</v>
      </c>
      <c r="F30" s="70"/>
    </row>
    <row r="31" spans="1:6" s="42" customFormat="1" ht="12.75" x14ac:dyDescent="0.2">
      <c r="A31" s="419" t="s">
        <v>397</v>
      </c>
      <c r="B31" s="685" t="s">
        <v>1388</v>
      </c>
      <c r="C31" s="685" t="s">
        <v>1387</v>
      </c>
      <c r="D31" s="682" t="s">
        <v>226</v>
      </c>
      <c r="E31" s="682" t="s">
        <v>226</v>
      </c>
      <c r="F31" s="70"/>
    </row>
    <row r="32" spans="1:6" s="42" customFormat="1" ht="12.75" x14ac:dyDescent="0.2">
      <c r="A32" s="419" t="s">
        <v>398</v>
      </c>
      <c r="B32" s="685" t="s">
        <v>1655</v>
      </c>
      <c r="C32" s="685" t="s">
        <v>1654</v>
      </c>
      <c r="D32" s="682" t="s">
        <v>1652</v>
      </c>
      <c r="E32" s="682" t="s">
        <v>1653</v>
      </c>
      <c r="F32" s="70"/>
    </row>
    <row r="33" spans="1:6" s="42" customFormat="1" ht="12.75" x14ac:dyDescent="0.2">
      <c r="A33" s="419" t="s">
        <v>399</v>
      </c>
      <c r="B33" s="685" t="s">
        <v>1651</v>
      </c>
      <c r="C33" s="685" t="s">
        <v>1650</v>
      </c>
      <c r="D33" s="682" t="s">
        <v>1648</v>
      </c>
      <c r="E33" s="682" t="s">
        <v>1649</v>
      </c>
      <c r="F33" s="70"/>
    </row>
    <row r="34" spans="1:6" s="42" customFormat="1" ht="12.75" x14ac:dyDescent="0.2">
      <c r="A34" s="419" t="s">
        <v>400</v>
      </c>
      <c r="B34" s="685" t="s">
        <v>1636</v>
      </c>
      <c r="C34" s="685" t="s">
        <v>1633</v>
      </c>
      <c r="D34" s="682" t="s">
        <v>1635</v>
      </c>
      <c r="E34" s="682" t="s">
        <v>1634</v>
      </c>
      <c r="F34" s="70"/>
    </row>
    <row r="35" spans="1:6" s="42" customFormat="1" ht="12.75" hidden="1" x14ac:dyDescent="0.2">
      <c r="A35" s="419" t="s">
        <v>405</v>
      </c>
      <c r="B35" s="471"/>
      <c r="C35" s="471"/>
      <c r="D35" s="284"/>
      <c r="E35" s="284"/>
      <c r="F35" s="70"/>
    </row>
    <row r="36" spans="1:6" s="42" customFormat="1" ht="12.75" hidden="1" x14ac:dyDescent="0.2">
      <c r="A36" s="419" t="s">
        <v>406</v>
      </c>
      <c r="B36" s="471"/>
      <c r="C36" s="471"/>
      <c r="D36" s="284"/>
      <c r="E36" s="284"/>
      <c r="F36" s="70"/>
    </row>
    <row r="37" spans="1:6" s="42" customFormat="1" ht="12.75" hidden="1" x14ac:dyDescent="0.2">
      <c r="A37" s="419" t="s">
        <v>658</v>
      </c>
      <c r="B37" s="471"/>
      <c r="C37" s="471"/>
      <c r="D37" s="284"/>
      <c r="E37" s="284"/>
      <c r="F37" s="70"/>
    </row>
    <row r="38" spans="1:6" s="42" customFormat="1" ht="12.75" hidden="1" x14ac:dyDescent="0.2">
      <c r="A38" s="419" t="s">
        <v>663</v>
      </c>
      <c r="B38" s="471"/>
      <c r="C38" s="471"/>
      <c r="D38" s="284"/>
      <c r="E38" s="284"/>
      <c r="F38" s="70"/>
    </row>
    <row r="39" spans="1:6" s="42" customFormat="1" ht="12.75" hidden="1" x14ac:dyDescent="0.2">
      <c r="A39" s="419" t="s">
        <v>664</v>
      </c>
      <c r="B39" s="471"/>
      <c r="C39" s="471"/>
      <c r="D39" s="284"/>
      <c r="E39" s="284"/>
      <c r="F39" s="70"/>
    </row>
    <row r="40" spans="1:6" s="42" customFormat="1" ht="12.75" hidden="1" x14ac:dyDescent="0.2">
      <c r="A40" s="419" t="s">
        <v>665</v>
      </c>
      <c r="B40" s="471"/>
      <c r="C40" s="471"/>
      <c r="D40" s="284"/>
      <c r="E40" s="284"/>
      <c r="F40" s="70"/>
    </row>
    <row r="41" spans="1:6" s="42" customFormat="1" ht="12.75" hidden="1" x14ac:dyDescent="0.2">
      <c r="A41" s="419" t="s">
        <v>414</v>
      </c>
      <c r="B41" s="471"/>
      <c r="C41" s="471"/>
      <c r="D41" s="284"/>
      <c r="E41" s="284"/>
      <c r="F41" s="70"/>
    </row>
    <row r="42" spans="1:6" s="42" customFormat="1" ht="12.75" hidden="1" x14ac:dyDescent="0.2">
      <c r="A42" s="419" t="s">
        <v>415</v>
      </c>
      <c r="B42" s="471"/>
      <c r="C42" s="471"/>
      <c r="D42" s="284"/>
      <c r="E42" s="284"/>
      <c r="F42" s="70"/>
    </row>
    <row r="43" spans="1:6" s="42" customFormat="1" ht="12.75" hidden="1" x14ac:dyDescent="0.2">
      <c r="A43" s="419" t="s">
        <v>693</v>
      </c>
      <c r="B43" s="471"/>
      <c r="C43" s="471"/>
      <c r="D43" s="284"/>
      <c r="E43" s="284"/>
      <c r="F43" s="70"/>
    </row>
    <row r="44" spans="1:6" s="42" customFormat="1" ht="12.75" hidden="1" x14ac:dyDescent="0.2">
      <c r="A44" s="419" t="s">
        <v>416</v>
      </c>
      <c r="B44" s="471"/>
      <c r="C44" s="471"/>
      <c r="D44" s="284"/>
      <c r="E44" s="284"/>
      <c r="F44" s="70"/>
    </row>
    <row r="45" spans="1:6" s="42" customFormat="1" ht="12.75" hidden="1" x14ac:dyDescent="0.2">
      <c r="A45" s="419" t="s">
        <v>694</v>
      </c>
      <c r="B45" s="471"/>
      <c r="C45" s="471"/>
      <c r="D45" s="284"/>
      <c r="E45" s="284"/>
      <c r="F45" s="70"/>
    </row>
    <row r="46" spans="1:6" s="42" customFormat="1" ht="12.75" hidden="1" x14ac:dyDescent="0.2">
      <c r="A46" s="419" t="s">
        <v>695</v>
      </c>
      <c r="B46" s="471"/>
      <c r="C46" s="471"/>
      <c r="D46" s="284"/>
      <c r="E46" s="284"/>
      <c r="F46" s="70"/>
    </row>
    <row r="47" spans="1:6" s="42" customFormat="1" ht="12.75" hidden="1" x14ac:dyDescent="0.2">
      <c r="A47" s="419" t="s">
        <v>696</v>
      </c>
      <c r="B47" s="471"/>
      <c r="C47" s="471"/>
      <c r="D47" s="284"/>
      <c r="E47" s="284"/>
      <c r="F47" s="70"/>
    </row>
    <row r="48" spans="1:6" s="42" customFormat="1" ht="12.75" hidden="1" x14ac:dyDescent="0.2">
      <c r="A48" s="419" t="s">
        <v>697</v>
      </c>
      <c r="B48" s="471"/>
      <c r="C48" s="471"/>
      <c r="D48" s="284"/>
      <c r="E48" s="284"/>
      <c r="F48" s="70"/>
    </row>
    <row r="49" spans="1:6" s="42" customFormat="1" ht="12.75" hidden="1" x14ac:dyDescent="0.2">
      <c r="A49" s="419" t="s">
        <v>698</v>
      </c>
      <c r="B49" s="471"/>
      <c r="C49" s="471"/>
      <c r="D49" s="284"/>
      <c r="E49" s="284"/>
      <c r="F49" s="70"/>
    </row>
    <row r="50" spans="1:6" s="42" customFormat="1" ht="12.75" hidden="1" x14ac:dyDescent="0.2">
      <c r="A50" s="419" t="s">
        <v>699</v>
      </c>
      <c r="B50" s="471"/>
      <c r="C50" s="471"/>
      <c r="D50" s="284"/>
      <c r="E50" s="284"/>
      <c r="F50" s="70"/>
    </row>
    <row r="51" spans="1:6" s="42" customFormat="1" ht="12.75" hidden="1" x14ac:dyDescent="0.2">
      <c r="A51" s="419" t="s">
        <v>700</v>
      </c>
      <c r="B51" s="471"/>
      <c r="C51" s="471"/>
      <c r="D51" s="284"/>
      <c r="E51" s="284"/>
      <c r="F51" s="70"/>
    </row>
    <row r="52" spans="1:6" s="42" customFormat="1" ht="12.75" hidden="1" x14ac:dyDescent="0.2">
      <c r="A52" s="419" t="s">
        <v>1602</v>
      </c>
      <c r="B52" s="471"/>
      <c r="C52" s="471"/>
      <c r="D52" s="284"/>
      <c r="E52" s="284"/>
      <c r="F52" s="70"/>
    </row>
    <row r="53" spans="1:6" s="42" customFormat="1" ht="12.75" hidden="1" x14ac:dyDescent="0.2">
      <c r="A53" s="419" t="s">
        <v>1603</v>
      </c>
      <c r="B53" s="471"/>
      <c r="C53" s="471"/>
      <c r="D53" s="284"/>
      <c r="E53" s="284"/>
      <c r="F53" s="70"/>
    </row>
    <row r="54" spans="1:6" s="42" customFormat="1" ht="12.75" hidden="1" x14ac:dyDescent="0.2">
      <c r="A54" s="419" t="s">
        <v>1604</v>
      </c>
      <c r="B54" s="471"/>
      <c r="C54" s="471"/>
      <c r="D54" s="284"/>
      <c r="E54" s="284"/>
      <c r="F54" s="70"/>
    </row>
    <row r="55" spans="1:6" s="42" customFormat="1" ht="12.75" hidden="1" x14ac:dyDescent="0.2">
      <c r="A55" s="419" t="s">
        <v>1605</v>
      </c>
      <c r="B55" s="471"/>
      <c r="C55" s="471"/>
      <c r="D55" s="284"/>
      <c r="E55" s="284"/>
      <c r="F55" s="70"/>
    </row>
    <row r="56" spans="1:6" s="42" customFormat="1" ht="12.75" hidden="1" x14ac:dyDescent="0.2">
      <c r="A56" s="419" t="s">
        <v>1606</v>
      </c>
      <c r="B56" s="471"/>
      <c r="C56" s="471"/>
      <c r="D56" s="284"/>
      <c r="E56" s="284"/>
      <c r="F56" s="70"/>
    </row>
    <row r="57" spans="1:6" s="42" customFormat="1" ht="12.75" hidden="1" x14ac:dyDescent="0.2">
      <c r="A57" s="419" t="s">
        <v>1607</v>
      </c>
      <c r="B57" s="471"/>
      <c r="C57" s="471"/>
      <c r="D57" s="284"/>
      <c r="E57" s="284"/>
      <c r="F57" s="70"/>
    </row>
    <row r="58" spans="1:6" s="42" customFormat="1" ht="12.75" hidden="1" x14ac:dyDescent="0.2">
      <c r="A58" s="419" t="s">
        <v>1608</v>
      </c>
      <c r="B58" s="471"/>
      <c r="C58" s="471"/>
      <c r="D58" s="284"/>
      <c r="E58" s="284"/>
      <c r="F58" s="70"/>
    </row>
    <row r="59" spans="1:6" s="42" customFormat="1" ht="12.75" hidden="1" x14ac:dyDescent="0.2">
      <c r="A59" s="419" t="s">
        <v>1609</v>
      </c>
      <c r="B59" s="471"/>
      <c r="C59" s="471"/>
      <c r="D59" s="284"/>
      <c r="E59" s="284"/>
      <c r="F59" s="70"/>
    </row>
    <row r="60" spans="1:6" s="42" customFormat="1" ht="12.75" hidden="1" x14ac:dyDescent="0.2">
      <c r="A60" s="419" t="s">
        <v>1610</v>
      </c>
      <c r="B60" s="471"/>
      <c r="C60" s="471"/>
      <c r="D60" s="284"/>
      <c r="E60" s="284"/>
      <c r="F60" s="70"/>
    </row>
    <row r="61" spans="1:6" s="42" customFormat="1" ht="12.75" hidden="1" x14ac:dyDescent="0.2">
      <c r="A61" s="419" t="s">
        <v>1611</v>
      </c>
      <c r="B61" s="471"/>
      <c r="C61" s="471"/>
      <c r="D61" s="284"/>
      <c r="E61" s="284"/>
      <c r="F61" s="70"/>
    </row>
    <row r="62" spans="1:6" s="42" customFormat="1" ht="12.75" hidden="1" x14ac:dyDescent="0.2">
      <c r="A62" s="419" t="s">
        <v>1612</v>
      </c>
      <c r="B62" s="471"/>
      <c r="C62" s="471"/>
      <c r="D62" s="284"/>
      <c r="E62" s="284"/>
      <c r="F62" s="70"/>
    </row>
    <row r="63" spans="1:6" s="42" customFormat="1" ht="12.75" hidden="1" x14ac:dyDescent="0.2">
      <c r="A63" s="419" t="s">
        <v>1613</v>
      </c>
      <c r="B63" s="471"/>
      <c r="C63" s="471"/>
      <c r="D63" s="284"/>
      <c r="E63" s="284"/>
      <c r="F63" s="70"/>
    </row>
    <row r="64" spans="1:6" s="42" customFormat="1" ht="12.75" hidden="1" x14ac:dyDescent="0.2">
      <c r="A64" s="419" t="s">
        <v>1614</v>
      </c>
      <c r="B64" s="471"/>
      <c r="C64" s="471"/>
      <c r="D64" s="284"/>
      <c r="E64" s="284"/>
      <c r="F64" s="70"/>
    </row>
    <row r="65" spans="1:6" s="42" customFormat="1" ht="12.75" hidden="1" x14ac:dyDescent="0.2">
      <c r="A65" s="419" t="s">
        <v>1615</v>
      </c>
      <c r="B65" s="471"/>
      <c r="C65" s="471"/>
      <c r="D65" s="284"/>
      <c r="E65" s="284"/>
      <c r="F65" s="70"/>
    </row>
    <row r="66" spans="1:6" s="42" customFormat="1" ht="12.75" hidden="1" x14ac:dyDescent="0.2">
      <c r="A66" s="419" t="s">
        <v>1616</v>
      </c>
      <c r="B66" s="471"/>
      <c r="C66" s="471"/>
      <c r="D66" s="284"/>
      <c r="E66" s="284"/>
      <c r="F66" s="70"/>
    </row>
    <row r="67" spans="1:6" s="42" customFormat="1" ht="12.75" hidden="1" x14ac:dyDescent="0.2">
      <c r="A67" s="419" t="s">
        <v>1617</v>
      </c>
      <c r="B67" s="471"/>
      <c r="C67" s="471"/>
      <c r="D67" s="284"/>
      <c r="E67" s="284"/>
      <c r="F67" s="70"/>
    </row>
    <row r="68" spans="1:6" s="42" customFormat="1" ht="12.75" hidden="1" x14ac:dyDescent="0.2">
      <c r="A68" s="419" t="s">
        <v>1618</v>
      </c>
      <c r="B68" s="471"/>
      <c r="C68" s="471"/>
      <c r="D68" s="284"/>
      <c r="E68" s="284"/>
      <c r="F68" s="70"/>
    </row>
    <row r="69" spans="1:6" s="42" customFormat="1" ht="12.75" hidden="1" x14ac:dyDescent="0.2">
      <c r="A69" s="419" t="s">
        <v>1619</v>
      </c>
      <c r="B69" s="471"/>
      <c r="C69" s="471"/>
      <c r="D69" s="284"/>
      <c r="E69" s="284"/>
      <c r="F69" s="70"/>
    </row>
    <row r="70" spans="1:6" s="42" customFormat="1" ht="12.75" hidden="1" x14ac:dyDescent="0.2">
      <c r="A70" s="419" t="s">
        <v>1620</v>
      </c>
      <c r="B70" s="471"/>
      <c r="C70" s="471"/>
      <c r="D70" s="284"/>
      <c r="E70" s="284"/>
      <c r="F70" s="70"/>
    </row>
    <row r="71" spans="1:6" s="42" customFormat="1" ht="12.75" hidden="1" x14ac:dyDescent="0.2">
      <c r="A71" s="419" t="s">
        <v>1621</v>
      </c>
      <c r="B71" s="471"/>
      <c r="C71" s="471"/>
      <c r="D71" s="284"/>
      <c r="E71" s="284"/>
      <c r="F71" s="70"/>
    </row>
    <row r="72" spans="1:6" s="42" customFormat="1" ht="12.75" hidden="1" x14ac:dyDescent="0.2">
      <c r="A72" s="419" t="s">
        <v>1622</v>
      </c>
      <c r="B72" s="472"/>
      <c r="C72" s="472"/>
      <c r="D72" s="468"/>
      <c r="E72" s="468"/>
      <c r="F72" s="70"/>
    </row>
    <row r="73" spans="1:6" s="42" customFormat="1" ht="12.75" hidden="1" x14ac:dyDescent="0.2">
      <c r="A73" s="419" t="s">
        <v>1623</v>
      </c>
      <c r="B73" s="472"/>
      <c r="C73" s="472"/>
      <c r="D73" s="468"/>
      <c r="E73" s="468"/>
      <c r="F73" s="70"/>
    </row>
    <row r="74" spans="1:6" s="42" customFormat="1" ht="12.75" hidden="1" x14ac:dyDescent="0.2">
      <c r="A74" s="419" t="s">
        <v>1624</v>
      </c>
      <c r="B74" s="472"/>
      <c r="C74" s="472"/>
      <c r="D74" s="468"/>
      <c r="E74" s="468"/>
      <c r="F74" s="70"/>
    </row>
    <row r="75" spans="1:6" s="42" customFormat="1" ht="12.75" hidden="1" x14ac:dyDescent="0.2">
      <c r="A75" s="419" t="s">
        <v>1625</v>
      </c>
      <c r="B75" s="472"/>
      <c r="C75" s="472"/>
      <c r="D75" s="468"/>
      <c r="E75" s="468"/>
      <c r="F75" s="70"/>
    </row>
    <row r="76" spans="1:6" s="42" customFormat="1" ht="12.75" hidden="1" x14ac:dyDescent="0.2">
      <c r="A76" s="419" t="s">
        <v>1626</v>
      </c>
      <c r="B76" s="472"/>
      <c r="C76" s="472"/>
      <c r="D76" s="468"/>
      <c r="E76" s="468"/>
      <c r="F76" s="70"/>
    </row>
    <row r="77" spans="1:6" s="42" customFormat="1" ht="12.75" hidden="1" x14ac:dyDescent="0.2">
      <c r="A77" s="419" t="s">
        <v>1627</v>
      </c>
      <c r="B77" s="472"/>
      <c r="C77" s="472"/>
      <c r="D77" s="468"/>
      <c r="E77" s="468"/>
      <c r="F77" s="70"/>
    </row>
    <row r="78" spans="1:6" s="42" customFormat="1" ht="12.75" hidden="1" x14ac:dyDescent="0.2">
      <c r="A78" s="419" t="s">
        <v>1628</v>
      </c>
      <c r="B78" s="472"/>
      <c r="C78" s="472"/>
      <c r="D78" s="468"/>
      <c r="E78" s="468"/>
      <c r="F78" s="70"/>
    </row>
    <row r="79" spans="1:6" s="42" customFormat="1" ht="12.75" hidden="1" x14ac:dyDescent="0.2">
      <c r="A79" s="419" t="s">
        <v>1629</v>
      </c>
      <c r="B79" s="472"/>
      <c r="C79" s="472"/>
      <c r="D79" s="468"/>
      <c r="E79" s="468"/>
      <c r="F79" s="70"/>
    </row>
    <row r="80" spans="1:6" s="42" customFormat="1" ht="12.75" hidden="1" x14ac:dyDescent="0.2">
      <c r="A80" s="419" t="s">
        <v>1630</v>
      </c>
      <c r="B80" s="472"/>
      <c r="C80" s="472"/>
      <c r="D80" s="468"/>
      <c r="E80" s="468"/>
      <c r="F80" s="70"/>
    </row>
    <row r="81" spans="1:6" s="42" customFormat="1" ht="12.75" hidden="1" x14ac:dyDescent="0.2">
      <c r="A81" s="419" t="s">
        <v>1631</v>
      </c>
      <c r="B81" s="474"/>
      <c r="C81" s="474"/>
      <c r="D81" s="473"/>
      <c r="E81" s="473"/>
      <c r="F81" s="70"/>
    </row>
    <row r="82" spans="1:6" s="42" customFormat="1" ht="12.75" hidden="1" x14ac:dyDescent="0.2">
      <c r="A82" s="419" t="s">
        <v>1632</v>
      </c>
      <c r="B82" s="458"/>
      <c r="C82" s="458"/>
      <c r="D82" s="459"/>
      <c r="E82" s="459"/>
      <c r="F82" s="70"/>
    </row>
    <row r="83" spans="1:6" s="42" customFormat="1" ht="12.75" x14ac:dyDescent="0.2">
      <c r="A83" s="1135"/>
      <c r="B83" s="1135"/>
      <c r="C83" s="1135"/>
      <c r="D83" s="1135"/>
      <c r="E83" s="1135"/>
      <c r="F83" s="70"/>
    </row>
    <row r="84" spans="1:6" x14ac:dyDescent="0.25">
      <c r="A84" s="283" t="s">
        <v>39</v>
      </c>
      <c r="B84" s="73" t="s">
        <v>53</v>
      </c>
      <c r="C84" s="73" t="s">
        <v>40</v>
      </c>
      <c r="D84" s="73" t="s">
        <v>229</v>
      </c>
      <c r="E84" s="73" t="s">
        <v>230</v>
      </c>
    </row>
    <row r="85" spans="1:6" ht="21" x14ac:dyDescent="0.25">
      <c r="A85" s="464" t="s">
        <v>973</v>
      </c>
      <c r="B85" s="465" t="s">
        <v>1087</v>
      </c>
      <c r="C85" s="464" t="s">
        <v>213</v>
      </c>
      <c r="D85" s="466">
        <v>45183</v>
      </c>
      <c r="E85" s="467">
        <v>75.22</v>
      </c>
    </row>
    <row r="86" spans="1:6" x14ac:dyDescent="0.25">
      <c r="A86" s="73" t="s">
        <v>233</v>
      </c>
      <c r="B86" s="1129"/>
      <c r="C86" s="1129"/>
      <c r="D86" s="1070" t="s">
        <v>219</v>
      </c>
      <c r="E86" s="1070"/>
    </row>
    <row r="87" spans="1:6" x14ac:dyDescent="0.25">
      <c r="A87" s="461" t="s">
        <v>225</v>
      </c>
      <c r="B87" s="1126" t="s">
        <v>1089</v>
      </c>
      <c r="C87" s="1126"/>
      <c r="D87" s="1132">
        <v>75.22</v>
      </c>
      <c r="E87" s="1132"/>
    </row>
    <row r="88" spans="1:6" x14ac:dyDescent="0.25">
      <c r="A88" s="462" t="s">
        <v>227</v>
      </c>
      <c r="B88" s="1127" t="s">
        <v>1093</v>
      </c>
      <c r="C88" s="1127"/>
      <c r="D88" s="1130">
        <v>82.53</v>
      </c>
      <c r="E88" s="1130"/>
    </row>
    <row r="89" spans="1:6" x14ac:dyDescent="0.25">
      <c r="A89" s="463" t="s">
        <v>228</v>
      </c>
      <c r="B89" s="1128" t="s">
        <v>1096</v>
      </c>
      <c r="C89" s="1128"/>
      <c r="D89" s="1131">
        <v>67.2</v>
      </c>
      <c r="E89" s="1131"/>
    </row>
    <row r="90" spans="1:6" x14ac:dyDescent="0.25">
      <c r="A90" s="283" t="s">
        <v>39</v>
      </c>
      <c r="B90" s="73" t="s">
        <v>53</v>
      </c>
      <c r="C90" s="73" t="s">
        <v>40</v>
      </c>
      <c r="D90" s="73" t="s">
        <v>229</v>
      </c>
      <c r="E90" s="73" t="s">
        <v>230</v>
      </c>
    </row>
    <row r="91" spans="1:6" ht="21" x14ac:dyDescent="0.25">
      <c r="A91" s="464" t="s">
        <v>974</v>
      </c>
      <c r="B91" s="465" t="s">
        <v>1191</v>
      </c>
      <c r="C91" s="464" t="s">
        <v>119</v>
      </c>
      <c r="D91" s="466">
        <v>45183</v>
      </c>
      <c r="E91" s="467">
        <v>328.36650000000003</v>
      </c>
    </row>
    <row r="92" spans="1:6" x14ac:dyDescent="0.25">
      <c r="A92" s="73" t="s">
        <v>233</v>
      </c>
      <c r="B92" s="1129"/>
      <c r="C92" s="1129"/>
      <c r="D92" s="1070" t="s">
        <v>219</v>
      </c>
      <c r="E92" s="1070"/>
    </row>
    <row r="93" spans="1:6" x14ac:dyDescent="0.25">
      <c r="A93" s="421" t="s">
        <v>240</v>
      </c>
      <c r="B93" s="1126" t="s">
        <v>1149</v>
      </c>
      <c r="C93" s="1126"/>
      <c r="D93" s="1132">
        <v>328.36650000000003</v>
      </c>
      <c r="E93" s="1132"/>
    </row>
    <row r="94" spans="1:6" x14ac:dyDescent="0.25">
      <c r="A94" s="419" t="s">
        <v>242</v>
      </c>
      <c r="B94" s="1127" t="s">
        <v>1150</v>
      </c>
      <c r="C94" s="1127"/>
      <c r="D94" s="1130">
        <v>319.52</v>
      </c>
      <c r="E94" s="1130"/>
    </row>
    <row r="95" spans="1:6" x14ac:dyDescent="0.25">
      <c r="A95" s="420" t="s">
        <v>386</v>
      </c>
      <c r="B95" s="1128" t="s">
        <v>394</v>
      </c>
      <c r="C95" s="1128"/>
      <c r="D95" s="1131">
        <v>367.19549999999998</v>
      </c>
      <c r="E95" s="1131"/>
    </row>
    <row r="96" spans="1:6" x14ac:dyDescent="0.25">
      <c r="A96" s="283" t="s">
        <v>39</v>
      </c>
      <c r="B96" s="73" t="s">
        <v>53</v>
      </c>
      <c r="C96" s="73" t="s">
        <v>40</v>
      </c>
      <c r="D96" s="73" t="s">
        <v>229</v>
      </c>
      <c r="E96" s="73" t="s">
        <v>230</v>
      </c>
    </row>
    <row r="97" spans="1:5" ht="21" x14ac:dyDescent="0.25">
      <c r="A97" s="464" t="s">
        <v>1162</v>
      </c>
      <c r="B97" s="465" t="s">
        <v>1373</v>
      </c>
      <c r="C97" s="464" t="s">
        <v>119</v>
      </c>
      <c r="D97" s="466">
        <v>45183</v>
      </c>
      <c r="E97" s="467">
        <v>12446.91</v>
      </c>
    </row>
    <row r="98" spans="1:5" x14ac:dyDescent="0.25">
      <c r="A98" s="73" t="s">
        <v>233</v>
      </c>
      <c r="B98" s="1129"/>
      <c r="C98" s="1129"/>
      <c r="D98" s="1070" t="s">
        <v>219</v>
      </c>
      <c r="E98" s="1070"/>
    </row>
    <row r="99" spans="1:5" x14ac:dyDescent="0.25">
      <c r="A99" s="421" t="s">
        <v>387</v>
      </c>
      <c r="B99" s="1126" t="s">
        <v>1367</v>
      </c>
      <c r="C99" s="1126"/>
      <c r="D99" s="1072">
        <v>12446.91</v>
      </c>
      <c r="E99" s="1072"/>
    </row>
    <row r="100" spans="1:5" x14ac:dyDescent="0.25">
      <c r="A100" s="419" t="s">
        <v>388</v>
      </c>
      <c r="B100" s="1127" t="s">
        <v>1370</v>
      </c>
      <c r="C100" s="1127"/>
      <c r="D100" s="1075">
        <v>12407.67</v>
      </c>
      <c r="E100" s="1075"/>
    </row>
    <row r="101" spans="1:5" x14ac:dyDescent="0.25">
      <c r="A101" s="420" t="s">
        <v>389</v>
      </c>
      <c r="B101" s="1128" t="s">
        <v>1372</v>
      </c>
      <c r="C101" s="1128"/>
      <c r="D101" s="1078">
        <v>13455.67</v>
      </c>
      <c r="E101" s="1078"/>
    </row>
    <row r="102" spans="1:5" x14ac:dyDescent="0.25">
      <c r="A102" s="283" t="s">
        <v>39</v>
      </c>
      <c r="B102" s="73" t="s">
        <v>53</v>
      </c>
      <c r="C102" s="73" t="s">
        <v>40</v>
      </c>
      <c r="D102" s="73" t="s">
        <v>229</v>
      </c>
      <c r="E102" s="73" t="s">
        <v>230</v>
      </c>
    </row>
    <row r="103" spans="1:5" ht="52.5" x14ac:dyDescent="0.25">
      <c r="A103" s="464" t="s">
        <v>1163</v>
      </c>
      <c r="B103" s="465" t="s">
        <v>1377</v>
      </c>
      <c r="C103" s="464" t="s">
        <v>119</v>
      </c>
      <c r="D103" s="466">
        <v>45183</v>
      </c>
      <c r="E103" s="467">
        <v>5203.4699999999993</v>
      </c>
    </row>
    <row r="104" spans="1:5" x14ac:dyDescent="0.25">
      <c r="A104" s="73" t="s">
        <v>233</v>
      </c>
      <c r="B104" s="1129"/>
      <c r="C104" s="1129"/>
      <c r="D104" s="1070" t="s">
        <v>219</v>
      </c>
      <c r="E104" s="1070"/>
    </row>
    <row r="105" spans="1:5" x14ac:dyDescent="0.25">
      <c r="A105" s="421" t="s">
        <v>242</v>
      </c>
      <c r="B105" s="1126" t="s">
        <v>1150</v>
      </c>
      <c r="C105" s="1126"/>
      <c r="D105" s="1072">
        <v>5203.4699999999993</v>
      </c>
      <c r="E105" s="1072"/>
    </row>
    <row r="106" spans="1:5" x14ac:dyDescent="0.25">
      <c r="A106" s="419" t="s">
        <v>390</v>
      </c>
      <c r="B106" s="1127" t="s">
        <v>1374</v>
      </c>
      <c r="C106" s="1127"/>
      <c r="D106" s="1075">
        <v>5883.4699999999993</v>
      </c>
      <c r="E106" s="1075"/>
    </row>
    <row r="107" spans="1:5" x14ac:dyDescent="0.25">
      <c r="A107" s="420" t="s">
        <v>391</v>
      </c>
      <c r="B107" s="1128" t="s">
        <v>1367</v>
      </c>
      <c r="C107" s="1128"/>
      <c r="D107" s="1078">
        <v>5203.4699999999993</v>
      </c>
      <c r="E107" s="1078"/>
    </row>
    <row r="108" spans="1:5" x14ac:dyDescent="0.25">
      <c r="A108" s="283" t="s">
        <v>39</v>
      </c>
      <c r="B108" s="73" t="s">
        <v>53</v>
      </c>
      <c r="C108" s="73" t="s">
        <v>40</v>
      </c>
      <c r="D108" s="73" t="s">
        <v>229</v>
      </c>
      <c r="E108" s="73" t="s">
        <v>230</v>
      </c>
    </row>
    <row r="109" spans="1:5" x14ac:dyDescent="0.25">
      <c r="A109" s="464" t="s">
        <v>1180</v>
      </c>
      <c r="B109" s="465" t="s">
        <v>1601</v>
      </c>
      <c r="C109" s="464" t="s">
        <v>119</v>
      </c>
      <c r="D109" s="466">
        <v>45183</v>
      </c>
      <c r="E109" s="467">
        <v>12220.35</v>
      </c>
    </row>
    <row r="110" spans="1:5" x14ac:dyDescent="0.25">
      <c r="A110" s="73" t="s">
        <v>233</v>
      </c>
      <c r="B110" s="1129"/>
      <c r="C110" s="1129"/>
      <c r="D110" s="1070" t="s">
        <v>219</v>
      </c>
      <c r="E110" s="1070"/>
    </row>
    <row r="111" spans="1:5" x14ac:dyDescent="0.25">
      <c r="A111" s="421" t="s">
        <v>392</v>
      </c>
      <c r="B111" s="1126" t="s">
        <v>1383</v>
      </c>
      <c r="C111" s="1126"/>
      <c r="D111" s="1072">
        <v>7184.25</v>
      </c>
      <c r="E111" s="1072"/>
    </row>
    <row r="112" spans="1:5" x14ac:dyDescent="0.25">
      <c r="A112" s="419" t="s">
        <v>395</v>
      </c>
      <c r="B112" s="1127" t="s">
        <v>1386</v>
      </c>
      <c r="C112" s="1127"/>
      <c r="D112" s="1075">
        <v>13965</v>
      </c>
      <c r="E112" s="1075"/>
    </row>
    <row r="113" spans="1:5" x14ac:dyDescent="0.25">
      <c r="A113" s="420" t="s">
        <v>397</v>
      </c>
      <c r="B113" s="1128" t="s">
        <v>1387</v>
      </c>
      <c r="C113" s="1128"/>
      <c r="D113" s="1078">
        <v>12220.35</v>
      </c>
      <c r="E113" s="1078"/>
    </row>
    <row r="114" spans="1:5" x14ac:dyDescent="0.25">
      <c r="A114" s="283" t="s">
        <v>39</v>
      </c>
      <c r="B114" s="73" t="s">
        <v>53</v>
      </c>
      <c r="C114" s="73" t="s">
        <v>40</v>
      </c>
      <c r="D114" s="73" t="s">
        <v>229</v>
      </c>
      <c r="E114" s="73" t="s">
        <v>230</v>
      </c>
    </row>
    <row r="115" spans="1:5" ht="73.5" x14ac:dyDescent="0.25">
      <c r="A115" s="464" t="s">
        <v>1185</v>
      </c>
      <c r="B115" s="465" t="s">
        <v>1660</v>
      </c>
      <c r="C115" s="464" t="s">
        <v>119</v>
      </c>
      <c r="D115" s="466">
        <v>45183</v>
      </c>
      <c r="E115" s="467">
        <v>201400</v>
      </c>
    </row>
    <row r="116" spans="1:5" x14ac:dyDescent="0.25">
      <c r="A116" s="73" t="s">
        <v>233</v>
      </c>
      <c r="B116" s="1129"/>
      <c r="C116" s="1129"/>
      <c r="D116" s="1070" t="s">
        <v>219</v>
      </c>
      <c r="E116" s="1070"/>
    </row>
    <row r="117" spans="1:5" x14ac:dyDescent="0.25">
      <c r="A117" s="421" t="s">
        <v>398</v>
      </c>
      <c r="B117" s="1126" t="s">
        <v>1654</v>
      </c>
      <c r="C117" s="1126"/>
      <c r="D117" s="1072">
        <v>205000</v>
      </c>
      <c r="E117" s="1072"/>
    </row>
    <row r="118" spans="1:5" x14ac:dyDescent="0.25">
      <c r="A118" s="419" t="s">
        <v>399</v>
      </c>
      <c r="B118" s="1127" t="s">
        <v>1650</v>
      </c>
      <c r="C118" s="1127"/>
      <c r="D118" s="1075">
        <v>104048.00000000001</v>
      </c>
      <c r="E118" s="1075"/>
    </row>
    <row r="119" spans="1:5" x14ac:dyDescent="0.25">
      <c r="A119" s="420" t="s">
        <v>400</v>
      </c>
      <c r="B119" s="1128" t="s">
        <v>1633</v>
      </c>
      <c r="C119" s="1128"/>
      <c r="D119" s="1078">
        <v>201400</v>
      </c>
      <c r="E119" s="1078"/>
    </row>
    <row r="120" spans="1:5" x14ac:dyDescent="0.25">
      <c r="A120" s="283" t="s">
        <v>39</v>
      </c>
      <c r="B120" s="73" t="s">
        <v>53</v>
      </c>
      <c r="C120" s="73" t="s">
        <v>40</v>
      </c>
      <c r="D120" s="73" t="s">
        <v>229</v>
      </c>
      <c r="E120" s="73" t="s">
        <v>230</v>
      </c>
    </row>
    <row r="121" spans="1:5" ht="63" x14ac:dyDescent="0.25">
      <c r="A121" s="464" t="s">
        <v>1190</v>
      </c>
      <c r="B121" s="465" t="s">
        <v>1658</v>
      </c>
      <c r="C121" s="464" t="s">
        <v>119</v>
      </c>
      <c r="D121" s="466">
        <v>45183</v>
      </c>
      <c r="E121" s="467">
        <v>142000</v>
      </c>
    </row>
    <row r="122" spans="1:5" x14ac:dyDescent="0.25">
      <c r="A122" s="73" t="s">
        <v>233</v>
      </c>
      <c r="B122" s="1129"/>
      <c r="C122" s="1129"/>
      <c r="D122" s="1070" t="s">
        <v>219</v>
      </c>
      <c r="E122" s="1070"/>
    </row>
    <row r="123" spans="1:5" x14ac:dyDescent="0.25">
      <c r="A123" s="421" t="s">
        <v>398</v>
      </c>
      <c r="B123" s="1126" t="s">
        <v>1654</v>
      </c>
      <c r="C123" s="1126"/>
      <c r="D123" s="1072">
        <v>149000</v>
      </c>
      <c r="E123" s="1072"/>
    </row>
    <row r="124" spans="1:5" x14ac:dyDescent="0.25">
      <c r="A124" s="419" t="s">
        <v>399</v>
      </c>
      <c r="B124" s="1127" t="s">
        <v>1650</v>
      </c>
      <c r="C124" s="1127"/>
      <c r="D124" s="1075">
        <v>100464</v>
      </c>
      <c r="E124" s="1075"/>
    </row>
    <row r="125" spans="1:5" x14ac:dyDescent="0.25">
      <c r="A125" s="420" t="s">
        <v>400</v>
      </c>
      <c r="B125" s="1128" t="s">
        <v>1633</v>
      </c>
      <c r="C125" s="1128"/>
      <c r="D125" s="1078">
        <v>142000</v>
      </c>
      <c r="E125" s="1078"/>
    </row>
    <row r="126" spans="1:5" x14ac:dyDescent="0.25">
      <c r="A126" s="283" t="s">
        <v>39</v>
      </c>
      <c r="B126" s="73" t="s">
        <v>53</v>
      </c>
      <c r="C126" s="73" t="s">
        <v>40</v>
      </c>
      <c r="D126" s="73" t="s">
        <v>229</v>
      </c>
      <c r="E126" s="73" t="s">
        <v>230</v>
      </c>
    </row>
    <row r="127" spans="1:5" ht="63" x14ac:dyDescent="0.25">
      <c r="A127" s="464" t="s">
        <v>1365</v>
      </c>
      <c r="B127" s="465" t="s">
        <v>1637</v>
      </c>
      <c r="C127" s="464" t="s">
        <v>119</v>
      </c>
      <c r="D127" s="466">
        <v>45183</v>
      </c>
      <c r="E127" s="467">
        <v>38450</v>
      </c>
    </row>
    <row r="128" spans="1:5" x14ac:dyDescent="0.25">
      <c r="A128" s="73" t="s">
        <v>233</v>
      </c>
      <c r="B128" s="1129"/>
      <c r="C128" s="1129"/>
      <c r="D128" s="1070" t="s">
        <v>219</v>
      </c>
      <c r="E128" s="1070"/>
    </row>
    <row r="129" spans="1:5" x14ac:dyDescent="0.25">
      <c r="A129" s="421" t="s">
        <v>398</v>
      </c>
      <c r="B129" s="1126" t="s">
        <v>1654</v>
      </c>
      <c r="C129" s="1126"/>
      <c r="D129" s="1072">
        <v>37900</v>
      </c>
      <c r="E129" s="1072"/>
    </row>
    <row r="130" spans="1:5" x14ac:dyDescent="0.25">
      <c r="A130" s="419" t="s">
        <v>399</v>
      </c>
      <c r="B130" s="1127" t="s">
        <v>1650</v>
      </c>
      <c r="C130" s="1127"/>
      <c r="D130" s="1075">
        <v>42448.000000000007</v>
      </c>
      <c r="E130" s="1075"/>
    </row>
    <row r="131" spans="1:5" x14ac:dyDescent="0.25">
      <c r="A131" s="420" t="s">
        <v>400</v>
      </c>
      <c r="B131" s="1128" t="s">
        <v>1633</v>
      </c>
      <c r="C131" s="1128"/>
      <c r="D131" s="1078">
        <v>38450</v>
      </c>
      <c r="E131" s="1078"/>
    </row>
  </sheetData>
  <autoFilter ref="A1:A82" xr:uid="{00000000-0009-0000-0000-000009000000}"/>
  <dataConsolidate/>
  <mergeCells count="68">
    <mergeCell ref="B87:C87"/>
    <mergeCell ref="D87:E87"/>
    <mergeCell ref="B88:C88"/>
    <mergeCell ref="D88:E88"/>
    <mergeCell ref="B89:C89"/>
    <mergeCell ref="D89:E89"/>
    <mergeCell ref="A4:E4"/>
    <mergeCell ref="D5:E5"/>
    <mergeCell ref="D7:E8"/>
    <mergeCell ref="B86:C86"/>
    <mergeCell ref="D86:E86"/>
    <mergeCell ref="A83:E83"/>
    <mergeCell ref="B94:C94"/>
    <mergeCell ref="D94:E94"/>
    <mergeCell ref="B95:C95"/>
    <mergeCell ref="D95:E95"/>
    <mergeCell ref="B92:C92"/>
    <mergeCell ref="D92:E92"/>
    <mergeCell ref="B93:C93"/>
    <mergeCell ref="D93:E93"/>
    <mergeCell ref="B98:C98"/>
    <mergeCell ref="D98:E98"/>
    <mergeCell ref="B99:C99"/>
    <mergeCell ref="D99:E99"/>
    <mergeCell ref="B100:C100"/>
    <mergeCell ref="D100:E100"/>
    <mergeCell ref="B106:C106"/>
    <mergeCell ref="D106:E106"/>
    <mergeCell ref="B107:C107"/>
    <mergeCell ref="D107:E107"/>
    <mergeCell ref="B101:C101"/>
    <mergeCell ref="D101:E101"/>
    <mergeCell ref="B104:C104"/>
    <mergeCell ref="D104:E104"/>
    <mergeCell ref="B105:C105"/>
    <mergeCell ref="D105:E105"/>
    <mergeCell ref="B113:C113"/>
    <mergeCell ref="D113:E113"/>
    <mergeCell ref="B110:C110"/>
    <mergeCell ref="D110:E110"/>
    <mergeCell ref="B111:C111"/>
    <mergeCell ref="D111:E111"/>
    <mergeCell ref="B112:C112"/>
    <mergeCell ref="D112:E112"/>
    <mergeCell ref="B116:C116"/>
    <mergeCell ref="D116:E116"/>
    <mergeCell ref="B117:C117"/>
    <mergeCell ref="D117:E117"/>
    <mergeCell ref="B118:C118"/>
    <mergeCell ref="D118:E118"/>
    <mergeCell ref="B119:C119"/>
    <mergeCell ref="D119:E119"/>
    <mergeCell ref="B122:C122"/>
    <mergeCell ref="D122:E122"/>
    <mergeCell ref="B123:C123"/>
    <mergeCell ref="D123:E123"/>
    <mergeCell ref="B124:C124"/>
    <mergeCell ref="D124:E124"/>
    <mergeCell ref="B125:C125"/>
    <mergeCell ref="D125:E125"/>
    <mergeCell ref="B128:C128"/>
    <mergeCell ref="D128:E128"/>
    <mergeCell ref="B129:C129"/>
    <mergeCell ref="D129:E129"/>
    <mergeCell ref="B130:C130"/>
    <mergeCell ref="D130:E130"/>
    <mergeCell ref="B131:C131"/>
    <mergeCell ref="D131:E131"/>
  </mergeCells>
  <phoneticPr fontId="2" type="noConversion"/>
  <dataValidations disablePrompts="1" count="1">
    <dataValidation type="list" allowBlank="1" showInputMessage="1" showErrorMessage="1" sqref="A87:A89" xr:uid="{00000000-0002-0000-0900-000005000000}">
      <formula1>$A$11:$A$82</formula1>
    </dataValidation>
  </dataValidations>
  <printOptions horizontalCentered="1"/>
  <pageMargins left="0.25" right="0.25" top="0.75" bottom="0.75" header="0.3" footer="0.3"/>
  <pageSetup paperSize="9" scale="79" fitToHeight="0" orientation="portrait" r:id="rId1"/>
  <headerFooter>
    <oddFooter>Página &amp;P de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9">
    <tabColor theme="4" tint="0.79998168889431442"/>
    <pageSetUpPr fitToPage="1"/>
  </sheetPr>
  <dimension ref="A1:AB71"/>
  <sheetViews>
    <sheetView workbookViewId="0">
      <selection sqref="A1:XFD1048576"/>
    </sheetView>
  </sheetViews>
  <sheetFormatPr defaultRowHeight="15" x14ac:dyDescent="0.25"/>
  <cols>
    <col min="1" max="1" width="9.85546875" bestFit="1" customWidth="1"/>
    <col min="2" max="2" width="18.7109375" style="532" customWidth="1"/>
    <col min="3" max="3" width="23.85546875" customWidth="1"/>
    <col min="4" max="4" width="9.42578125" bestFit="1" customWidth="1"/>
    <col min="5" max="5" width="16.5703125" bestFit="1" customWidth="1"/>
    <col min="6" max="6" width="13.42578125" customWidth="1"/>
    <col min="7" max="7" width="8.140625" bestFit="1" customWidth="1"/>
    <col min="8" max="9" width="13.42578125" customWidth="1"/>
    <col min="10" max="10" width="8.140625" bestFit="1" customWidth="1"/>
    <col min="11" max="12" width="13.42578125" customWidth="1"/>
    <col min="13" max="13" width="8.7109375" bestFit="1" customWidth="1"/>
    <col min="14" max="15" width="13.42578125" customWidth="1"/>
    <col min="16" max="16" width="7.140625" bestFit="1" customWidth="1"/>
    <col min="17" max="18" width="13.42578125" customWidth="1"/>
    <col min="19" max="19" width="8.140625" bestFit="1" customWidth="1"/>
    <col min="20" max="21" width="13.42578125" customWidth="1"/>
    <col min="22" max="22" width="8.140625" bestFit="1" customWidth="1"/>
    <col min="23" max="23" width="13.42578125" customWidth="1"/>
    <col min="24" max="24" width="7.7109375" bestFit="1" customWidth="1"/>
    <col min="25" max="25" width="13.85546875" customWidth="1"/>
    <col min="26" max="26" width="6" bestFit="1" customWidth="1"/>
    <col min="27" max="27" width="13.85546875" customWidth="1"/>
    <col min="28" max="28" width="6" bestFit="1" customWidth="1"/>
  </cols>
  <sheetData>
    <row r="1" spans="1:28" ht="14.45" customHeight="1" x14ac:dyDescent="0.25">
      <c r="A1" s="20"/>
      <c r="B1" s="21"/>
      <c r="C1" s="770" t="s">
        <v>1</v>
      </c>
      <c r="D1" s="770"/>
      <c r="E1" s="770"/>
      <c r="F1" s="770"/>
      <c r="G1" s="770"/>
      <c r="H1" s="770"/>
      <c r="I1" s="770"/>
      <c r="J1" s="770"/>
      <c r="K1" s="770"/>
      <c r="L1" s="770"/>
      <c r="M1" s="770"/>
      <c r="N1" s="770"/>
      <c r="O1" s="770"/>
      <c r="P1" s="770"/>
      <c r="Q1" s="770"/>
      <c r="R1" s="770"/>
      <c r="S1" s="770"/>
      <c r="T1" s="770"/>
      <c r="U1" s="770"/>
      <c r="V1" s="770"/>
      <c r="W1" s="770"/>
      <c r="X1" s="770"/>
    </row>
    <row r="2" spans="1:28" ht="14.45" customHeight="1" x14ac:dyDescent="0.25">
      <c r="A2" s="7"/>
      <c r="B2" s="22"/>
      <c r="C2" s="771" t="s">
        <v>446</v>
      </c>
      <c r="D2" s="771"/>
      <c r="E2" s="771"/>
      <c r="F2" s="771"/>
      <c r="G2" s="771"/>
      <c r="H2" s="771"/>
      <c r="I2" s="771"/>
      <c r="J2" s="771"/>
      <c r="K2" s="771"/>
      <c r="L2" s="771"/>
      <c r="M2" s="771"/>
      <c r="N2" s="771"/>
      <c r="O2" s="771"/>
      <c r="P2" s="771"/>
      <c r="Q2" s="771"/>
      <c r="R2" s="771"/>
      <c r="S2" s="771"/>
      <c r="T2" s="771"/>
      <c r="U2" s="771"/>
      <c r="V2" s="771"/>
      <c r="W2" s="771"/>
      <c r="X2" s="771"/>
    </row>
    <row r="3" spans="1:28" ht="14.45" customHeight="1" x14ac:dyDescent="0.25">
      <c r="A3" s="8"/>
      <c r="B3" s="23"/>
      <c r="C3" s="770" t="s">
        <v>33</v>
      </c>
      <c r="D3" s="770"/>
      <c r="E3" s="770"/>
      <c r="F3" s="770"/>
      <c r="G3" s="770"/>
      <c r="H3" s="770"/>
      <c r="I3" s="770"/>
      <c r="J3" s="770"/>
      <c r="K3" s="770"/>
      <c r="L3" s="770"/>
      <c r="M3" s="770"/>
      <c r="N3" s="770"/>
      <c r="O3" s="770"/>
      <c r="P3" s="770"/>
      <c r="Q3" s="770"/>
      <c r="R3" s="770"/>
      <c r="S3" s="770"/>
      <c r="T3" s="770"/>
      <c r="U3" s="770"/>
      <c r="V3" s="770"/>
      <c r="W3" s="770"/>
      <c r="X3" s="770"/>
    </row>
    <row r="4" spans="1:28" ht="20.45" customHeight="1" x14ac:dyDescent="0.25">
      <c r="A4" s="772" t="s">
        <v>1663</v>
      </c>
      <c r="B4" s="773"/>
      <c r="C4" s="773"/>
      <c r="D4" s="773"/>
      <c r="E4" s="773"/>
      <c r="F4" s="773"/>
      <c r="G4" s="773"/>
      <c r="H4" s="773"/>
      <c r="I4" s="773"/>
      <c r="J4" s="773"/>
      <c r="K4" s="773"/>
      <c r="L4" s="773"/>
      <c r="M4" s="773"/>
      <c r="N4" s="773"/>
      <c r="O4" s="773"/>
      <c r="P4" s="773"/>
      <c r="Q4" s="773"/>
      <c r="R4" s="773"/>
      <c r="S4" s="773"/>
      <c r="T4" s="773"/>
      <c r="U4" s="773"/>
      <c r="V4" s="773"/>
      <c r="W4" s="773"/>
      <c r="X4" s="1063"/>
    </row>
    <row r="5" spans="1:28" ht="14.45" customHeight="1" x14ac:dyDescent="0.25">
      <c r="A5" s="32" t="s">
        <v>69</v>
      </c>
      <c r="B5" s="1169" t="s">
        <v>1004</v>
      </c>
      <c r="C5" s="1169"/>
      <c r="D5" s="1169"/>
      <c r="E5" s="1169"/>
      <c r="F5" s="1169"/>
      <c r="G5" s="1169"/>
      <c r="H5" s="1169"/>
      <c r="I5" s="1169"/>
      <c r="J5" s="1169"/>
      <c r="K5" s="1169"/>
      <c r="L5" s="1169"/>
      <c r="M5" s="1169"/>
      <c r="N5" s="1169"/>
      <c r="O5" s="1169"/>
      <c r="P5" s="1169"/>
      <c r="Q5" s="1169"/>
      <c r="R5" s="1169"/>
      <c r="S5" s="1169"/>
      <c r="T5" s="1169"/>
      <c r="U5" s="262" t="s">
        <v>46</v>
      </c>
      <c r="V5" s="28"/>
      <c r="W5" s="28"/>
      <c r="X5" s="29"/>
    </row>
    <row r="6" spans="1:28" ht="14.45" customHeight="1" x14ac:dyDescent="0.25">
      <c r="A6" s="32" t="s">
        <v>70</v>
      </c>
      <c r="B6" s="1169" t="s">
        <v>457</v>
      </c>
      <c r="C6" s="1169"/>
      <c r="D6" s="1169"/>
      <c r="E6" s="1169"/>
      <c r="F6" s="1169"/>
      <c r="G6" s="1169"/>
      <c r="H6" s="1169"/>
      <c r="I6" s="1169"/>
      <c r="J6" s="1169"/>
      <c r="K6" s="1169"/>
      <c r="L6" s="1169"/>
      <c r="M6" s="1169"/>
      <c r="N6" s="1169"/>
      <c r="O6" s="1169"/>
      <c r="P6" s="1169"/>
      <c r="Q6" s="1169"/>
      <c r="R6" s="1169"/>
      <c r="S6" s="1169"/>
      <c r="T6" s="1169"/>
      <c r="U6" s="35"/>
      <c r="V6" s="36"/>
      <c r="W6" s="36"/>
      <c r="X6" s="30"/>
    </row>
    <row r="7" spans="1:28" ht="14.45" customHeight="1" x14ac:dyDescent="0.25">
      <c r="A7" s="32" t="s">
        <v>71</v>
      </c>
      <c r="B7" s="1169" t="s">
        <v>1005</v>
      </c>
      <c r="C7" s="1169"/>
      <c r="D7" s="1169"/>
      <c r="E7" s="1169"/>
      <c r="F7" s="1169"/>
      <c r="G7" s="1169"/>
      <c r="H7" s="1169"/>
      <c r="I7" s="1169"/>
      <c r="J7" s="1169"/>
      <c r="K7" s="1169"/>
      <c r="L7" s="1169"/>
      <c r="M7" s="1169"/>
      <c r="N7" s="1169"/>
      <c r="O7" s="1169"/>
      <c r="P7" s="1169"/>
      <c r="Q7" s="1169"/>
      <c r="R7" s="1169"/>
      <c r="S7" s="1169"/>
      <c r="T7" s="1169"/>
      <c r="U7" s="751" t="s">
        <v>1288</v>
      </c>
      <c r="V7" s="752"/>
      <c r="W7" s="752"/>
      <c r="X7" s="753"/>
    </row>
    <row r="8" spans="1:28" ht="14.45" customHeight="1" x14ac:dyDescent="0.25">
      <c r="A8" s="32" t="s">
        <v>72</v>
      </c>
      <c r="B8" s="1169" t="s">
        <v>1759</v>
      </c>
      <c r="C8" s="1169"/>
      <c r="D8" s="1169"/>
      <c r="E8" s="1169"/>
      <c r="F8" s="1169"/>
      <c r="G8" s="1169"/>
      <c r="H8" s="1169"/>
      <c r="I8" s="1169"/>
      <c r="J8" s="1169"/>
      <c r="K8" s="1169"/>
      <c r="L8" s="1169"/>
      <c r="M8" s="1169"/>
      <c r="N8" s="1169"/>
      <c r="O8" s="1169"/>
      <c r="P8" s="1169"/>
      <c r="Q8" s="1169"/>
      <c r="R8" s="1169"/>
      <c r="S8" s="1169"/>
      <c r="T8" s="1169"/>
      <c r="U8" s="754"/>
      <c r="V8" s="755"/>
      <c r="W8" s="755"/>
      <c r="X8" s="756"/>
    </row>
    <row r="9" spans="1:28" ht="14.45" customHeight="1" x14ac:dyDescent="0.25">
      <c r="A9" s="663"/>
      <c r="B9" s="664"/>
      <c r="C9" s="664"/>
      <c r="D9" s="664"/>
      <c r="E9" s="664"/>
      <c r="F9" s="664"/>
      <c r="G9" s="664"/>
      <c r="H9" s="664"/>
      <c r="I9" s="664"/>
      <c r="J9" s="664"/>
      <c r="K9" s="664"/>
      <c r="L9" s="664"/>
      <c r="M9" s="664"/>
      <c r="N9" s="664"/>
      <c r="O9" s="664"/>
      <c r="P9" s="664"/>
      <c r="Q9" s="664"/>
      <c r="R9" s="664"/>
      <c r="S9" s="664"/>
      <c r="T9" s="664"/>
      <c r="U9" s="665"/>
      <c r="V9" s="665"/>
      <c r="W9" s="665"/>
      <c r="X9" s="666"/>
    </row>
    <row r="10" spans="1:28" ht="15" customHeight="1" x14ac:dyDescent="0.25">
      <c r="A10" s="1161" t="s">
        <v>5</v>
      </c>
      <c r="B10" s="1165" t="s">
        <v>6</v>
      </c>
      <c r="C10" s="1166"/>
      <c r="D10" s="1157" t="s">
        <v>0</v>
      </c>
      <c r="E10" s="1159" t="s">
        <v>21</v>
      </c>
      <c r="F10" s="1152" t="s">
        <v>7</v>
      </c>
      <c r="G10" s="1153"/>
      <c r="H10" s="1154"/>
      <c r="I10" s="1152" t="s">
        <v>47</v>
      </c>
      <c r="J10" s="1153"/>
      <c r="K10" s="1154"/>
      <c r="L10" s="1152" t="s">
        <v>48</v>
      </c>
      <c r="M10" s="1153"/>
      <c r="N10" s="1154"/>
      <c r="O10" s="1152" t="s">
        <v>67</v>
      </c>
      <c r="P10" s="1153"/>
      <c r="Q10" s="1154"/>
      <c r="R10" s="1152" t="s">
        <v>373</v>
      </c>
      <c r="S10" s="1153"/>
      <c r="T10" s="1154"/>
      <c r="U10" s="1152" t="s">
        <v>374</v>
      </c>
      <c r="V10" s="1153"/>
      <c r="W10" s="1154"/>
      <c r="X10" s="662" t="s">
        <v>252</v>
      </c>
    </row>
    <row r="11" spans="1:28" x14ac:dyDescent="0.25">
      <c r="A11" s="1162" t="s">
        <v>5</v>
      </c>
      <c r="B11" s="1167"/>
      <c r="C11" s="1168"/>
      <c r="D11" s="1158"/>
      <c r="E11" s="1160"/>
      <c r="F11" s="241" t="s">
        <v>22</v>
      </c>
      <c r="G11" s="241" t="s">
        <v>0</v>
      </c>
      <c r="H11" s="242" t="s">
        <v>1001</v>
      </c>
      <c r="I11" s="241" t="s">
        <v>22</v>
      </c>
      <c r="J11" s="241" t="s">
        <v>0</v>
      </c>
      <c r="K11" s="242" t="s">
        <v>1001</v>
      </c>
      <c r="L11" s="241" t="s">
        <v>22</v>
      </c>
      <c r="M11" s="241" t="s">
        <v>0</v>
      </c>
      <c r="N11" s="242" t="s">
        <v>1001</v>
      </c>
      <c r="O11" s="241" t="s">
        <v>22</v>
      </c>
      <c r="P11" s="241" t="s">
        <v>0</v>
      </c>
      <c r="Q11" s="242" t="s">
        <v>1001</v>
      </c>
      <c r="R11" s="241" t="s">
        <v>22</v>
      </c>
      <c r="S11" s="241" t="s">
        <v>0</v>
      </c>
      <c r="T11" s="242" t="s">
        <v>1001</v>
      </c>
      <c r="U11" s="241" t="s">
        <v>22</v>
      </c>
      <c r="V11" s="241" t="s">
        <v>0</v>
      </c>
      <c r="W11" s="242" t="s">
        <v>1001</v>
      </c>
      <c r="X11" s="243"/>
    </row>
    <row r="12" spans="1:28" ht="25.5" customHeight="1" x14ac:dyDescent="0.25">
      <c r="A12" s="199" t="s">
        <v>11</v>
      </c>
      <c r="B12" s="1136" t="s">
        <v>4</v>
      </c>
      <c r="C12" s="1137"/>
      <c r="D12" s="208">
        <v>2.6690907930673493E-2</v>
      </c>
      <c r="E12" s="209">
        <v>74334.560000000012</v>
      </c>
      <c r="F12" s="210">
        <v>74334.560000000012</v>
      </c>
      <c r="G12" s="211">
        <v>1</v>
      </c>
      <c r="H12" s="212">
        <v>1</v>
      </c>
      <c r="I12" s="210">
        <v>0</v>
      </c>
      <c r="J12" s="211"/>
      <c r="K12" s="212">
        <v>1</v>
      </c>
      <c r="L12" s="210">
        <v>0</v>
      </c>
      <c r="M12" s="211"/>
      <c r="N12" s="212">
        <v>1</v>
      </c>
      <c r="O12" s="210">
        <v>0</v>
      </c>
      <c r="P12" s="211"/>
      <c r="Q12" s="212">
        <v>1</v>
      </c>
      <c r="R12" s="210">
        <v>0</v>
      </c>
      <c r="S12" s="211"/>
      <c r="T12" s="212">
        <v>1</v>
      </c>
      <c r="U12" s="210">
        <v>0</v>
      </c>
      <c r="V12" s="211"/>
      <c r="W12" s="212">
        <v>1</v>
      </c>
      <c r="X12" s="213">
        <v>1</v>
      </c>
      <c r="Z12" s="1"/>
      <c r="AB12" s="1"/>
    </row>
    <row r="13" spans="1:28" x14ac:dyDescent="0.25">
      <c r="A13" s="199" t="s">
        <v>10</v>
      </c>
      <c r="B13" s="1136" t="s">
        <v>489</v>
      </c>
      <c r="C13" s="1137"/>
      <c r="D13" s="208">
        <v>6.000813015577023E-3</v>
      </c>
      <c r="E13" s="209">
        <v>16712.350000000002</v>
      </c>
      <c r="F13" s="210">
        <v>16712.350000000002</v>
      </c>
      <c r="G13" s="211">
        <v>1</v>
      </c>
      <c r="H13" s="212">
        <v>1</v>
      </c>
      <c r="I13" s="210">
        <v>0</v>
      </c>
      <c r="J13" s="211"/>
      <c r="K13" s="212">
        <v>1</v>
      </c>
      <c r="L13" s="210">
        <v>0</v>
      </c>
      <c r="M13" s="211"/>
      <c r="N13" s="212">
        <v>1</v>
      </c>
      <c r="O13" s="210">
        <v>0</v>
      </c>
      <c r="P13" s="211"/>
      <c r="Q13" s="212">
        <v>1</v>
      </c>
      <c r="R13" s="210">
        <v>0</v>
      </c>
      <c r="S13" s="211"/>
      <c r="T13" s="212">
        <v>1</v>
      </c>
      <c r="U13" s="210">
        <v>0</v>
      </c>
      <c r="V13" s="211"/>
      <c r="W13" s="212">
        <v>1</v>
      </c>
      <c r="X13" s="213">
        <v>1</v>
      </c>
      <c r="Z13" s="1"/>
      <c r="AB13" s="1"/>
    </row>
    <row r="14" spans="1:28" x14ac:dyDescent="0.25">
      <c r="A14" s="199" t="s">
        <v>17</v>
      </c>
      <c r="B14" s="1136" t="s">
        <v>123</v>
      </c>
      <c r="C14" s="1137"/>
      <c r="D14" s="208">
        <v>8.1817138539709254E-3</v>
      </c>
      <c r="E14" s="209">
        <v>22786.190000000002</v>
      </c>
      <c r="F14" s="210">
        <v>11393.095000000001</v>
      </c>
      <c r="G14" s="211">
        <v>0.5</v>
      </c>
      <c r="H14" s="212">
        <v>0.5</v>
      </c>
      <c r="I14" s="210">
        <v>11393.095000000001</v>
      </c>
      <c r="J14" s="211">
        <v>0.5</v>
      </c>
      <c r="K14" s="212">
        <v>1</v>
      </c>
      <c r="L14" s="210">
        <v>0</v>
      </c>
      <c r="M14" s="211"/>
      <c r="N14" s="212">
        <v>1</v>
      </c>
      <c r="O14" s="210">
        <v>0</v>
      </c>
      <c r="P14" s="211"/>
      <c r="Q14" s="212">
        <v>1</v>
      </c>
      <c r="R14" s="210">
        <v>0</v>
      </c>
      <c r="S14" s="211"/>
      <c r="T14" s="212">
        <v>1</v>
      </c>
      <c r="U14" s="210">
        <v>0</v>
      </c>
      <c r="V14" s="211"/>
      <c r="W14" s="212">
        <v>1</v>
      </c>
      <c r="X14" s="213">
        <v>1</v>
      </c>
      <c r="Z14" s="1"/>
      <c r="AB14" s="1"/>
    </row>
    <row r="15" spans="1:28" x14ac:dyDescent="0.25">
      <c r="A15" s="199" t="s">
        <v>34</v>
      </c>
      <c r="B15" s="1136" t="s">
        <v>343</v>
      </c>
      <c r="C15" s="1137"/>
      <c r="D15" s="208">
        <v>0.10236690024308635</v>
      </c>
      <c r="E15" s="209">
        <v>285093.27999999997</v>
      </c>
      <c r="F15" s="210">
        <v>0</v>
      </c>
      <c r="G15" s="211"/>
      <c r="H15" s="212">
        <v>0</v>
      </c>
      <c r="I15" s="210">
        <v>114037.31199999999</v>
      </c>
      <c r="J15" s="211">
        <v>0.4</v>
      </c>
      <c r="K15" s="212">
        <v>0.4</v>
      </c>
      <c r="L15" s="210">
        <v>142546.63999999998</v>
      </c>
      <c r="M15" s="211">
        <v>0.5</v>
      </c>
      <c r="N15" s="212">
        <v>0.9</v>
      </c>
      <c r="O15" s="210">
        <v>28509.327999999998</v>
      </c>
      <c r="P15" s="211">
        <v>0.1</v>
      </c>
      <c r="Q15" s="212">
        <v>1</v>
      </c>
      <c r="R15" s="210">
        <v>0</v>
      </c>
      <c r="S15" s="211"/>
      <c r="T15" s="212">
        <v>1</v>
      </c>
      <c r="U15" s="210">
        <v>0</v>
      </c>
      <c r="V15" s="211"/>
      <c r="W15" s="212">
        <v>1</v>
      </c>
      <c r="X15" s="213">
        <v>1</v>
      </c>
      <c r="Z15" s="1"/>
      <c r="AB15" s="1"/>
    </row>
    <row r="16" spans="1:28" x14ac:dyDescent="0.25">
      <c r="A16" s="199" t="s">
        <v>58</v>
      </c>
      <c r="B16" s="1136" t="s">
        <v>122</v>
      </c>
      <c r="C16" s="1137"/>
      <c r="D16" s="208">
        <v>6.7018079824646054E-2</v>
      </c>
      <c r="E16" s="209">
        <v>186646.30999999997</v>
      </c>
      <c r="F16" s="210">
        <v>0</v>
      </c>
      <c r="G16" s="211"/>
      <c r="H16" s="212">
        <v>0</v>
      </c>
      <c r="I16" s="210">
        <v>0</v>
      </c>
      <c r="J16" s="211"/>
      <c r="K16" s="212">
        <v>0</v>
      </c>
      <c r="L16" s="210">
        <v>0</v>
      </c>
      <c r="M16" s="211"/>
      <c r="N16" s="212">
        <v>0</v>
      </c>
      <c r="O16" s="210">
        <v>111987.78599999998</v>
      </c>
      <c r="P16" s="211">
        <v>0.6</v>
      </c>
      <c r="Q16" s="212">
        <v>0.6</v>
      </c>
      <c r="R16" s="210">
        <v>74658.52399999999</v>
      </c>
      <c r="S16" s="211">
        <v>0.4</v>
      </c>
      <c r="T16" s="212">
        <v>1</v>
      </c>
      <c r="U16" s="210">
        <v>0</v>
      </c>
      <c r="V16" s="211"/>
      <c r="W16" s="212">
        <v>1</v>
      </c>
      <c r="X16" s="213">
        <v>1</v>
      </c>
      <c r="Z16" s="1"/>
      <c r="AB16" s="1"/>
    </row>
    <row r="17" spans="1:28" x14ac:dyDescent="0.25">
      <c r="A17" s="199" t="s">
        <v>132</v>
      </c>
      <c r="B17" s="1136" t="s">
        <v>130</v>
      </c>
      <c r="C17" s="1137"/>
      <c r="D17" s="208">
        <v>3.4834783558686876E-2</v>
      </c>
      <c r="E17" s="209">
        <v>97015.37000000001</v>
      </c>
      <c r="F17" s="210">
        <v>0</v>
      </c>
      <c r="G17" s="211"/>
      <c r="H17" s="212">
        <v>0</v>
      </c>
      <c r="I17" s="210">
        <v>0</v>
      </c>
      <c r="J17" s="211"/>
      <c r="K17" s="212">
        <v>0</v>
      </c>
      <c r="L17" s="210">
        <v>0</v>
      </c>
      <c r="M17" s="211"/>
      <c r="N17" s="212">
        <v>0</v>
      </c>
      <c r="O17" s="210">
        <v>0</v>
      </c>
      <c r="P17" s="211"/>
      <c r="Q17" s="212">
        <v>0</v>
      </c>
      <c r="R17" s="210">
        <v>48507.685000000005</v>
      </c>
      <c r="S17" s="211">
        <v>0.5</v>
      </c>
      <c r="T17" s="212">
        <v>0.5</v>
      </c>
      <c r="U17" s="210">
        <v>48507.685000000005</v>
      </c>
      <c r="V17" s="211">
        <v>0.5</v>
      </c>
      <c r="W17" s="212">
        <v>1</v>
      </c>
      <c r="X17" s="213">
        <v>1</v>
      </c>
      <c r="Z17" s="1"/>
      <c r="AB17" s="1"/>
    </row>
    <row r="18" spans="1:28" x14ac:dyDescent="0.25">
      <c r="A18" s="199" t="s">
        <v>61</v>
      </c>
      <c r="B18" s="1136" t="s">
        <v>133</v>
      </c>
      <c r="C18" s="1137"/>
      <c r="D18" s="208">
        <v>5.9512218876262922E-2</v>
      </c>
      <c r="E18" s="209">
        <v>165742.37999999998</v>
      </c>
      <c r="F18" s="210">
        <v>0</v>
      </c>
      <c r="G18" s="211"/>
      <c r="H18" s="212">
        <v>0</v>
      </c>
      <c r="I18" s="210">
        <v>0</v>
      </c>
      <c r="J18" s="211"/>
      <c r="K18" s="212">
        <v>0</v>
      </c>
      <c r="L18" s="210">
        <v>0</v>
      </c>
      <c r="M18" s="211"/>
      <c r="N18" s="212">
        <v>0</v>
      </c>
      <c r="O18" s="210">
        <v>0</v>
      </c>
      <c r="P18" s="211"/>
      <c r="Q18" s="212">
        <v>0</v>
      </c>
      <c r="R18" s="210">
        <v>0</v>
      </c>
      <c r="S18" s="211"/>
      <c r="T18" s="212">
        <v>0</v>
      </c>
      <c r="U18" s="210">
        <v>0</v>
      </c>
      <c r="V18" s="211"/>
      <c r="W18" s="212">
        <v>0</v>
      </c>
      <c r="X18" s="213">
        <v>0</v>
      </c>
      <c r="Z18" s="1"/>
      <c r="AB18" s="1"/>
    </row>
    <row r="19" spans="1:28" x14ac:dyDescent="0.25">
      <c r="A19" s="199" t="s">
        <v>64</v>
      </c>
      <c r="B19" s="1136" t="s">
        <v>139</v>
      </c>
      <c r="C19" s="1137"/>
      <c r="D19" s="208">
        <v>2.6101672174902914E-2</v>
      </c>
      <c r="E19" s="209">
        <v>72693.53</v>
      </c>
      <c r="F19" s="210">
        <v>0</v>
      </c>
      <c r="G19" s="211"/>
      <c r="H19" s="212">
        <v>0</v>
      </c>
      <c r="I19" s="210">
        <v>0</v>
      </c>
      <c r="J19" s="211"/>
      <c r="K19" s="212">
        <v>0</v>
      </c>
      <c r="L19" s="210">
        <v>0</v>
      </c>
      <c r="M19" s="211"/>
      <c r="N19" s="212">
        <v>0</v>
      </c>
      <c r="O19" s="210">
        <v>0</v>
      </c>
      <c r="P19" s="211"/>
      <c r="Q19" s="212">
        <v>0</v>
      </c>
      <c r="R19" s="210">
        <v>0</v>
      </c>
      <c r="S19" s="211"/>
      <c r="T19" s="212">
        <v>0</v>
      </c>
      <c r="U19" s="210">
        <v>0</v>
      </c>
      <c r="V19" s="211"/>
      <c r="W19" s="212">
        <v>0</v>
      </c>
      <c r="X19" s="213">
        <v>0</v>
      </c>
      <c r="Z19" s="1"/>
      <c r="AB19" s="1"/>
    </row>
    <row r="20" spans="1:28" x14ac:dyDescent="0.25">
      <c r="A20" s="199" t="s">
        <v>148</v>
      </c>
      <c r="B20" s="1136" t="s">
        <v>131</v>
      </c>
      <c r="C20" s="1137"/>
      <c r="D20" s="208">
        <v>2.3001975332772883E-2</v>
      </c>
      <c r="E20" s="209">
        <v>64060.829999999987</v>
      </c>
      <c r="F20" s="210">
        <v>0</v>
      </c>
      <c r="G20" s="211"/>
      <c r="H20" s="212">
        <v>0</v>
      </c>
      <c r="I20" s="210">
        <v>0</v>
      </c>
      <c r="J20" s="211"/>
      <c r="K20" s="212">
        <v>0</v>
      </c>
      <c r="L20" s="210">
        <v>0</v>
      </c>
      <c r="M20" s="211"/>
      <c r="N20" s="212">
        <v>0</v>
      </c>
      <c r="O20" s="210">
        <v>0</v>
      </c>
      <c r="P20" s="211"/>
      <c r="Q20" s="212">
        <v>0</v>
      </c>
      <c r="R20" s="210">
        <v>0</v>
      </c>
      <c r="S20" s="211"/>
      <c r="T20" s="212">
        <v>0</v>
      </c>
      <c r="U20" s="210">
        <v>64060.829999999987</v>
      </c>
      <c r="V20" s="211">
        <v>1</v>
      </c>
      <c r="W20" s="212">
        <v>1</v>
      </c>
      <c r="X20" s="213">
        <v>1</v>
      </c>
      <c r="Z20" s="1"/>
      <c r="AB20" s="1"/>
    </row>
    <row r="21" spans="1:28" ht="30.75" customHeight="1" x14ac:dyDescent="0.25">
      <c r="A21" s="199" t="s">
        <v>151</v>
      </c>
      <c r="B21" s="1136" t="s">
        <v>147</v>
      </c>
      <c r="C21" s="1137"/>
      <c r="D21" s="208">
        <v>3.2406727794563675E-2</v>
      </c>
      <c r="E21" s="209">
        <v>90253.200000000012</v>
      </c>
      <c r="F21" s="210">
        <v>0</v>
      </c>
      <c r="G21" s="211"/>
      <c r="H21" s="212">
        <v>0</v>
      </c>
      <c r="I21" s="210">
        <v>0</v>
      </c>
      <c r="J21" s="211"/>
      <c r="K21" s="212">
        <v>0</v>
      </c>
      <c r="L21" s="210">
        <v>0</v>
      </c>
      <c r="M21" s="211"/>
      <c r="N21" s="212">
        <v>0</v>
      </c>
      <c r="O21" s="210">
        <v>0</v>
      </c>
      <c r="P21" s="211"/>
      <c r="Q21" s="212">
        <v>0</v>
      </c>
      <c r="R21" s="210">
        <v>0</v>
      </c>
      <c r="S21" s="211"/>
      <c r="T21" s="212">
        <v>0</v>
      </c>
      <c r="U21" s="210">
        <v>0</v>
      </c>
      <c r="V21" s="211"/>
      <c r="W21" s="212">
        <v>0</v>
      </c>
      <c r="X21" s="213">
        <v>0</v>
      </c>
      <c r="Z21" s="1"/>
      <c r="AB21" s="1"/>
    </row>
    <row r="22" spans="1:28" x14ac:dyDescent="0.25">
      <c r="A22" s="199" t="s">
        <v>152</v>
      </c>
      <c r="B22" s="1136" t="s">
        <v>149</v>
      </c>
      <c r="C22" s="1137"/>
      <c r="D22" s="208">
        <v>7.5514729226039265E-3</v>
      </c>
      <c r="E22" s="209">
        <v>21030.959999999999</v>
      </c>
      <c r="F22" s="210">
        <v>0</v>
      </c>
      <c r="G22" s="211"/>
      <c r="H22" s="212">
        <v>0</v>
      </c>
      <c r="I22" s="210">
        <v>0</v>
      </c>
      <c r="J22" s="211"/>
      <c r="K22" s="212">
        <v>0</v>
      </c>
      <c r="L22" s="210">
        <v>0</v>
      </c>
      <c r="M22" s="211"/>
      <c r="N22" s="212">
        <v>0</v>
      </c>
      <c r="O22" s="210">
        <v>0</v>
      </c>
      <c r="P22" s="211"/>
      <c r="Q22" s="212">
        <v>0</v>
      </c>
      <c r="R22" s="210">
        <v>0</v>
      </c>
      <c r="S22" s="211"/>
      <c r="T22" s="212">
        <v>0</v>
      </c>
      <c r="U22" s="210">
        <v>0</v>
      </c>
      <c r="V22" s="211"/>
      <c r="W22" s="212">
        <v>0</v>
      </c>
      <c r="X22" s="213">
        <v>0</v>
      </c>
      <c r="Z22" s="1"/>
      <c r="AB22" s="1"/>
    </row>
    <row r="23" spans="1:28" x14ac:dyDescent="0.25">
      <c r="A23" s="199" t="s">
        <v>155</v>
      </c>
      <c r="B23" s="1136" t="s">
        <v>1358</v>
      </c>
      <c r="C23" s="1137"/>
      <c r="D23" s="208">
        <v>0.19656329303789671</v>
      </c>
      <c r="E23" s="209">
        <v>547431.57999999984</v>
      </c>
      <c r="F23" s="210">
        <v>0</v>
      </c>
      <c r="G23" s="211"/>
      <c r="H23" s="212">
        <v>0</v>
      </c>
      <c r="I23" s="210">
        <v>0</v>
      </c>
      <c r="J23" s="211"/>
      <c r="K23" s="212">
        <v>0</v>
      </c>
      <c r="L23" s="210">
        <v>0</v>
      </c>
      <c r="M23" s="211"/>
      <c r="N23" s="212">
        <v>0</v>
      </c>
      <c r="O23" s="210">
        <v>0</v>
      </c>
      <c r="P23" s="211"/>
      <c r="Q23" s="212">
        <v>0</v>
      </c>
      <c r="R23" s="210">
        <v>0</v>
      </c>
      <c r="S23" s="211"/>
      <c r="T23" s="212">
        <v>0</v>
      </c>
      <c r="U23" s="210">
        <v>0</v>
      </c>
      <c r="V23" s="211"/>
      <c r="W23" s="212">
        <v>0</v>
      </c>
      <c r="X23" s="213">
        <v>0</v>
      </c>
      <c r="Z23" s="1"/>
      <c r="AB23" s="1"/>
    </row>
    <row r="24" spans="1:28" x14ac:dyDescent="0.25">
      <c r="A24" s="199" t="s">
        <v>158</v>
      </c>
      <c r="B24" s="1136" t="s">
        <v>156</v>
      </c>
      <c r="C24" s="1137"/>
      <c r="D24" s="208">
        <v>1.8483244479151303E-3</v>
      </c>
      <c r="E24" s="209">
        <v>5147.6099999999988</v>
      </c>
      <c r="F24" s="210">
        <v>0</v>
      </c>
      <c r="G24" s="211"/>
      <c r="H24" s="212">
        <v>0</v>
      </c>
      <c r="I24" s="210">
        <v>0</v>
      </c>
      <c r="J24" s="211"/>
      <c r="K24" s="212">
        <v>0</v>
      </c>
      <c r="L24" s="210">
        <v>0</v>
      </c>
      <c r="M24" s="211"/>
      <c r="N24" s="212">
        <v>0</v>
      </c>
      <c r="O24" s="210">
        <v>0</v>
      </c>
      <c r="P24" s="211"/>
      <c r="Q24" s="212">
        <v>0</v>
      </c>
      <c r="R24" s="210">
        <v>0</v>
      </c>
      <c r="S24" s="211"/>
      <c r="T24" s="212">
        <v>0</v>
      </c>
      <c r="U24" s="210">
        <v>0</v>
      </c>
      <c r="V24" s="211"/>
      <c r="W24" s="212">
        <v>0</v>
      </c>
      <c r="X24" s="213">
        <v>0</v>
      </c>
      <c r="Z24" s="1"/>
      <c r="AB24" s="1"/>
    </row>
    <row r="25" spans="1:28" x14ac:dyDescent="0.25">
      <c r="A25" s="199" t="s">
        <v>159</v>
      </c>
      <c r="B25" s="1136" t="s">
        <v>157</v>
      </c>
      <c r="C25" s="1137"/>
      <c r="D25" s="208">
        <v>8.7704146035099892E-3</v>
      </c>
      <c r="E25" s="209">
        <v>24425.730000000003</v>
      </c>
      <c r="F25" s="210">
        <v>0</v>
      </c>
      <c r="G25" s="211"/>
      <c r="H25" s="212">
        <v>0</v>
      </c>
      <c r="I25" s="210">
        <v>0</v>
      </c>
      <c r="J25" s="211"/>
      <c r="K25" s="212">
        <v>0</v>
      </c>
      <c r="L25" s="210">
        <v>0</v>
      </c>
      <c r="M25" s="211"/>
      <c r="N25" s="212">
        <v>0</v>
      </c>
      <c r="O25" s="210">
        <v>0</v>
      </c>
      <c r="P25" s="211"/>
      <c r="Q25" s="212">
        <v>0</v>
      </c>
      <c r="R25" s="210">
        <v>0</v>
      </c>
      <c r="S25" s="211"/>
      <c r="T25" s="212">
        <v>0</v>
      </c>
      <c r="U25" s="210">
        <v>0</v>
      </c>
      <c r="V25" s="211"/>
      <c r="W25" s="212">
        <v>0</v>
      </c>
      <c r="X25" s="213">
        <v>0</v>
      </c>
      <c r="Z25" s="1"/>
      <c r="AB25" s="1"/>
    </row>
    <row r="26" spans="1:28" x14ac:dyDescent="0.25">
      <c r="A26" s="199" t="s">
        <v>192</v>
      </c>
      <c r="B26" s="1136" t="s">
        <v>160</v>
      </c>
      <c r="C26" s="1137"/>
      <c r="D26" s="208">
        <v>9.8392636972789108E-3</v>
      </c>
      <c r="E26" s="209">
        <v>27402.49</v>
      </c>
      <c r="F26" s="210">
        <v>0</v>
      </c>
      <c r="G26" s="211"/>
      <c r="H26" s="212">
        <v>0</v>
      </c>
      <c r="I26" s="210">
        <v>0</v>
      </c>
      <c r="J26" s="211"/>
      <c r="K26" s="212">
        <v>0</v>
      </c>
      <c r="L26" s="210">
        <v>0</v>
      </c>
      <c r="M26" s="211"/>
      <c r="N26" s="212">
        <v>0</v>
      </c>
      <c r="O26" s="210">
        <v>0</v>
      </c>
      <c r="P26" s="211"/>
      <c r="Q26" s="212">
        <v>0</v>
      </c>
      <c r="R26" s="210">
        <v>0</v>
      </c>
      <c r="S26" s="211"/>
      <c r="T26" s="212">
        <v>0</v>
      </c>
      <c r="U26" s="210">
        <v>0</v>
      </c>
      <c r="V26" s="211"/>
      <c r="W26" s="212">
        <v>0</v>
      </c>
      <c r="X26" s="213">
        <v>0</v>
      </c>
      <c r="Z26" s="1"/>
      <c r="AB26" s="1"/>
    </row>
    <row r="27" spans="1:28" x14ac:dyDescent="0.25">
      <c r="A27" s="199" t="s">
        <v>196</v>
      </c>
      <c r="B27" s="1136" t="s">
        <v>162</v>
      </c>
      <c r="C27" s="1137"/>
      <c r="D27" s="208">
        <v>2.2331616115334189E-2</v>
      </c>
      <c r="E27" s="209">
        <v>62193.87</v>
      </c>
      <c r="F27" s="210">
        <v>0</v>
      </c>
      <c r="G27" s="211"/>
      <c r="H27" s="212">
        <v>0</v>
      </c>
      <c r="I27" s="210">
        <v>0</v>
      </c>
      <c r="J27" s="211"/>
      <c r="K27" s="212">
        <v>0</v>
      </c>
      <c r="L27" s="210">
        <v>0</v>
      </c>
      <c r="M27" s="211"/>
      <c r="N27" s="212">
        <v>0</v>
      </c>
      <c r="O27" s="210">
        <v>0</v>
      </c>
      <c r="P27" s="211"/>
      <c r="Q27" s="212">
        <v>0</v>
      </c>
      <c r="R27" s="210">
        <v>0</v>
      </c>
      <c r="S27" s="211"/>
      <c r="T27" s="212">
        <v>0</v>
      </c>
      <c r="U27" s="210">
        <v>0</v>
      </c>
      <c r="V27" s="211"/>
      <c r="W27" s="212">
        <v>0</v>
      </c>
      <c r="X27" s="213">
        <v>0</v>
      </c>
      <c r="Z27" s="1"/>
      <c r="AB27" s="1"/>
    </row>
    <row r="28" spans="1:28" x14ac:dyDescent="0.25">
      <c r="A28" s="199" t="s">
        <v>199</v>
      </c>
      <c r="B28" s="1136" t="s">
        <v>357</v>
      </c>
      <c r="C28" s="1137"/>
      <c r="D28" s="208">
        <v>1.5543259564388087E-2</v>
      </c>
      <c r="E28" s="209">
        <v>43288.2</v>
      </c>
      <c r="F28" s="210">
        <v>0</v>
      </c>
      <c r="G28" s="211"/>
      <c r="H28" s="212">
        <v>0</v>
      </c>
      <c r="I28" s="210">
        <v>0</v>
      </c>
      <c r="J28" s="211"/>
      <c r="K28" s="212">
        <v>0</v>
      </c>
      <c r="L28" s="210">
        <v>0</v>
      </c>
      <c r="M28" s="211"/>
      <c r="N28" s="212">
        <v>0</v>
      </c>
      <c r="O28" s="210">
        <v>0</v>
      </c>
      <c r="P28" s="211"/>
      <c r="Q28" s="212">
        <v>0</v>
      </c>
      <c r="R28" s="210">
        <v>0</v>
      </c>
      <c r="S28" s="211"/>
      <c r="T28" s="212">
        <v>0</v>
      </c>
      <c r="U28" s="210">
        <v>0</v>
      </c>
      <c r="V28" s="211"/>
      <c r="W28" s="212">
        <v>0</v>
      </c>
      <c r="X28" s="213">
        <v>0</v>
      </c>
      <c r="Z28" s="1"/>
      <c r="AB28" s="1"/>
    </row>
    <row r="29" spans="1:28" x14ac:dyDescent="0.25">
      <c r="A29" s="199" t="s">
        <v>208</v>
      </c>
      <c r="B29" s="1136" t="s">
        <v>1153</v>
      </c>
      <c r="C29" s="1137"/>
      <c r="D29" s="208">
        <v>2.2239749441285633E-2</v>
      </c>
      <c r="E29" s="209">
        <v>61938.020000000004</v>
      </c>
      <c r="F29" s="210">
        <v>0</v>
      </c>
      <c r="G29" s="211"/>
      <c r="H29" s="212">
        <v>0</v>
      </c>
      <c r="I29" s="210">
        <v>0</v>
      </c>
      <c r="J29" s="211"/>
      <c r="K29" s="212">
        <v>0</v>
      </c>
      <c r="L29" s="210">
        <v>0</v>
      </c>
      <c r="M29" s="211"/>
      <c r="N29" s="212">
        <v>0</v>
      </c>
      <c r="O29" s="210">
        <v>0</v>
      </c>
      <c r="P29" s="211"/>
      <c r="Q29" s="212">
        <v>0</v>
      </c>
      <c r="R29" s="210">
        <v>0</v>
      </c>
      <c r="S29" s="211"/>
      <c r="T29" s="212">
        <v>0</v>
      </c>
      <c r="U29" s="210">
        <v>0</v>
      </c>
      <c r="V29" s="211"/>
      <c r="W29" s="212">
        <v>0</v>
      </c>
      <c r="X29" s="213">
        <v>0</v>
      </c>
      <c r="Z29" s="1"/>
      <c r="AB29" s="1"/>
    </row>
    <row r="30" spans="1:28" x14ac:dyDescent="0.25">
      <c r="A30" s="199" t="s">
        <v>360</v>
      </c>
      <c r="B30" s="1136" t="s">
        <v>1152</v>
      </c>
      <c r="C30" s="1137"/>
      <c r="D30" s="208">
        <v>4.8133684800590387E-3</v>
      </c>
      <c r="E30" s="209">
        <v>13405.300000000003</v>
      </c>
      <c r="F30" s="210">
        <v>0</v>
      </c>
      <c r="G30" s="211"/>
      <c r="H30" s="212">
        <v>0</v>
      </c>
      <c r="I30" s="210">
        <v>0</v>
      </c>
      <c r="J30" s="211"/>
      <c r="K30" s="212">
        <v>0</v>
      </c>
      <c r="L30" s="210">
        <v>0</v>
      </c>
      <c r="M30" s="211"/>
      <c r="N30" s="212">
        <v>0</v>
      </c>
      <c r="O30" s="210">
        <v>0</v>
      </c>
      <c r="P30" s="211"/>
      <c r="Q30" s="212">
        <v>0</v>
      </c>
      <c r="R30" s="210">
        <v>0</v>
      </c>
      <c r="S30" s="211"/>
      <c r="T30" s="212">
        <v>0</v>
      </c>
      <c r="U30" s="210">
        <v>0</v>
      </c>
      <c r="V30" s="211"/>
      <c r="W30" s="212">
        <v>0</v>
      </c>
      <c r="X30" s="213">
        <v>0</v>
      </c>
      <c r="Z30" s="1"/>
      <c r="AB30" s="1"/>
    </row>
    <row r="31" spans="1:28" x14ac:dyDescent="0.25">
      <c r="A31" s="199" t="s">
        <v>211</v>
      </c>
      <c r="B31" s="1136" t="s">
        <v>1600</v>
      </c>
      <c r="C31" s="1137"/>
      <c r="D31" s="208">
        <v>1.2955804259086941E-3</v>
      </c>
      <c r="E31" s="209">
        <v>3608.2099999999996</v>
      </c>
      <c r="F31" s="210">
        <v>0</v>
      </c>
      <c r="G31" s="211"/>
      <c r="H31" s="212">
        <v>0</v>
      </c>
      <c r="I31" s="210">
        <v>0</v>
      </c>
      <c r="J31" s="211"/>
      <c r="K31" s="212">
        <v>0</v>
      </c>
      <c r="L31" s="210">
        <v>0</v>
      </c>
      <c r="M31" s="211"/>
      <c r="N31" s="212">
        <v>0</v>
      </c>
      <c r="O31" s="210">
        <v>0</v>
      </c>
      <c r="P31" s="211"/>
      <c r="Q31" s="212">
        <v>0</v>
      </c>
      <c r="R31" s="210">
        <v>0</v>
      </c>
      <c r="S31" s="211"/>
      <c r="T31" s="212">
        <v>0</v>
      </c>
      <c r="U31" s="210">
        <v>0</v>
      </c>
      <c r="V31" s="211"/>
      <c r="W31" s="212">
        <v>0</v>
      </c>
      <c r="X31" s="213">
        <v>0</v>
      </c>
      <c r="Z31" s="1"/>
      <c r="AB31" s="1"/>
    </row>
    <row r="32" spans="1:28" x14ac:dyDescent="0.25">
      <c r="A32" s="199" t="s">
        <v>212</v>
      </c>
      <c r="B32" s="1136" t="s">
        <v>161</v>
      </c>
      <c r="C32" s="1137"/>
      <c r="D32" s="208">
        <v>0.27798001711510067</v>
      </c>
      <c r="E32" s="209">
        <v>774178.32</v>
      </c>
      <c r="F32" s="210">
        <v>0</v>
      </c>
      <c r="G32" s="211"/>
      <c r="H32" s="212">
        <v>0</v>
      </c>
      <c r="I32" s="210">
        <v>0</v>
      </c>
      <c r="J32" s="211"/>
      <c r="K32" s="212">
        <v>0</v>
      </c>
      <c r="L32" s="210">
        <v>0</v>
      </c>
      <c r="M32" s="211"/>
      <c r="N32" s="212">
        <v>0</v>
      </c>
      <c r="O32" s="210">
        <v>0</v>
      </c>
      <c r="P32" s="211"/>
      <c r="Q32" s="212">
        <v>0</v>
      </c>
      <c r="R32" s="210">
        <v>0</v>
      </c>
      <c r="S32" s="211"/>
      <c r="T32" s="212">
        <v>0</v>
      </c>
      <c r="U32" s="210">
        <v>0</v>
      </c>
      <c r="V32" s="211"/>
      <c r="W32" s="212">
        <v>0</v>
      </c>
      <c r="X32" s="213">
        <v>0</v>
      </c>
      <c r="Z32" s="1"/>
      <c r="AB32" s="1"/>
    </row>
    <row r="33" spans="1:28" x14ac:dyDescent="0.25">
      <c r="A33" s="199" t="s">
        <v>533</v>
      </c>
      <c r="B33" s="1136" t="s">
        <v>177</v>
      </c>
      <c r="C33" s="1137"/>
      <c r="D33" s="208">
        <v>4.3414527686319336E-2</v>
      </c>
      <c r="E33" s="209">
        <v>120910.07999999999</v>
      </c>
      <c r="F33" s="210">
        <v>10075.839999999998</v>
      </c>
      <c r="G33" s="211">
        <v>8.3333333333333329E-2</v>
      </c>
      <c r="H33" s="212">
        <v>8.3333333333333329E-2</v>
      </c>
      <c r="I33" s="210">
        <v>10075.839999999998</v>
      </c>
      <c r="J33" s="211">
        <v>8.3333333333333329E-2</v>
      </c>
      <c r="K33" s="212">
        <v>0.16666666666666666</v>
      </c>
      <c r="L33" s="210">
        <v>10075.839999999998</v>
      </c>
      <c r="M33" s="211">
        <v>8.3333333333333329E-2</v>
      </c>
      <c r="N33" s="212">
        <v>0.25</v>
      </c>
      <c r="O33" s="210">
        <v>10075.839999999998</v>
      </c>
      <c r="P33" s="211">
        <v>8.3333333333333329E-2</v>
      </c>
      <c r="Q33" s="212">
        <v>0.33333333333333331</v>
      </c>
      <c r="R33" s="210">
        <v>10075.839999999998</v>
      </c>
      <c r="S33" s="211">
        <v>8.3333333333333329E-2</v>
      </c>
      <c r="T33" s="212">
        <v>0.41666666666666663</v>
      </c>
      <c r="U33" s="210">
        <v>10075.839999999998</v>
      </c>
      <c r="V33" s="211">
        <v>8.3333333333333329E-2</v>
      </c>
      <c r="W33" s="212">
        <v>0.49999999999999994</v>
      </c>
      <c r="X33" s="213">
        <v>0.49999999999999994</v>
      </c>
      <c r="Z33" s="1"/>
      <c r="AB33" s="1"/>
    </row>
    <row r="34" spans="1:28" x14ac:dyDescent="0.25">
      <c r="A34" s="199" t="s">
        <v>671</v>
      </c>
      <c r="B34" s="1136" t="s">
        <v>176</v>
      </c>
      <c r="C34" s="1137"/>
      <c r="D34" s="208">
        <v>1.6933198572564596E-3</v>
      </c>
      <c r="E34" s="209">
        <v>4715.92</v>
      </c>
      <c r="F34" s="210">
        <v>0</v>
      </c>
      <c r="G34" s="211"/>
      <c r="H34" s="212">
        <v>0</v>
      </c>
      <c r="I34" s="210">
        <v>0</v>
      </c>
      <c r="J34" s="211"/>
      <c r="K34" s="212">
        <v>0</v>
      </c>
      <c r="L34" s="210">
        <v>0</v>
      </c>
      <c r="M34" s="211"/>
      <c r="N34" s="212">
        <v>0</v>
      </c>
      <c r="O34" s="210">
        <v>0</v>
      </c>
      <c r="P34" s="211"/>
      <c r="Q34" s="212">
        <v>0</v>
      </c>
      <c r="R34" s="210">
        <v>0</v>
      </c>
      <c r="S34" s="211"/>
      <c r="T34" s="212">
        <v>0</v>
      </c>
      <c r="U34" s="210">
        <v>0</v>
      </c>
      <c r="V34" s="211"/>
      <c r="W34" s="212">
        <v>0</v>
      </c>
      <c r="X34" s="213">
        <v>0</v>
      </c>
      <c r="Z34" s="1"/>
      <c r="AB34" s="1"/>
    </row>
    <row r="35" spans="1:28" x14ac:dyDescent="0.25">
      <c r="A35" s="4"/>
      <c r="B35" s="530"/>
      <c r="C35" s="215"/>
      <c r="D35" s="216">
        <v>1</v>
      </c>
      <c r="E35" s="217">
        <v>2785014.29</v>
      </c>
      <c r="F35" s="218"/>
      <c r="G35" s="219"/>
      <c r="H35" s="220"/>
      <c r="I35" s="218"/>
      <c r="J35" s="219"/>
      <c r="K35" s="221"/>
      <c r="L35" s="222"/>
      <c r="M35" s="223"/>
      <c r="N35" s="224"/>
      <c r="O35" s="222"/>
      <c r="P35" s="223"/>
      <c r="Q35" s="224"/>
      <c r="R35" s="225"/>
      <c r="S35" s="226"/>
      <c r="T35" s="227"/>
      <c r="U35" s="225"/>
      <c r="V35" s="211"/>
      <c r="W35" s="226"/>
      <c r="X35" s="228"/>
      <c r="Z35" s="1"/>
      <c r="AB35" s="1"/>
    </row>
    <row r="36" spans="1:28" x14ac:dyDescent="0.25">
      <c r="A36" s="6"/>
      <c r="B36" s="1142" t="s">
        <v>8</v>
      </c>
      <c r="C36" s="1142"/>
      <c r="D36" s="1142"/>
      <c r="E36" s="1143"/>
      <c r="F36" s="229">
        <v>112515.84500000002</v>
      </c>
      <c r="G36" s="230"/>
      <c r="H36" s="231"/>
      <c r="I36" s="229">
        <v>135506.247</v>
      </c>
      <c r="J36" s="230"/>
      <c r="K36" s="231"/>
      <c r="L36" s="229">
        <v>152622.47999999998</v>
      </c>
      <c r="M36" s="230"/>
      <c r="N36" s="231"/>
      <c r="O36" s="229">
        <v>150572.95399999997</v>
      </c>
      <c r="P36" s="230"/>
      <c r="Q36" s="231"/>
      <c r="R36" s="229">
        <v>133242.049</v>
      </c>
      <c r="S36" s="230"/>
      <c r="T36" s="231"/>
      <c r="U36" s="229">
        <v>122644.35499999998</v>
      </c>
      <c r="V36" s="230"/>
      <c r="W36" s="231"/>
      <c r="X36" s="228"/>
    </row>
    <row r="37" spans="1:28" x14ac:dyDescent="0.25">
      <c r="A37" s="5"/>
      <c r="B37" s="1155" t="s">
        <v>9</v>
      </c>
      <c r="C37" s="1155"/>
      <c r="D37" s="1155"/>
      <c r="E37" s="1156"/>
      <c r="F37" s="232">
        <v>112515.84500000002</v>
      </c>
      <c r="G37" s="233">
        <v>4.0400455180429257E-2</v>
      </c>
      <c r="H37" s="234">
        <v>4.0400455180429257E-2</v>
      </c>
      <c r="I37" s="232">
        <v>248022.092</v>
      </c>
      <c r="J37" s="233">
        <v>4.8655494331413286E-2</v>
      </c>
      <c r="K37" s="234">
        <v>8.9055949511842536E-2</v>
      </c>
      <c r="L37" s="232">
        <v>400644.57199999999</v>
      </c>
      <c r="M37" s="233">
        <v>5.4801327428736453E-2</v>
      </c>
      <c r="N37" s="234">
        <v>0.14385727694057898</v>
      </c>
      <c r="O37" s="232">
        <v>551217.52599999995</v>
      </c>
      <c r="P37" s="233">
        <v>5.4065415226289548E-2</v>
      </c>
      <c r="Q37" s="234">
        <v>0.19792269216686853</v>
      </c>
      <c r="R37" s="232">
        <v>684459.57499999995</v>
      </c>
      <c r="S37" s="233">
        <v>4.7842501016395145E-2</v>
      </c>
      <c r="T37" s="234">
        <v>0.24576519318326367</v>
      </c>
      <c r="U37" s="232">
        <v>807103.92999999993</v>
      </c>
      <c r="V37" s="233">
        <v>4.4037244419309597E-2</v>
      </c>
      <c r="W37" s="234">
        <v>0.28980243760257329</v>
      </c>
      <c r="X37" s="228"/>
    </row>
    <row r="38" spans="1:28" x14ac:dyDescent="0.25">
      <c r="A38" s="19"/>
      <c r="B38" s="531"/>
      <c r="C38" s="235"/>
      <c r="D38" s="236"/>
      <c r="E38" s="237"/>
      <c r="F38" s="238"/>
      <c r="G38" s="238"/>
      <c r="H38" s="239"/>
      <c r="I38" s="244"/>
      <c r="J38" s="244"/>
      <c r="K38" s="244"/>
      <c r="L38" s="244"/>
      <c r="M38" s="244"/>
      <c r="N38" s="244"/>
      <c r="O38" s="244"/>
      <c r="P38" s="244"/>
      <c r="Q38" s="244"/>
      <c r="R38" s="244"/>
      <c r="S38" s="244"/>
      <c r="T38" s="244"/>
      <c r="U38" s="244"/>
      <c r="V38" s="244"/>
      <c r="W38" s="244"/>
      <c r="X38" s="245"/>
    </row>
    <row r="39" spans="1:28" x14ac:dyDescent="0.25">
      <c r="A39" s="1138" t="s">
        <v>5</v>
      </c>
      <c r="B39" s="1144" t="s">
        <v>6</v>
      </c>
      <c r="C39" s="1145"/>
      <c r="D39" s="1148" t="s">
        <v>0</v>
      </c>
      <c r="E39" s="1150" t="s">
        <v>21</v>
      </c>
      <c r="F39" s="1139" t="s">
        <v>375</v>
      </c>
      <c r="G39" s="1140"/>
      <c r="H39" s="1141"/>
      <c r="I39" s="1139" t="s">
        <v>376</v>
      </c>
      <c r="J39" s="1140"/>
      <c r="K39" s="1141"/>
      <c r="L39" s="1139" t="s">
        <v>377</v>
      </c>
      <c r="M39" s="1140"/>
      <c r="N39" s="1141"/>
      <c r="O39" s="1139" t="s">
        <v>378</v>
      </c>
      <c r="P39" s="1140"/>
      <c r="Q39" s="1141"/>
      <c r="R39" s="1139" t="s">
        <v>379</v>
      </c>
      <c r="S39" s="1140"/>
      <c r="T39" s="1141"/>
      <c r="U39" s="1139" t="s">
        <v>380</v>
      </c>
      <c r="V39" s="1140"/>
      <c r="W39" s="1141"/>
      <c r="X39" s="240" t="s">
        <v>252</v>
      </c>
    </row>
    <row r="40" spans="1:28" x14ac:dyDescent="0.25">
      <c r="A40" s="1138" t="s">
        <v>5</v>
      </c>
      <c r="B40" s="1146"/>
      <c r="C40" s="1147"/>
      <c r="D40" s="1149"/>
      <c r="E40" s="1151"/>
      <c r="F40" s="241" t="s">
        <v>22</v>
      </c>
      <c r="G40" s="241" t="s">
        <v>0</v>
      </c>
      <c r="H40" s="242" t="s">
        <v>1001</v>
      </c>
      <c r="I40" s="241" t="s">
        <v>22</v>
      </c>
      <c r="J40" s="241" t="s">
        <v>0</v>
      </c>
      <c r="K40" s="242" t="s">
        <v>1001</v>
      </c>
      <c r="L40" s="241" t="s">
        <v>22</v>
      </c>
      <c r="M40" s="241" t="s">
        <v>0</v>
      </c>
      <c r="N40" s="242" t="s">
        <v>1001</v>
      </c>
      <c r="O40" s="241" t="s">
        <v>22</v>
      </c>
      <c r="P40" s="241" t="s">
        <v>0</v>
      </c>
      <c r="Q40" s="242" t="s">
        <v>1001</v>
      </c>
      <c r="R40" s="241" t="s">
        <v>22</v>
      </c>
      <c r="S40" s="241" t="s">
        <v>0</v>
      </c>
      <c r="T40" s="242" t="s">
        <v>1001</v>
      </c>
      <c r="U40" s="241" t="s">
        <v>22</v>
      </c>
      <c r="V40" s="241" t="s">
        <v>0</v>
      </c>
      <c r="W40" s="242" t="s">
        <v>1001</v>
      </c>
      <c r="X40" s="243"/>
    </row>
    <row r="41" spans="1:28" x14ac:dyDescent="0.25">
      <c r="A41" s="198" t="s">
        <v>11</v>
      </c>
      <c r="B41" s="1136" t="s">
        <v>4</v>
      </c>
      <c r="C41" s="1137"/>
      <c r="D41" s="208">
        <v>2.6690907930673493E-2</v>
      </c>
      <c r="E41" s="209">
        <v>74334.560000000012</v>
      </c>
      <c r="F41" s="210">
        <v>0</v>
      </c>
      <c r="G41" s="211"/>
      <c r="H41" s="212">
        <v>1</v>
      </c>
      <c r="I41" s="210">
        <v>0</v>
      </c>
      <c r="J41" s="211"/>
      <c r="K41" s="212">
        <v>1</v>
      </c>
      <c r="L41" s="210">
        <v>0</v>
      </c>
      <c r="M41" s="211"/>
      <c r="N41" s="212">
        <v>1</v>
      </c>
      <c r="O41" s="210">
        <v>0</v>
      </c>
      <c r="P41" s="211"/>
      <c r="Q41" s="212">
        <v>1</v>
      </c>
      <c r="R41" s="210">
        <v>0</v>
      </c>
      <c r="S41" s="211"/>
      <c r="T41" s="212">
        <v>1</v>
      </c>
      <c r="U41" s="210">
        <v>0</v>
      </c>
      <c r="V41" s="211"/>
      <c r="W41" s="212">
        <v>1</v>
      </c>
      <c r="X41" s="213">
        <v>1</v>
      </c>
    </row>
    <row r="42" spans="1:28" x14ac:dyDescent="0.25">
      <c r="A42" s="199" t="s">
        <v>10</v>
      </c>
      <c r="B42" s="1136" t="s">
        <v>489</v>
      </c>
      <c r="C42" s="1137"/>
      <c r="D42" s="208">
        <v>6.000813015577023E-3</v>
      </c>
      <c r="E42" s="209">
        <v>16712.350000000002</v>
      </c>
      <c r="F42" s="210">
        <v>0</v>
      </c>
      <c r="G42" s="211"/>
      <c r="H42" s="212">
        <v>1</v>
      </c>
      <c r="I42" s="210">
        <v>0</v>
      </c>
      <c r="J42" s="211"/>
      <c r="K42" s="212">
        <v>1</v>
      </c>
      <c r="L42" s="210">
        <v>0</v>
      </c>
      <c r="M42" s="211"/>
      <c r="N42" s="212">
        <v>1</v>
      </c>
      <c r="O42" s="210">
        <v>0</v>
      </c>
      <c r="P42" s="211"/>
      <c r="Q42" s="212">
        <v>1</v>
      </c>
      <c r="R42" s="210">
        <v>0</v>
      </c>
      <c r="S42" s="211"/>
      <c r="T42" s="212">
        <v>1</v>
      </c>
      <c r="U42" s="210">
        <v>0</v>
      </c>
      <c r="V42" s="211"/>
      <c r="W42" s="212">
        <v>1</v>
      </c>
      <c r="X42" s="213">
        <v>1</v>
      </c>
    </row>
    <row r="43" spans="1:28" x14ac:dyDescent="0.25">
      <c r="A43" s="199" t="s">
        <v>17</v>
      </c>
      <c r="B43" s="1136" t="s">
        <v>123</v>
      </c>
      <c r="C43" s="1137"/>
      <c r="D43" s="208">
        <v>8.1817138539709254E-3</v>
      </c>
      <c r="E43" s="209">
        <v>22786.190000000002</v>
      </c>
      <c r="F43" s="210">
        <v>0</v>
      </c>
      <c r="G43" s="211"/>
      <c r="H43" s="212">
        <v>1</v>
      </c>
      <c r="I43" s="210">
        <v>0</v>
      </c>
      <c r="J43" s="211"/>
      <c r="K43" s="212">
        <v>1</v>
      </c>
      <c r="L43" s="210">
        <v>0</v>
      </c>
      <c r="M43" s="211"/>
      <c r="N43" s="212">
        <v>1</v>
      </c>
      <c r="O43" s="210">
        <v>0</v>
      </c>
      <c r="P43" s="211"/>
      <c r="Q43" s="212">
        <v>1</v>
      </c>
      <c r="R43" s="210">
        <v>0</v>
      </c>
      <c r="S43" s="211"/>
      <c r="T43" s="212">
        <v>1</v>
      </c>
      <c r="U43" s="210">
        <v>0</v>
      </c>
      <c r="V43" s="211"/>
      <c r="W43" s="212">
        <v>1</v>
      </c>
      <c r="X43" s="213">
        <v>1</v>
      </c>
    </row>
    <row r="44" spans="1:28" x14ac:dyDescent="0.25">
      <c r="A44" s="199" t="s">
        <v>34</v>
      </c>
      <c r="B44" s="1136" t="s">
        <v>343</v>
      </c>
      <c r="C44" s="1137"/>
      <c r="D44" s="208">
        <v>0.10236690024308635</v>
      </c>
      <c r="E44" s="209">
        <v>285093.27999999997</v>
      </c>
      <c r="F44" s="210">
        <v>0</v>
      </c>
      <c r="G44" s="211"/>
      <c r="H44" s="212">
        <v>1</v>
      </c>
      <c r="I44" s="210">
        <v>0</v>
      </c>
      <c r="J44" s="211"/>
      <c r="K44" s="212">
        <v>1</v>
      </c>
      <c r="L44" s="210">
        <v>0</v>
      </c>
      <c r="M44" s="211"/>
      <c r="N44" s="212">
        <v>1</v>
      </c>
      <c r="O44" s="210">
        <v>0</v>
      </c>
      <c r="P44" s="211"/>
      <c r="Q44" s="212">
        <v>1</v>
      </c>
      <c r="R44" s="210">
        <v>0</v>
      </c>
      <c r="S44" s="211"/>
      <c r="T44" s="212">
        <v>1</v>
      </c>
      <c r="U44" s="210">
        <v>0</v>
      </c>
      <c r="V44" s="211"/>
      <c r="W44" s="212">
        <v>1</v>
      </c>
      <c r="X44" s="213">
        <v>1</v>
      </c>
    </row>
    <row r="45" spans="1:28" x14ac:dyDescent="0.25">
      <c r="A45" s="199" t="s">
        <v>58</v>
      </c>
      <c r="B45" s="1136" t="s">
        <v>122</v>
      </c>
      <c r="C45" s="1137"/>
      <c r="D45" s="208">
        <v>6.7018079824646054E-2</v>
      </c>
      <c r="E45" s="209">
        <v>186646.30999999997</v>
      </c>
      <c r="F45" s="210">
        <v>0</v>
      </c>
      <c r="G45" s="211"/>
      <c r="H45" s="212">
        <v>1</v>
      </c>
      <c r="I45" s="210">
        <v>0</v>
      </c>
      <c r="J45" s="211"/>
      <c r="K45" s="212">
        <v>1</v>
      </c>
      <c r="L45" s="210">
        <v>0</v>
      </c>
      <c r="M45" s="211"/>
      <c r="N45" s="212">
        <v>1</v>
      </c>
      <c r="O45" s="210">
        <v>0</v>
      </c>
      <c r="P45" s="211"/>
      <c r="Q45" s="212">
        <v>1</v>
      </c>
      <c r="R45" s="210">
        <v>0</v>
      </c>
      <c r="S45" s="211"/>
      <c r="T45" s="212">
        <v>1</v>
      </c>
      <c r="U45" s="210">
        <v>0</v>
      </c>
      <c r="V45" s="211"/>
      <c r="W45" s="212">
        <v>1</v>
      </c>
      <c r="X45" s="213">
        <v>1</v>
      </c>
    </row>
    <row r="46" spans="1:28" x14ac:dyDescent="0.25">
      <c r="A46" s="199" t="s">
        <v>132</v>
      </c>
      <c r="B46" s="1136" t="s">
        <v>130</v>
      </c>
      <c r="C46" s="1137"/>
      <c r="D46" s="208">
        <v>3.4834783558686876E-2</v>
      </c>
      <c r="E46" s="209">
        <v>97015.37000000001</v>
      </c>
      <c r="F46" s="210">
        <v>0</v>
      </c>
      <c r="G46" s="211"/>
      <c r="H46" s="212">
        <v>1</v>
      </c>
      <c r="I46" s="210">
        <v>0</v>
      </c>
      <c r="J46" s="211"/>
      <c r="K46" s="212">
        <v>1</v>
      </c>
      <c r="L46" s="210">
        <v>0</v>
      </c>
      <c r="M46" s="211"/>
      <c r="N46" s="212">
        <v>1</v>
      </c>
      <c r="O46" s="210">
        <v>0</v>
      </c>
      <c r="P46" s="211"/>
      <c r="Q46" s="212">
        <v>1</v>
      </c>
      <c r="R46" s="210">
        <v>0</v>
      </c>
      <c r="S46" s="211"/>
      <c r="T46" s="212">
        <v>1</v>
      </c>
      <c r="U46" s="210">
        <v>0</v>
      </c>
      <c r="V46" s="211"/>
      <c r="W46" s="212">
        <v>1</v>
      </c>
      <c r="X46" s="213">
        <v>1</v>
      </c>
    </row>
    <row r="47" spans="1:28" x14ac:dyDescent="0.25">
      <c r="A47" s="199" t="s">
        <v>61</v>
      </c>
      <c r="B47" s="1136" t="s">
        <v>133</v>
      </c>
      <c r="C47" s="1137"/>
      <c r="D47" s="208">
        <v>5.9512218876262922E-2</v>
      </c>
      <c r="E47" s="209">
        <v>165742.37999999998</v>
      </c>
      <c r="F47" s="210">
        <v>0</v>
      </c>
      <c r="G47" s="211"/>
      <c r="H47" s="212">
        <v>0</v>
      </c>
      <c r="I47" s="210">
        <v>0</v>
      </c>
      <c r="J47" s="211"/>
      <c r="K47" s="212">
        <v>0</v>
      </c>
      <c r="L47" s="210">
        <v>82871.189999999988</v>
      </c>
      <c r="M47" s="211">
        <v>0.5</v>
      </c>
      <c r="N47" s="212">
        <v>0.5</v>
      </c>
      <c r="O47" s="210">
        <v>82871.189999999988</v>
      </c>
      <c r="P47" s="211">
        <v>0.5</v>
      </c>
      <c r="Q47" s="212">
        <v>1</v>
      </c>
      <c r="R47" s="210">
        <v>0</v>
      </c>
      <c r="S47" s="211"/>
      <c r="T47" s="212">
        <v>1</v>
      </c>
      <c r="U47" s="210">
        <v>0</v>
      </c>
      <c r="V47" s="211"/>
      <c r="W47" s="212">
        <v>1</v>
      </c>
      <c r="X47" s="213">
        <v>1</v>
      </c>
    </row>
    <row r="48" spans="1:28" x14ac:dyDescent="0.25">
      <c r="A48" s="199" t="s">
        <v>64</v>
      </c>
      <c r="B48" s="1136" t="s">
        <v>139</v>
      </c>
      <c r="C48" s="1137"/>
      <c r="D48" s="208">
        <v>2.6101672174902914E-2</v>
      </c>
      <c r="E48" s="209">
        <v>72693.53</v>
      </c>
      <c r="F48" s="210">
        <v>0</v>
      </c>
      <c r="G48" s="211"/>
      <c r="H48" s="212">
        <v>0</v>
      </c>
      <c r="I48" s="210">
        <v>0</v>
      </c>
      <c r="J48" s="211"/>
      <c r="K48" s="212">
        <v>0</v>
      </c>
      <c r="L48" s="210">
        <v>0</v>
      </c>
      <c r="M48" s="211"/>
      <c r="N48" s="212">
        <v>0</v>
      </c>
      <c r="O48" s="210">
        <v>0</v>
      </c>
      <c r="P48" s="211"/>
      <c r="Q48" s="212">
        <v>0</v>
      </c>
      <c r="R48" s="210">
        <v>36346.764999999999</v>
      </c>
      <c r="S48" s="211">
        <v>0.5</v>
      </c>
      <c r="T48" s="212">
        <v>0.5</v>
      </c>
      <c r="U48" s="210">
        <v>36346.764999999999</v>
      </c>
      <c r="V48" s="211">
        <v>0.5</v>
      </c>
      <c r="W48" s="212">
        <v>1</v>
      </c>
      <c r="X48" s="213">
        <v>1</v>
      </c>
    </row>
    <row r="49" spans="1:24" ht="16.5" customHeight="1" x14ac:dyDescent="0.25">
      <c r="A49" s="199" t="s">
        <v>148</v>
      </c>
      <c r="B49" s="1136" t="s">
        <v>131</v>
      </c>
      <c r="C49" s="1137"/>
      <c r="D49" s="208">
        <v>2.3001975332772883E-2</v>
      </c>
      <c r="E49" s="209">
        <v>64060.829999999987</v>
      </c>
      <c r="F49" s="210">
        <v>0</v>
      </c>
      <c r="G49" s="211"/>
      <c r="H49" s="212">
        <v>1</v>
      </c>
      <c r="I49" s="210">
        <v>0</v>
      </c>
      <c r="J49" s="211"/>
      <c r="K49" s="212">
        <v>1</v>
      </c>
      <c r="L49" s="210">
        <v>0</v>
      </c>
      <c r="M49" s="211"/>
      <c r="N49" s="212">
        <v>1</v>
      </c>
      <c r="O49" s="210">
        <v>0</v>
      </c>
      <c r="P49" s="211"/>
      <c r="Q49" s="212">
        <v>1</v>
      </c>
      <c r="R49" s="210">
        <v>0</v>
      </c>
      <c r="S49" s="211"/>
      <c r="T49" s="212">
        <v>1</v>
      </c>
      <c r="U49" s="210">
        <v>0</v>
      </c>
      <c r="V49" s="211"/>
      <c r="W49" s="212">
        <v>1</v>
      </c>
      <c r="X49" s="213">
        <v>1</v>
      </c>
    </row>
    <row r="50" spans="1:24" ht="26.25" customHeight="1" x14ac:dyDescent="0.25">
      <c r="A50" s="199" t="s">
        <v>151</v>
      </c>
      <c r="B50" s="1136" t="s">
        <v>147</v>
      </c>
      <c r="C50" s="1137"/>
      <c r="D50" s="208">
        <v>3.2406727794563675E-2</v>
      </c>
      <c r="E50" s="209">
        <v>90253.200000000012</v>
      </c>
      <c r="F50" s="210">
        <v>45126.600000000006</v>
      </c>
      <c r="G50" s="211">
        <v>0.5</v>
      </c>
      <c r="H50" s="212">
        <v>0.5</v>
      </c>
      <c r="I50" s="210">
        <v>45126.600000000006</v>
      </c>
      <c r="J50" s="211">
        <v>0.5</v>
      </c>
      <c r="K50" s="212">
        <v>1</v>
      </c>
      <c r="L50" s="210">
        <v>0</v>
      </c>
      <c r="M50" s="211"/>
      <c r="N50" s="212">
        <v>1</v>
      </c>
      <c r="O50" s="210">
        <v>0</v>
      </c>
      <c r="P50" s="211"/>
      <c r="Q50" s="212">
        <v>1</v>
      </c>
      <c r="R50" s="210">
        <v>0</v>
      </c>
      <c r="S50" s="211"/>
      <c r="T50" s="212">
        <v>1</v>
      </c>
      <c r="U50" s="210">
        <v>0</v>
      </c>
      <c r="V50" s="211"/>
      <c r="W50" s="212">
        <v>1</v>
      </c>
      <c r="X50" s="213">
        <v>1</v>
      </c>
    </row>
    <row r="51" spans="1:24" x14ac:dyDescent="0.25">
      <c r="A51" s="199" t="s">
        <v>152</v>
      </c>
      <c r="B51" s="1136" t="s">
        <v>149</v>
      </c>
      <c r="C51" s="1137"/>
      <c r="D51" s="208">
        <v>7.5514729226039265E-3</v>
      </c>
      <c r="E51" s="209">
        <v>21030.959999999999</v>
      </c>
      <c r="F51" s="210">
        <v>0</v>
      </c>
      <c r="G51" s="211"/>
      <c r="H51" s="212">
        <v>0</v>
      </c>
      <c r="I51" s="210">
        <v>0</v>
      </c>
      <c r="J51" s="211"/>
      <c r="K51" s="212">
        <v>0</v>
      </c>
      <c r="L51" s="210">
        <v>0</v>
      </c>
      <c r="M51" s="211"/>
      <c r="N51" s="212">
        <v>0</v>
      </c>
      <c r="O51" s="210">
        <v>0</v>
      </c>
      <c r="P51" s="211"/>
      <c r="Q51" s="212">
        <v>0</v>
      </c>
      <c r="R51" s="210">
        <v>0</v>
      </c>
      <c r="S51" s="211"/>
      <c r="T51" s="212">
        <v>0</v>
      </c>
      <c r="U51" s="210">
        <v>21030.959999999999</v>
      </c>
      <c r="V51" s="211">
        <v>1</v>
      </c>
      <c r="W51" s="212">
        <v>1</v>
      </c>
      <c r="X51" s="213">
        <v>1</v>
      </c>
    </row>
    <row r="52" spans="1:24" x14ac:dyDescent="0.25">
      <c r="A52" s="199" t="s">
        <v>155</v>
      </c>
      <c r="B52" s="1136" t="s">
        <v>1358</v>
      </c>
      <c r="C52" s="1137"/>
      <c r="D52" s="208">
        <v>0.19656329303789671</v>
      </c>
      <c r="E52" s="209">
        <v>547431.57999999984</v>
      </c>
      <c r="F52" s="210">
        <v>273715.78999999992</v>
      </c>
      <c r="G52" s="211">
        <v>0.5</v>
      </c>
      <c r="H52" s="212">
        <v>0.5</v>
      </c>
      <c r="I52" s="210">
        <v>273715.78999999992</v>
      </c>
      <c r="J52" s="211">
        <v>0.5</v>
      </c>
      <c r="K52" s="212">
        <v>1</v>
      </c>
      <c r="L52" s="210">
        <v>0</v>
      </c>
      <c r="M52" s="211"/>
      <c r="N52" s="212">
        <v>1</v>
      </c>
      <c r="O52" s="210">
        <v>0</v>
      </c>
      <c r="P52" s="211"/>
      <c r="Q52" s="212">
        <v>1</v>
      </c>
      <c r="R52" s="210">
        <v>0</v>
      </c>
      <c r="S52" s="211"/>
      <c r="T52" s="212">
        <v>1</v>
      </c>
      <c r="U52" s="210">
        <v>0</v>
      </c>
      <c r="V52" s="211"/>
      <c r="W52" s="212">
        <v>1</v>
      </c>
      <c r="X52" s="213">
        <v>1</v>
      </c>
    </row>
    <row r="53" spans="1:24" x14ac:dyDescent="0.25">
      <c r="A53" s="199" t="s">
        <v>158</v>
      </c>
      <c r="B53" s="1136" t="s">
        <v>156</v>
      </c>
      <c r="C53" s="1137"/>
      <c r="D53" s="208">
        <v>1.8483244479151303E-3</v>
      </c>
      <c r="E53" s="209">
        <v>5147.6099999999988</v>
      </c>
      <c r="F53" s="210">
        <v>0</v>
      </c>
      <c r="G53" s="211"/>
      <c r="H53" s="212">
        <v>0</v>
      </c>
      <c r="I53" s="210">
        <v>5147.6099999999988</v>
      </c>
      <c r="J53" s="211">
        <v>1</v>
      </c>
      <c r="K53" s="212">
        <v>1</v>
      </c>
      <c r="L53" s="210">
        <v>0</v>
      </c>
      <c r="M53" s="211"/>
      <c r="N53" s="212">
        <v>1</v>
      </c>
      <c r="O53" s="210">
        <v>0</v>
      </c>
      <c r="P53" s="211"/>
      <c r="Q53" s="212">
        <v>1</v>
      </c>
      <c r="R53" s="210">
        <v>0</v>
      </c>
      <c r="S53" s="211"/>
      <c r="T53" s="212">
        <v>1</v>
      </c>
      <c r="U53" s="210">
        <v>0</v>
      </c>
      <c r="V53" s="211"/>
      <c r="W53" s="212">
        <v>1</v>
      </c>
      <c r="X53" s="213">
        <v>1</v>
      </c>
    </row>
    <row r="54" spans="1:24" x14ac:dyDescent="0.25">
      <c r="A54" s="199" t="s">
        <v>159</v>
      </c>
      <c r="B54" s="1136" t="s">
        <v>157</v>
      </c>
      <c r="C54" s="1137"/>
      <c r="D54" s="208">
        <v>8.7704146035099892E-3</v>
      </c>
      <c r="E54" s="209">
        <v>24425.730000000003</v>
      </c>
      <c r="F54" s="210">
        <v>12212.865000000002</v>
      </c>
      <c r="G54" s="211">
        <v>0.5</v>
      </c>
      <c r="H54" s="212">
        <v>0.5</v>
      </c>
      <c r="I54" s="210">
        <v>0</v>
      </c>
      <c r="J54" s="211"/>
      <c r="K54" s="212">
        <v>0.5</v>
      </c>
      <c r="L54" s="210">
        <v>0</v>
      </c>
      <c r="M54" s="211"/>
      <c r="N54" s="212">
        <v>0.5</v>
      </c>
      <c r="O54" s="210">
        <v>0</v>
      </c>
      <c r="P54" s="211"/>
      <c r="Q54" s="212">
        <v>0.5</v>
      </c>
      <c r="R54" s="210">
        <v>0</v>
      </c>
      <c r="S54" s="211"/>
      <c r="T54" s="212">
        <v>0.5</v>
      </c>
      <c r="U54" s="210">
        <v>12212.865000000002</v>
      </c>
      <c r="V54" s="211">
        <v>0.5</v>
      </c>
      <c r="W54" s="212">
        <v>1</v>
      </c>
      <c r="X54" s="213">
        <v>1</v>
      </c>
    </row>
    <row r="55" spans="1:24" x14ac:dyDescent="0.25">
      <c r="A55" s="199" t="s">
        <v>192</v>
      </c>
      <c r="B55" s="1136" t="s">
        <v>160</v>
      </c>
      <c r="C55" s="1137"/>
      <c r="D55" s="208">
        <v>9.8392636972789108E-3</v>
      </c>
      <c r="E55" s="209">
        <v>27402.49</v>
      </c>
      <c r="F55" s="210">
        <v>0</v>
      </c>
      <c r="G55" s="211"/>
      <c r="H55" s="212">
        <v>0</v>
      </c>
      <c r="I55" s="210">
        <v>0</v>
      </c>
      <c r="J55" s="211"/>
      <c r="K55" s="212">
        <v>0</v>
      </c>
      <c r="L55" s="210">
        <v>0</v>
      </c>
      <c r="M55" s="211"/>
      <c r="N55" s="212">
        <v>0</v>
      </c>
      <c r="O55" s="210">
        <v>0</v>
      </c>
      <c r="P55" s="211"/>
      <c r="Q55" s="212">
        <v>0</v>
      </c>
      <c r="R55" s="210">
        <v>0</v>
      </c>
      <c r="S55" s="211"/>
      <c r="T55" s="212">
        <v>0</v>
      </c>
      <c r="U55" s="210">
        <v>27402.49</v>
      </c>
      <c r="V55" s="211">
        <v>1</v>
      </c>
      <c r="W55" s="212">
        <v>1</v>
      </c>
      <c r="X55" s="213">
        <v>1</v>
      </c>
    </row>
    <row r="56" spans="1:24" x14ac:dyDescent="0.25">
      <c r="A56" s="199" t="s">
        <v>196</v>
      </c>
      <c r="B56" s="1136" t="s">
        <v>162</v>
      </c>
      <c r="C56" s="1137"/>
      <c r="D56" s="208">
        <v>2.2331616115334189E-2</v>
      </c>
      <c r="E56" s="209">
        <v>62193.87</v>
      </c>
      <c r="F56" s="210">
        <v>0</v>
      </c>
      <c r="G56" s="211"/>
      <c r="H56" s="212">
        <v>0</v>
      </c>
      <c r="I56" s="210">
        <v>0</v>
      </c>
      <c r="J56" s="211"/>
      <c r="K56" s="212">
        <v>0</v>
      </c>
      <c r="L56" s="210">
        <v>0</v>
      </c>
      <c r="M56" s="211"/>
      <c r="N56" s="212">
        <v>0</v>
      </c>
      <c r="O56" s="210">
        <v>31096.935000000001</v>
      </c>
      <c r="P56" s="211">
        <v>0.5</v>
      </c>
      <c r="Q56" s="212">
        <v>0.5</v>
      </c>
      <c r="R56" s="210">
        <v>31096.935000000001</v>
      </c>
      <c r="S56" s="211">
        <v>0.5</v>
      </c>
      <c r="T56" s="212">
        <v>1</v>
      </c>
      <c r="U56" s="210">
        <v>0</v>
      </c>
      <c r="V56" s="211"/>
      <c r="W56" s="212">
        <v>1</v>
      </c>
      <c r="X56" s="213">
        <v>1</v>
      </c>
    </row>
    <row r="57" spans="1:24" x14ac:dyDescent="0.25">
      <c r="A57" s="199" t="s">
        <v>199</v>
      </c>
      <c r="B57" s="1136" t="s">
        <v>357</v>
      </c>
      <c r="C57" s="1137"/>
      <c r="D57" s="208">
        <v>1.5543259564388087E-2</v>
      </c>
      <c r="E57" s="209">
        <v>43288.2</v>
      </c>
      <c r="F57" s="210">
        <v>0</v>
      </c>
      <c r="G57" s="211"/>
      <c r="H57" s="212">
        <v>0</v>
      </c>
      <c r="I57" s="210">
        <v>0</v>
      </c>
      <c r="J57" s="211"/>
      <c r="K57" s="212">
        <v>0</v>
      </c>
      <c r="L57" s="210">
        <v>0</v>
      </c>
      <c r="M57" s="211"/>
      <c r="N57" s="212">
        <v>0</v>
      </c>
      <c r="O57" s="210">
        <v>0</v>
      </c>
      <c r="P57" s="211"/>
      <c r="Q57" s="212">
        <v>0</v>
      </c>
      <c r="R57" s="210">
        <v>43288.2</v>
      </c>
      <c r="S57" s="211">
        <v>1</v>
      </c>
      <c r="T57" s="212">
        <v>1</v>
      </c>
      <c r="U57" s="210">
        <v>0</v>
      </c>
      <c r="V57" s="211"/>
      <c r="W57" s="212">
        <v>1</v>
      </c>
      <c r="X57" s="213">
        <v>1</v>
      </c>
    </row>
    <row r="58" spans="1:24" x14ac:dyDescent="0.25">
      <c r="A58" s="199" t="s">
        <v>208</v>
      </c>
      <c r="B58" s="1136" t="s">
        <v>1153</v>
      </c>
      <c r="C58" s="1137"/>
      <c r="D58" s="208">
        <v>2.2239749441285633E-2</v>
      </c>
      <c r="E58" s="209">
        <v>61938.020000000004</v>
      </c>
      <c r="F58" s="210">
        <v>0</v>
      </c>
      <c r="G58" s="211"/>
      <c r="H58" s="212">
        <v>0</v>
      </c>
      <c r="I58" s="210">
        <v>0</v>
      </c>
      <c r="J58" s="211"/>
      <c r="K58" s="212">
        <v>0</v>
      </c>
      <c r="L58" s="210">
        <v>61938.020000000004</v>
      </c>
      <c r="M58" s="211">
        <v>1</v>
      </c>
      <c r="N58" s="212">
        <v>1</v>
      </c>
      <c r="O58" s="210">
        <v>0</v>
      </c>
      <c r="P58" s="211"/>
      <c r="Q58" s="212">
        <v>1</v>
      </c>
      <c r="R58" s="210">
        <v>0</v>
      </c>
      <c r="S58" s="211"/>
      <c r="T58" s="212">
        <v>1</v>
      </c>
      <c r="U58" s="210">
        <v>0</v>
      </c>
      <c r="V58" s="211"/>
      <c r="W58" s="212">
        <v>1</v>
      </c>
      <c r="X58" s="213">
        <v>1</v>
      </c>
    </row>
    <row r="59" spans="1:24" x14ac:dyDescent="0.25">
      <c r="A59" s="199" t="s">
        <v>360</v>
      </c>
      <c r="B59" s="1136" t="s">
        <v>1152</v>
      </c>
      <c r="C59" s="1137"/>
      <c r="D59" s="208">
        <v>4.8133684800590387E-3</v>
      </c>
      <c r="E59" s="209">
        <v>13405.300000000003</v>
      </c>
      <c r="F59" s="210">
        <v>6702.6500000000015</v>
      </c>
      <c r="G59" s="211">
        <v>0.5</v>
      </c>
      <c r="H59" s="212">
        <v>0.5</v>
      </c>
      <c r="I59" s="210">
        <v>6702.6500000000015</v>
      </c>
      <c r="J59" s="211">
        <v>0.5</v>
      </c>
      <c r="K59" s="212">
        <v>1</v>
      </c>
      <c r="L59" s="210">
        <v>0</v>
      </c>
      <c r="M59" s="211"/>
      <c r="N59" s="212">
        <v>1</v>
      </c>
      <c r="O59" s="210">
        <v>0</v>
      </c>
      <c r="P59" s="211"/>
      <c r="Q59" s="212">
        <v>1</v>
      </c>
      <c r="R59" s="210">
        <v>0</v>
      </c>
      <c r="S59" s="211"/>
      <c r="T59" s="212">
        <v>1</v>
      </c>
      <c r="U59" s="210">
        <v>0</v>
      </c>
      <c r="V59" s="211"/>
      <c r="W59" s="212">
        <v>1</v>
      </c>
      <c r="X59" s="213">
        <v>1</v>
      </c>
    </row>
    <row r="60" spans="1:24" x14ac:dyDescent="0.25">
      <c r="A60" s="199" t="s">
        <v>211</v>
      </c>
      <c r="B60" s="1136" t="s">
        <v>1600</v>
      </c>
      <c r="C60" s="1137"/>
      <c r="D60" s="208">
        <v>1.2955804259086941E-3</v>
      </c>
      <c r="E60" s="209">
        <v>3608.2099999999996</v>
      </c>
      <c r="F60" s="210">
        <v>0</v>
      </c>
      <c r="G60" s="211"/>
      <c r="H60" s="212">
        <v>0</v>
      </c>
      <c r="I60" s="210">
        <v>0</v>
      </c>
      <c r="J60" s="211"/>
      <c r="K60" s="212">
        <v>0</v>
      </c>
      <c r="L60" s="210">
        <v>1443.2839999999999</v>
      </c>
      <c r="M60" s="211">
        <v>0.4</v>
      </c>
      <c r="N60" s="212">
        <v>0.4</v>
      </c>
      <c r="O60" s="210">
        <v>1082.4629999999997</v>
      </c>
      <c r="P60" s="211">
        <v>0.3</v>
      </c>
      <c r="Q60" s="212">
        <v>0.7</v>
      </c>
      <c r="R60" s="210">
        <v>1082.4629999999997</v>
      </c>
      <c r="S60" s="211">
        <v>0.3</v>
      </c>
      <c r="T60" s="212">
        <v>1</v>
      </c>
      <c r="U60" s="210">
        <v>0</v>
      </c>
      <c r="V60" s="211"/>
      <c r="W60" s="212">
        <v>1</v>
      </c>
      <c r="X60" s="213">
        <v>1</v>
      </c>
    </row>
    <row r="61" spans="1:24" x14ac:dyDescent="0.25">
      <c r="A61" s="199" t="s">
        <v>212</v>
      </c>
      <c r="B61" s="1136" t="s">
        <v>161</v>
      </c>
      <c r="C61" s="1137"/>
      <c r="D61" s="208">
        <v>0.27798001711510067</v>
      </c>
      <c r="E61" s="209">
        <v>774178.32</v>
      </c>
      <c r="F61" s="210">
        <v>0</v>
      </c>
      <c r="G61" s="211"/>
      <c r="H61" s="212">
        <v>0</v>
      </c>
      <c r="I61" s="210">
        <v>0</v>
      </c>
      <c r="J61" s="211"/>
      <c r="K61" s="212">
        <v>0</v>
      </c>
      <c r="L61" s="210">
        <v>0</v>
      </c>
      <c r="M61" s="211"/>
      <c r="N61" s="212">
        <v>0</v>
      </c>
      <c r="O61" s="210">
        <v>0</v>
      </c>
      <c r="P61" s="211"/>
      <c r="Q61" s="212">
        <v>0</v>
      </c>
      <c r="R61" s="210">
        <v>387089.16</v>
      </c>
      <c r="S61" s="211">
        <v>0.5</v>
      </c>
      <c r="T61" s="212">
        <v>0.5</v>
      </c>
      <c r="U61" s="210">
        <v>387089.16</v>
      </c>
      <c r="V61" s="211">
        <v>0.5</v>
      </c>
      <c r="W61" s="212">
        <v>1</v>
      </c>
      <c r="X61" s="213">
        <v>1</v>
      </c>
    </row>
    <row r="62" spans="1:24" x14ac:dyDescent="0.25">
      <c r="A62" s="199" t="s">
        <v>533</v>
      </c>
      <c r="B62" s="1136" t="s">
        <v>177</v>
      </c>
      <c r="C62" s="1137"/>
      <c r="D62" s="208">
        <v>4.3414527686319336E-2</v>
      </c>
      <c r="E62" s="209">
        <v>120910.07999999999</v>
      </c>
      <c r="F62" s="210">
        <v>10075.839999999998</v>
      </c>
      <c r="G62" s="211">
        <v>8.3333333333333329E-2</v>
      </c>
      <c r="H62" s="212">
        <v>0.58333333333333326</v>
      </c>
      <c r="I62" s="210">
        <v>10075.839999999998</v>
      </c>
      <c r="J62" s="211">
        <v>8.3333333333333329E-2</v>
      </c>
      <c r="K62" s="212">
        <v>0.66666666666666663</v>
      </c>
      <c r="L62" s="210">
        <v>10075.839999999998</v>
      </c>
      <c r="M62" s="211">
        <v>8.3333333333333329E-2</v>
      </c>
      <c r="N62" s="212">
        <v>0.75</v>
      </c>
      <c r="O62" s="210">
        <v>10075.839999999998</v>
      </c>
      <c r="P62" s="211">
        <v>8.3333333333333329E-2</v>
      </c>
      <c r="Q62" s="212">
        <v>0.83333333333333337</v>
      </c>
      <c r="R62" s="210">
        <v>10075.839999999998</v>
      </c>
      <c r="S62" s="211">
        <v>8.3333333333333329E-2</v>
      </c>
      <c r="T62" s="212">
        <v>0.91666666666666674</v>
      </c>
      <c r="U62" s="210">
        <v>10075.839999999998</v>
      </c>
      <c r="V62" s="211">
        <v>8.3333333333333329E-2</v>
      </c>
      <c r="W62" s="212">
        <v>1</v>
      </c>
      <c r="X62" s="213">
        <v>1</v>
      </c>
    </row>
    <row r="63" spans="1:24" x14ac:dyDescent="0.25">
      <c r="A63" s="199" t="s">
        <v>671</v>
      </c>
      <c r="B63" s="1136" t="s">
        <v>176</v>
      </c>
      <c r="C63" s="1137"/>
      <c r="D63" s="208">
        <v>1.6933198572564596E-3</v>
      </c>
      <c r="E63" s="209">
        <v>4715.92</v>
      </c>
      <c r="F63" s="210">
        <v>0</v>
      </c>
      <c r="G63" s="211"/>
      <c r="H63" s="212">
        <v>0</v>
      </c>
      <c r="I63" s="210">
        <v>0</v>
      </c>
      <c r="J63" s="211"/>
      <c r="K63" s="212">
        <v>0</v>
      </c>
      <c r="L63" s="210">
        <v>0</v>
      </c>
      <c r="M63" s="211"/>
      <c r="N63" s="212">
        <v>0</v>
      </c>
      <c r="O63" s="210">
        <v>0</v>
      </c>
      <c r="P63" s="211"/>
      <c r="Q63" s="212">
        <v>0</v>
      </c>
      <c r="R63" s="210">
        <v>0</v>
      </c>
      <c r="S63" s="211"/>
      <c r="T63" s="212">
        <v>0</v>
      </c>
      <c r="U63" s="210">
        <v>4715.92</v>
      </c>
      <c r="V63" s="211">
        <v>1</v>
      </c>
      <c r="W63" s="212">
        <v>1</v>
      </c>
      <c r="X63" s="213">
        <v>1</v>
      </c>
    </row>
    <row r="64" spans="1:24" x14ac:dyDescent="0.25">
      <c r="A64" s="4"/>
      <c r="B64" s="530"/>
      <c r="C64" s="215"/>
      <c r="D64" s="216">
        <v>1</v>
      </c>
      <c r="E64" s="217">
        <v>2785014.29</v>
      </c>
      <c r="F64" s="218"/>
      <c r="G64" s="219"/>
      <c r="H64" s="220"/>
      <c r="I64" s="218"/>
      <c r="J64" s="219"/>
      <c r="K64" s="221"/>
      <c r="L64" s="222"/>
      <c r="M64" s="211"/>
      <c r="N64" s="224"/>
      <c r="O64" s="222"/>
      <c r="P64" s="211"/>
      <c r="Q64" s="224"/>
      <c r="R64" s="225"/>
      <c r="S64" s="211"/>
      <c r="T64" s="227"/>
      <c r="U64" s="225"/>
      <c r="V64" s="211"/>
      <c r="W64" s="227"/>
      <c r="X64" s="228"/>
    </row>
    <row r="65" spans="1:24" x14ac:dyDescent="0.25">
      <c r="A65" s="6"/>
      <c r="B65" s="1142" t="s">
        <v>8</v>
      </c>
      <c r="C65" s="1142"/>
      <c r="D65" s="1142"/>
      <c r="E65" s="1143"/>
      <c r="F65" s="229">
        <v>347833.74499999994</v>
      </c>
      <c r="G65" s="230"/>
      <c r="H65" s="231"/>
      <c r="I65" s="229">
        <v>340768.48999999993</v>
      </c>
      <c r="J65" s="230"/>
      <c r="K65" s="231"/>
      <c r="L65" s="229">
        <v>156328.334</v>
      </c>
      <c r="M65" s="230"/>
      <c r="N65" s="231"/>
      <c r="O65" s="229">
        <v>125126.42799999999</v>
      </c>
      <c r="P65" s="230"/>
      <c r="Q65" s="231"/>
      <c r="R65" s="229">
        <v>508979.36300000001</v>
      </c>
      <c r="S65" s="230"/>
      <c r="T65" s="231"/>
      <c r="U65" s="229">
        <v>498874</v>
      </c>
      <c r="V65" s="230"/>
      <c r="W65" s="231"/>
      <c r="X65" s="228"/>
    </row>
    <row r="66" spans="1:24" x14ac:dyDescent="0.25">
      <c r="A66" s="5"/>
      <c r="B66" s="1163" t="s">
        <v>9</v>
      </c>
      <c r="C66" s="1163"/>
      <c r="D66" s="1163"/>
      <c r="E66" s="1164"/>
      <c r="F66" s="246">
        <v>1154937.6749999998</v>
      </c>
      <c r="G66" s="247">
        <v>0.12489477926520798</v>
      </c>
      <c r="H66" s="248">
        <v>0.41469721686778127</v>
      </c>
      <c r="I66" s="246">
        <v>1495706.1649999998</v>
      </c>
      <c r="J66" s="247">
        <v>0.12235789641136811</v>
      </c>
      <c r="K66" s="248">
        <v>0.53705511327914934</v>
      </c>
      <c r="L66" s="246">
        <v>1652034.4989999998</v>
      </c>
      <c r="M66" s="247">
        <v>5.6131968356973851E-2</v>
      </c>
      <c r="N66" s="248">
        <v>0.59318708163612321</v>
      </c>
      <c r="O66" s="246">
        <v>1777160.9269999999</v>
      </c>
      <c r="P66" s="247">
        <v>4.4928468930764437E-2</v>
      </c>
      <c r="Q66" s="248">
        <v>0.63811555056688762</v>
      </c>
      <c r="R66" s="246">
        <v>2286140.29</v>
      </c>
      <c r="S66" s="247">
        <v>0.18275646370202286</v>
      </c>
      <c r="T66" s="248">
        <v>0.82087201426891054</v>
      </c>
      <c r="U66" s="246">
        <v>2785014.29</v>
      </c>
      <c r="V66" s="247">
        <v>0.17912798573108937</v>
      </c>
      <c r="W66" s="248">
        <v>0.99999999999999989</v>
      </c>
      <c r="X66" s="205"/>
    </row>
    <row r="68" spans="1:24" x14ac:dyDescent="0.25">
      <c r="E68" t="s">
        <v>418</v>
      </c>
    </row>
    <row r="70" spans="1:24" x14ac:dyDescent="0.25">
      <c r="F70" s="529">
        <v>232084.52416666667</v>
      </c>
    </row>
    <row r="71" spans="1:24" x14ac:dyDescent="0.25">
      <c r="E71" s="529"/>
    </row>
  </sheetData>
  <mergeCells count="79">
    <mergeCell ref="B57:C57"/>
    <mergeCell ref="B58:C58"/>
    <mergeCell ref="B59:C59"/>
    <mergeCell ref="C1:X1"/>
    <mergeCell ref="C2:X2"/>
    <mergeCell ref="C3:X3"/>
    <mergeCell ref="A4:X4"/>
    <mergeCell ref="B10:C11"/>
    <mergeCell ref="U7:X8"/>
    <mergeCell ref="B5:T5"/>
    <mergeCell ref="B6:T6"/>
    <mergeCell ref="B7:T7"/>
    <mergeCell ref="B8:T8"/>
    <mergeCell ref="I10:K10"/>
    <mergeCell ref="L10:N10"/>
    <mergeCell ref="U10:W10"/>
    <mergeCell ref="A10:A11"/>
    <mergeCell ref="F10:H10"/>
    <mergeCell ref="R10:T10"/>
    <mergeCell ref="B66:E66"/>
    <mergeCell ref="F39:H39"/>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O10:Q10"/>
    <mergeCell ref="B37:E37"/>
    <mergeCell ref="D10:D11"/>
    <mergeCell ref="E10:E11"/>
    <mergeCell ref="B26:C26"/>
    <mergeCell ref="B27:C27"/>
    <mergeCell ref="B28:C28"/>
    <mergeCell ref="B29:C29"/>
    <mergeCell ref="B30:C30"/>
    <mergeCell ref="B31:C31"/>
    <mergeCell ref="B32:C32"/>
    <mergeCell ref="B33:C33"/>
    <mergeCell ref="B65:E65"/>
    <mergeCell ref="I39:K39"/>
    <mergeCell ref="B39:C40"/>
    <mergeCell ref="D39:D40"/>
    <mergeCell ref="E39:E40"/>
    <mergeCell ref="B45:C45"/>
    <mergeCell ref="B46:C46"/>
    <mergeCell ref="B47:C47"/>
    <mergeCell ref="B48:C48"/>
    <mergeCell ref="B41:C41"/>
    <mergeCell ref="B42:C42"/>
    <mergeCell ref="B43:C43"/>
    <mergeCell ref="B44:C44"/>
    <mergeCell ref="B54:C54"/>
    <mergeCell ref="B50:C50"/>
    <mergeCell ref="B51:C51"/>
    <mergeCell ref="B63:C63"/>
    <mergeCell ref="B34:C34"/>
    <mergeCell ref="B62:C62"/>
    <mergeCell ref="A39:A40"/>
    <mergeCell ref="U39:W39"/>
    <mergeCell ref="B36:E36"/>
    <mergeCell ref="L39:N39"/>
    <mergeCell ref="O39:Q39"/>
    <mergeCell ref="R39:T39"/>
    <mergeCell ref="B52:C52"/>
    <mergeCell ref="B53:C53"/>
    <mergeCell ref="B49:C49"/>
    <mergeCell ref="B60:C60"/>
    <mergeCell ref="B61:C61"/>
    <mergeCell ref="B55:C55"/>
    <mergeCell ref="B56:C56"/>
  </mergeCells>
  <phoneticPr fontId="2" type="noConversion"/>
  <conditionalFormatting sqref="G12:G34 J12:J34 M12:M34 P12:P34 S12:S34 V12:V34 G41:G63 J41:J63 M41:M63 P41:P63 S41:S63 V41:V63">
    <cfRule type="cellIs" dxfId="7" priority="16" operator="equal">
      <formula>0</formula>
    </cfRule>
  </conditionalFormatting>
  <conditionalFormatting sqref="G12:G34 V12:V35 M41:M64 P41:P64 S41:S64 V41:V64">
    <cfRule type="cellIs" dxfId="6" priority="28" operator="greaterThan">
      <formula>0</formula>
    </cfRule>
  </conditionalFormatting>
  <conditionalFormatting sqref="G41:G63">
    <cfRule type="cellIs" dxfId="5" priority="1" operator="greaterThan">
      <formula>0</formula>
    </cfRule>
  </conditionalFormatting>
  <conditionalFormatting sqref="J12:J34">
    <cfRule type="cellIs" dxfId="4" priority="6" operator="greaterThan">
      <formula>0</formula>
    </cfRule>
  </conditionalFormatting>
  <conditionalFormatting sqref="J41:J63">
    <cfRule type="cellIs" dxfId="3" priority="2" operator="greaterThan">
      <formula>0</formula>
    </cfRule>
  </conditionalFormatting>
  <conditionalFormatting sqref="M12:M34">
    <cfRule type="cellIs" dxfId="2" priority="5" operator="greaterThan">
      <formula>0</formula>
    </cfRule>
  </conditionalFormatting>
  <conditionalFormatting sqref="P12:P34">
    <cfRule type="cellIs" dxfId="1" priority="4" operator="greaterThan">
      <formula>0</formula>
    </cfRule>
  </conditionalFormatting>
  <conditionalFormatting sqref="S12:S34">
    <cfRule type="cellIs" dxfId="0" priority="3" operator="greaterThan">
      <formula>0</formula>
    </cfRule>
  </conditionalFormatting>
  <pageMargins left="0.25" right="0.25" top="0.75" bottom="0.75" header="0.3" footer="0.3"/>
  <pageSetup paperSize="9" scale="49" orientation="landscape" horizontalDpi="4294967292" verticalDpi="300" r:id="rId1"/>
  <headerFooter>
    <oddFooter>Página &amp;P de &amp;N</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pageSetUpPr fitToPage="1"/>
  </sheetPr>
  <dimension ref="A1:L169"/>
  <sheetViews>
    <sheetView workbookViewId="0"/>
  </sheetViews>
  <sheetFormatPr defaultColWidth="9.140625" defaultRowHeight="15" x14ac:dyDescent="0.25"/>
  <cols>
    <col min="1" max="1" width="21.28515625" customWidth="1"/>
    <col min="2" max="2" width="45.7109375" customWidth="1"/>
    <col min="3" max="3" width="26.28515625" customWidth="1"/>
    <col min="4" max="4" width="14.5703125" customWidth="1"/>
    <col min="5" max="5" width="17.42578125" customWidth="1"/>
    <col min="6" max="6" width="15.140625" customWidth="1"/>
  </cols>
  <sheetData>
    <row r="1" spans="1:7" x14ac:dyDescent="0.25">
      <c r="A1" s="25"/>
      <c r="B1" s="249" t="s">
        <v>1</v>
      </c>
      <c r="C1" s="285"/>
      <c r="D1" s="285"/>
      <c r="E1" s="286"/>
    </row>
    <row r="2" spans="1:7" ht="15.75" x14ac:dyDescent="0.25">
      <c r="A2" s="26"/>
      <c r="B2" s="250" t="str">
        <f>[5]COMPOSIÇÃO!C2</f>
        <v>PREFEITURA MUNICIPAL DE BANDEIRANTES</v>
      </c>
      <c r="C2" s="251"/>
      <c r="D2" s="251"/>
      <c r="E2" s="252"/>
    </row>
    <row r="3" spans="1:7" x14ac:dyDescent="0.25">
      <c r="A3" s="27"/>
      <c r="B3" s="249" t="str">
        <f>[7]ORÇAMENTO_DES!C3</f>
        <v>SECRETARIA DE OBRAS</v>
      </c>
      <c r="C3" s="285"/>
      <c r="D3" s="285"/>
      <c r="E3" s="286"/>
    </row>
    <row r="4" spans="1:7" ht="20.45" customHeight="1" x14ac:dyDescent="0.25">
      <c r="A4" s="772" t="s">
        <v>219</v>
      </c>
      <c r="B4" s="773"/>
      <c r="C4" s="773"/>
      <c r="D4" s="773"/>
      <c r="E4" s="1063"/>
    </row>
    <row r="5" spans="1:7" ht="14.45" customHeight="1" x14ac:dyDescent="0.25">
      <c r="A5" s="38" t="str">
        <f>[8]ORÇAMENTO_DES!A3</f>
        <v>Objeto:</v>
      </c>
      <c r="B5" s="261" t="e">
        <f>#REF!</f>
        <v>#REF!</v>
      </c>
      <c r="C5" s="39"/>
      <c r="D5" s="1064" t="s">
        <v>46</v>
      </c>
      <c r="E5" s="1065"/>
    </row>
    <row r="6" spans="1:7" x14ac:dyDescent="0.25">
      <c r="A6" s="38" t="s">
        <v>2</v>
      </c>
      <c r="B6" s="261" t="e">
        <f>#REF!</f>
        <v>#REF!</v>
      </c>
      <c r="C6" s="288"/>
      <c r="D6" s="289"/>
      <c r="E6" s="67"/>
      <c r="F6" s="36"/>
      <c r="G6" s="253"/>
    </row>
    <row r="7" spans="1:7" ht="14.45" customHeight="1" x14ac:dyDescent="0.25">
      <c r="A7" s="38" t="s">
        <v>3</v>
      </c>
      <c r="B7" s="261" t="str">
        <f>ORÇAMENTO!C8</f>
        <v>RUA JÚLIO VIANA, 270, VILA NOSSA SRA DA CONCEIÇÃO - RIBAS DO RIO PARDO - MS</v>
      </c>
      <c r="C7" s="39"/>
      <c r="D7" s="751" t="s">
        <v>117</v>
      </c>
      <c r="E7" s="753"/>
    </row>
    <row r="8" spans="1:7" x14ac:dyDescent="0.25">
      <c r="A8" s="31" t="str">
        <f>[7]ORÇAMENTO_DES!A9</f>
        <v>SIST./REF.:</v>
      </c>
      <c r="B8" s="184" t="e">
        <f>#REF!</f>
        <v>#REF!</v>
      </c>
      <c r="C8" s="287"/>
      <c r="D8" s="754"/>
      <c r="E8" s="756"/>
    </row>
    <row r="9" spans="1:7" x14ac:dyDescent="0.25">
      <c r="A9" s="31"/>
      <c r="B9" s="287"/>
      <c r="C9" s="287"/>
      <c r="D9" s="289"/>
      <c r="E9" s="68"/>
      <c r="F9" s="254"/>
      <c r="G9" s="254"/>
    </row>
    <row r="10" spans="1:7" s="42" customFormat="1" ht="14.25" customHeight="1" x14ac:dyDescent="0.2">
      <c r="A10" s="283" t="s">
        <v>220</v>
      </c>
      <c r="B10" s="283" t="s">
        <v>221</v>
      </c>
      <c r="C10" s="283" t="s">
        <v>222</v>
      </c>
      <c r="D10" s="283" t="s">
        <v>223</v>
      </c>
      <c r="E10" s="283" t="s">
        <v>224</v>
      </c>
      <c r="F10" s="70"/>
    </row>
    <row r="11" spans="1:7" s="42" customFormat="1" ht="14.25" customHeight="1" x14ac:dyDescent="0.2">
      <c r="A11" s="69" t="s">
        <v>225</v>
      </c>
      <c r="B11" s="189" t="s">
        <v>536</v>
      </c>
      <c r="C11" s="189" t="s">
        <v>537</v>
      </c>
      <c r="D11" s="284" t="s">
        <v>538</v>
      </c>
      <c r="E11" s="284" t="s">
        <v>539</v>
      </c>
      <c r="F11" s="70"/>
    </row>
    <row r="12" spans="1:7" s="42" customFormat="1" ht="14.25" customHeight="1" x14ac:dyDescent="0.2">
      <c r="A12" s="69" t="s">
        <v>227</v>
      </c>
      <c r="B12" s="189" t="s">
        <v>540</v>
      </c>
      <c r="C12" s="189" t="s">
        <v>541</v>
      </c>
      <c r="D12" s="284" t="s">
        <v>542</v>
      </c>
      <c r="E12" s="284" t="s">
        <v>543</v>
      </c>
      <c r="F12" s="70"/>
    </row>
    <row r="13" spans="1:7" s="42" customFormat="1" ht="12.75" x14ac:dyDescent="0.2">
      <c r="A13" s="69" t="s">
        <v>228</v>
      </c>
      <c r="B13" s="189" t="s">
        <v>544</v>
      </c>
      <c r="C13" s="190" t="s">
        <v>545</v>
      </c>
      <c r="D13" s="284" t="s">
        <v>546</v>
      </c>
      <c r="E13" s="284" t="s">
        <v>547</v>
      </c>
      <c r="F13" s="70"/>
    </row>
    <row r="14" spans="1:7" s="42" customFormat="1" ht="14.25" customHeight="1" x14ac:dyDescent="0.2">
      <c r="A14" s="69" t="s">
        <v>240</v>
      </c>
      <c r="B14" s="189" t="s">
        <v>393</v>
      </c>
      <c r="C14" s="189" t="s">
        <v>394</v>
      </c>
      <c r="D14" s="284" t="s">
        <v>226</v>
      </c>
      <c r="E14" s="284" t="s">
        <v>226</v>
      </c>
      <c r="F14" s="70"/>
    </row>
    <row r="15" spans="1:7" s="42" customFormat="1" ht="14.25" customHeight="1" x14ac:dyDescent="0.2">
      <c r="A15" s="69" t="s">
        <v>241</v>
      </c>
      <c r="B15" s="189" t="s">
        <v>548</v>
      </c>
      <c r="C15" s="189" t="s">
        <v>549</v>
      </c>
      <c r="D15" s="284" t="s">
        <v>226</v>
      </c>
      <c r="E15" s="284" t="s">
        <v>226</v>
      </c>
      <c r="F15" s="70"/>
    </row>
    <row r="16" spans="1:7" s="42" customFormat="1" ht="15" customHeight="1" x14ac:dyDescent="0.2">
      <c r="A16" s="69" t="s">
        <v>242</v>
      </c>
      <c r="B16" s="189" t="s">
        <v>550</v>
      </c>
      <c r="C16" s="189" t="s">
        <v>551</v>
      </c>
      <c r="D16" s="284" t="s">
        <v>552</v>
      </c>
      <c r="E16" s="284" t="s">
        <v>413</v>
      </c>
      <c r="F16" s="70"/>
    </row>
    <row r="17" spans="1:6" s="42" customFormat="1" ht="15" customHeight="1" x14ac:dyDescent="0.2">
      <c r="A17" s="69" t="s">
        <v>243</v>
      </c>
      <c r="B17" s="189" t="s">
        <v>553</v>
      </c>
      <c r="C17" s="189" t="s">
        <v>554</v>
      </c>
      <c r="D17" s="284" t="s">
        <v>226</v>
      </c>
      <c r="E17" s="284" t="s">
        <v>226</v>
      </c>
      <c r="F17" s="70"/>
    </row>
    <row r="18" spans="1:6" s="42" customFormat="1" ht="15" customHeight="1" x14ac:dyDescent="0.2">
      <c r="A18" s="69" t="s">
        <v>344</v>
      </c>
      <c r="B18" s="189" t="s">
        <v>555</v>
      </c>
      <c r="C18" s="189" t="s">
        <v>396</v>
      </c>
      <c r="D18" s="284" t="s">
        <v>226</v>
      </c>
      <c r="E18" s="284" t="s">
        <v>226</v>
      </c>
      <c r="F18" s="70"/>
    </row>
    <row r="19" spans="1:6" s="42" customFormat="1" ht="15" customHeight="1" x14ac:dyDescent="0.2">
      <c r="A19" s="69" t="s">
        <v>345</v>
      </c>
      <c r="B19" s="189" t="s">
        <v>556</v>
      </c>
      <c r="C19" s="189" t="s">
        <v>557</v>
      </c>
      <c r="D19" s="284" t="s">
        <v>226</v>
      </c>
      <c r="E19" s="284" t="s">
        <v>226</v>
      </c>
      <c r="F19" s="70"/>
    </row>
    <row r="20" spans="1:6" s="42" customFormat="1" ht="15" customHeight="1" x14ac:dyDescent="0.2">
      <c r="A20" s="69" t="s">
        <v>346</v>
      </c>
      <c r="B20" s="189" t="s">
        <v>411</v>
      </c>
      <c r="C20" s="189" t="s">
        <v>558</v>
      </c>
      <c r="D20" s="284" t="s">
        <v>412</v>
      </c>
      <c r="E20" s="284" t="s">
        <v>413</v>
      </c>
      <c r="F20" s="70"/>
    </row>
    <row r="21" spans="1:6" s="42" customFormat="1" ht="15" customHeight="1" x14ac:dyDescent="0.2">
      <c r="A21" s="69" t="s">
        <v>347</v>
      </c>
      <c r="B21" s="189" t="s">
        <v>407</v>
      </c>
      <c r="C21" s="189" t="s">
        <v>408</v>
      </c>
      <c r="D21" s="284" t="s">
        <v>409</v>
      </c>
      <c r="E21" s="284" t="s">
        <v>410</v>
      </c>
      <c r="F21" s="70"/>
    </row>
    <row r="22" spans="1:6" s="42" customFormat="1" ht="15" customHeight="1" x14ac:dyDescent="0.2">
      <c r="A22" s="69" t="s">
        <v>348</v>
      </c>
      <c r="B22" s="189" t="s">
        <v>401</v>
      </c>
      <c r="C22" s="189" t="s">
        <v>402</v>
      </c>
      <c r="D22" s="284" t="s">
        <v>403</v>
      </c>
      <c r="E22" s="284" t="s">
        <v>404</v>
      </c>
      <c r="F22" s="70"/>
    </row>
    <row r="23" spans="1:6" s="42" customFormat="1" ht="15" customHeight="1" x14ac:dyDescent="0.2">
      <c r="A23" s="69" t="s">
        <v>386</v>
      </c>
      <c r="B23" s="189" t="s">
        <v>559</v>
      </c>
      <c r="C23" s="189" t="s">
        <v>560</v>
      </c>
      <c r="D23" s="284" t="s">
        <v>561</v>
      </c>
      <c r="E23" s="284" t="s">
        <v>226</v>
      </c>
      <c r="F23" s="70"/>
    </row>
    <row r="24" spans="1:6" s="42" customFormat="1" ht="15" customHeight="1" x14ac:dyDescent="0.2">
      <c r="A24" s="69" t="s">
        <v>387</v>
      </c>
      <c r="B24" s="189" t="s">
        <v>562</v>
      </c>
      <c r="C24" s="189" t="s">
        <v>563</v>
      </c>
      <c r="D24" s="284" t="s">
        <v>564</v>
      </c>
      <c r="E24" s="284" t="s">
        <v>385</v>
      </c>
      <c r="F24" s="70"/>
    </row>
    <row r="25" spans="1:6" s="42" customFormat="1" ht="15" customHeight="1" x14ac:dyDescent="0.2">
      <c r="A25" s="69" t="s">
        <v>388</v>
      </c>
      <c r="B25" s="189" t="s">
        <v>351</v>
      </c>
      <c r="C25" s="189" t="s">
        <v>349</v>
      </c>
      <c r="D25" s="284" t="s">
        <v>350</v>
      </c>
      <c r="E25" s="284" t="s">
        <v>349</v>
      </c>
      <c r="F25" s="70"/>
    </row>
    <row r="26" spans="1:6" s="42" customFormat="1" ht="15" customHeight="1" x14ac:dyDescent="0.2">
      <c r="A26" s="69" t="s">
        <v>389</v>
      </c>
      <c r="B26" s="189" t="s">
        <v>565</v>
      </c>
      <c r="C26" s="189" t="s">
        <v>566</v>
      </c>
      <c r="D26" s="284" t="s">
        <v>567</v>
      </c>
      <c r="E26" s="284" t="s">
        <v>568</v>
      </c>
      <c r="F26" s="70"/>
    </row>
    <row r="27" spans="1:6" s="42" customFormat="1" ht="15" customHeight="1" x14ac:dyDescent="0.2">
      <c r="A27" s="69" t="s">
        <v>390</v>
      </c>
      <c r="B27" s="189" t="s">
        <v>569</v>
      </c>
      <c r="C27" s="189" t="s">
        <v>570</v>
      </c>
      <c r="D27" s="284" t="s">
        <v>571</v>
      </c>
      <c r="E27" s="284" t="s">
        <v>572</v>
      </c>
      <c r="F27" s="70"/>
    </row>
    <row r="28" spans="1:6" s="42" customFormat="1" ht="15" customHeight="1" x14ac:dyDescent="0.2">
      <c r="A28" s="69" t="s">
        <v>391</v>
      </c>
      <c r="B28" s="189" t="s">
        <v>382</v>
      </c>
      <c r="C28" s="189" t="s">
        <v>383</v>
      </c>
      <c r="D28" s="284" t="s">
        <v>573</v>
      </c>
      <c r="E28" s="284" t="s">
        <v>384</v>
      </c>
      <c r="F28" s="70"/>
    </row>
    <row r="29" spans="1:6" s="42" customFormat="1" ht="15" customHeight="1" x14ac:dyDescent="0.2">
      <c r="A29" s="69" t="s">
        <v>392</v>
      </c>
      <c r="B29" s="189" t="s">
        <v>574</v>
      </c>
      <c r="C29" s="189" t="s">
        <v>575</v>
      </c>
      <c r="D29" s="284" t="s">
        <v>576</v>
      </c>
      <c r="E29" s="284" t="s">
        <v>577</v>
      </c>
      <c r="F29" s="70"/>
    </row>
    <row r="30" spans="1:6" s="42" customFormat="1" ht="15" customHeight="1" x14ac:dyDescent="0.2">
      <c r="A30" s="69" t="s">
        <v>395</v>
      </c>
      <c r="B30" s="189" t="s">
        <v>578</v>
      </c>
      <c r="C30" s="189" t="s">
        <v>579</v>
      </c>
      <c r="D30" s="284" t="s">
        <v>580</v>
      </c>
      <c r="E30" s="284" t="s">
        <v>581</v>
      </c>
      <c r="F30" s="70"/>
    </row>
    <row r="31" spans="1:6" s="42" customFormat="1" ht="15" customHeight="1" x14ac:dyDescent="0.2">
      <c r="A31" s="69" t="s">
        <v>397</v>
      </c>
      <c r="B31" s="189" t="s">
        <v>582</v>
      </c>
      <c r="C31" s="189" t="s">
        <v>583</v>
      </c>
      <c r="D31" s="284" t="s">
        <v>584</v>
      </c>
      <c r="E31" s="284" t="s">
        <v>585</v>
      </c>
      <c r="F31" s="70"/>
    </row>
    <row r="32" spans="1:6" s="42" customFormat="1" ht="15" customHeight="1" x14ac:dyDescent="0.2">
      <c r="A32" s="69" t="s">
        <v>398</v>
      </c>
      <c r="B32" s="189" t="s">
        <v>586</v>
      </c>
      <c r="C32" s="189" t="s">
        <v>587</v>
      </c>
      <c r="D32" s="284" t="s">
        <v>588</v>
      </c>
      <c r="E32" s="284" t="s">
        <v>589</v>
      </c>
      <c r="F32" s="70"/>
    </row>
    <row r="33" spans="1:12" s="42" customFormat="1" ht="15" customHeight="1" x14ac:dyDescent="0.2">
      <c r="A33" s="69" t="s">
        <v>399</v>
      </c>
      <c r="B33" s="189" t="s">
        <v>590</v>
      </c>
      <c r="C33" s="189" t="s">
        <v>591</v>
      </c>
      <c r="D33" s="188" t="s">
        <v>592</v>
      </c>
      <c r="E33" s="284" t="s">
        <v>593</v>
      </c>
      <c r="F33" s="70"/>
    </row>
    <row r="34" spans="1:12" s="42" customFormat="1" ht="15" customHeight="1" x14ac:dyDescent="0.2">
      <c r="A34" s="69" t="s">
        <v>400</v>
      </c>
      <c r="B34" s="189" t="s">
        <v>417</v>
      </c>
      <c r="C34" s="189" t="s">
        <v>236</v>
      </c>
      <c r="D34" s="284" t="s">
        <v>226</v>
      </c>
      <c r="E34" s="284" t="s">
        <v>226</v>
      </c>
      <c r="F34" s="70"/>
    </row>
    <row r="35" spans="1:12" s="42" customFormat="1" ht="15" customHeight="1" x14ac:dyDescent="0.2">
      <c r="A35" s="69" t="s">
        <v>405</v>
      </c>
      <c r="B35" s="189" t="s">
        <v>437</v>
      </c>
      <c r="C35" s="189" t="s">
        <v>438</v>
      </c>
      <c r="D35" s="284" t="s">
        <v>439</v>
      </c>
      <c r="E35" s="284" t="s">
        <v>385</v>
      </c>
      <c r="F35" s="70"/>
    </row>
    <row r="36" spans="1:12" s="42" customFormat="1" ht="15" customHeight="1" x14ac:dyDescent="0.2">
      <c r="A36" s="69" t="s">
        <v>406</v>
      </c>
      <c r="B36" s="189" t="s">
        <v>599</v>
      </c>
      <c r="C36" s="189" t="s">
        <v>600</v>
      </c>
      <c r="D36" s="284" t="s">
        <v>226</v>
      </c>
      <c r="E36" s="284" t="s">
        <v>226</v>
      </c>
      <c r="F36" s="70"/>
    </row>
    <row r="37" spans="1:12" s="42" customFormat="1" ht="12.75" x14ac:dyDescent="0.2">
      <c r="A37" s="1066"/>
      <c r="B37" s="1067"/>
      <c r="C37" s="1067"/>
      <c r="D37" s="1067"/>
      <c r="E37" s="1068"/>
      <c r="F37" s="70"/>
    </row>
    <row r="38" spans="1:12" s="42" customFormat="1" ht="15.75" customHeight="1" x14ac:dyDescent="0.2">
      <c r="A38" s="71" t="s">
        <v>39</v>
      </c>
      <c r="B38" s="72" t="s">
        <v>53</v>
      </c>
      <c r="C38" s="73" t="s">
        <v>40</v>
      </c>
      <c r="D38" s="73" t="s">
        <v>229</v>
      </c>
      <c r="E38" s="73" t="s">
        <v>230</v>
      </c>
      <c r="L38" s="42">
        <f>6300/7</f>
        <v>900</v>
      </c>
    </row>
    <row r="39" spans="1:12" s="42" customFormat="1" ht="31.5" x14ac:dyDescent="0.2">
      <c r="A39" s="74" t="s">
        <v>231</v>
      </c>
      <c r="B39" s="75" t="s">
        <v>527</v>
      </c>
      <c r="C39" s="76" t="s">
        <v>214</v>
      </c>
      <c r="D39" s="77">
        <v>44462</v>
      </c>
      <c r="E39" s="78">
        <f>IF(SUM(D41:E43)&lt;&gt;0,MEDIAN(D41:E43),"")</f>
        <v>0.98</v>
      </c>
    </row>
    <row r="40" spans="1:12" s="42" customFormat="1" ht="12.75" x14ac:dyDescent="0.2">
      <c r="A40" s="79" t="s">
        <v>233</v>
      </c>
      <c r="B40" s="1069" t="s">
        <v>234</v>
      </c>
      <c r="C40" s="1069"/>
      <c r="D40" s="1070" t="s">
        <v>219</v>
      </c>
      <c r="E40" s="1070"/>
    </row>
    <row r="41" spans="1:12" s="42" customFormat="1" ht="12.75" x14ac:dyDescent="0.2">
      <c r="A41" s="69" t="s">
        <v>225</v>
      </c>
      <c r="B41" s="1071" t="str">
        <f>VLOOKUP(A41,$A$11:$E$36,3,0)</f>
        <v>PROJETO X</v>
      </c>
      <c r="C41" s="1071"/>
      <c r="D41" s="1072">
        <v>0.98</v>
      </c>
      <c r="E41" s="1072"/>
      <c r="H41" s="42" t="e">
        <f>D43/#REF!</f>
        <v>#REF!</v>
      </c>
    </row>
    <row r="42" spans="1:12" s="42" customFormat="1" ht="12.75" x14ac:dyDescent="0.2">
      <c r="A42" s="69" t="s">
        <v>227</v>
      </c>
      <c r="B42" s="1073" t="str">
        <f>VLOOKUP(A42,$A$11:$E$36,3,0)</f>
        <v>SP BLINDAGEM RADIOLÓGICA</v>
      </c>
      <c r="C42" s="1074"/>
      <c r="D42" s="1075">
        <v>0.9</v>
      </c>
      <c r="E42" s="1075"/>
    </row>
    <row r="43" spans="1:12" s="42" customFormat="1" ht="12.75" x14ac:dyDescent="0.2">
      <c r="A43" s="69" t="s">
        <v>228</v>
      </c>
      <c r="B43" s="1076" t="str">
        <f>VLOOKUP(A43,$A$11:$E$36,3,0)</f>
        <v>ION INDUSTRIAL</v>
      </c>
      <c r="C43" s="1077"/>
      <c r="D43" s="1078">
        <v>1</v>
      </c>
      <c r="E43" s="1078"/>
    </row>
    <row r="44" spans="1:12" s="42" customFormat="1" ht="12.75" x14ac:dyDescent="0.2">
      <c r="A44" s="80"/>
      <c r="B44" s="81"/>
      <c r="C44" s="81"/>
      <c r="D44" s="82"/>
      <c r="E44" s="83"/>
    </row>
    <row r="45" spans="1:12" s="42" customFormat="1" ht="12.75" x14ac:dyDescent="0.2">
      <c r="A45" s="71" t="s">
        <v>39</v>
      </c>
      <c r="B45" s="72" t="s">
        <v>53</v>
      </c>
      <c r="C45" s="73" t="s">
        <v>40</v>
      </c>
      <c r="D45" s="73" t="s">
        <v>229</v>
      </c>
      <c r="E45" s="73" t="s">
        <v>230</v>
      </c>
    </row>
    <row r="46" spans="1:12" s="42" customFormat="1" ht="31.5" x14ac:dyDescent="0.2">
      <c r="A46" s="74" t="s">
        <v>235</v>
      </c>
      <c r="B46" s="75" t="s">
        <v>528</v>
      </c>
      <c r="C46" s="76" t="s">
        <v>119</v>
      </c>
      <c r="D46" s="77">
        <v>44462</v>
      </c>
      <c r="E46" s="78">
        <f>IF(SUM(D48:E50)&lt;&gt;0,MEDIAN(D48:E50),"")</f>
        <v>3665.47</v>
      </c>
    </row>
    <row r="47" spans="1:12" s="42" customFormat="1" ht="12.75" x14ac:dyDescent="0.2">
      <c r="A47" s="79" t="s">
        <v>233</v>
      </c>
      <c r="B47" s="1069" t="s">
        <v>234</v>
      </c>
      <c r="C47" s="1069"/>
      <c r="D47" s="1070" t="s">
        <v>219</v>
      </c>
      <c r="E47" s="1070"/>
    </row>
    <row r="48" spans="1:12" s="42" customFormat="1" ht="12.75" x14ac:dyDescent="0.2">
      <c r="A48" s="69" t="s">
        <v>225</v>
      </c>
      <c r="B48" s="1071" t="str">
        <f>VLOOKUP(A48,$A$11:$E$36,3,0)</f>
        <v>PROJETO X</v>
      </c>
      <c r="C48" s="1071"/>
      <c r="D48" s="1072">
        <v>3475</v>
      </c>
      <c r="E48" s="1072"/>
    </row>
    <row r="49" spans="1:7" s="42" customFormat="1" ht="12.75" x14ac:dyDescent="0.2">
      <c r="A49" s="69" t="s">
        <v>240</v>
      </c>
      <c r="B49" s="1073" t="str">
        <f>VLOOKUP(A49,$A$11:$E$36,3,0)</f>
        <v>AMERICANAS</v>
      </c>
      <c r="C49" s="1074"/>
      <c r="D49" s="1075">
        <v>3846.91</v>
      </c>
      <c r="E49" s="1075"/>
    </row>
    <row r="50" spans="1:7" s="42" customFormat="1" ht="12.75" x14ac:dyDescent="0.2">
      <c r="A50" s="69" t="s">
        <v>241</v>
      </c>
      <c r="B50" s="1076" t="str">
        <f>VLOOKUP(A50,$A$11:$E$36,3,0)</f>
        <v>MAGAZINE LUIZA</v>
      </c>
      <c r="C50" s="1077"/>
      <c r="D50" s="1078">
        <v>3665.47</v>
      </c>
      <c r="E50" s="1078"/>
    </row>
    <row r="51" spans="1:7" s="42" customFormat="1" ht="12.75" x14ac:dyDescent="0.2">
      <c r="A51" s="290"/>
      <c r="B51" s="291"/>
      <c r="C51" s="292"/>
      <c r="D51" s="293"/>
      <c r="E51" s="293"/>
    </row>
    <row r="52" spans="1:7" s="42" customFormat="1" ht="12.75" x14ac:dyDescent="0.2">
      <c r="A52" s="71" t="s">
        <v>39</v>
      </c>
      <c r="B52" s="72" t="s">
        <v>53</v>
      </c>
      <c r="C52" s="73" t="s">
        <v>40</v>
      </c>
      <c r="D52" s="73" t="s">
        <v>229</v>
      </c>
      <c r="E52" s="73" t="s">
        <v>230</v>
      </c>
    </row>
    <row r="53" spans="1:7" s="42" customFormat="1" ht="31.5" x14ac:dyDescent="0.2">
      <c r="A53" s="74" t="s">
        <v>237</v>
      </c>
      <c r="B53" s="75" t="s">
        <v>534</v>
      </c>
      <c r="C53" s="76" t="s">
        <v>119</v>
      </c>
      <c r="D53" s="77">
        <v>44462</v>
      </c>
      <c r="E53" s="78">
        <f>IF(SUM(D55:E57)&lt;&gt;0,MEDIAN(D55:E57),"")</f>
        <v>3665.47</v>
      </c>
    </row>
    <row r="54" spans="1:7" s="42" customFormat="1" ht="12.75" x14ac:dyDescent="0.2">
      <c r="A54" s="79" t="s">
        <v>233</v>
      </c>
      <c r="B54" s="1069" t="s">
        <v>234</v>
      </c>
      <c r="C54" s="1069"/>
      <c r="D54" s="1070" t="s">
        <v>219</v>
      </c>
      <c r="E54" s="1070"/>
    </row>
    <row r="55" spans="1:7" s="42" customFormat="1" ht="12.75" x14ac:dyDescent="0.2">
      <c r="A55" s="69" t="s">
        <v>225</v>
      </c>
      <c r="B55" s="1071" t="str">
        <f>VLOOKUP(A55,$A$11:$E$36,3,0)</f>
        <v>PROJETO X</v>
      </c>
      <c r="C55" s="1071"/>
      <c r="D55" s="1072">
        <v>3475</v>
      </c>
      <c r="E55" s="1072"/>
    </row>
    <row r="56" spans="1:7" s="42" customFormat="1" ht="12.75" x14ac:dyDescent="0.2">
      <c r="A56" s="69" t="s">
        <v>240</v>
      </c>
      <c r="B56" s="1073" t="str">
        <f>VLOOKUP(A56,$A$11:$E$36,3,0)</f>
        <v>AMERICANAS</v>
      </c>
      <c r="C56" s="1074"/>
      <c r="D56" s="1075">
        <v>3846.91</v>
      </c>
      <c r="E56" s="1075"/>
    </row>
    <row r="57" spans="1:7" s="42" customFormat="1" ht="12.75" x14ac:dyDescent="0.2">
      <c r="A57" s="69" t="s">
        <v>241</v>
      </c>
      <c r="B57" s="1076" t="str">
        <f>VLOOKUP(A57,$A$11:$E$36,3,0)</f>
        <v>MAGAZINE LUIZA</v>
      </c>
      <c r="C57" s="1077"/>
      <c r="D57" s="1078">
        <v>3665.47</v>
      </c>
      <c r="E57" s="1078"/>
    </row>
    <row r="58" spans="1:7" s="42" customFormat="1" ht="12.75" x14ac:dyDescent="0.2">
      <c r="A58" s="80"/>
      <c r="B58" s="81"/>
      <c r="C58" s="81"/>
      <c r="D58" s="82"/>
      <c r="E58" s="83"/>
    </row>
    <row r="59" spans="1:7" s="42" customFormat="1" ht="12.75" x14ac:dyDescent="0.2">
      <c r="A59" s="71" t="s">
        <v>39</v>
      </c>
      <c r="B59" s="72" t="s">
        <v>53</v>
      </c>
      <c r="C59" s="73" t="s">
        <v>40</v>
      </c>
      <c r="D59" s="73" t="s">
        <v>229</v>
      </c>
      <c r="E59" s="73" t="s">
        <v>230</v>
      </c>
    </row>
    <row r="60" spans="1:7" s="42" customFormat="1" ht="56.25" customHeight="1" x14ac:dyDescent="0.2">
      <c r="A60" s="74" t="s">
        <v>238</v>
      </c>
      <c r="B60" s="75" t="s">
        <v>529</v>
      </c>
      <c r="C60" s="76" t="s">
        <v>213</v>
      </c>
      <c r="D60" s="77">
        <v>44462</v>
      </c>
      <c r="E60" s="78">
        <f>IF(SUM(D62:E64)&lt;&gt;0,MEDIAN(D62:E64),"")</f>
        <v>4064</v>
      </c>
      <c r="G60" s="42" t="s">
        <v>418</v>
      </c>
    </row>
    <row r="61" spans="1:7" s="42" customFormat="1" ht="12.75" x14ac:dyDescent="0.2">
      <c r="A61" s="79" t="s">
        <v>233</v>
      </c>
      <c r="B61" s="1069" t="s">
        <v>234</v>
      </c>
      <c r="C61" s="1069"/>
      <c r="D61" s="1070" t="s">
        <v>219</v>
      </c>
      <c r="E61" s="1070"/>
    </row>
    <row r="62" spans="1:7" s="42" customFormat="1" ht="12.75" x14ac:dyDescent="0.2">
      <c r="A62" s="69" t="s">
        <v>225</v>
      </c>
      <c r="B62" s="1071" t="str">
        <f>VLOOKUP(A62,$A$11:$E$36,3,0)</f>
        <v>PROJETO X</v>
      </c>
      <c r="C62" s="1071"/>
      <c r="D62" s="1072">
        <v>4064</v>
      </c>
      <c r="E62" s="1072"/>
    </row>
    <row r="63" spans="1:7" s="42" customFormat="1" ht="12.75" x14ac:dyDescent="0.2">
      <c r="A63" s="69" t="s">
        <v>227</v>
      </c>
      <c r="B63" s="1073" t="str">
        <f>VLOOKUP(A63,$A$11:$E$36,3,0)</f>
        <v>SP BLINDAGEM RADIOLÓGICA</v>
      </c>
      <c r="C63" s="1074"/>
      <c r="D63" s="1075">
        <v>3477</v>
      </c>
      <c r="E63" s="1075"/>
    </row>
    <row r="64" spans="1:7" s="42" customFormat="1" ht="12.75" x14ac:dyDescent="0.2">
      <c r="A64" s="256" t="s">
        <v>242</v>
      </c>
      <c r="B64" s="1076" t="str">
        <f>VLOOKUP(A64,$A$11:$E$36,3,0)</f>
        <v>ENGEBLIND</v>
      </c>
      <c r="C64" s="1077"/>
      <c r="D64" s="1078">
        <v>6490</v>
      </c>
      <c r="E64" s="1078"/>
    </row>
    <row r="65" spans="1:10" s="42" customFormat="1" ht="12.75" x14ac:dyDescent="0.2">
      <c r="A65" s="80"/>
      <c r="B65" s="81"/>
      <c r="C65" s="81"/>
      <c r="D65" s="82"/>
      <c r="E65" s="83"/>
    </row>
    <row r="66" spans="1:10" s="42" customFormat="1" ht="12.75" x14ac:dyDescent="0.2">
      <c r="A66" s="71" t="s">
        <v>39</v>
      </c>
      <c r="B66" s="72" t="s">
        <v>53</v>
      </c>
      <c r="C66" s="73" t="s">
        <v>40</v>
      </c>
      <c r="D66" s="73" t="s">
        <v>229</v>
      </c>
      <c r="E66" s="73" t="s">
        <v>230</v>
      </c>
    </row>
    <row r="67" spans="1:10" s="42" customFormat="1" ht="52.5" x14ac:dyDescent="0.2">
      <c r="A67" s="74" t="s">
        <v>239</v>
      </c>
      <c r="B67" s="258" t="s">
        <v>530</v>
      </c>
      <c r="C67" s="76" t="s">
        <v>213</v>
      </c>
      <c r="D67" s="77">
        <v>44462</v>
      </c>
      <c r="E67" s="78">
        <f>IF(SUM(D69:E71)&lt;&gt;0,MEDIAN(D69:E71),"")</f>
        <v>5400</v>
      </c>
    </row>
    <row r="68" spans="1:10" s="42" customFormat="1" ht="12.75" x14ac:dyDescent="0.2">
      <c r="A68" s="79" t="s">
        <v>233</v>
      </c>
      <c r="B68" s="1069" t="s">
        <v>234</v>
      </c>
      <c r="C68" s="1069"/>
      <c r="D68" s="1070" t="s">
        <v>219</v>
      </c>
      <c r="E68" s="1070"/>
    </row>
    <row r="69" spans="1:10" s="42" customFormat="1" ht="12.75" x14ac:dyDescent="0.2">
      <c r="A69" s="69" t="s">
        <v>225</v>
      </c>
      <c r="B69" s="1071" t="str">
        <f>VLOOKUP(A69,$A$11:$E$36,3,0)</f>
        <v>PROJETO X</v>
      </c>
      <c r="C69" s="1071"/>
      <c r="D69" s="1072">
        <v>5400</v>
      </c>
      <c r="E69" s="1072"/>
    </row>
    <row r="70" spans="1:10" s="42" customFormat="1" ht="12.75" x14ac:dyDescent="0.2">
      <c r="A70" s="69" t="s">
        <v>227</v>
      </c>
      <c r="B70" s="1073" t="str">
        <f>VLOOKUP(A70,$A$11:$E$36,3,0)</f>
        <v>SP BLINDAGEM RADIOLÓGICA</v>
      </c>
      <c r="C70" s="1074"/>
      <c r="D70" s="1075">
        <v>3697</v>
      </c>
      <c r="E70" s="1075"/>
    </row>
    <row r="71" spans="1:10" s="42" customFormat="1" ht="12.75" x14ac:dyDescent="0.2">
      <c r="A71" s="69" t="s">
        <v>242</v>
      </c>
      <c r="B71" s="1076" t="str">
        <f>VLOOKUP(A71,$A$11:$E$36,3,0)</f>
        <v>ENGEBLIND</v>
      </c>
      <c r="C71" s="1077"/>
      <c r="D71" s="1078">
        <v>6690</v>
      </c>
      <c r="E71" s="1078"/>
      <c r="J71" s="42">
        <f>2</f>
        <v>2</v>
      </c>
    </row>
    <row r="72" spans="1:10" s="42" customFormat="1" ht="12.75" x14ac:dyDescent="0.2">
      <c r="A72" s="80"/>
      <c r="B72" s="81"/>
      <c r="C72" s="81"/>
      <c r="D72" s="82"/>
      <c r="E72" s="83"/>
    </row>
    <row r="73" spans="1:10" s="42" customFormat="1" ht="12.75" x14ac:dyDescent="0.2">
      <c r="A73" s="71" t="s">
        <v>39</v>
      </c>
      <c r="B73" s="72" t="s">
        <v>53</v>
      </c>
      <c r="C73" s="73" t="s">
        <v>40</v>
      </c>
      <c r="D73" s="73" t="s">
        <v>229</v>
      </c>
      <c r="E73" s="73" t="s">
        <v>230</v>
      </c>
    </row>
    <row r="74" spans="1:10" s="42" customFormat="1" ht="32.25" customHeight="1" x14ac:dyDescent="0.2">
      <c r="A74" s="74" t="s">
        <v>419</v>
      </c>
      <c r="B74" s="75" t="s">
        <v>486</v>
      </c>
      <c r="C74" s="76" t="s">
        <v>119</v>
      </c>
      <c r="D74" s="77">
        <v>44463</v>
      </c>
      <c r="E74" s="78">
        <f>IF(SUM(D76:E78)&lt;&gt;0,MEDIAN(D76:E78),"")</f>
        <v>2209.16</v>
      </c>
    </row>
    <row r="75" spans="1:10" s="42" customFormat="1" ht="12.75" x14ac:dyDescent="0.2">
      <c r="A75" s="79" t="s">
        <v>233</v>
      </c>
      <c r="B75" s="1069" t="s">
        <v>234</v>
      </c>
      <c r="C75" s="1069"/>
      <c r="D75" s="1070" t="s">
        <v>219</v>
      </c>
      <c r="E75" s="1070"/>
    </row>
    <row r="76" spans="1:10" s="42" customFormat="1" ht="12.75" x14ac:dyDescent="0.2">
      <c r="A76" s="255" t="s">
        <v>243</v>
      </c>
      <c r="B76" s="1071" t="str">
        <f>VLOOKUP(A76,$A$11:$E$36,3,0)</f>
        <v>SERTÃO</v>
      </c>
      <c r="C76" s="1071"/>
      <c r="D76" s="1072">
        <v>2209.16</v>
      </c>
      <c r="E76" s="1072"/>
    </row>
    <row r="77" spans="1:10" s="42" customFormat="1" ht="12.75" x14ac:dyDescent="0.2">
      <c r="A77" s="69" t="s">
        <v>344</v>
      </c>
      <c r="B77" s="1073" t="str">
        <f>VLOOKUP(A77,$A$11:$E$36,3,0)</f>
        <v>LEROY MERLIN</v>
      </c>
      <c r="C77" s="1074"/>
      <c r="D77" s="1075">
        <v>2739.9</v>
      </c>
      <c r="E77" s="1075"/>
    </row>
    <row r="78" spans="1:10" s="42" customFormat="1" ht="12.75" x14ac:dyDescent="0.2">
      <c r="A78" s="256" t="s">
        <v>345</v>
      </c>
      <c r="B78" s="1076" t="str">
        <f>VLOOKUP(A78,$A$11:$E$36,3,0)</f>
        <v>ACQUAFORT</v>
      </c>
      <c r="C78" s="1077"/>
      <c r="D78" s="1078">
        <v>1979.9</v>
      </c>
      <c r="E78" s="1078"/>
    </row>
    <row r="79" spans="1:10" s="42" customFormat="1" ht="12.75" x14ac:dyDescent="0.2">
      <c r="A79" s="259"/>
      <c r="D79" s="84"/>
      <c r="E79" s="260"/>
    </row>
    <row r="80" spans="1:10" s="42" customFormat="1" ht="12.75" x14ac:dyDescent="0.2">
      <c r="A80" s="71" t="s">
        <v>39</v>
      </c>
      <c r="B80" s="72" t="s">
        <v>53</v>
      </c>
      <c r="C80" s="73" t="s">
        <v>40</v>
      </c>
      <c r="D80" s="73" t="s">
        <v>229</v>
      </c>
      <c r="E80" s="73" t="s">
        <v>230</v>
      </c>
    </row>
    <row r="81" spans="1:5" s="42" customFormat="1" ht="12.75" x14ac:dyDescent="0.2">
      <c r="A81" s="74" t="s">
        <v>420</v>
      </c>
      <c r="B81" s="75" t="s">
        <v>372</v>
      </c>
      <c r="C81" s="76" t="s">
        <v>119</v>
      </c>
      <c r="D81" s="77">
        <v>44463</v>
      </c>
      <c r="E81" s="78">
        <f>IF(SUM(D83:E85)&lt;&gt;0,MEDIAN(D83:E85),"")</f>
        <v>38.130000000000003</v>
      </c>
    </row>
    <row r="82" spans="1:5" s="42" customFormat="1" ht="12.75" x14ac:dyDescent="0.2">
      <c r="A82" s="79" t="s">
        <v>233</v>
      </c>
      <c r="B82" s="1069" t="s">
        <v>234</v>
      </c>
      <c r="C82" s="1069"/>
      <c r="D82" s="1070" t="s">
        <v>219</v>
      </c>
      <c r="E82" s="1070"/>
    </row>
    <row r="83" spans="1:5" s="42" customFormat="1" ht="12.75" x14ac:dyDescent="0.2">
      <c r="A83" s="255" t="s">
        <v>240</v>
      </c>
      <c r="B83" s="1071" t="str">
        <f>VLOOKUP(A83,$A$11:$E$36,3,0)</f>
        <v>AMERICANAS</v>
      </c>
      <c r="C83" s="1071"/>
      <c r="D83" s="1072">
        <v>44.85</v>
      </c>
      <c r="E83" s="1072"/>
    </row>
    <row r="84" spans="1:5" s="42" customFormat="1" ht="12.75" x14ac:dyDescent="0.2">
      <c r="A84" s="69" t="s">
        <v>241</v>
      </c>
      <c r="B84" s="1073" t="str">
        <f>VLOOKUP(A84,$A$11:$E$36,3,0)</f>
        <v>MAGAZINE LUIZA</v>
      </c>
      <c r="C84" s="1074"/>
      <c r="D84" s="1075">
        <v>38.130000000000003</v>
      </c>
      <c r="E84" s="1075"/>
    </row>
    <row r="85" spans="1:5" s="42" customFormat="1" ht="12.75" x14ac:dyDescent="0.2">
      <c r="A85" s="256" t="s">
        <v>344</v>
      </c>
      <c r="B85" s="1076" t="str">
        <f>VLOOKUP(A85,$A$11:$E$36,3,0)</f>
        <v>LEROY MERLIN</v>
      </c>
      <c r="C85" s="1077"/>
      <c r="D85" s="1078">
        <v>35.840000000000003</v>
      </c>
      <c r="E85" s="1078"/>
    </row>
    <row r="86" spans="1:5" s="42" customFormat="1" ht="12.75" x14ac:dyDescent="0.2">
      <c r="A86" s="259"/>
      <c r="D86" s="84"/>
      <c r="E86" s="260"/>
    </row>
    <row r="87" spans="1:5" s="42" customFormat="1" ht="12.75" x14ac:dyDescent="0.2">
      <c r="A87" s="71" t="s">
        <v>39</v>
      </c>
      <c r="B87" s="72" t="s">
        <v>53</v>
      </c>
      <c r="C87" s="73" t="s">
        <v>40</v>
      </c>
      <c r="D87" s="73" t="s">
        <v>229</v>
      </c>
      <c r="E87" s="73" t="s">
        <v>230</v>
      </c>
    </row>
    <row r="88" spans="1:5" s="42" customFormat="1" ht="12.75" x14ac:dyDescent="0.2">
      <c r="A88" s="74" t="s">
        <v>421</v>
      </c>
      <c r="B88" s="75" t="s">
        <v>594</v>
      </c>
      <c r="C88" s="76" t="s">
        <v>119</v>
      </c>
      <c r="D88" s="77">
        <v>44418</v>
      </c>
      <c r="E88" s="78">
        <f>IF(SUM(D90:E92)&lt;&gt;0,MEDIAN(D90:E92),"")</f>
        <v>139.9</v>
      </c>
    </row>
    <row r="89" spans="1:5" s="42" customFormat="1" ht="12.75" x14ac:dyDescent="0.2">
      <c r="A89" s="79" t="s">
        <v>233</v>
      </c>
      <c r="B89" s="1069" t="s">
        <v>234</v>
      </c>
      <c r="C89" s="1069"/>
      <c r="D89" s="1070" t="s">
        <v>219</v>
      </c>
      <c r="E89" s="1070"/>
    </row>
    <row r="90" spans="1:5" s="42" customFormat="1" ht="12.75" x14ac:dyDescent="0.2">
      <c r="A90" s="255" t="s">
        <v>346</v>
      </c>
      <c r="B90" s="1071" t="str">
        <f>VLOOKUP(A90,$A$11:$E$36,3,0)</f>
        <v>ELETROLED'S</v>
      </c>
      <c r="C90" s="1071"/>
      <c r="D90" s="1072">
        <v>149.9</v>
      </c>
      <c r="E90" s="1072"/>
    </row>
    <row r="91" spans="1:5" s="42" customFormat="1" ht="12.75" x14ac:dyDescent="0.2">
      <c r="A91" s="69" t="s">
        <v>347</v>
      </c>
      <c r="B91" s="1073" t="str">
        <f>VLOOKUP(A91,$A$11:$E$36,3,0)</f>
        <v>MULTILED</v>
      </c>
      <c r="C91" s="1074"/>
      <c r="D91" s="1075">
        <v>139.9</v>
      </c>
      <c r="E91" s="1075"/>
    </row>
    <row r="92" spans="1:5" s="42" customFormat="1" ht="12.75" x14ac:dyDescent="0.2">
      <c r="A92" s="256" t="s">
        <v>348</v>
      </c>
      <c r="B92" s="1076" t="str">
        <f>VLOOKUP(A92,$A$11:$E$36,3,0)</f>
        <v>CONTRAFO</v>
      </c>
      <c r="C92" s="1077"/>
      <c r="D92" s="1078">
        <v>115.98</v>
      </c>
      <c r="E92" s="1078"/>
    </row>
    <row r="93" spans="1:5" s="42" customFormat="1" ht="12.75" x14ac:dyDescent="0.2">
      <c r="A93" s="259"/>
      <c r="D93" s="84"/>
      <c r="E93" s="260"/>
    </row>
    <row r="94" spans="1:5" s="42" customFormat="1" ht="12.75" x14ac:dyDescent="0.2">
      <c r="A94" s="71" t="s">
        <v>39</v>
      </c>
      <c r="B94" s="72" t="s">
        <v>53</v>
      </c>
      <c r="C94" s="73" t="s">
        <v>40</v>
      </c>
      <c r="D94" s="73" t="s">
        <v>229</v>
      </c>
      <c r="E94" s="73" t="s">
        <v>230</v>
      </c>
    </row>
    <row r="95" spans="1:5" s="42" customFormat="1" ht="21" x14ac:dyDescent="0.2">
      <c r="A95" s="74" t="s">
        <v>422</v>
      </c>
      <c r="B95" s="75" t="s">
        <v>595</v>
      </c>
      <c r="C95" s="76" t="s">
        <v>119</v>
      </c>
      <c r="D95" s="77">
        <v>44464</v>
      </c>
      <c r="E95" s="78">
        <f>IF(SUM(D97:E99)&lt;&gt;0,MEDIAN(D97:E99),"")</f>
        <v>218.77</v>
      </c>
    </row>
    <row r="96" spans="1:5" s="42" customFormat="1" ht="12.75" x14ac:dyDescent="0.2">
      <c r="A96" s="79" t="s">
        <v>233</v>
      </c>
      <c r="B96" s="1069" t="s">
        <v>234</v>
      </c>
      <c r="C96" s="1069"/>
      <c r="D96" s="1070" t="s">
        <v>219</v>
      </c>
      <c r="E96" s="1070"/>
    </row>
    <row r="97" spans="1:5" s="42" customFormat="1" ht="12.75" x14ac:dyDescent="0.2">
      <c r="A97" s="255" t="s">
        <v>240</v>
      </c>
      <c r="B97" s="1071" t="str">
        <f>VLOOKUP(A97,$A$11:$E$36,3,0)</f>
        <v>AMERICANAS</v>
      </c>
      <c r="C97" s="1071"/>
      <c r="D97" s="1072">
        <v>213.25</v>
      </c>
      <c r="E97" s="1072"/>
    </row>
    <row r="98" spans="1:5" s="42" customFormat="1" ht="12.75" x14ac:dyDescent="0.2">
      <c r="A98" s="69" t="s">
        <v>344</v>
      </c>
      <c r="B98" s="1073" t="str">
        <f>VLOOKUP(A98,$A$11:$E$36,3,0)</f>
        <v>LEROY MERLIN</v>
      </c>
      <c r="C98" s="1074"/>
      <c r="D98" s="1075">
        <v>278.41000000000003</v>
      </c>
      <c r="E98" s="1075"/>
    </row>
    <row r="99" spans="1:5" s="42" customFormat="1" ht="12.75" x14ac:dyDescent="0.2">
      <c r="A99" s="256" t="s">
        <v>386</v>
      </c>
      <c r="B99" s="1076" t="str">
        <f>VLOOKUP(A99,$A$11:$E$36,3,0)</f>
        <v>ILUMINIM</v>
      </c>
      <c r="C99" s="1077"/>
      <c r="D99" s="1078">
        <v>218.77</v>
      </c>
      <c r="E99" s="1078"/>
    </row>
    <row r="100" spans="1:5" s="42" customFormat="1" ht="12.75" x14ac:dyDescent="0.2">
      <c r="A100" s="259"/>
      <c r="D100" s="84"/>
      <c r="E100" s="260"/>
    </row>
    <row r="101" spans="1:5" s="42" customFormat="1" ht="12.75" x14ac:dyDescent="0.2">
      <c r="A101" s="71" t="s">
        <v>39</v>
      </c>
      <c r="B101" s="72" t="s">
        <v>53</v>
      </c>
      <c r="C101" s="73" t="s">
        <v>40</v>
      </c>
      <c r="D101" s="73" t="s">
        <v>229</v>
      </c>
      <c r="E101" s="73" t="s">
        <v>230</v>
      </c>
    </row>
    <row r="102" spans="1:5" s="42" customFormat="1" ht="21" x14ac:dyDescent="0.2">
      <c r="A102" s="299" t="s">
        <v>423</v>
      </c>
      <c r="B102" s="295" t="s">
        <v>531</v>
      </c>
      <c r="C102" s="296" t="s">
        <v>232</v>
      </c>
      <c r="D102" s="297">
        <v>44398</v>
      </c>
      <c r="E102" s="298">
        <f>IF(SUM(D104:E106)&lt;&gt;0,MEDIAN(D104:E106),"")</f>
        <v>1577.04</v>
      </c>
    </row>
    <row r="103" spans="1:5" s="42" customFormat="1" ht="12.75" x14ac:dyDescent="0.2">
      <c r="A103" s="79" t="s">
        <v>233</v>
      </c>
      <c r="B103" s="1069" t="s">
        <v>234</v>
      </c>
      <c r="C103" s="1069"/>
      <c r="D103" s="1070" t="s">
        <v>219</v>
      </c>
      <c r="E103" s="1070"/>
    </row>
    <row r="104" spans="1:5" s="42" customFormat="1" ht="12.75" x14ac:dyDescent="0.2">
      <c r="A104" s="255" t="s">
        <v>348</v>
      </c>
      <c r="B104" s="1071" t="str">
        <f>VLOOKUP(A104,$A$11:$E$36,3,0)</f>
        <v>CONTRAFO</v>
      </c>
      <c r="C104" s="1071"/>
      <c r="D104" s="1072">
        <v>1529.9</v>
      </c>
      <c r="E104" s="1072"/>
    </row>
    <row r="105" spans="1:5" s="42" customFormat="1" ht="12.75" x14ac:dyDescent="0.2">
      <c r="A105" s="69" t="s">
        <v>405</v>
      </c>
      <c r="B105" s="1073" t="str">
        <f>VLOOKUP(A105,$A$11:$E$36,3,0)</f>
        <v>DELTA COMÉRCIO</v>
      </c>
      <c r="C105" s="1074"/>
      <c r="D105" s="1075">
        <v>1860.75</v>
      </c>
      <c r="E105" s="1075"/>
    </row>
    <row r="106" spans="1:5" s="42" customFormat="1" ht="12.75" x14ac:dyDescent="0.2">
      <c r="A106" s="256" t="s">
        <v>406</v>
      </c>
      <c r="B106" s="1076" t="str">
        <f>VLOOKUP(A106,$A$11:$E$36,3,0)</f>
        <v>VIEW TECH</v>
      </c>
      <c r="C106" s="1077"/>
      <c r="D106" s="1078">
        <v>1577.04</v>
      </c>
      <c r="E106" s="1078"/>
    </row>
    <row r="107" spans="1:5" s="42" customFormat="1" ht="12.75" x14ac:dyDescent="0.2">
      <c r="A107" s="259"/>
      <c r="D107" s="84"/>
      <c r="E107" s="260"/>
    </row>
    <row r="108" spans="1:5" s="42" customFormat="1" ht="12.75" x14ac:dyDescent="0.2">
      <c r="A108" s="71" t="s">
        <v>39</v>
      </c>
      <c r="B108" s="72" t="s">
        <v>53</v>
      </c>
      <c r="C108" s="73" t="s">
        <v>40</v>
      </c>
      <c r="D108" s="73" t="s">
        <v>229</v>
      </c>
      <c r="E108" s="73" t="s">
        <v>230</v>
      </c>
    </row>
    <row r="109" spans="1:5" s="42" customFormat="1" ht="21" x14ac:dyDescent="0.2">
      <c r="A109" s="74" t="s">
        <v>424</v>
      </c>
      <c r="B109" s="75" t="s">
        <v>596</v>
      </c>
      <c r="C109" s="76" t="s">
        <v>119</v>
      </c>
      <c r="D109" s="77">
        <v>44462</v>
      </c>
      <c r="E109" s="78">
        <f>IF(SUM(D111:E113)&lt;&gt;0,MEDIAN(D111:E113),"")</f>
        <v>2434.0700000000002</v>
      </c>
    </row>
    <row r="110" spans="1:5" s="42" customFormat="1" ht="12.75" x14ac:dyDescent="0.2">
      <c r="A110" s="79" t="s">
        <v>233</v>
      </c>
      <c r="B110" s="1069" t="s">
        <v>234</v>
      </c>
      <c r="C110" s="1069"/>
      <c r="D110" s="1070" t="s">
        <v>219</v>
      </c>
      <c r="E110" s="1070"/>
    </row>
    <row r="111" spans="1:5" s="42" customFormat="1" ht="12.75" x14ac:dyDescent="0.2">
      <c r="A111" s="255" t="s">
        <v>387</v>
      </c>
      <c r="B111" s="1071" t="str">
        <f>VLOOKUP(A111,$A$11:$E$36,3,0)</f>
        <v>RC VIDROS</v>
      </c>
      <c r="C111" s="1071"/>
      <c r="D111" s="1072">
        <v>2182</v>
      </c>
      <c r="E111" s="1072"/>
    </row>
    <row r="112" spans="1:5" s="42" customFormat="1" ht="12.75" x14ac:dyDescent="0.2">
      <c r="A112" s="69" t="s">
        <v>388</v>
      </c>
      <c r="B112" s="1073" t="str">
        <f>VLOOKUP(A112,$A$11:$E$36,3,0)</f>
        <v>VARANDA VIDROS</v>
      </c>
      <c r="C112" s="1074"/>
      <c r="D112" s="1075">
        <v>2520</v>
      </c>
      <c r="E112" s="1075"/>
    </row>
    <row r="113" spans="1:5" s="42" customFormat="1" ht="12.75" x14ac:dyDescent="0.2">
      <c r="A113" s="256" t="s">
        <v>389</v>
      </c>
      <c r="B113" s="1076" t="str">
        <f>VLOOKUP(A113,$A$11:$E$36,3,0)</f>
        <v>VIDROLINE</v>
      </c>
      <c r="C113" s="1077"/>
      <c r="D113" s="1078">
        <v>2434.0700000000002</v>
      </c>
      <c r="E113" s="1078"/>
    </row>
    <row r="114" spans="1:5" s="42" customFormat="1" ht="12.75" x14ac:dyDescent="0.2">
      <c r="A114" s="259"/>
      <c r="D114" s="84"/>
      <c r="E114" s="260"/>
    </row>
    <row r="115" spans="1:5" s="42" customFormat="1" ht="12.75" x14ac:dyDescent="0.2">
      <c r="A115" s="71" t="s">
        <v>39</v>
      </c>
      <c r="B115" s="72" t="s">
        <v>53</v>
      </c>
      <c r="C115" s="73" t="s">
        <v>40</v>
      </c>
      <c r="D115" s="73" t="s">
        <v>229</v>
      </c>
      <c r="E115" s="73" t="s">
        <v>230</v>
      </c>
    </row>
    <row r="116" spans="1:5" s="42" customFormat="1" ht="21" x14ac:dyDescent="0.2">
      <c r="A116" s="257" t="s">
        <v>425</v>
      </c>
      <c r="B116" s="75" t="s">
        <v>597</v>
      </c>
      <c r="C116" s="76" t="s">
        <v>119</v>
      </c>
      <c r="D116" s="77">
        <v>44462</v>
      </c>
      <c r="E116" s="78">
        <f>IF(SUM(D118:E120)&lt;&gt;0,MEDIAN(D118:E120),"")</f>
        <v>3943.41</v>
      </c>
    </row>
    <row r="117" spans="1:5" s="42" customFormat="1" ht="12.75" x14ac:dyDescent="0.2">
      <c r="A117" s="79" t="s">
        <v>233</v>
      </c>
      <c r="B117" s="1069" t="s">
        <v>234</v>
      </c>
      <c r="C117" s="1069"/>
      <c r="D117" s="1070" t="s">
        <v>219</v>
      </c>
      <c r="E117" s="1070"/>
    </row>
    <row r="118" spans="1:5" s="42" customFormat="1" ht="12.75" x14ac:dyDescent="0.2">
      <c r="A118" s="255" t="s">
        <v>387</v>
      </c>
      <c r="B118" s="1071" t="str">
        <f>VLOOKUP(A118,$A$11:$E$36,3,0)</f>
        <v>RC VIDROS</v>
      </c>
      <c r="C118" s="1071"/>
      <c r="D118" s="1072">
        <v>3739</v>
      </c>
      <c r="E118" s="1072"/>
    </row>
    <row r="119" spans="1:5" s="42" customFormat="1" ht="12.75" x14ac:dyDescent="0.2">
      <c r="A119" s="69" t="s">
        <v>388</v>
      </c>
      <c r="B119" s="1073" t="str">
        <f>VLOOKUP(A119,$A$11:$E$36,3,0)</f>
        <v>VARANDA VIDROS</v>
      </c>
      <c r="C119" s="1074"/>
      <c r="D119" s="1075">
        <v>3943.41</v>
      </c>
      <c r="E119" s="1075"/>
    </row>
    <row r="120" spans="1:5" s="42" customFormat="1" ht="12.75" x14ac:dyDescent="0.2">
      <c r="A120" s="256" t="s">
        <v>389</v>
      </c>
      <c r="B120" s="1076" t="str">
        <f>VLOOKUP(A120,$A$11:$E$36,3,0)</f>
        <v>VIDROLINE</v>
      </c>
      <c r="C120" s="1077"/>
      <c r="D120" s="1078">
        <v>3955</v>
      </c>
      <c r="E120" s="1078"/>
    </row>
    <row r="121" spans="1:5" s="42" customFormat="1" ht="12.75" x14ac:dyDescent="0.2">
      <c r="A121" s="259"/>
      <c r="D121" s="84"/>
      <c r="E121" s="260"/>
    </row>
    <row r="122" spans="1:5" s="42" customFormat="1" ht="12.75" x14ac:dyDescent="0.2">
      <c r="A122" s="71" t="s">
        <v>39</v>
      </c>
      <c r="B122" s="72" t="s">
        <v>53</v>
      </c>
      <c r="C122" s="73" t="s">
        <v>40</v>
      </c>
      <c r="D122" s="73" t="s">
        <v>229</v>
      </c>
      <c r="E122" s="73" t="s">
        <v>230</v>
      </c>
    </row>
    <row r="123" spans="1:5" s="42" customFormat="1" ht="31.5" x14ac:dyDescent="0.2">
      <c r="A123" s="257" t="s">
        <v>426</v>
      </c>
      <c r="B123" s="75" t="s">
        <v>598</v>
      </c>
      <c r="C123" s="76" t="s">
        <v>119</v>
      </c>
      <c r="D123" s="77">
        <v>44462</v>
      </c>
      <c r="E123" s="78">
        <f>IF(SUM(D125:E127)&lt;&gt;0,MEDIAN(D125:E127),"")</f>
        <v>18500</v>
      </c>
    </row>
    <row r="124" spans="1:5" s="42" customFormat="1" ht="12.75" x14ac:dyDescent="0.2">
      <c r="A124" s="79" t="s">
        <v>233</v>
      </c>
      <c r="B124" s="1069" t="s">
        <v>234</v>
      </c>
      <c r="C124" s="1069"/>
      <c r="D124" s="1070" t="s">
        <v>219</v>
      </c>
      <c r="E124" s="1070"/>
    </row>
    <row r="125" spans="1:5" s="42" customFormat="1" ht="12.75" x14ac:dyDescent="0.2">
      <c r="A125" s="255" t="s">
        <v>387</v>
      </c>
      <c r="B125" s="1071" t="str">
        <f>VLOOKUP(A125,$A$11:$E$36,3,0)</f>
        <v>RC VIDROS</v>
      </c>
      <c r="C125" s="1071"/>
      <c r="D125" s="1072">
        <v>18500</v>
      </c>
      <c r="E125" s="1072"/>
    </row>
    <row r="126" spans="1:5" s="42" customFormat="1" ht="12.75" x14ac:dyDescent="0.2">
      <c r="A126" s="69" t="s">
        <v>388</v>
      </c>
      <c r="B126" s="1073" t="str">
        <f>VLOOKUP(A126,$A$11:$E$36,3,0)</f>
        <v>VARANDA VIDROS</v>
      </c>
      <c r="C126" s="1074"/>
      <c r="D126" s="1075">
        <v>16064.55</v>
      </c>
      <c r="E126" s="1075"/>
    </row>
    <row r="127" spans="1:5" s="42" customFormat="1" ht="12.75" x14ac:dyDescent="0.2">
      <c r="A127" s="256" t="s">
        <v>389</v>
      </c>
      <c r="B127" s="1076" t="str">
        <f>VLOOKUP(A127,$A$11:$E$36,3,0)</f>
        <v>VIDROLINE</v>
      </c>
      <c r="C127" s="1077"/>
      <c r="D127" s="1078">
        <v>19500</v>
      </c>
      <c r="E127" s="1078"/>
    </row>
    <row r="128" spans="1:5" s="42" customFormat="1" ht="12.75" x14ac:dyDescent="0.2">
      <c r="A128" s="259"/>
      <c r="D128" s="84"/>
      <c r="E128" s="260"/>
    </row>
    <row r="129" spans="1:5" s="42" customFormat="1" ht="12.75" x14ac:dyDescent="0.2">
      <c r="A129" s="71" t="s">
        <v>39</v>
      </c>
      <c r="B129" s="72" t="s">
        <v>53</v>
      </c>
      <c r="C129" s="73" t="s">
        <v>40</v>
      </c>
      <c r="D129" s="73" t="s">
        <v>229</v>
      </c>
      <c r="E129" s="73" t="s">
        <v>230</v>
      </c>
    </row>
    <row r="130" spans="1:5" s="42" customFormat="1" ht="31.5" x14ac:dyDescent="0.2">
      <c r="A130" s="294" t="s">
        <v>427</v>
      </c>
      <c r="B130" s="295" t="s">
        <v>603</v>
      </c>
      <c r="C130" s="296" t="s">
        <v>119</v>
      </c>
      <c r="D130" s="297">
        <v>44462</v>
      </c>
      <c r="E130" s="298">
        <f>IF(SUM(D132:E134)&lt;&gt;0,MEDIAN(D132:E134),"")</f>
        <v>5000</v>
      </c>
    </row>
    <row r="131" spans="1:5" s="42" customFormat="1" ht="12.75" x14ac:dyDescent="0.2">
      <c r="A131" s="79" t="s">
        <v>233</v>
      </c>
      <c r="B131" s="1069" t="s">
        <v>234</v>
      </c>
      <c r="C131" s="1069"/>
      <c r="D131" s="1070" t="s">
        <v>219</v>
      </c>
      <c r="E131" s="1070"/>
    </row>
    <row r="132" spans="1:5" s="42" customFormat="1" ht="12.75" x14ac:dyDescent="0.2">
      <c r="A132" s="255" t="s">
        <v>387</v>
      </c>
      <c r="B132" s="1071" t="str">
        <f>VLOOKUP(A132,$A$11:$E$36,3,0)</f>
        <v>RC VIDROS</v>
      </c>
      <c r="C132" s="1071"/>
      <c r="D132" s="1072">
        <v>7000</v>
      </c>
      <c r="E132" s="1072"/>
    </row>
    <row r="133" spans="1:5" s="42" customFormat="1" ht="12.75" x14ac:dyDescent="0.2">
      <c r="A133" s="69" t="s">
        <v>388</v>
      </c>
      <c r="B133" s="1073" t="str">
        <f>VLOOKUP(A133,$A$11:$E$36,3,0)</f>
        <v>VARANDA VIDROS</v>
      </c>
      <c r="C133" s="1074"/>
      <c r="D133" s="1075">
        <v>5000</v>
      </c>
      <c r="E133" s="1075"/>
    </row>
    <row r="134" spans="1:5" s="42" customFormat="1" ht="12.75" x14ac:dyDescent="0.2">
      <c r="A134" s="256" t="s">
        <v>389</v>
      </c>
      <c r="B134" s="1076" t="str">
        <f>VLOOKUP(A134,$A$11:$E$36,3,0)</f>
        <v>VIDROLINE</v>
      </c>
      <c r="C134" s="1077"/>
      <c r="D134" s="1078">
        <v>3000</v>
      </c>
      <c r="E134" s="1078"/>
    </row>
    <row r="135" spans="1:5" s="42" customFormat="1" ht="12.75" x14ac:dyDescent="0.2">
      <c r="A135" s="259"/>
      <c r="D135" s="84"/>
      <c r="E135" s="260"/>
    </row>
    <row r="136" spans="1:5" s="42" customFormat="1" ht="12.75" x14ac:dyDescent="0.2">
      <c r="A136" s="71" t="s">
        <v>39</v>
      </c>
      <c r="B136" s="72" t="s">
        <v>53</v>
      </c>
      <c r="C136" s="73" t="s">
        <v>40</v>
      </c>
      <c r="D136" s="73" t="s">
        <v>229</v>
      </c>
      <c r="E136" s="73" t="s">
        <v>230</v>
      </c>
    </row>
    <row r="137" spans="1:5" s="42" customFormat="1" ht="36.75" customHeight="1" x14ac:dyDescent="0.2">
      <c r="A137" s="299" t="s">
        <v>428</v>
      </c>
      <c r="B137" s="295" t="s">
        <v>430</v>
      </c>
      <c r="C137" s="296" t="s">
        <v>213</v>
      </c>
      <c r="D137" s="297">
        <v>44463</v>
      </c>
      <c r="E137" s="298">
        <f>IF(SUM(D139:E141)&lt;&gt;0,MEDIAN(D139:E141),"")</f>
        <v>317620</v>
      </c>
    </row>
    <row r="138" spans="1:5" s="42" customFormat="1" ht="12.75" x14ac:dyDescent="0.2">
      <c r="A138" s="79" t="s">
        <v>233</v>
      </c>
      <c r="B138" s="1069" t="s">
        <v>234</v>
      </c>
      <c r="C138" s="1069"/>
      <c r="D138" s="1070" t="s">
        <v>219</v>
      </c>
      <c r="E138" s="1070"/>
    </row>
    <row r="139" spans="1:5" s="42" customFormat="1" ht="12.75" x14ac:dyDescent="0.2">
      <c r="A139" s="255" t="s">
        <v>348</v>
      </c>
      <c r="B139" s="1071" t="str">
        <f>VLOOKUP(A139,$A$11:$E$36,3,0)</f>
        <v>CONTRAFO</v>
      </c>
      <c r="C139" s="1071"/>
      <c r="D139" s="1072">
        <v>396750</v>
      </c>
      <c r="E139" s="1072"/>
    </row>
    <row r="140" spans="1:5" s="42" customFormat="1" ht="12.75" x14ac:dyDescent="0.2">
      <c r="A140" s="69" t="s">
        <v>390</v>
      </c>
      <c r="B140" s="1073" t="str">
        <f>VLOOKUP(A140,$A$11:$E$36,3,0)</f>
        <v>GAÚCHA CONSTRUÇÕES ELÉTRICAS</v>
      </c>
      <c r="C140" s="1074"/>
      <c r="D140" s="1075">
        <v>238490</v>
      </c>
      <c r="E140" s="1075"/>
    </row>
    <row r="141" spans="1:5" s="42" customFormat="1" ht="12.75" x14ac:dyDescent="0.2">
      <c r="A141" s="256" t="s">
        <v>391</v>
      </c>
      <c r="B141" s="1076" t="str">
        <f>VLOOKUP(A141,$A$11:$E$36,3,0)</f>
        <v>KOMPARY</v>
      </c>
      <c r="C141" s="1077"/>
      <c r="D141" s="1078"/>
      <c r="E141" s="1078"/>
    </row>
    <row r="142" spans="1:5" s="42" customFormat="1" ht="12.75" x14ac:dyDescent="0.2">
      <c r="A142" s="259"/>
      <c r="D142" s="84"/>
      <c r="E142" s="260"/>
    </row>
    <row r="143" spans="1:5" s="42" customFormat="1" ht="12.75" x14ac:dyDescent="0.2">
      <c r="A143" s="71" t="s">
        <v>39</v>
      </c>
      <c r="B143" s="72" t="s">
        <v>53</v>
      </c>
      <c r="C143" s="73" t="s">
        <v>40</v>
      </c>
      <c r="D143" s="73" t="s">
        <v>229</v>
      </c>
      <c r="E143" s="73" t="s">
        <v>230</v>
      </c>
    </row>
    <row r="144" spans="1:5" s="42" customFormat="1" ht="31.5" x14ac:dyDescent="0.2">
      <c r="A144" s="294" t="s">
        <v>429</v>
      </c>
      <c r="B144" s="295" t="s">
        <v>535</v>
      </c>
      <c r="C144" s="296" t="s">
        <v>232</v>
      </c>
      <c r="D144" s="297">
        <v>44386</v>
      </c>
      <c r="E144" s="298">
        <f>IF(SUM(D146:E148)&lt;&gt;0,MEDIAN(D146:E148),"")</f>
        <v>150000</v>
      </c>
    </row>
    <row r="145" spans="1:5" s="42" customFormat="1" ht="12.75" x14ac:dyDescent="0.2">
      <c r="A145" s="79" t="s">
        <v>233</v>
      </c>
      <c r="B145" s="1069" t="s">
        <v>234</v>
      </c>
      <c r="C145" s="1069"/>
      <c r="D145" s="1070" t="s">
        <v>219</v>
      </c>
      <c r="E145" s="1070"/>
    </row>
    <row r="146" spans="1:5" s="42" customFormat="1" ht="12.75" x14ac:dyDescent="0.2">
      <c r="A146" s="255" t="s">
        <v>414</v>
      </c>
      <c r="B146" s="1071" t="e">
        <f>VLOOKUP(A146,$A$11:$E$36,3,0)</f>
        <v>#N/A</v>
      </c>
      <c r="C146" s="1071"/>
      <c r="D146" s="1072">
        <v>150000</v>
      </c>
      <c r="E146" s="1072"/>
    </row>
    <row r="147" spans="1:5" s="42" customFormat="1" ht="12.75" x14ac:dyDescent="0.2">
      <c r="A147" s="69" t="s">
        <v>415</v>
      </c>
      <c r="B147" s="1073" t="e">
        <f>VLOOKUP(A147,$A$11:$E$36,3,0)</f>
        <v>#N/A</v>
      </c>
      <c r="C147" s="1074"/>
      <c r="D147" s="1075">
        <v>100000</v>
      </c>
      <c r="E147" s="1075"/>
    </row>
    <row r="148" spans="1:5" s="42" customFormat="1" ht="12.75" x14ac:dyDescent="0.2">
      <c r="A148" s="256" t="s">
        <v>416</v>
      </c>
      <c r="B148" s="1076" t="e">
        <f>VLOOKUP(A148,$A$11:$E$36,3,0)</f>
        <v>#N/A</v>
      </c>
      <c r="C148" s="1077"/>
      <c r="D148" s="1078">
        <v>175000</v>
      </c>
      <c r="E148" s="1078"/>
    </row>
    <row r="149" spans="1:5" s="42" customFormat="1" ht="12.75" x14ac:dyDescent="0.2">
      <c r="A149" s="259"/>
      <c r="D149" s="84"/>
      <c r="E149" s="260"/>
    </row>
    <row r="150" spans="1:5" s="42" customFormat="1" ht="12.75" x14ac:dyDescent="0.2">
      <c r="A150" s="71" t="s">
        <v>39</v>
      </c>
      <c r="B150" s="72" t="s">
        <v>53</v>
      </c>
      <c r="C150" s="73" t="s">
        <v>40</v>
      </c>
      <c r="D150" s="73" t="s">
        <v>229</v>
      </c>
      <c r="E150" s="73" t="s">
        <v>230</v>
      </c>
    </row>
    <row r="151" spans="1:5" s="42" customFormat="1" ht="31.5" x14ac:dyDescent="0.2">
      <c r="A151" s="74" t="s">
        <v>431</v>
      </c>
      <c r="B151" s="75" t="s">
        <v>532</v>
      </c>
      <c r="C151" s="76" t="s">
        <v>213</v>
      </c>
      <c r="D151" s="77">
        <v>44462</v>
      </c>
      <c r="E151" s="78">
        <f>IF(SUM(D153:E155)&lt;&gt;0,MEDIAN(D153:E155),"")</f>
        <v>3800</v>
      </c>
    </row>
    <row r="152" spans="1:5" s="42" customFormat="1" ht="12.75" x14ac:dyDescent="0.2">
      <c r="A152" s="79" t="s">
        <v>233</v>
      </c>
      <c r="B152" s="1069" t="s">
        <v>234</v>
      </c>
      <c r="C152" s="1069"/>
      <c r="D152" s="1070" t="s">
        <v>219</v>
      </c>
      <c r="E152" s="1070"/>
    </row>
    <row r="153" spans="1:5" s="42" customFormat="1" ht="12.75" x14ac:dyDescent="0.2">
      <c r="A153" s="255" t="s">
        <v>391</v>
      </c>
      <c r="B153" s="1071" t="str">
        <f>VLOOKUP(A153,$A$11:$E$36,3,0)</f>
        <v>KOMPARY</v>
      </c>
      <c r="C153" s="1071"/>
      <c r="D153" s="1072">
        <v>3800</v>
      </c>
      <c r="E153" s="1072"/>
    </row>
    <row r="154" spans="1:5" s="42" customFormat="1" ht="12.75" x14ac:dyDescent="0.2">
      <c r="A154" s="69" t="s">
        <v>392</v>
      </c>
      <c r="B154" s="1073" t="str">
        <f>VLOOKUP(A154,$A$11:$E$36,3,0)</f>
        <v xml:space="preserve">NEXXO </v>
      </c>
      <c r="C154" s="1074"/>
      <c r="D154" s="1075">
        <v>6600</v>
      </c>
      <c r="E154" s="1075"/>
    </row>
    <row r="155" spans="1:5" s="42" customFormat="1" ht="12.75" x14ac:dyDescent="0.2">
      <c r="A155" s="256" t="s">
        <v>395</v>
      </c>
      <c r="B155" s="1076" t="str">
        <f>VLOOKUP(A155,$A$11:$E$36,3,0)</f>
        <v>LUMISETE</v>
      </c>
      <c r="C155" s="1077"/>
      <c r="D155" s="1078">
        <v>2890</v>
      </c>
      <c r="E155" s="1078"/>
    </row>
    <row r="156" spans="1:5" s="42" customFormat="1" ht="12.75" x14ac:dyDescent="0.2">
      <c r="A156" s="259"/>
      <c r="D156" s="84"/>
      <c r="E156" s="260"/>
    </row>
    <row r="157" spans="1:5" s="42" customFormat="1" ht="12.75" x14ac:dyDescent="0.2">
      <c r="A157" s="71" t="s">
        <v>39</v>
      </c>
      <c r="B157" s="72" t="s">
        <v>53</v>
      </c>
      <c r="C157" s="73" t="s">
        <v>40</v>
      </c>
      <c r="D157" s="73" t="s">
        <v>229</v>
      </c>
      <c r="E157" s="73" t="s">
        <v>230</v>
      </c>
    </row>
    <row r="158" spans="1:5" s="42" customFormat="1" ht="21" x14ac:dyDescent="0.2">
      <c r="A158" s="257" t="s">
        <v>432</v>
      </c>
      <c r="B158" s="75" t="s">
        <v>488</v>
      </c>
      <c r="C158" s="76" t="s">
        <v>213</v>
      </c>
      <c r="D158" s="77">
        <v>44454</v>
      </c>
      <c r="E158" s="78">
        <f>IF(SUM(D160:E162)&lt;&gt;0,MEDIAN(D160:E162),"")</f>
        <v>118000</v>
      </c>
    </row>
    <row r="159" spans="1:5" s="42" customFormat="1" ht="12.75" x14ac:dyDescent="0.2">
      <c r="A159" s="79" t="s">
        <v>233</v>
      </c>
      <c r="B159" s="1069" t="s">
        <v>234</v>
      </c>
      <c r="C159" s="1069"/>
      <c r="D159" s="1070" t="s">
        <v>219</v>
      </c>
      <c r="E159" s="1070"/>
    </row>
    <row r="160" spans="1:5" s="42" customFormat="1" ht="12.75" x14ac:dyDescent="0.2">
      <c r="A160" s="255" t="s">
        <v>397</v>
      </c>
      <c r="B160" s="1071" t="str">
        <f>VLOOKUP(A160,$A$11:$E$36,3,0)</f>
        <v>JE BLINDAGEM</v>
      </c>
      <c r="C160" s="1071"/>
      <c r="D160" s="1072">
        <v>110900</v>
      </c>
      <c r="E160" s="1072"/>
    </row>
    <row r="161" spans="1:6" s="42" customFormat="1" ht="12.75" x14ac:dyDescent="0.2">
      <c r="A161" s="69" t="s">
        <v>398</v>
      </c>
      <c r="B161" s="1073" t="str">
        <f>VLOOKUP(A161,$A$11:$E$36,3,0)</f>
        <v>BLINDAMAIS</v>
      </c>
      <c r="C161" s="1074"/>
      <c r="D161" s="1075">
        <v>121800</v>
      </c>
      <c r="E161" s="1075"/>
    </row>
    <row r="162" spans="1:6" s="42" customFormat="1" ht="12.75" x14ac:dyDescent="0.2">
      <c r="A162" s="256" t="s">
        <v>399</v>
      </c>
      <c r="B162" s="1076" t="str">
        <f>VLOOKUP(A162,$A$11:$E$36,3,0)</f>
        <v>BG</v>
      </c>
      <c r="C162" s="1077"/>
      <c r="D162" s="1078">
        <v>118000</v>
      </c>
      <c r="E162" s="1078"/>
    </row>
    <row r="163" spans="1:6" s="42" customFormat="1" ht="12.75" x14ac:dyDescent="0.2">
      <c r="A163" s="259"/>
      <c r="D163" s="84"/>
      <c r="E163" s="260"/>
    </row>
    <row r="164" spans="1:6" s="42" customFormat="1" ht="12.75" x14ac:dyDescent="0.2"/>
    <row r="165" spans="1:6" s="42" customFormat="1" ht="12.75" x14ac:dyDescent="0.2"/>
    <row r="166" spans="1:6" s="42" customFormat="1" ht="12.75" x14ac:dyDescent="0.2"/>
    <row r="167" spans="1:6" s="42" customFormat="1" ht="12.75" x14ac:dyDescent="0.2"/>
    <row r="168" spans="1:6" s="42" customFormat="1" x14ac:dyDescent="0.25">
      <c r="F168"/>
    </row>
    <row r="169" spans="1:6" s="42" customFormat="1" x14ac:dyDescent="0.25">
      <c r="F169"/>
    </row>
  </sheetData>
  <dataConsolidate/>
  <mergeCells count="148">
    <mergeCell ref="A4:E4"/>
    <mergeCell ref="D5:E5"/>
    <mergeCell ref="D7:E8"/>
    <mergeCell ref="A37:E37"/>
    <mergeCell ref="B40:C40"/>
    <mergeCell ref="D40:E40"/>
    <mergeCell ref="B54:C54"/>
    <mergeCell ref="D54:E54"/>
    <mergeCell ref="B55:C55"/>
    <mergeCell ref="D55:E55"/>
    <mergeCell ref="B56:C56"/>
    <mergeCell ref="D56:E56"/>
    <mergeCell ref="B41:C41"/>
    <mergeCell ref="D41:E41"/>
    <mergeCell ref="B42:C42"/>
    <mergeCell ref="D42:E42"/>
    <mergeCell ref="B43:C43"/>
    <mergeCell ref="D43:E43"/>
    <mergeCell ref="B69:C69"/>
    <mergeCell ref="D69:E69"/>
    <mergeCell ref="B63:C63"/>
    <mergeCell ref="D63:E63"/>
    <mergeCell ref="B47:C47"/>
    <mergeCell ref="D47:E47"/>
    <mergeCell ref="B48:C48"/>
    <mergeCell ref="D48:E48"/>
    <mergeCell ref="B49:C49"/>
    <mergeCell ref="D49:E49"/>
    <mergeCell ref="B57:C57"/>
    <mergeCell ref="D57:E57"/>
    <mergeCell ref="B61:C61"/>
    <mergeCell ref="D61:E61"/>
    <mergeCell ref="B62:C62"/>
    <mergeCell ref="D62:E62"/>
    <mergeCell ref="B70:C70"/>
    <mergeCell ref="D70:E70"/>
    <mergeCell ref="B71:C71"/>
    <mergeCell ref="D71:E71"/>
    <mergeCell ref="B64:C64"/>
    <mergeCell ref="D64:E64"/>
    <mergeCell ref="B68:C68"/>
    <mergeCell ref="D68:E68"/>
    <mergeCell ref="B78:C78"/>
    <mergeCell ref="D78:E78"/>
    <mergeCell ref="B82:C82"/>
    <mergeCell ref="D82:E82"/>
    <mergeCell ref="B83:C83"/>
    <mergeCell ref="D83:E83"/>
    <mergeCell ref="B75:C75"/>
    <mergeCell ref="D75:E75"/>
    <mergeCell ref="B76:C76"/>
    <mergeCell ref="D76:E76"/>
    <mergeCell ref="B77:C77"/>
    <mergeCell ref="D77:E77"/>
    <mergeCell ref="B90:C90"/>
    <mergeCell ref="D90:E90"/>
    <mergeCell ref="B91:C91"/>
    <mergeCell ref="D91:E91"/>
    <mergeCell ref="B92:C92"/>
    <mergeCell ref="D92:E92"/>
    <mergeCell ref="B84:C84"/>
    <mergeCell ref="D84:E84"/>
    <mergeCell ref="B85:C85"/>
    <mergeCell ref="D85:E85"/>
    <mergeCell ref="B89:C89"/>
    <mergeCell ref="D89:E89"/>
    <mergeCell ref="B99:C99"/>
    <mergeCell ref="D99:E99"/>
    <mergeCell ref="B103:C103"/>
    <mergeCell ref="D103:E103"/>
    <mergeCell ref="B104:C104"/>
    <mergeCell ref="D104:E104"/>
    <mergeCell ref="B96:C96"/>
    <mergeCell ref="D96:E96"/>
    <mergeCell ref="B97:C97"/>
    <mergeCell ref="D97:E97"/>
    <mergeCell ref="B98:C98"/>
    <mergeCell ref="D98:E98"/>
    <mergeCell ref="B134:C134"/>
    <mergeCell ref="D134:E134"/>
    <mergeCell ref="B106:C106"/>
    <mergeCell ref="D106:E106"/>
    <mergeCell ref="B110:C110"/>
    <mergeCell ref="D110:E110"/>
    <mergeCell ref="B124:C124"/>
    <mergeCell ref="D124:E124"/>
    <mergeCell ref="B117:C117"/>
    <mergeCell ref="D117:E117"/>
    <mergeCell ref="B118:C118"/>
    <mergeCell ref="D118:E118"/>
    <mergeCell ref="B119:C119"/>
    <mergeCell ref="D119:E119"/>
    <mergeCell ref="B126:C126"/>
    <mergeCell ref="D126:E126"/>
    <mergeCell ref="B111:C111"/>
    <mergeCell ref="D111:E111"/>
    <mergeCell ref="B112:C112"/>
    <mergeCell ref="D112:E112"/>
    <mergeCell ref="B113:C113"/>
    <mergeCell ref="D113:E113"/>
    <mergeCell ref="B162:C162"/>
    <mergeCell ref="D162:E162"/>
    <mergeCell ref="B131:C131"/>
    <mergeCell ref="D131:E131"/>
    <mergeCell ref="B132:C132"/>
    <mergeCell ref="D132:E132"/>
    <mergeCell ref="B50:C50"/>
    <mergeCell ref="D50:E50"/>
    <mergeCell ref="B125:C125"/>
    <mergeCell ref="D125:E125"/>
    <mergeCell ref="B145:C145"/>
    <mergeCell ref="D145:E145"/>
    <mergeCell ref="B155:C155"/>
    <mergeCell ref="D155:E155"/>
    <mergeCell ref="B159:C159"/>
    <mergeCell ref="D159:E159"/>
    <mergeCell ref="B160:C160"/>
    <mergeCell ref="D160:E160"/>
    <mergeCell ref="B152:C152"/>
    <mergeCell ref="D152:E152"/>
    <mergeCell ref="B153:C153"/>
    <mergeCell ref="D153:E153"/>
    <mergeCell ref="B154:C154"/>
    <mergeCell ref="D154:E154"/>
    <mergeCell ref="B105:C105"/>
    <mergeCell ref="D105:E105"/>
    <mergeCell ref="B120:C120"/>
    <mergeCell ref="D120:E120"/>
    <mergeCell ref="B161:C161"/>
    <mergeCell ref="D161:E161"/>
    <mergeCell ref="B146:C146"/>
    <mergeCell ref="D146:E146"/>
    <mergeCell ref="B147:C147"/>
    <mergeCell ref="D147:E147"/>
    <mergeCell ref="B148:C148"/>
    <mergeCell ref="D148:E148"/>
    <mergeCell ref="B139:C139"/>
    <mergeCell ref="D139:E139"/>
    <mergeCell ref="B140:C140"/>
    <mergeCell ref="D140:E140"/>
    <mergeCell ref="B141:C141"/>
    <mergeCell ref="D141:E141"/>
    <mergeCell ref="B127:C127"/>
    <mergeCell ref="D127:E127"/>
    <mergeCell ref="B138:C138"/>
    <mergeCell ref="D138:E138"/>
    <mergeCell ref="B133:C133"/>
    <mergeCell ref="D133:E133"/>
  </mergeCells>
  <phoneticPr fontId="2" type="noConversion"/>
  <dataValidations count="2">
    <dataValidation type="list" allowBlank="1" showInputMessage="1" showErrorMessage="1" sqref="A72 A58 A65 A44" xr:uid="{00000000-0002-0000-0B00-000000000000}">
      <formula1>#REF!</formula1>
    </dataValidation>
    <dataValidation type="list" allowBlank="1" showInputMessage="1" showErrorMessage="1" sqref="A41:A43 A62:A64 A146:A148 A160:A162 A153:A155 A139:A141 A125:A127 A118:A120 A111:A113 A104:A106 A97:A99 A76:A78 A69:A71 A55:A57 A83:A85 A90:A92 A48:A51 A132:A134" xr:uid="{00000000-0002-0000-0B00-000001000000}">
      <formula1>$A$11:$A$36</formula1>
    </dataValidation>
  </dataValidations>
  <printOptions horizontalCentered="1"/>
  <pageMargins left="0.23622047244094491" right="0.23622047244094491" top="0.39370078740157483" bottom="0.39370078740157483" header="0.31496062992125984" footer="0.31496062992125984"/>
  <pageSetup paperSize="9" scale="83" fitToHeight="0" orientation="portrait" r:id="rId1"/>
  <headerFooter>
    <oddFooter>Página &amp;P de &amp;N</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79998168889431442"/>
    <pageSetUpPr fitToPage="1"/>
  </sheetPr>
  <dimension ref="A1:AB69"/>
  <sheetViews>
    <sheetView workbookViewId="0"/>
  </sheetViews>
  <sheetFormatPr defaultColWidth="9.140625" defaultRowHeight="15" x14ac:dyDescent="0.25"/>
  <cols>
    <col min="1" max="1" width="9.85546875" bestFit="1" customWidth="1"/>
    <col min="2" max="2" width="18.7109375" customWidth="1"/>
    <col min="3" max="3" width="32.5703125" customWidth="1"/>
    <col min="4" max="4" width="9.42578125" bestFit="1" customWidth="1"/>
    <col min="5" max="5" width="17.7109375" bestFit="1" customWidth="1"/>
    <col min="6" max="6" width="15" bestFit="1" customWidth="1"/>
    <col min="7" max="7" width="8.140625" bestFit="1" customWidth="1"/>
    <col min="8" max="8" width="16" bestFit="1" customWidth="1"/>
    <col min="9" max="9" width="15" bestFit="1" customWidth="1"/>
    <col min="10" max="10" width="8.140625" bestFit="1" customWidth="1"/>
    <col min="11" max="11" width="16" bestFit="1" customWidth="1"/>
    <col min="12" max="12" width="15" bestFit="1" customWidth="1"/>
    <col min="13" max="13" width="8.42578125" bestFit="1" customWidth="1"/>
    <col min="14" max="14" width="16" bestFit="1" customWidth="1"/>
    <col min="15" max="15" width="15" bestFit="1" customWidth="1"/>
    <col min="16" max="16" width="8.42578125" bestFit="1" customWidth="1"/>
    <col min="17" max="17" width="16" bestFit="1" customWidth="1"/>
    <col min="18" max="18" width="15" bestFit="1" customWidth="1"/>
    <col min="19" max="19" width="8.42578125" bestFit="1" customWidth="1"/>
    <col min="20" max="20" width="16" bestFit="1" customWidth="1"/>
    <col min="21" max="21" width="15.5703125" customWidth="1"/>
    <col min="22" max="22" width="8.42578125" bestFit="1" customWidth="1"/>
    <col min="23" max="23" width="16" bestFit="1" customWidth="1"/>
    <col min="24" max="24" width="10.7109375" customWidth="1"/>
    <col min="25" max="25" width="13.85546875" customWidth="1"/>
    <col min="26" max="26" width="6" bestFit="1" customWidth="1"/>
    <col min="27" max="27" width="13.85546875" customWidth="1"/>
    <col min="28" max="28" width="6" bestFit="1" customWidth="1"/>
  </cols>
  <sheetData>
    <row r="1" spans="1:28" ht="14.45" customHeight="1" x14ac:dyDescent="0.25">
      <c r="A1" s="20"/>
      <c r="B1" s="21"/>
      <c r="C1" s="770" t="str">
        <f>ORÇAMENTO!D2</f>
        <v>GOVERNO DO ESTADO DE MATO GROSSO DO SUL</v>
      </c>
      <c r="D1" s="770"/>
      <c r="E1" s="770"/>
      <c r="F1" s="770"/>
      <c r="G1" s="770"/>
      <c r="H1" s="770"/>
      <c r="I1" s="770"/>
      <c r="J1" s="770"/>
      <c r="K1" s="770"/>
      <c r="L1" s="770"/>
      <c r="M1" s="770"/>
      <c r="N1" s="770"/>
      <c r="O1" s="770"/>
      <c r="P1" s="770"/>
      <c r="Q1" s="770"/>
      <c r="R1" s="770"/>
      <c r="S1" s="770"/>
      <c r="T1" s="770"/>
      <c r="U1" s="770"/>
      <c r="V1" s="770"/>
      <c r="W1" s="770"/>
      <c r="X1" s="770"/>
    </row>
    <row r="2" spans="1:28" ht="14.45" customHeight="1" x14ac:dyDescent="0.25">
      <c r="A2" s="7"/>
      <c r="B2" s="22"/>
      <c r="C2" s="771" t="str">
        <f>ORÇAMENTO!D3</f>
        <v>PREFEITURA MUNICIPAL DE RIBAS DO RIO PARDO</v>
      </c>
      <c r="D2" s="771"/>
      <c r="E2" s="771"/>
      <c r="F2" s="771"/>
      <c r="G2" s="771"/>
      <c r="H2" s="771"/>
      <c r="I2" s="771"/>
      <c r="J2" s="771"/>
      <c r="K2" s="771"/>
      <c r="L2" s="771"/>
      <c r="M2" s="771"/>
      <c r="N2" s="771"/>
      <c r="O2" s="771"/>
      <c r="P2" s="771"/>
      <c r="Q2" s="771"/>
      <c r="R2" s="771"/>
      <c r="S2" s="771"/>
      <c r="T2" s="771"/>
      <c r="U2" s="771"/>
      <c r="V2" s="771"/>
      <c r="W2" s="771"/>
      <c r="X2" s="771"/>
    </row>
    <row r="3" spans="1:28" ht="14.45" customHeight="1" x14ac:dyDescent="0.25">
      <c r="A3" s="8"/>
      <c r="B3" s="23"/>
      <c r="C3" s="770" t="str">
        <f>ORÇAMENTO!D4</f>
        <v>SECRETARIA DE OBRAS</v>
      </c>
      <c r="D3" s="770"/>
      <c r="E3" s="770"/>
      <c r="F3" s="770"/>
      <c r="G3" s="770"/>
      <c r="H3" s="770"/>
      <c r="I3" s="770"/>
      <c r="J3" s="770"/>
      <c r="K3" s="770"/>
      <c r="L3" s="770"/>
      <c r="M3" s="770"/>
      <c r="N3" s="770"/>
      <c r="O3" s="770"/>
      <c r="P3" s="770"/>
      <c r="Q3" s="770"/>
      <c r="R3" s="770"/>
      <c r="S3" s="770"/>
      <c r="T3" s="770"/>
      <c r="U3" s="770"/>
      <c r="V3" s="770"/>
      <c r="W3" s="770"/>
      <c r="X3" s="770"/>
    </row>
    <row r="4" spans="1:28" ht="20.45" customHeight="1" x14ac:dyDescent="0.25">
      <c r="A4" s="772" t="s">
        <v>768</v>
      </c>
      <c r="B4" s="773"/>
      <c r="C4" s="773"/>
      <c r="D4" s="773"/>
      <c r="E4" s="773"/>
      <c r="F4" s="773"/>
      <c r="G4" s="773"/>
      <c r="H4" s="773"/>
      <c r="I4" s="773"/>
      <c r="J4" s="773"/>
      <c r="K4" s="773"/>
      <c r="L4" s="773"/>
      <c r="M4" s="773"/>
      <c r="N4" s="773"/>
      <c r="O4" s="773"/>
      <c r="P4" s="773"/>
      <c r="Q4" s="773"/>
      <c r="R4" s="773"/>
      <c r="S4" s="773"/>
      <c r="T4" s="773"/>
      <c r="U4" s="773"/>
      <c r="V4" s="773"/>
      <c r="W4" s="773"/>
      <c r="X4" s="1063"/>
    </row>
    <row r="5" spans="1:28" ht="14.45" customHeight="1" x14ac:dyDescent="0.25">
      <c r="A5" s="32" t="str">
        <f>ORÇAMENTO!B6</f>
        <v>OBJETO:</v>
      </c>
      <c r="B5" s="1169" t="str">
        <f>ORÇAMENTO!C6</f>
        <v>AMPLIAÇÃO DO HOSPITAL MUNICIPAL DE RIBAS DO RIO PARDO</v>
      </c>
      <c r="C5" s="1169"/>
      <c r="D5" s="1169"/>
      <c r="E5" s="1169"/>
      <c r="F5" s="1169"/>
      <c r="G5" s="1169"/>
      <c r="H5" s="1169"/>
      <c r="I5" s="1169"/>
      <c r="J5" s="1169"/>
      <c r="K5" s="1169"/>
      <c r="L5" s="1169"/>
      <c r="M5" s="1169"/>
      <c r="N5" s="1169"/>
      <c r="O5" s="1169"/>
      <c r="P5" s="1169"/>
      <c r="Q5" s="1169"/>
      <c r="R5" s="1169"/>
      <c r="S5" s="1169"/>
      <c r="T5" s="1169"/>
      <c r="U5" s="262" t="s">
        <v>46</v>
      </c>
      <c r="V5" s="28"/>
      <c r="W5" s="28"/>
      <c r="X5" s="29"/>
    </row>
    <row r="6" spans="1:28" ht="14.45" customHeight="1" x14ac:dyDescent="0.25">
      <c r="A6" s="32" t="str">
        <f>ORÇAMENTO!B7</f>
        <v>MUNÍCIPIO:</v>
      </c>
      <c r="B6" s="1169" t="str">
        <f>ORÇAMENTO!C7</f>
        <v>RIBAS DO RIO PARDO - MS</v>
      </c>
      <c r="C6" s="1169"/>
      <c r="D6" s="1169"/>
      <c r="E6" s="1169"/>
      <c r="F6" s="1169"/>
      <c r="G6" s="1169"/>
      <c r="H6" s="1169"/>
      <c r="I6" s="1169"/>
      <c r="J6" s="1169"/>
      <c r="K6" s="1169"/>
      <c r="L6" s="1169"/>
      <c r="M6" s="1169"/>
      <c r="N6" s="1169"/>
      <c r="O6" s="1169"/>
      <c r="P6" s="1169"/>
      <c r="Q6" s="1169"/>
      <c r="R6" s="1169"/>
      <c r="S6" s="1169"/>
      <c r="T6" s="1169"/>
      <c r="U6" s="35"/>
      <c r="V6" s="36"/>
      <c r="W6" s="36"/>
      <c r="X6" s="30"/>
    </row>
    <row r="7" spans="1:28" ht="14.45" customHeight="1" x14ac:dyDescent="0.25">
      <c r="A7" s="32" t="str">
        <f>ORÇAMENTO!B8</f>
        <v>LOCAL:</v>
      </c>
      <c r="B7" s="1169" t="str">
        <f>ORÇAMENTO!C8</f>
        <v>RUA JÚLIO VIANA, 270, VILA NOSSA SRA DA CONCEIÇÃO - RIBAS DO RIO PARDO - MS</v>
      </c>
      <c r="C7" s="1169"/>
      <c r="D7" s="1169"/>
      <c r="E7" s="1169"/>
      <c r="F7" s="1169"/>
      <c r="G7" s="1169"/>
      <c r="H7" s="1169"/>
      <c r="I7" s="1169"/>
      <c r="J7" s="1169"/>
      <c r="K7" s="1169"/>
      <c r="L7" s="1169"/>
      <c r="M7" s="1169"/>
      <c r="N7" s="1169"/>
      <c r="O7" s="1169"/>
      <c r="P7" s="1169"/>
      <c r="Q7" s="1169"/>
      <c r="R7" s="1169"/>
      <c r="S7" s="1169"/>
      <c r="T7" s="1169"/>
      <c r="U7" s="751" t="str">
        <f>ORÇAMENTO!K7</f>
        <v xml:space="preserve">  
Fábio Marques Ribeiro
CREA - 15.276 D / MS</v>
      </c>
      <c r="V7" s="752"/>
      <c r="W7" s="752"/>
      <c r="X7" s="753"/>
    </row>
    <row r="8" spans="1:28" ht="14.45" customHeight="1" x14ac:dyDescent="0.25">
      <c r="A8" s="32" t="str">
        <f>CRONOGRAMA!A8</f>
        <v>SIST./REF.:</v>
      </c>
      <c r="B8" s="1169" t="str">
        <f>ORÇAMENTO!C11</f>
        <v>AGESUL(JANEIRO/2024) SINAPI (MARÇO/2024) SBC (MARÇO/2024)</v>
      </c>
      <c r="C8" s="1169"/>
      <c r="D8" s="1169"/>
      <c r="E8" s="1169"/>
      <c r="F8" s="1169"/>
      <c r="G8" s="1169"/>
      <c r="H8" s="1169"/>
      <c r="I8" s="1169"/>
      <c r="J8" s="1169"/>
      <c r="K8" s="1169"/>
      <c r="L8" s="1169"/>
      <c r="M8" s="1169"/>
      <c r="N8" s="1169"/>
      <c r="O8" s="1169"/>
      <c r="P8" s="1169"/>
      <c r="Q8" s="1169"/>
      <c r="R8" s="1169"/>
      <c r="S8" s="1169"/>
      <c r="T8" s="1169"/>
      <c r="U8" s="754"/>
      <c r="V8" s="755"/>
      <c r="W8" s="755"/>
      <c r="X8" s="756"/>
    </row>
    <row r="9" spans="1:28" ht="15" customHeight="1" x14ac:dyDescent="0.25">
      <c r="A9" s="1161" t="s">
        <v>5</v>
      </c>
      <c r="B9" s="1170" t="s">
        <v>6</v>
      </c>
      <c r="C9" s="1171"/>
      <c r="D9" s="1172" t="s">
        <v>0</v>
      </c>
      <c r="E9" s="1173" t="s">
        <v>21</v>
      </c>
      <c r="F9" s="1139" t="s">
        <v>7</v>
      </c>
      <c r="G9" s="1140"/>
      <c r="H9" s="1141"/>
      <c r="I9" s="1139" t="s">
        <v>47</v>
      </c>
      <c r="J9" s="1140"/>
      <c r="K9" s="1141"/>
      <c r="L9" s="1139" t="s">
        <v>48</v>
      </c>
      <c r="M9" s="1140"/>
      <c r="N9" s="1141"/>
      <c r="O9" s="1139" t="s">
        <v>67</v>
      </c>
      <c r="P9" s="1140"/>
      <c r="Q9" s="1141"/>
      <c r="R9" s="1139" t="s">
        <v>373</v>
      </c>
      <c r="S9" s="1140"/>
      <c r="T9" s="1141"/>
      <c r="U9" s="1139" t="s">
        <v>374</v>
      </c>
      <c r="V9" s="1140"/>
      <c r="W9" s="1141"/>
      <c r="X9" s="204" t="s">
        <v>252</v>
      </c>
    </row>
    <row r="10" spans="1:28" x14ac:dyDescent="0.25">
      <c r="A10" s="1162" t="s">
        <v>5</v>
      </c>
      <c r="B10" s="1167"/>
      <c r="C10" s="1168"/>
      <c r="D10" s="1158"/>
      <c r="E10" s="1160"/>
      <c r="F10" s="241" t="s">
        <v>22</v>
      </c>
      <c r="G10" s="241" t="s">
        <v>0</v>
      </c>
      <c r="H10" s="242" t="s">
        <v>32</v>
      </c>
      <c r="I10" s="241" t="s">
        <v>22</v>
      </c>
      <c r="J10" s="241" t="s">
        <v>0</v>
      </c>
      <c r="K10" s="242" t="s">
        <v>32</v>
      </c>
      <c r="L10" s="241" t="s">
        <v>22</v>
      </c>
      <c r="M10" s="241" t="s">
        <v>0</v>
      </c>
      <c r="N10" s="242" t="s">
        <v>32</v>
      </c>
      <c r="O10" s="241" t="s">
        <v>22</v>
      </c>
      <c r="P10" s="241" t="s">
        <v>0</v>
      </c>
      <c r="Q10" s="242" t="s">
        <v>32</v>
      </c>
      <c r="R10" s="241" t="s">
        <v>22</v>
      </c>
      <c r="S10" s="241" t="s">
        <v>0</v>
      </c>
      <c r="T10" s="242" t="s">
        <v>32</v>
      </c>
      <c r="U10" s="241" t="s">
        <v>22</v>
      </c>
      <c r="V10" s="241" t="s">
        <v>0</v>
      </c>
      <c r="W10" s="242" t="s">
        <v>32</v>
      </c>
      <c r="X10" s="243"/>
    </row>
    <row r="11" spans="1:28" x14ac:dyDescent="0.25">
      <c r="A11" s="199" t="s">
        <v>11</v>
      </c>
      <c r="B11" s="206" t="str">
        <f>VLOOKUP(A11,Tabela3[[ITEM]:[DESCRIÇÃO]],6,FALSE)</f>
        <v>SERVIÇOS PRELIMINARES</v>
      </c>
      <c r="C11" s="207"/>
      <c r="D11" s="208" t="e">
        <f t="shared" ref="D11:D35" si="0">E11/E$36</f>
        <v>#REF!</v>
      </c>
      <c r="E11" s="209" t="e">
        <f>VLOOKUP(A11,ORÇAMENTO!$B:$L,14,0)</f>
        <v>#REF!</v>
      </c>
      <c r="F11" s="210" t="e">
        <f t="shared" ref="F11:F35" si="1">G11*E11</f>
        <v>#REF!</v>
      </c>
      <c r="G11" s="211">
        <f>CRONOGRAMA!G12</f>
        <v>1</v>
      </c>
      <c r="H11" s="212">
        <f t="shared" ref="H11:H35" si="2">G11</f>
        <v>1</v>
      </c>
      <c r="I11" s="210" t="e">
        <f>J11*E11</f>
        <v>#REF!</v>
      </c>
      <c r="J11" s="211">
        <f>CRONOGRAMA!J12</f>
        <v>0</v>
      </c>
      <c r="K11" s="212">
        <f t="shared" ref="K11:K35" si="3">J11+H11</f>
        <v>1</v>
      </c>
      <c r="L11" s="210" t="e">
        <f>M11*E11</f>
        <v>#REF!</v>
      </c>
      <c r="M11" s="211">
        <f>CRONOGRAMA!M12</f>
        <v>0</v>
      </c>
      <c r="N11" s="212">
        <f t="shared" ref="N11:N35" si="4">M11+K11</f>
        <v>1</v>
      </c>
      <c r="O11" s="210" t="e">
        <f>P11*E11</f>
        <v>#REF!</v>
      </c>
      <c r="P11" s="211">
        <f>CRONOGRAMA!P12</f>
        <v>0</v>
      </c>
      <c r="Q11" s="212">
        <f t="shared" ref="Q11:Q35" si="5">P11+N11</f>
        <v>1</v>
      </c>
      <c r="R11" s="210" t="e">
        <f>S11*E11</f>
        <v>#REF!</v>
      </c>
      <c r="S11" s="211">
        <f>CRONOGRAMA!S12</f>
        <v>0</v>
      </c>
      <c r="T11" s="212">
        <f t="shared" ref="T11:T35" si="6">S11+Q11</f>
        <v>1</v>
      </c>
      <c r="U11" s="210" t="e">
        <f>V11*E11</f>
        <v>#REF!</v>
      </c>
      <c r="V11" s="211">
        <f>CRONOGRAMA!V12</f>
        <v>0</v>
      </c>
      <c r="W11" s="212">
        <f t="shared" ref="W11:W35" si="7">V11+T11</f>
        <v>1</v>
      </c>
      <c r="X11" s="213">
        <f>G11+J11+M11+P11+S11+V11+G42+J42+M42+P42+S42+V42</f>
        <v>1</v>
      </c>
      <c r="Z11" s="1"/>
      <c r="AB11" s="1"/>
    </row>
    <row r="12" spans="1:28" x14ac:dyDescent="0.25">
      <c r="A12" s="199" t="s">
        <v>10</v>
      </c>
      <c r="B12" s="206" t="str">
        <f>VLOOKUP(A12,Tabela3[[ITEM]:[DESCRIÇÃO]],6,FALSE)</f>
        <v>DEMOLIÇÕES E RETIRADAS</v>
      </c>
      <c r="C12" s="207"/>
      <c r="D12" s="208" t="e">
        <f t="shared" si="0"/>
        <v>#REF!</v>
      </c>
      <c r="E12" s="209" t="e">
        <f>VLOOKUP(A12,ORÇAMENTO!$B:$L,14,0)</f>
        <v>#REF!</v>
      </c>
      <c r="F12" s="210" t="e">
        <f t="shared" si="1"/>
        <v>#REF!</v>
      </c>
      <c r="G12" s="211">
        <f>CRONOGRAMA!G13</f>
        <v>1</v>
      </c>
      <c r="H12" s="212">
        <f t="shared" si="2"/>
        <v>1</v>
      </c>
      <c r="I12" s="210" t="e">
        <f t="shared" ref="I12:I35" si="8">J12*E12</f>
        <v>#REF!</v>
      </c>
      <c r="J12" s="211">
        <f>CRONOGRAMA!J13</f>
        <v>0</v>
      </c>
      <c r="K12" s="212">
        <f t="shared" si="3"/>
        <v>1</v>
      </c>
      <c r="L12" s="210" t="e">
        <f t="shared" ref="L12:L35" si="9">M12*E12</f>
        <v>#REF!</v>
      </c>
      <c r="M12" s="211">
        <f>CRONOGRAMA!M13</f>
        <v>0</v>
      </c>
      <c r="N12" s="212">
        <f t="shared" si="4"/>
        <v>1</v>
      </c>
      <c r="O12" s="210" t="e">
        <f t="shared" ref="O12:O35" si="10">P12*E12</f>
        <v>#REF!</v>
      </c>
      <c r="P12" s="211">
        <f>CRONOGRAMA!P13</f>
        <v>0</v>
      </c>
      <c r="Q12" s="212">
        <f t="shared" si="5"/>
        <v>1</v>
      </c>
      <c r="R12" s="210" t="e">
        <f t="shared" ref="R12:R35" si="11">S12*E12</f>
        <v>#REF!</v>
      </c>
      <c r="S12" s="211">
        <f>CRONOGRAMA!S13</f>
        <v>0</v>
      </c>
      <c r="T12" s="212">
        <f t="shared" si="6"/>
        <v>1</v>
      </c>
      <c r="U12" s="210" t="e">
        <f t="shared" ref="U12:U35" si="12">V12*E12</f>
        <v>#REF!</v>
      </c>
      <c r="V12" s="211">
        <f>CRONOGRAMA!V13</f>
        <v>0</v>
      </c>
      <c r="W12" s="212">
        <f t="shared" si="7"/>
        <v>1</v>
      </c>
      <c r="X12" s="213">
        <f>G12+J12+M12+P12+S12+V12</f>
        <v>1</v>
      </c>
      <c r="Z12" s="1"/>
      <c r="AB12" s="1"/>
    </row>
    <row r="13" spans="1:28" x14ac:dyDescent="0.25">
      <c r="A13" s="199" t="s">
        <v>17</v>
      </c>
      <c r="B13" s="206" t="str">
        <f>VLOOKUP(A13,Tabela3[[ITEM]:[DESCRIÇÃO]],6,FALSE)</f>
        <v>MOVIMENTO DE TERRA</v>
      </c>
      <c r="C13" s="214"/>
      <c r="D13" s="208" t="e">
        <f t="shared" si="0"/>
        <v>#REF!</v>
      </c>
      <c r="E13" s="209" t="e">
        <f>VLOOKUP(A13,ORÇAMENTO!$B:$L,14,0)</f>
        <v>#REF!</v>
      </c>
      <c r="F13" s="210" t="e">
        <f t="shared" si="1"/>
        <v>#REF!</v>
      </c>
      <c r="G13" s="211">
        <f>CRONOGRAMA!G14</f>
        <v>0.5</v>
      </c>
      <c r="H13" s="212">
        <f t="shared" si="2"/>
        <v>0.5</v>
      </c>
      <c r="I13" s="210" t="e">
        <f t="shared" si="8"/>
        <v>#REF!</v>
      </c>
      <c r="J13" s="211">
        <f>CRONOGRAMA!J14</f>
        <v>0.5</v>
      </c>
      <c r="K13" s="212">
        <f t="shared" si="3"/>
        <v>1</v>
      </c>
      <c r="L13" s="210" t="e">
        <f t="shared" si="9"/>
        <v>#REF!</v>
      </c>
      <c r="M13" s="211">
        <f>CRONOGRAMA!M14</f>
        <v>0</v>
      </c>
      <c r="N13" s="212">
        <f t="shared" si="4"/>
        <v>1</v>
      </c>
      <c r="O13" s="210" t="e">
        <f t="shared" si="10"/>
        <v>#REF!</v>
      </c>
      <c r="P13" s="211">
        <f>CRONOGRAMA!P14</f>
        <v>0</v>
      </c>
      <c r="Q13" s="212">
        <f t="shared" si="5"/>
        <v>1</v>
      </c>
      <c r="R13" s="210" t="e">
        <f t="shared" si="11"/>
        <v>#REF!</v>
      </c>
      <c r="S13" s="211">
        <f>CRONOGRAMA!S14</f>
        <v>0</v>
      </c>
      <c r="T13" s="212">
        <f t="shared" si="6"/>
        <v>1</v>
      </c>
      <c r="U13" s="210" t="e">
        <f t="shared" si="12"/>
        <v>#REF!</v>
      </c>
      <c r="V13" s="211">
        <f>CRONOGRAMA!V14</f>
        <v>0</v>
      </c>
      <c r="W13" s="212">
        <f t="shared" si="7"/>
        <v>1</v>
      </c>
      <c r="X13" s="213">
        <f>G13+J13+M13+P13+S13+V13</f>
        <v>1</v>
      </c>
      <c r="Z13" s="1"/>
      <c r="AB13" s="1"/>
    </row>
    <row r="14" spans="1:28" x14ac:dyDescent="0.25">
      <c r="A14" s="199" t="s">
        <v>34</v>
      </c>
      <c r="B14" s="206" t="str">
        <f>VLOOKUP(A14,Tabela3[[ITEM]:[DESCRIÇÃO]],6,FALSE)</f>
        <v>ESTRUTURA DE CONCRETO ARMADO</v>
      </c>
      <c r="C14" s="214"/>
      <c r="D14" s="208" t="e">
        <f t="shared" si="0"/>
        <v>#REF!</v>
      </c>
      <c r="E14" s="209" t="e">
        <f>VLOOKUP(A14,ORÇAMENTO!$B:$L,14,0)</f>
        <v>#REF!</v>
      </c>
      <c r="F14" s="210" t="e">
        <f t="shared" si="1"/>
        <v>#REF!</v>
      </c>
      <c r="G14" s="211">
        <f>CRONOGRAMA!G15</f>
        <v>0</v>
      </c>
      <c r="H14" s="212">
        <f t="shared" si="2"/>
        <v>0</v>
      </c>
      <c r="I14" s="210" t="e">
        <f t="shared" si="8"/>
        <v>#REF!</v>
      </c>
      <c r="J14" s="211">
        <f>CRONOGRAMA!J15</f>
        <v>0.4</v>
      </c>
      <c r="K14" s="212">
        <f t="shared" si="3"/>
        <v>0.4</v>
      </c>
      <c r="L14" s="210" t="e">
        <f t="shared" si="9"/>
        <v>#REF!</v>
      </c>
      <c r="M14" s="211">
        <f>CRONOGRAMA!M15</f>
        <v>0.5</v>
      </c>
      <c r="N14" s="212">
        <f t="shared" si="4"/>
        <v>0.9</v>
      </c>
      <c r="O14" s="210" t="e">
        <f t="shared" si="10"/>
        <v>#REF!</v>
      </c>
      <c r="P14" s="211">
        <f>CRONOGRAMA!P15</f>
        <v>0.1</v>
      </c>
      <c r="Q14" s="212">
        <f t="shared" si="5"/>
        <v>1</v>
      </c>
      <c r="R14" s="210" t="e">
        <f t="shared" si="11"/>
        <v>#REF!</v>
      </c>
      <c r="S14" s="211">
        <f>CRONOGRAMA!S15</f>
        <v>0</v>
      </c>
      <c r="T14" s="212">
        <f>S14+Q14</f>
        <v>1</v>
      </c>
      <c r="U14" s="210" t="e">
        <f t="shared" si="12"/>
        <v>#REF!</v>
      </c>
      <c r="V14" s="211">
        <f>CRONOGRAMA!V15</f>
        <v>0</v>
      </c>
      <c r="W14" s="212">
        <f>V14+T14</f>
        <v>1</v>
      </c>
      <c r="X14" s="213">
        <f>G14+J14+M14+P14+S14+V14</f>
        <v>1</v>
      </c>
      <c r="Z14" s="1"/>
      <c r="AB14" s="1"/>
    </row>
    <row r="15" spans="1:28" x14ac:dyDescent="0.25">
      <c r="A15" s="199" t="s">
        <v>58</v>
      </c>
      <c r="B15" s="206" t="str">
        <f>VLOOKUP(A15,Tabela3[[ITEM]:[DESCRIÇÃO]],6,FALSE)</f>
        <v>VEDAÇÃO</v>
      </c>
      <c r="C15" s="214"/>
      <c r="D15" s="208" t="e">
        <f t="shared" si="0"/>
        <v>#REF!</v>
      </c>
      <c r="E15" s="209" t="e">
        <f>VLOOKUP(A15,ORÇAMENTO!$B:$L,14,0)</f>
        <v>#REF!</v>
      </c>
      <c r="F15" s="210" t="e">
        <f t="shared" si="1"/>
        <v>#REF!</v>
      </c>
      <c r="G15" s="211">
        <f>CRONOGRAMA!G16</f>
        <v>0</v>
      </c>
      <c r="H15" s="212">
        <f t="shared" si="2"/>
        <v>0</v>
      </c>
      <c r="I15" s="210" t="e">
        <f t="shared" si="8"/>
        <v>#REF!</v>
      </c>
      <c r="J15" s="211">
        <f>CRONOGRAMA!J16</f>
        <v>0</v>
      </c>
      <c r="K15" s="212">
        <f t="shared" si="3"/>
        <v>0</v>
      </c>
      <c r="L15" s="210" t="e">
        <f t="shared" si="9"/>
        <v>#REF!</v>
      </c>
      <c r="M15" s="211">
        <f>CRONOGRAMA!M16</f>
        <v>0</v>
      </c>
      <c r="N15" s="212">
        <f t="shared" si="4"/>
        <v>0</v>
      </c>
      <c r="O15" s="210" t="e">
        <f t="shared" si="10"/>
        <v>#REF!</v>
      </c>
      <c r="P15" s="211">
        <f>CRONOGRAMA!P16</f>
        <v>0.6</v>
      </c>
      <c r="Q15" s="212">
        <f t="shared" si="5"/>
        <v>0.6</v>
      </c>
      <c r="R15" s="210" t="e">
        <f t="shared" si="11"/>
        <v>#REF!</v>
      </c>
      <c r="S15" s="211">
        <f>CRONOGRAMA!S16</f>
        <v>0.4</v>
      </c>
      <c r="T15" s="212">
        <f t="shared" si="6"/>
        <v>1</v>
      </c>
      <c r="U15" s="210" t="e">
        <f t="shared" si="12"/>
        <v>#REF!</v>
      </c>
      <c r="V15" s="211">
        <f>CRONOGRAMA!V16</f>
        <v>0</v>
      </c>
      <c r="W15" s="212">
        <f t="shared" si="7"/>
        <v>1</v>
      </c>
      <c r="X15" s="213">
        <f t="shared" ref="X15:X35" si="13">G15+J15+M15+P15+S15+V15</f>
        <v>1</v>
      </c>
      <c r="Z15" s="1"/>
      <c r="AB15" s="1"/>
    </row>
    <row r="16" spans="1:28" x14ac:dyDescent="0.25">
      <c r="A16" s="199" t="s">
        <v>132</v>
      </c>
      <c r="B16" s="206" t="str">
        <f>VLOOKUP(A16,Tabela3[[ITEM]:[DESCRIÇÃO]],6,FALSE)</f>
        <v>COBERTURA</v>
      </c>
      <c r="C16" s="214"/>
      <c r="D16" s="208" t="e">
        <f t="shared" si="0"/>
        <v>#REF!</v>
      </c>
      <c r="E16" s="209" t="e">
        <f>VLOOKUP(A16,ORÇAMENTO!$B:$L,14,0)</f>
        <v>#REF!</v>
      </c>
      <c r="F16" s="210" t="e">
        <f t="shared" si="1"/>
        <v>#REF!</v>
      </c>
      <c r="G16" s="211">
        <f>CRONOGRAMA!G17</f>
        <v>0</v>
      </c>
      <c r="H16" s="212">
        <f t="shared" si="2"/>
        <v>0</v>
      </c>
      <c r="I16" s="210" t="e">
        <f t="shared" si="8"/>
        <v>#REF!</v>
      </c>
      <c r="J16" s="211">
        <f>CRONOGRAMA!J17</f>
        <v>0</v>
      </c>
      <c r="K16" s="212">
        <f t="shared" si="3"/>
        <v>0</v>
      </c>
      <c r="L16" s="210" t="e">
        <f t="shared" si="9"/>
        <v>#REF!</v>
      </c>
      <c r="M16" s="211">
        <f>CRONOGRAMA!M17</f>
        <v>0</v>
      </c>
      <c r="N16" s="212">
        <f t="shared" si="4"/>
        <v>0</v>
      </c>
      <c r="O16" s="210" t="e">
        <f t="shared" si="10"/>
        <v>#REF!</v>
      </c>
      <c r="P16" s="211">
        <f>CRONOGRAMA!P17</f>
        <v>0</v>
      </c>
      <c r="Q16" s="212">
        <f t="shared" si="5"/>
        <v>0</v>
      </c>
      <c r="R16" s="210" t="e">
        <f t="shared" si="11"/>
        <v>#REF!</v>
      </c>
      <c r="S16" s="211">
        <f>CRONOGRAMA!S17</f>
        <v>0.5</v>
      </c>
      <c r="T16" s="212">
        <f t="shared" si="6"/>
        <v>0.5</v>
      </c>
      <c r="U16" s="210" t="e">
        <f t="shared" si="12"/>
        <v>#REF!</v>
      </c>
      <c r="V16" s="211">
        <f>CRONOGRAMA!V17</f>
        <v>0.5</v>
      </c>
      <c r="W16" s="212">
        <f t="shared" si="7"/>
        <v>1</v>
      </c>
      <c r="X16" s="213">
        <f t="shared" si="13"/>
        <v>1</v>
      </c>
      <c r="Z16" s="1"/>
      <c r="AB16" s="1"/>
    </row>
    <row r="17" spans="1:28" x14ac:dyDescent="0.25">
      <c r="A17" s="199" t="s">
        <v>61</v>
      </c>
      <c r="B17" s="206" t="str">
        <f>VLOOKUP(A17,Tabela3[[ITEM]:[DESCRIÇÃO]],6,FALSE)</f>
        <v>REVESTIMENTO DE PAREDES E TETOS</v>
      </c>
      <c r="C17" s="214"/>
      <c r="D17" s="208" t="e">
        <f t="shared" si="0"/>
        <v>#REF!</v>
      </c>
      <c r="E17" s="209" t="e">
        <f>VLOOKUP(A17,ORÇAMENTO!$B:$L,14,0)</f>
        <v>#REF!</v>
      </c>
      <c r="F17" s="210" t="e">
        <f t="shared" si="1"/>
        <v>#REF!</v>
      </c>
      <c r="G17" s="211">
        <f>CRONOGRAMA!G18</f>
        <v>0</v>
      </c>
      <c r="H17" s="212">
        <f t="shared" si="2"/>
        <v>0</v>
      </c>
      <c r="I17" s="210" t="e">
        <f t="shared" si="8"/>
        <v>#REF!</v>
      </c>
      <c r="J17" s="211">
        <f>CRONOGRAMA!J18</f>
        <v>0</v>
      </c>
      <c r="K17" s="212">
        <f t="shared" si="3"/>
        <v>0</v>
      </c>
      <c r="L17" s="210" t="e">
        <f t="shared" si="9"/>
        <v>#REF!</v>
      </c>
      <c r="M17" s="211">
        <f>CRONOGRAMA!M18</f>
        <v>0</v>
      </c>
      <c r="N17" s="212">
        <f t="shared" si="4"/>
        <v>0</v>
      </c>
      <c r="O17" s="210" t="e">
        <f t="shared" si="10"/>
        <v>#REF!</v>
      </c>
      <c r="P17" s="211">
        <f>CRONOGRAMA!P18</f>
        <v>0</v>
      </c>
      <c r="Q17" s="212">
        <f t="shared" si="5"/>
        <v>0</v>
      </c>
      <c r="R17" s="210" t="e">
        <f t="shared" si="11"/>
        <v>#REF!</v>
      </c>
      <c r="S17" s="211">
        <f>CRONOGRAMA!S18</f>
        <v>0</v>
      </c>
      <c r="T17" s="212">
        <f t="shared" si="6"/>
        <v>0</v>
      </c>
      <c r="U17" s="210" t="e">
        <f t="shared" si="12"/>
        <v>#REF!</v>
      </c>
      <c r="V17" s="211">
        <f>CRONOGRAMA!V18</f>
        <v>0</v>
      </c>
      <c r="W17" s="212">
        <f t="shared" si="7"/>
        <v>0</v>
      </c>
      <c r="X17" s="213">
        <f t="shared" si="13"/>
        <v>0</v>
      </c>
      <c r="Z17" s="1"/>
      <c r="AB17" s="1"/>
    </row>
    <row r="18" spans="1:28" x14ac:dyDescent="0.25">
      <c r="A18" s="199" t="s">
        <v>64</v>
      </c>
      <c r="B18" s="206" t="str">
        <f>VLOOKUP(A18,Tabela3[[ITEM]:[DESCRIÇÃO]],6,FALSE)</f>
        <v>ESQUADRIAS, FERRAGENS E VIDROS</v>
      </c>
      <c r="C18" s="207"/>
      <c r="D18" s="208" t="e">
        <f t="shared" si="0"/>
        <v>#REF!</v>
      </c>
      <c r="E18" s="209" t="e">
        <f>VLOOKUP(A18,ORÇAMENTO!$B:$L,14,0)</f>
        <v>#REF!</v>
      </c>
      <c r="F18" s="210" t="e">
        <f t="shared" si="1"/>
        <v>#REF!</v>
      </c>
      <c r="G18" s="211">
        <f>CRONOGRAMA!G19</f>
        <v>0</v>
      </c>
      <c r="H18" s="212">
        <f t="shared" si="2"/>
        <v>0</v>
      </c>
      <c r="I18" s="210" t="e">
        <f t="shared" si="8"/>
        <v>#REF!</v>
      </c>
      <c r="J18" s="211">
        <f>CRONOGRAMA!J19</f>
        <v>0</v>
      </c>
      <c r="K18" s="212">
        <f t="shared" si="3"/>
        <v>0</v>
      </c>
      <c r="L18" s="210" t="e">
        <f t="shared" si="9"/>
        <v>#REF!</v>
      </c>
      <c r="M18" s="211">
        <f>CRONOGRAMA!M19</f>
        <v>0</v>
      </c>
      <c r="N18" s="212">
        <f t="shared" si="4"/>
        <v>0</v>
      </c>
      <c r="O18" s="210" t="e">
        <f t="shared" si="10"/>
        <v>#REF!</v>
      </c>
      <c r="P18" s="211">
        <f>CRONOGRAMA!P19</f>
        <v>0</v>
      </c>
      <c r="Q18" s="212">
        <f t="shared" si="5"/>
        <v>0</v>
      </c>
      <c r="R18" s="210" t="e">
        <f t="shared" si="11"/>
        <v>#REF!</v>
      </c>
      <c r="S18" s="211">
        <f>CRONOGRAMA!S19</f>
        <v>0</v>
      </c>
      <c r="T18" s="212">
        <f t="shared" si="6"/>
        <v>0</v>
      </c>
      <c r="U18" s="210" t="e">
        <f t="shared" si="12"/>
        <v>#REF!</v>
      </c>
      <c r="V18" s="211">
        <f>CRONOGRAMA!V19</f>
        <v>0</v>
      </c>
      <c r="W18" s="212">
        <f t="shared" si="7"/>
        <v>0</v>
      </c>
      <c r="X18" s="213">
        <f t="shared" si="13"/>
        <v>0</v>
      </c>
      <c r="Z18" s="1"/>
      <c r="AB18" s="1"/>
    </row>
    <row r="19" spans="1:28" x14ac:dyDescent="0.25">
      <c r="A19" s="199" t="s">
        <v>148</v>
      </c>
      <c r="B19" s="206" t="str">
        <f>VLOOKUP(A19,Tabela3[[ITEM]:[DESCRIÇÃO]],6,FALSE)</f>
        <v>PISO</v>
      </c>
      <c r="C19" s="207"/>
      <c r="D19" s="208" t="e">
        <f t="shared" si="0"/>
        <v>#REF!</v>
      </c>
      <c r="E19" s="209" t="e">
        <f>VLOOKUP(A19,ORÇAMENTO!$B:$L,14,0)</f>
        <v>#REF!</v>
      </c>
      <c r="F19" s="210" t="e">
        <f t="shared" si="1"/>
        <v>#REF!</v>
      </c>
      <c r="G19" s="211">
        <f>CRONOGRAMA!G20</f>
        <v>0</v>
      </c>
      <c r="H19" s="212">
        <f t="shared" si="2"/>
        <v>0</v>
      </c>
      <c r="I19" s="210" t="e">
        <f t="shared" si="8"/>
        <v>#REF!</v>
      </c>
      <c r="J19" s="211">
        <f>CRONOGRAMA!J20</f>
        <v>0</v>
      </c>
      <c r="K19" s="212">
        <f t="shared" si="3"/>
        <v>0</v>
      </c>
      <c r="L19" s="210" t="e">
        <f t="shared" si="9"/>
        <v>#REF!</v>
      </c>
      <c r="M19" s="211">
        <f>CRONOGRAMA!M20</f>
        <v>0</v>
      </c>
      <c r="N19" s="212">
        <f t="shared" si="4"/>
        <v>0</v>
      </c>
      <c r="O19" s="210" t="e">
        <f t="shared" si="10"/>
        <v>#REF!</v>
      </c>
      <c r="P19" s="211">
        <f>CRONOGRAMA!P20</f>
        <v>0</v>
      </c>
      <c r="Q19" s="212">
        <f t="shared" si="5"/>
        <v>0</v>
      </c>
      <c r="R19" s="210" t="e">
        <f t="shared" si="11"/>
        <v>#REF!</v>
      </c>
      <c r="S19" s="211">
        <f>CRONOGRAMA!S20</f>
        <v>0</v>
      </c>
      <c r="T19" s="212">
        <f t="shared" si="6"/>
        <v>0</v>
      </c>
      <c r="U19" s="210" t="e">
        <f t="shared" si="12"/>
        <v>#REF!</v>
      </c>
      <c r="V19" s="211">
        <f>CRONOGRAMA!V20</f>
        <v>1</v>
      </c>
      <c r="W19" s="212">
        <f t="shared" si="7"/>
        <v>1</v>
      </c>
      <c r="X19" s="213">
        <f t="shared" si="13"/>
        <v>1</v>
      </c>
      <c r="Z19" s="1"/>
      <c r="AB19" s="1"/>
    </row>
    <row r="20" spans="1:28" x14ac:dyDescent="0.25">
      <c r="A20" s="199" t="s">
        <v>151</v>
      </c>
      <c r="B20" s="206" t="str">
        <f>VLOOKUP(A20,Tabela3[[ITEM]:[DESCRIÇÃO]],6,FALSE)</f>
        <v>INSTALAÇÕES HIDRÁULICAS/SANITÁRIAS/ÁGUAS PLUVIAIS</v>
      </c>
      <c r="C20" s="214"/>
      <c r="D20" s="208" t="e">
        <f t="shared" si="0"/>
        <v>#REF!</v>
      </c>
      <c r="E20" s="209" t="e">
        <f>VLOOKUP(A20,ORÇAMENTO!$B:$L,14,0)</f>
        <v>#REF!</v>
      </c>
      <c r="F20" s="210" t="e">
        <f t="shared" si="1"/>
        <v>#REF!</v>
      </c>
      <c r="G20" s="211">
        <f>CRONOGRAMA!G21</f>
        <v>0</v>
      </c>
      <c r="H20" s="212">
        <f t="shared" si="2"/>
        <v>0</v>
      </c>
      <c r="I20" s="210" t="e">
        <f t="shared" si="8"/>
        <v>#REF!</v>
      </c>
      <c r="J20" s="211">
        <f>CRONOGRAMA!J21</f>
        <v>0</v>
      </c>
      <c r="K20" s="212">
        <f t="shared" si="3"/>
        <v>0</v>
      </c>
      <c r="L20" s="210" t="e">
        <f t="shared" si="9"/>
        <v>#REF!</v>
      </c>
      <c r="M20" s="211">
        <f>CRONOGRAMA!M21</f>
        <v>0</v>
      </c>
      <c r="N20" s="212">
        <f t="shared" si="4"/>
        <v>0</v>
      </c>
      <c r="O20" s="210" t="e">
        <f t="shared" si="10"/>
        <v>#REF!</v>
      </c>
      <c r="P20" s="211">
        <f>CRONOGRAMA!P21</f>
        <v>0</v>
      </c>
      <c r="Q20" s="212">
        <f t="shared" si="5"/>
        <v>0</v>
      </c>
      <c r="R20" s="210" t="e">
        <f t="shared" si="11"/>
        <v>#REF!</v>
      </c>
      <c r="S20" s="211">
        <f>CRONOGRAMA!S21</f>
        <v>0</v>
      </c>
      <c r="T20" s="212">
        <f t="shared" si="6"/>
        <v>0</v>
      </c>
      <c r="U20" s="210" t="e">
        <f t="shared" si="12"/>
        <v>#REF!</v>
      </c>
      <c r="V20" s="211">
        <f>CRONOGRAMA!V21</f>
        <v>0</v>
      </c>
      <c r="W20" s="212">
        <f t="shared" si="7"/>
        <v>0</v>
      </c>
      <c r="X20" s="213">
        <f t="shared" si="13"/>
        <v>0</v>
      </c>
      <c r="Z20" s="1"/>
      <c r="AB20" s="1"/>
    </row>
    <row r="21" spans="1:28" x14ac:dyDescent="0.25">
      <c r="A21" s="199" t="s">
        <v>152</v>
      </c>
      <c r="B21" s="206" t="str">
        <f>VLOOKUP(A21,Tabela3[[ITEM]:[DESCRIÇÃO]],6,FALSE)</f>
        <v>LOUÇAS, METAIS E ACESSÓRIOS</v>
      </c>
      <c r="C21" s="214"/>
      <c r="D21" s="208" t="e">
        <f t="shared" si="0"/>
        <v>#REF!</v>
      </c>
      <c r="E21" s="209" t="e">
        <f>VLOOKUP(A21,ORÇAMENTO!$B:$L,14,0)</f>
        <v>#REF!</v>
      </c>
      <c r="F21" s="210" t="e">
        <f t="shared" si="1"/>
        <v>#REF!</v>
      </c>
      <c r="G21" s="211">
        <f>CRONOGRAMA!G22</f>
        <v>0</v>
      </c>
      <c r="H21" s="212">
        <f t="shared" si="2"/>
        <v>0</v>
      </c>
      <c r="I21" s="210" t="e">
        <f t="shared" si="8"/>
        <v>#REF!</v>
      </c>
      <c r="J21" s="211">
        <f>CRONOGRAMA!J22</f>
        <v>0</v>
      </c>
      <c r="K21" s="212">
        <f t="shared" si="3"/>
        <v>0</v>
      </c>
      <c r="L21" s="210" t="e">
        <f t="shared" si="9"/>
        <v>#REF!</v>
      </c>
      <c r="M21" s="211">
        <f>CRONOGRAMA!M22</f>
        <v>0</v>
      </c>
      <c r="N21" s="212">
        <f t="shared" si="4"/>
        <v>0</v>
      </c>
      <c r="O21" s="210" t="e">
        <f t="shared" si="10"/>
        <v>#REF!</v>
      </c>
      <c r="P21" s="211">
        <f>CRONOGRAMA!P22</f>
        <v>0</v>
      </c>
      <c r="Q21" s="212">
        <f t="shared" si="5"/>
        <v>0</v>
      </c>
      <c r="R21" s="210" t="e">
        <f t="shared" si="11"/>
        <v>#REF!</v>
      </c>
      <c r="S21" s="211">
        <f>CRONOGRAMA!S22</f>
        <v>0</v>
      </c>
      <c r="T21" s="212">
        <f t="shared" si="6"/>
        <v>0</v>
      </c>
      <c r="U21" s="210" t="e">
        <f t="shared" si="12"/>
        <v>#REF!</v>
      </c>
      <c r="V21" s="211">
        <f>CRONOGRAMA!V22</f>
        <v>0</v>
      </c>
      <c r="W21" s="212">
        <f t="shared" si="7"/>
        <v>0</v>
      </c>
      <c r="X21" s="213">
        <f t="shared" si="13"/>
        <v>0</v>
      </c>
      <c r="Z21" s="1"/>
      <c r="AB21" s="1"/>
    </row>
    <row r="22" spans="1:28" x14ac:dyDescent="0.25">
      <c r="A22" s="199" t="s">
        <v>155</v>
      </c>
      <c r="B22" s="206" t="str">
        <f>VLOOKUP(A22,Tabela3[[ITEM]:[DESCRIÇÃO]],6,FALSE)</f>
        <v>INSTALAÇÕES ELÉTRICAS</v>
      </c>
      <c r="C22" s="214"/>
      <c r="D22" s="208" t="e">
        <f t="shared" si="0"/>
        <v>#REF!</v>
      </c>
      <c r="E22" s="209" t="e">
        <f>VLOOKUP(A22,ORÇAMENTO!$B:$L,14,0)</f>
        <v>#REF!</v>
      </c>
      <c r="F22" s="210" t="e">
        <f t="shared" si="1"/>
        <v>#REF!</v>
      </c>
      <c r="G22" s="211">
        <f>CRONOGRAMA!G23</f>
        <v>0</v>
      </c>
      <c r="H22" s="212">
        <f t="shared" si="2"/>
        <v>0</v>
      </c>
      <c r="I22" s="210" t="e">
        <f t="shared" si="8"/>
        <v>#REF!</v>
      </c>
      <c r="J22" s="211">
        <f>CRONOGRAMA!J23</f>
        <v>0</v>
      </c>
      <c r="K22" s="212">
        <f t="shared" si="3"/>
        <v>0</v>
      </c>
      <c r="L22" s="210" t="e">
        <f t="shared" si="9"/>
        <v>#REF!</v>
      </c>
      <c r="M22" s="211">
        <f>CRONOGRAMA!M23</f>
        <v>0</v>
      </c>
      <c r="N22" s="212">
        <f t="shared" si="4"/>
        <v>0</v>
      </c>
      <c r="O22" s="210" t="e">
        <f t="shared" si="10"/>
        <v>#REF!</v>
      </c>
      <c r="P22" s="211">
        <f>CRONOGRAMA!P23</f>
        <v>0</v>
      </c>
      <c r="Q22" s="212">
        <f t="shared" si="5"/>
        <v>0</v>
      </c>
      <c r="R22" s="210" t="e">
        <f t="shared" si="11"/>
        <v>#REF!</v>
      </c>
      <c r="S22" s="211">
        <f>CRONOGRAMA!S23</f>
        <v>0</v>
      </c>
      <c r="T22" s="212">
        <f t="shared" si="6"/>
        <v>0</v>
      </c>
      <c r="U22" s="210" t="e">
        <f t="shared" si="12"/>
        <v>#REF!</v>
      </c>
      <c r="V22" s="211">
        <f>CRONOGRAMA!V23</f>
        <v>0</v>
      </c>
      <c r="W22" s="212">
        <f t="shared" si="7"/>
        <v>0</v>
      </c>
      <c r="X22" s="213">
        <f t="shared" si="13"/>
        <v>0</v>
      </c>
      <c r="Z22" s="1"/>
      <c r="AB22" s="1"/>
    </row>
    <row r="23" spans="1:28" x14ac:dyDescent="0.25">
      <c r="A23" s="199" t="s">
        <v>158</v>
      </c>
      <c r="B23" s="206" t="str">
        <f>VLOOKUP(A23,Tabela3[[ITEM]:[DESCRIÇÃO]],6,FALSE)</f>
        <v>TELEFONIA E LÓGICA</v>
      </c>
      <c r="C23" s="214"/>
      <c r="D23" s="208" t="e">
        <f t="shared" si="0"/>
        <v>#REF!</v>
      </c>
      <c r="E23" s="209" t="e">
        <f>VLOOKUP(A23,ORÇAMENTO!$B:$L,14,0)</f>
        <v>#REF!</v>
      </c>
      <c r="F23" s="210" t="e">
        <f t="shared" si="1"/>
        <v>#REF!</v>
      </c>
      <c r="G23" s="211">
        <f>CRONOGRAMA!G24</f>
        <v>0</v>
      </c>
      <c r="H23" s="212">
        <f t="shared" si="2"/>
        <v>0</v>
      </c>
      <c r="I23" s="210" t="e">
        <f t="shared" si="8"/>
        <v>#REF!</v>
      </c>
      <c r="J23" s="211">
        <f>CRONOGRAMA!J24</f>
        <v>0</v>
      </c>
      <c r="K23" s="212">
        <f t="shared" si="3"/>
        <v>0</v>
      </c>
      <c r="L23" s="210" t="e">
        <f t="shared" si="9"/>
        <v>#REF!</v>
      </c>
      <c r="M23" s="211">
        <f>CRONOGRAMA!M24</f>
        <v>0</v>
      </c>
      <c r="N23" s="212">
        <f t="shared" si="4"/>
        <v>0</v>
      </c>
      <c r="O23" s="210" t="e">
        <f t="shared" si="10"/>
        <v>#REF!</v>
      </c>
      <c r="P23" s="211">
        <f>CRONOGRAMA!P24</f>
        <v>0</v>
      </c>
      <c r="Q23" s="212">
        <f t="shared" si="5"/>
        <v>0</v>
      </c>
      <c r="R23" s="210" t="e">
        <f t="shared" si="11"/>
        <v>#REF!</v>
      </c>
      <c r="S23" s="211">
        <f>CRONOGRAMA!S24</f>
        <v>0</v>
      </c>
      <c r="T23" s="212">
        <f t="shared" si="6"/>
        <v>0</v>
      </c>
      <c r="U23" s="210" t="e">
        <f t="shared" si="12"/>
        <v>#REF!</v>
      </c>
      <c r="V23" s="211">
        <f>CRONOGRAMA!V24</f>
        <v>0</v>
      </c>
      <c r="W23" s="212">
        <f t="shared" si="7"/>
        <v>0</v>
      </c>
      <c r="X23" s="213">
        <f t="shared" si="13"/>
        <v>0</v>
      </c>
      <c r="Z23" s="1"/>
      <c r="AB23" s="1"/>
    </row>
    <row r="24" spans="1:28" x14ac:dyDescent="0.25">
      <c r="A24" s="199" t="s">
        <v>159</v>
      </c>
      <c r="B24" s="206" t="str">
        <f>VLOOKUP(A24,Tabela3[[ITEM]:[DESCRIÇÃO]],6,FALSE)</f>
        <v>PREVENÇÃO DE COMBATE A INCÊNDIO E PÂNICO</v>
      </c>
      <c r="C24" s="214"/>
      <c r="D24" s="208" t="e">
        <f t="shared" si="0"/>
        <v>#REF!</v>
      </c>
      <c r="E24" s="209" t="e">
        <f>VLOOKUP(A24,ORÇAMENTO!$B:$L,14,0)</f>
        <v>#REF!</v>
      </c>
      <c r="F24" s="210" t="e">
        <f t="shared" si="1"/>
        <v>#REF!</v>
      </c>
      <c r="G24" s="211">
        <f>CRONOGRAMA!G25</f>
        <v>0</v>
      </c>
      <c r="H24" s="212">
        <f t="shared" si="2"/>
        <v>0</v>
      </c>
      <c r="I24" s="210" t="e">
        <f t="shared" si="8"/>
        <v>#REF!</v>
      </c>
      <c r="J24" s="211">
        <f>CRONOGRAMA!J25</f>
        <v>0</v>
      </c>
      <c r="K24" s="212">
        <f t="shared" si="3"/>
        <v>0</v>
      </c>
      <c r="L24" s="210" t="e">
        <f t="shared" si="9"/>
        <v>#REF!</v>
      </c>
      <c r="M24" s="211">
        <f>CRONOGRAMA!M25</f>
        <v>0</v>
      </c>
      <c r="N24" s="212">
        <f t="shared" si="4"/>
        <v>0</v>
      </c>
      <c r="O24" s="210" t="e">
        <f t="shared" si="10"/>
        <v>#REF!</v>
      </c>
      <c r="P24" s="211">
        <f>CRONOGRAMA!P25</f>
        <v>0</v>
      </c>
      <c r="Q24" s="212">
        <f t="shared" si="5"/>
        <v>0</v>
      </c>
      <c r="R24" s="210" t="e">
        <f t="shared" si="11"/>
        <v>#REF!</v>
      </c>
      <c r="S24" s="211">
        <f>CRONOGRAMA!S25</f>
        <v>0</v>
      </c>
      <c r="T24" s="212">
        <f t="shared" si="6"/>
        <v>0</v>
      </c>
      <c r="U24" s="210" t="e">
        <f t="shared" si="12"/>
        <v>#REF!</v>
      </c>
      <c r="V24" s="211">
        <f>CRONOGRAMA!V25</f>
        <v>0</v>
      </c>
      <c r="W24" s="212">
        <f t="shared" si="7"/>
        <v>0</v>
      </c>
      <c r="X24" s="213">
        <f t="shared" si="13"/>
        <v>0</v>
      </c>
      <c r="Z24" s="1"/>
      <c r="AB24" s="1"/>
    </row>
    <row r="25" spans="1:28" x14ac:dyDescent="0.25">
      <c r="A25" s="199" t="s">
        <v>192</v>
      </c>
      <c r="B25" s="206" t="str">
        <f>VLOOKUP(A25,Tabela3[[ITEM]:[DESCRIÇÃO]],6,FALSE)</f>
        <v>URBANIZAÇÃO</v>
      </c>
      <c r="C25" s="214"/>
      <c r="D25" s="208" t="e">
        <f t="shared" si="0"/>
        <v>#REF!</v>
      </c>
      <c r="E25" s="209" t="e">
        <f>VLOOKUP(A25,ORÇAMENTO!$B:$L,14,0)</f>
        <v>#REF!</v>
      </c>
      <c r="F25" s="210" t="e">
        <f t="shared" si="1"/>
        <v>#REF!</v>
      </c>
      <c r="G25" s="211">
        <f>CRONOGRAMA!G26</f>
        <v>0</v>
      </c>
      <c r="H25" s="212">
        <f t="shared" si="2"/>
        <v>0</v>
      </c>
      <c r="I25" s="210" t="e">
        <f t="shared" si="8"/>
        <v>#REF!</v>
      </c>
      <c r="J25" s="211">
        <f>CRONOGRAMA!J26</f>
        <v>0</v>
      </c>
      <c r="K25" s="212">
        <f t="shared" si="3"/>
        <v>0</v>
      </c>
      <c r="L25" s="210" t="e">
        <f t="shared" si="9"/>
        <v>#REF!</v>
      </c>
      <c r="M25" s="211">
        <f>CRONOGRAMA!M26</f>
        <v>0</v>
      </c>
      <c r="N25" s="212">
        <f t="shared" si="4"/>
        <v>0</v>
      </c>
      <c r="O25" s="210" t="e">
        <f t="shared" si="10"/>
        <v>#REF!</v>
      </c>
      <c r="P25" s="211">
        <f>CRONOGRAMA!P26</f>
        <v>0</v>
      </c>
      <c r="Q25" s="212">
        <f t="shared" si="5"/>
        <v>0</v>
      </c>
      <c r="R25" s="210" t="e">
        <f t="shared" si="11"/>
        <v>#REF!</v>
      </c>
      <c r="S25" s="211">
        <f>CRONOGRAMA!S26</f>
        <v>0</v>
      </c>
      <c r="T25" s="212">
        <f t="shared" si="6"/>
        <v>0</v>
      </c>
      <c r="U25" s="210" t="e">
        <f t="shared" si="12"/>
        <v>#REF!</v>
      </c>
      <c r="V25" s="211">
        <f>CRONOGRAMA!V26</f>
        <v>0</v>
      </c>
      <c r="W25" s="212">
        <f t="shared" si="7"/>
        <v>0</v>
      </c>
      <c r="X25" s="213">
        <f t="shared" si="13"/>
        <v>0</v>
      </c>
      <c r="Z25" s="1"/>
      <c r="AB25" s="1"/>
    </row>
    <row r="26" spans="1:28" x14ac:dyDescent="0.25">
      <c r="A26" s="199" t="s">
        <v>196</v>
      </c>
      <c r="B26" s="206" t="str">
        <f>VLOOKUP(A26,Tabela3[[ITEM]:[DESCRIÇÃO]],6,FALSE)</f>
        <v>PINTURA</v>
      </c>
      <c r="C26" s="214"/>
      <c r="D26" s="208" t="e">
        <f t="shared" si="0"/>
        <v>#REF!</v>
      </c>
      <c r="E26" s="209" t="e">
        <f>VLOOKUP(A26,ORÇAMENTO!$B:$L,14,0)</f>
        <v>#REF!</v>
      </c>
      <c r="F26" s="210" t="e">
        <f t="shared" si="1"/>
        <v>#REF!</v>
      </c>
      <c r="G26" s="211">
        <f>CRONOGRAMA!G27</f>
        <v>0</v>
      </c>
      <c r="H26" s="212">
        <f t="shared" si="2"/>
        <v>0</v>
      </c>
      <c r="I26" s="210" t="e">
        <f t="shared" si="8"/>
        <v>#REF!</v>
      </c>
      <c r="J26" s="211">
        <f>CRONOGRAMA!J27</f>
        <v>0</v>
      </c>
      <c r="K26" s="212">
        <f t="shared" si="3"/>
        <v>0</v>
      </c>
      <c r="L26" s="210" t="e">
        <f t="shared" si="9"/>
        <v>#REF!</v>
      </c>
      <c r="M26" s="211">
        <f>CRONOGRAMA!M27</f>
        <v>0</v>
      </c>
      <c r="N26" s="212">
        <f t="shared" si="4"/>
        <v>0</v>
      </c>
      <c r="O26" s="210" t="e">
        <f t="shared" si="10"/>
        <v>#REF!</v>
      </c>
      <c r="P26" s="211">
        <f>CRONOGRAMA!P27</f>
        <v>0</v>
      </c>
      <c r="Q26" s="212">
        <f t="shared" si="5"/>
        <v>0</v>
      </c>
      <c r="R26" s="210" t="e">
        <f t="shared" si="11"/>
        <v>#REF!</v>
      </c>
      <c r="S26" s="211">
        <f>CRONOGRAMA!S27</f>
        <v>0</v>
      </c>
      <c r="T26" s="212">
        <f t="shared" si="6"/>
        <v>0</v>
      </c>
      <c r="U26" s="210" t="e">
        <f t="shared" si="12"/>
        <v>#REF!</v>
      </c>
      <c r="V26" s="211">
        <f>CRONOGRAMA!V27</f>
        <v>0</v>
      </c>
      <c r="W26" s="212">
        <f t="shared" si="7"/>
        <v>0</v>
      </c>
      <c r="X26" s="213">
        <f t="shared" si="13"/>
        <v>0</v>
      </c>
      <c r="Z26" s="1"/>
      <c r="AB26" s="1"/>
    </row>
    <row r="27" spans="1:28" x14ac:dyDescent="0.25">
      <c r="A27" s="199" t="s">
        <v>199</v>
      </c>
      <c r="B27" s="206" t="str">
        <f>VLOOKUP(A27,Tabela3[[ITEM]:[DESCRIÇÃO]],6,FALSE)</f>
        <v>PEDRAS, BANCADAS E DIVISÓRIAS</v>
      </c>
      <c r="C27" s="214"/>
      <c r="D27" s="208" t="e">
        <f t="shared" si="0"/>
        <v>#REF!</v>
      </c>
      <c r="E27" s="209" t="e">
        <f>VLOOKUP(A27,ORÇAMENTO!$B:$L,14,0)</f>
        <v>#REF!</v>
      </c>
      <c r="F27" s="210" t="e">
        <f t="shared" si="1"/>
        <v>#REF!</v>
      </c>
      <c r="G27" s="211">
        <f>CRONOGRAMA!G28</f>
        <v>0</v>
      </c>
      <c r="H27" s="212">
        <f t="shared" si="2"/>
        <v>0</v>
      </c>
      <c r="I27" s="210" t="e">
        <f t="shared" si="8"/>
        <v>#REF!</v>
      </c>
      <c r="J27" s="211">
        <f>CRONOGRAMA!J28</f>
        <v>0</v>
      </c>
      <c r="K27" s="212">
        <f t="shared" si="3"/>
        <v>0</v>
      </c>
      <c r="L27" s="210" t="e">
        <f t="shared" si="9"/>
        <v>#REF!</v>
      </c>
      <c r="M27" s="211">
        <f>CRONOGRAMA!M28</f>
        <v>0</v>
      </c>
      <c r="N27" s="212">
        <f t="shared" si="4"/>
        <v>0</v>
      </c>
      <c r="O27" s="210" t="e">
        <f t="shared" si="10"/>
        <v>#REF!</v>
      </c>
      <c r="P27" s="211">
        <f>CRONOGRAMA!P28</f>
        <v>0</v>
      </c>
      <c r="Q27" s="212">
        <f t="shared" si="5"/>
        <v>0</v>
      </c>
      <c r="R27" s="210" t="e">
        <f t="shared" si="11"/>
        <v>#REF!</v>
      </c>
      <c r="S27" s="211">
        <f>CRONOGRAMA!S28</f>
        <v>0</v>
      </c>
      <c r="T27" s="212">
        <f t="shared" si="6"/>
        <v>0</v>
      </c>
      <c r="U27" s="210" t="e">
        <f t="shared" si="12"/>
        <v>#REF!</v>
      </c>
      <c r="V27" s="211">
        <f>CRONOGRAMA!V28</f>
        <v>0</v>
      </c>
      <c r="W27" s="212">
        <f t="shared" si="7"/>
        <v>0</v>
      </c>
      <c r="X27" s="213">
        <f t="shared" si="13"/>
        <v>0</v>
      </c>
      <c r="Z27" s="1"/>
      <c r="AB27" s="1"/>
    </row>
    <row r="28" spans="1:28" x14ac:dyDescent="0.25">
      <c r="A28" s="199" t="s">
        <v>208</v>
      </c>
      <c r="B28" s="206" t="str">
        <f>VLOOKUP(A28,Tabela3[[ITEM]:[DESCRIÇÃO]],6,FALSE)</f>
        <v>EXAUSTÃO</v>
      </c>
      <c r="C28" s="214"/>
      <c r="D28" s="208" t="e">
        <f t="shared" si="0"/>
        <v>#REF!</v>
      </c>
      <c r="E28" s="209" t="e">
        <f>VLOOKUP(A28,ORÇAMENTO!$B:$L,14,0)</f>
        <v>#REF!</v>
      </c>
      <c r="F28" s="210" t="e">
        <f t="shared" si="1"/>
        <v>#REF!</v>
      </c>
      <c r="G28" s="211">
        <f>CRONOGRAMA!G29</f>
        <v>0</v>
      </c>
      <c r="H28" s="212">
        <f t="shared" si="2"/>
        <v>0</v>
      </c>
      <c r="I28" s="210" t="e">
        <f t="shared" si="8"/>
        <v>#REF!</v>
      </c>
      <c r="J28" s="211">
        <f>CRONOGRAMA!J29</f>
        <v>0</v>
      </c>
      <c r="K28" s="212">
        <f t="shared" si="3"/>
        <v>0</v>
      </c>
      <c r="L28" s="210" t="e">
        <f t="shared" si="9"/>
        <v>#REF!</v>
      </c>
      <c r="M28" s="211">
        <f>CRONOGRAMA!M29</f>
        <v>0</v>
      </c>
      <c r="N28" s="212">
        <f t="shared" si="4"/>
        <v>0</v>
      </c>
      <c r="O28" s="210" t="e">
        <f t="shared" si="10"/>
        <v>#REF!</v>
      </c>
      <c r="P28" s="211">
        <f>CRONOGRAMA!P29</f>
        <v>0</v>
      </c>
      <c r="Q28" s="212">
        <f t="shared" si="5"/>
        <v>0</v>
      </c>
      <c r="R28" s="210" t="e">
        <f t="shared" si="11"/>
        <v>#REF!</v>
      </c>
      <c r="S28" s="211">
        <f>CRONOGRAMA!S29</f>
        <v>0</v>
      </c>
      <c r="T28" s="212">
        <f t="shared" si="6"/>
        <v>0</v>
      </c>
      <c r="U28" s="210" t="e">
        <f t="shared" si="12"/>
        <v>#REF!</v>
      </c>
      <c r="V28" s="211">
        <f>CRONOGRAMA!V29</f>
        <v>0</v>
      </c>
      <c r="W28" s="212">
        <f t="shared" si="7"/>
        <v>0</v>
      </c>
      <c r="X28" s="213">
        <f t="shared" si="13"/>
        <v>0</v>
      </c>
      <c r="Z28" s="1"/>
      <c r="AB28" s="1"/>
    </row>
    <row r="29" spans="1:28" x14ac:dyDescent="0.25">
      <c r="A29" s="199" t="s">
        <v>360</v>
      </c>
      <c r="B29" s="206" t="str">
        <f>VLOOKUP(A29,Tabela3[[ITEM]:[DESCRIÇÃO]],6,FALSE)</f>
        <v>CLIMATIZAÇÃO</v>
      </c>
      <c r="C29" s="214"/>
      <c r="D29" s="208" t="e">
        <f t="shared" si="0"/>
        <v>#REF!</v>
      </c>
      <c r="E29" s="209" t="e">
        <f>VLOOKUP(A29,ORÇAMENTO!$B:$L,14,0)</f>
        <v>#REF!</v>
      </c>
      <c r="F29" s="210" t="e">
        <f t="shared" si="1"/>
        <v>#REF!</v>
      </c>
      <c r="G29" s="211">
        <f>CRONOGRAMA!G30</f>
        <v>0</v>
      </c>
      <c r="H29" s="212">
        <f t="shared" si="2"/>
        <v>0</v>
      </c>
      <c r="I29" s="210" t="e">
        <f t="shared" si="8"/>
        <v>#REF!</v>
      </c>
      <c r="J29" s="211">
        <f>CRONOGRAMA!J30</f>
        <v>0</v>
      </c>
      <c r="K29" s="212">
        <f t="shared" si="3"/>
        <v>0</v>
      </c>
      <c r="L29" s="210" t="e">
        <f t="shared" si="9"/>
        <v>#REF!</v>
      </c>
      <c r="M29" s="211">
        <f>CRONOGRAMA!M30</f>
        <v>0</v>
      </c>
      <c r="N29" s="212">
        <f t="shared" si="4"/>
        <v>0</v>
      </c>
      <c r="O29" s="210" t="e">
        <f t="shared" si="10"/>
        <v>#REF!</v>
      </c>
      <c r="P29" s="211">
        <f>CRONOGRAMA!P30</f>
        <v>0</v>
      </c>
      <c r="Q29" s="212">
        <f t="shared" si="5"/>
        <v>0</v>
      </c>
      <c r="R29" s="210" t="e">
        <f t="shared" si="11"/>
        <v>#REF!</v>
      </c>
      <c r="S29" s="211">
        <f>CRONOGRAMA!S30</f>
        <v>0</v>
      </c>
      <c r="T29" s="212">
        <f t="shared" si="6"/>
        <v>0</v>
      </c>
      <c r="U29" s="210" t="e">
        <f t="shared" si="12"/>
        <v>#REF!</v>
      </c>
      <c r="V29" s="211">
        <f>CRONOGRAMA!V30</f>
        <v>0</v>
      </c>
      <c r="W29" s="212">
        <f t="shared" si="7"/>
        <v>0</v>
      </c>
      <c r="X29" s="213">
        <f t="shared" si="13"/>
        <v>0</v>
      </c>
      <c r="Z29" s="1"/>
      <c r="AB29" s="1"/>
    </row>
    <row r="30" spans="1:28" x14ac:dyDescent="0.25">
      <c r="A30" s="199" t="s">
        <v>211</v>
      </c>
      <c r="B30" s="206" t="str">
        <f>VLOOKUP(A30,Tabela3[[ITEM]:[DESCRIÇÃO]],6,FALSE)</f>
        <v>GASES</v>
      </c>
      <c r="C30" s="214"/>
      <c r="D30" s="208" t="e">
        <f t="shared" si="0"/>
        <v>#REF!</v>
      </c>
      <c r="E30" s="209" t="e">
        <f>VLOOKUP(A30,ORÇAMENTO!$B:$L,14,0)</f>
        <v>#REF!</v>
      </c>
      <c r="F30" s="210" t="e">
        <f t="shared" si="1"/>
        <v>#REF!</v>
      </c>
      <c r="G30" s="211">
        <f>CRONOGRAMA!G31</f>
        <v>0</v>
      </c>
      <c r="H30" s="212">
        <f t="shared" si="2"/>
        <v>0</v>
      </c>
      <c r="I30" s="210" t="e">
        <f t="shared" si="8"/>
        <v>#REF!</v>
      </c>
      <c r="J30" s="211">
        <f>CRONOGRAMA!J31</f>
        <v>0</v>
      </c>
      <c r="K30" s="212">
        <f t="shared" si="3"/>
        <v>0</v>
      </c>
      <c r="L30" s="210" t="e">
        <f t="shared" si="9"/>
        <v>#REF!</v>
      </c>
      <c r="M30" s="211">
        <f>CRONOGRAMA!M31</f>
        <v>0</v>
      </c>
      <c r="N30" s="212">
        <f t="shared" si="4"/>
        <v>0</v>
      </c>
      <c r="O30" s="210" t="e">
        <f t="shared" si="10"/>
        <v>#REF!</v>
      </c>
      <c r="P30" s="211">
        <f>CRONOGRAMA!P31</f>
        <v>0</v>
      </c>
      <c r="Q30" s="212">
        <f t="shared" si="5"/>
        <v>0</v>
      </c>
      <c r="R30" s="210" t="e">
        <f t="shared" si="11"/>
        <v>#REF!</v>
      </c>
      <c r="S30" s="211">
        <f>CRONOGRAMA!S31</f>
        <v>0</v>
      </c>
      <c r="T30" s="212">
        <f t="shared" si="6"/>
        <v>0</v>
      </c>
      <c r="U30" s="210" t="e">
        <f t="shared" si="12"/>
        <v>#REF!</v>
      </c>
      <c r="V30" s="211">
        <f>CRONOGRAMA!V31</f>
        <v>0</v>
      </c>
      <c r="W30" s="212">
        <f t="shared" si="7"/>
        <v>0</v>
      </c>
      <c r="X30" s="213">
        <f t="shared" si="13"/>
        <v>0</v>
      </c>
      <c r="Z30" s="1"/>
      <c r="AB30" s="1"/>
    </row>
    <row r="31" spans="1:28" x14ac:dyDescent="0.25">
      <c r="A31" s="199" t="s">
        <v>212</v>
      </c>
      <c r="B31" s="206" t="str">
        <f>VLOOKUP(A31,Tabela3[[ITEM]:[DESCRIÇÃO]],6,FALSE)</f>
        <v>SERVIÇOS COMPLEMENTARES</v>
      </c>
      <c r="C31" s="214"/>
      <c r="D31" s="208" t="e">
        <f t="shared" si="0"/>
        <v>#REF!</v>
      </c>
      <c r="E31" s="209" t="e">
        <f>VLOOKUP(A31,ORÇAMENTO!$B:$L,14,0)</f>
        <v>#REF!</v>
      </c>
      <c r="F31" s="210" t="e">
        <f t="shared" si="1"/>
        <v>#REF!</v>
      </c>
      <c r="G31" s="211">
        <f>CRONOGRAMA!G32</f>
        <v>0</v>
      </c>
      <c r="H31" s="212">
        <f t="shared" si="2"/>
        <v>0</v>
      </c>
      <c r="I31" s="210" t="e">
        <f t="shared" si="8"/>
        <v>#REF!</v>
      </c>
      <c r="J31" s="211">
        <f>CRONOGRAMA!J32</f>
        <v>0</v>
      </c>
      <c r="K31" s="212">
        <f t="shared" si="3"/>
        <v>0</v>
      </c>
      <c r="L31" s="210" t="e">
        <f t="shared" si="9"/>
        <v>#REF!</v>
      </c>
      <c r="M31" s="211">
        <f>CRONOGRAMA!M32</f>
        <v>0</v>
      </c>
      <c r="N31" s="212">
        <f t="shared" si="4"/>
        <v>0</v>
      </c>
      <c r="O31" s="210" t="e">
        <f t="shared" si="10"/>
        <v>#REF!</v>
      </c>
      <c r="P31" s="211">
        <f>CRONOGRAMA!P32</f>
        <v>0</v>
      </c>
      <c r="Q31" s="212">
        <f t="shared" si="5"/>
        <v>0</v>
      </c>
      <c r="R31" s="210" t="e">
        <f t="shared" si="11"/>
        <v>#REF!</v>
      </c>
      <c r="S31" s="211">
        <f>CRONOGRAMA!S32</f>
        <v>0</v>
      </c>
      <c r="T31" s="212">
        <f t="shared" si="6"/>
        <v>0</v>
      </c>
      <c r="U31" s="210" t="e">
        <f t="shared" si="12"/>
        <v>#REF!</v>
      </c>
      <c r="V31" s="211">
        <f>CRONOGRAMA!V32</f>
        <v>0</v>
      </c>
      <c r="W31" s="212">
        <f t="shared" si="7"/>
        <v>0</v>
      </c>
      <c r="X31" s="213">
        <f t="shared" si="13"/>
        <v>0</v>
      </c>
      <c r="Z31" s="1"/>
      <c r="AB31" s="1"/>
    </row>
    <row r="32" spans="1:28" x14ac:dyDescent="0.25">
      <c r="A32" s="199" t="s">
        <v>533</v>
      </c>
      <c r="B32" s="206" t="str">
        <f>VLOOKUP(A32,Tabela3[[ITEM]:[DESCRIÇÃO]],6,FALSE)</f>
        <v xml:space="preserve">ADMINISTRAÇÃO LOCAL </v>
      </c>
      <c r="C32" s="214"/>
      <c r="D32" s="208" t="e">
        <f t="shared" si="0"/>
        <v>#REF!</v>
      </c>
      <c r="E32" s="209" t="e">
        <f>VLOOKUP(A32,ORÇAMENTO!$B:$L,14,0)</f>
        <v>#REF!</v>
      </c>
      <c r="F32" s="210" t="e">
        <f t="shared" si="1"/>
        <v>#REF!</v>
      </c>
      <c r="G32" s="211" t="e">
        <f>CRONOGRAMA!#REF!</f>
        <v>#REF!</v>
      </c>
      <c r="H32" s="212" t="e">
        <f t="shared" si="2"/>
        <v>#REF!</v>
      </c>
      <c r="I32" s="210" t="e">
        <f t="shared" si="8"/>
        <v>#REF!</v>
      </c>
      <c r="J32" s="211" t="e">
        <f>CRONOGRAMA!#REF!</f>
        <v>#REF!</v>
      </c>
      <c r="K32" s="212" t="e">
        <f t="shared" si="3"/>
        <v>#REF!</v>
      </c>
      <c r="L32" s="210" t="e">
        <f t="shared" si="9"/>
        <v>#REF!</v>
      </c>
      <c r="M32" s="211" t="e">
        <f>CRONOGRAMA!#REF!</f>
        <v>#REF!</v>
      </c>
      <c r="N32" s="212" t="e">
        <f t="shared" si="4"/>
        <v>#REF!</v>
      </c>
      <c r="O32" s="210" t="e">
        <f t="shared" si="10"/>
        <v>#REF!</v>
      </c>
      <c r="P32" s="211" t="e">
        <f>CRONOGRAMA!#REF!</f>
        <v>#REF!</v>
      </c>
      <c r="Q32" s="212" t="e">
        <f t="shared" si="5"/>
        <v>#REF!</v>
      </c>
      <c r="R32" s="210" t="e">
        <f t="shared" si="11"/>
        <v>#REF!</v>
      </c>
      <c r="S32" s="211" t="e">
        <f>CRONOGRAMA!#REF!</f>
        <v>#REF!</v>
      </c>
      <c r="T32" s="212" t="e">
        <f t="shared" si="6"/>
        <v>#REF!</v>
      </c>
      <c r="U32" s="210" t="e">
        <f t="shared" si="12"/>
        <v>#REF!</v>
      </c>
      <c r="V32" s="211" t="e">
        <f>CRONOGRAMA!#REF!</f>
        <v>#REF!</v>
      </c>
      <c r="W32" s="212" t="e">
        <f t="shared" si="7"/>
        <v>#REF!</v>
      </c>
      <c r="X32" s="213" t="e">
        <f t="shared" si="13"/>
        <v>#REF!</v>
      </c>
      <c r="Z32" s="1"/>
      <c r="AB32" s="1"/>
    </row>
    <row r="33" spans="1:28" x14ac:dyDescent="0.25">
      <c r="A33" s="199" t="s">
        <v>671</v>
      </c>
      <c r="B33" s="206" t="str">
        <f>VLOOKUP(A33,Tabela3[[ITEM]:[DESCRIÇÃO]],6,FALSE)</f>
        <v xml:space="preserve">LIMPEZA FINAL </v>
      </c>
      <c r="C33" s="214"/>
      <c r="D33" s="208" t="e">
        <f t="shared" si="0"/>
        <v>#REF!</v>
      </c>
      <c r="E33" s="209" t="e">
        <f>VLOOKUP(A33,ORÇAMENTO!$B:$L,14,0)</f>
        <v>#REF!</v>
      </c>
      <c r="F33" s="210" t="e">
        <f t="shared" si="1"/>
        <v>#REF!</v>
      </c>
      <c r="G33" s="211" t="e">
        <f>CRONOGRAMA!#REF!</f>
        <v>#REF!</v>
      </c>
      <c r="H33" s="212" t="e">
        <f t="shared" si="2"/>
        <v>#REF!</v>
      </c>
      <c r="I33" s="210" t="e">
        <f t="shared" si="8"/>
        <v>#REF!</v>
      </c>
      <c r="J33" s="211" t="e">
        <f>CRONOGRAMA!#REF!</f>
        <v>#REF!</v>
      </c>
      <c r="K33" s="212" t="e">
        <f t="shared" si="3"/>
        <v>#REF!</v>
      </c>
      <c r="L33" s="210" t="e">
        <f t="shared" si="9"/>
        <v>#REF!</v>
      </c>
      <c r="M33" s="211" t="e">
        <f>CRONOGRAMA!#REF!</f>
        <v>#REF!</v>
      </c>
      <c r="N33" s="212" t="e">
        <f t="shared" si="4"/>
        <v>#REF!</v>
      </c>
      <c r="O33" s="210" t="e">
        <f t="shared" si="10"/>
        <v>#REF!</v>
      </c>
      <c r="P33" s="211" t="e">
        <f>CRONOGRAMA!#REF!</f>
        <v>#REF!</v>
      </c>
      <c r="Q33" s="212" t="e">
        <f t="shared" si="5"/>
        <v>#REF!</v>
      </c>
      <c r="R33" s="210" t="e">
        <f t="shared" si="11"/>
        <v>#REF!</v>
      </c>
      <c r="S33" s="211" t="e">
        <f>CRONOGRAMA!#REF!</f>
        <v>#REF!</v>
      </c>
      <c r="T33" s="212" t="e">
        <f t="shared" si="6"/>
        <v>#REF!</v>
      </c>
      <c r="U33" s="210" t="e">
        <f t="shared" si="12"/>
        <v>#REF!</v>
      </c>
      <c r="V33" s="211" t="e">
        <f>CRONOGRAMA!#REF!</f>
        <v>#REF!</v>
      </c>
      <c r="W33" s="212" t="e">
        <f t="shared" si="7"/>
        <v>#REF!</v>
      </c>
      <c r="X33" s="213" t="e">
        <f t="shared" si="13"/>
        <v>#REF!</v>
      </c>
      <c r="Z33" s="1"/>
      <c r="AB33" s="1"/>
    </row>
    <row r="34" spans="1:28" x14ac:dyDescent="0.25">
      <c r="A34" s="199" t="s">
        <v>672</v>
      </c>
      <c r="B34" s="206" t="e">
        <f>VLOOKUP(A34,Tabela3[[ITEM]:[DESCRIÇÃO]],6,FALSE)</f>
        <v>#N/A</v>
      </c>
      <c r="C34" s="214"/>
      <c r="D34" s="208" t="e">
        <f t="shared" si="0"/>
        <v>#N/A</v>
      </c>
      <c r="E34" s="209" t="e">
        <f>VLOOKUP(A34,ORÇAMENTO!$B:$L,14,0)</f>
        <v>#N/A</v>
      </c>
      <c r="F34" s="210" t="e">
        <f t="shared" si="1"/>
        <v>#REF!</v>
      </c>
      <c r="G34" s="211" t="e">
        <f>CRONOGRAMA!#REF!</f>
        <v>#REF!</v>
      </c>
      <c r="H34" s="212" t="e">
        <f>G34</f>
        <v>#REF!</v>
      </c>
      <c r="I34" s="210" t="e">
        <f t="shared" si="8"/>
        <v>#REF!</v>
      </c>
      <c r="J34" s="211" t="e">
        <f>CRONOGRAMA!#REF!</f>
        <v>#REF!</v>
      </c>
      <c r="K34" s="212" t="e">
        <f t="shared" si="3"/>
        <v>#REF!</v>
      </c>
      <c r="L34" s="210" t="e">
        <f t="shared" si="9"/>
        <v>#REF!</v>
      </c>
      <c r="M34" s="211" t="e">
        <f>CRONOGRAMA!#REF!</f>
        <v>#REF!</v>
      </c>
      <c r="N34" s="212" t="e">
        <f>M34+K34</f>
        <v>#REF!</v>
      </c>
      <c r="O34" s="210" t="e">
        <f t="shared" si="10"/>
        <v>#REF!</v>
      </c>
      <c r="P34" s="211" t="e">
        <f>CRONOGRAMA!#REF!</f>
        <v>#REF!</v>
      </c>
      <c r="Q34" s="212" t="e">
        <f>P34+N34</f>
        <v>#REF!</v>
      </c>
      <c r="R34" s="210" t="e">
        <f t="shared" si="11"/>
        <v>#REF!</v>
      </c>
      <c r="S34" s="211" t="e">
        <f>CRONOGRAMA!#REF!</f>
        <v>#REF!</v>
      </c>
      <c r="T34" s="212" t="e">
        <f>S34+Q34</f>
        <v>#REF!</v>
      </c>
      <c r="U34" s="210" t="e">
        <f t="shared" si="12"/>
        <v>#REF!</v>
      </c>
      <c r="V34" s="211" t="e">
        <f>CRONOGRAMA!#REF!</f>
        <v>#REF!</v>
      </c>
      <c r="W34" s="212" t="e">
        <f>V34+T34</f>
        <v>#REF!</v>
      </c>
      <c r="X34" s="213" t="e">
        <f t="shared" si="13"/>
        <v>#REF!</v>
      </c>
      <c r="Z34" s="1"/>
      <c r="AB34" s="1"/>
    </row>
    <row r="35" spans="1:28" x14ac:dyDescent="0.25">
      <c r="A35" s="199" t="s">
        <v>673</v>
      </c>
      <c r="B35" s="206" t="e">
        <f>VLOOKUP(A35,Tabela3[[ITEM]:[DESCRIÇÃO]],6,FALSE)</f>
        <v>#N/A</v>
      </c>
      <c r="C35" s="214"/>
      <c r="D35" s="208" t="e">
        <f t="shared" si="0"/>
        <v>#N/A</v>
      </c>
      <c r="E35" s="209" t="e">
        <f>VLOOKUP(A35,ORÇAMENTO!$B:$L,14,0)</f>
        <v>#N/A</v>
      </c>
      <c r="F35" s="210" t="e">
        <f t="shared" si="1"/>
        <v>#REF!</v>
      </c>
      <c r="G35" s="211" t="e">
        <f>CRONOGRAMA!#REF!</f>
        <v>#REF!</v>
      </c>
      <c r="H35" s="212" t="e">
        <f t="shared" si="2"/>
        <v>#REF!</v>
      </c>
      <c r="I35" s="210" t="e">
        <f t="shared" si="8"/>
        <v>#REF!</v>
      </c>
      <c r="J35" s="211" t="e">
        <f>CRONOGRAMA!#REF!</f>
        <v>#REF!</v>
      </c>
      <c r="K35" s="212" t="e">
        <f t="shared" si="3"/>
        <v>#REF!</v>
      </c>
      <c r="L35" s="210" t="e">
        <f t="shared" si="9"/>
        <v>#REF!</v>
      </c>
      <c r="M35" s="211" t="e">
        <f>CRONOGRAMA!#REF!</f>
        <v>#REF!</v>
      </c>
      <c r="N35" s="212" t="e">
        <f t="shared" si="4"/>
        <v>#REF!</v>
      </c>
      <c r="O35" s="210" t="e">
        <f t="shared" si="10"/>
        <v>#REF!</v>
      </c>
      <c r="P35" s="211" t="e">
        <f>CRONOGRAMA!#REF!</f>
        <v>#REF!</v>
      </c>
      <c r="Q35" s="212" t="e">
        <f t="shared" si="5"/>
        <v>#REF!</v>
      </c>
      <c r="R35" s="210" t="e">
        <f t="shared" si="11"/>
        <v>#REF!</v>
      </c>
      <c r="S35" s="211" t="e">
        <f>CRONOGRAMA!#REF!</f>
        <v>#REF!</v>
      </c>
      <c r="T35" s="212" t="e">
        <f t="shared" si="6"/>
        <v>#REF!</v>
      </c>
      <c r="U35" s="210" t="e">
        <f t="shared" si="12"/>
        <v>#REF!</v>
      </c>
      <c r="V35" s="211" t="e">
        <f>CRONOGRAMA!#REF!</f>
        <v>#REF!</v>
      </c>
      <c r="W35" s="212" t="e">
        <f t="shared" si="7"/>
        <v>#REF!</v>
      </c>
      <c r="X35" s="213" t="e">
        <f t="shared" si="13"/>
        <v>#REF!</v>
      </c>
      <c r="Z35" s="1"/>
      <c r="AB35" s="1"/>
    </row>
    <row r="36" spans="1:28" x14ac:dyDescent="0.25">
      <c r="A36" s="4"/>
      <c r="B36" s="215"/>
      <c r="C36" s="215"/>
      <c r="D36" s="216" t="e">
        <f>SUM(D11:D35)</f>
        <v>#REF!</v>
      </c>
      <c r="E36" s="217" t="e">
        <f>SUM(E11:E35)</f>
        <v>#REF!</v>
      </c>
      <c r="F36" s="218"/>
      <c r="G36" s="219"/>
      <c r="H36" s="220"/>
      <c r="I36" s="218"/>
      <c r="J36" s="219"/>
      <c r="K36" s="221"/>
      <c r="L36" s="222"/>
      <c r="M36" s="223"/>
      <c r="N36" s="224"/>
      <c r="O36" s="222"/>
      <c r="P36" s="223"/>
      <c r="Q36" s="224"/>
      <c r="R36" s="225"/>
      <c r="S36" s="226"/>
      <c r="T36" s="227"/>
      <c r="U36" s="225"/>
      <c r="V36" s="226"/>
      <c r="W36" s="226"/>
      <c r="X36" s="228"/>
      <c r="Z36" s="1"/>
      <c r="AB36" s="1"/>
    </row>
    <row r="37" spans="1:28" x14ac:dyDescent="0.25">
      <c r="A37" s="6"/>
      <c r="B37" s="1142" t="s">
        <v>8</v>
      </c>
      <c r="C37" s="1142"/>
      <c r="D37" s="1142"/>
      <c r="E37" s="1143"/>
      <c r="F37" s="229" t="e">
        <f>SUM(F11:F35)</f>
        <v>#REF!</v>
      </c>
      <c r="G37" s="230"/>
      <c r="H37" s="231"/>
      <c r="I37" s="229" t="e">
        <f>SUM(I11:I35)</f>
        <v>#REF!</v>
      </c>
      <c r="J37" s="230"/>
      <c r="K37" s="231"/>
      <c r="L37" s="229" t="e">
        <f>SUM(L11:L35)</f>
        <v>#REF!</v>
      </c>
      <c r="M37" s="230"/>
      <c r="N37" s="231"/>
      <c r="O37" s="229" t="e">
        <f>SUM(O11:O35)</f>
        <v>#REF!</v>
      </c>
      <c r="P37" s="230"/>
      <c r="Q37" s="231"/>
      <c r="R37" s="229" t="e">
        <f>SUM(R11:R35)</f>
        <v>#REF!</v>
      </c>
      <c r="S37" s="230"/>
      <c r="T37" s="231"/>
      <c r="U37" s="229" t="e">
        <f>SUM(U11:U35)</f>
        <v>#REF!</v>
      </c>
      <c r="V37" s="230"/>
      <c r="W37" s="231"/>
      <c r="X37" s="228"/>
    </row>
    <row r="38" spans="1:28" x14ac:dyDescent="0.25">
      <c r="A38" s="5"/>
      <c r="B38" s="1155" t="s">
        <v>9</v>
      </c>
      <c r="C38" s="1155"/>
      <c r="D38" s="1155"/>
      <c r="E38" s="1156"/>
      <c r="F38" s="232" t="e">
        <f>F37</f>
        <v>#REF!</v>
      </c>
      <c r="G38" s="233" t="e">
        <f>F37/$E$36</f>
        <v>#REF!</v>
      </c>
      <c r="H38" s="234" t="e">
        <f>G38</f>
        <v>#REF!</v>
      </c>
      <c r="I38" s="232" t="e">
        <f>I37+F38</f>
        <v>#REF!</v>
      </c>
      <c r="J38" s="233" t="e">
        <f>I37/$E$36</f>
        <v>#REF!</v>
      </c>
      <c r="K38" s="234" t="e">
        <f>J38+H38</f>
        <v>#REF!</v>
      </c>
      <c r="L38" s="232" t="e">
        <f>I38+L37</f>
        <v>#REF!</v>
      </c>
      <c r="M38" s="233" t="e">
        <f>L37/$E$36</f>
        <v>#REF!</v>
      </c>
      <c r="N38" s="234" t="e">
        <f>M38+K38</f>
        <v>#REF!</v>
      </c>
      <c r="O38" s="232" t="e">
        <f>O37+L38</f>
        <v>#REF!</v>
      </c>
      <c r="P38" s="233" t="e">
        <f>O37/$E$36</f>
        <v>#REF!</v>
      </c>
      <c r="Q38" s="234" t="e">
        <f>P38+N38</f>
        <v>#REF!</v>
      </c>
      <c r="R38" s="232" t="e">
        <f>R37+O38</f>
        <v>#REF!</v>
      </c>
      <c r="S38" s="233" t="e">
        <f>R37/$E$36</f>
        <v>#REF!</v>
      </c>
      <c r="T38" s="234" t="e">
        <f>S38+Q38</f>
        <v>#REF!</v>
      </c>
      <c r="U38" s="232" t="e">
        <f>U37+R38</f>
        <v>#REF!</v>
      </c>
      <c r="V38" s="233" t="e">
        <f>U37/$E$36</f>
        <v>#REF!</v>
      </c>
      <c r="W38" s="234" t="e">
        <f>V38+T38</f>
        <v>#REF!</v>
      </c>
      <c r="X38" s="228"/>
    </row>
    <row r="39" spans="1:28" ht="4.1500000000000004" customHeight="1" x14ac:dyDescent="0.25">
      <c r="A39" s="19"/>
      <c r="B39" s="235"/>
      <c r="C39" s="235"/>
      <c r="D39" s="236"/>
      <c r="E39" s="237"/>
      <c r="F39" s="238"/>
      <c r="G39" s="238"/>
      <c r="H39" s="239"/>
      <c r="I39" s="244"/>
      <c r="J39" s="244"/>
      <c r="K39" s="244"/>
      <c r="L39" s="244"/>
      <c r="M39" s="244"/>
      <c r="N39" s="244"/>
      <c r="O39" s="244"/>
      <c r="P39" s="244"/>
      <c r="Q39" s="244"/>
      <c r="R39" s="244"/>
      <c r="S39" s="244"/>
      <c r="T39" s="244"/>
      <c r="U39" s="244"/>
      <c r="V39" s="244"/>
      <c r="W39" s="244"/>
      <c r="X39" s="245"/>
    </row>
    <row r="40" spans="1:28" x14ac:dyDescent="0.25">
      <c r="A40" s="1138" t="s">
        <v>5</v>
      </c>
      <c r="B40" s="1144" t="s">
        <v>6</v>
      </c>
      <c r="C40" s="1145"/>
      <c r="D40" s="1148" t="s">
        <v>0</v>
      </c>
      <c r="E40" s="1150" t="s">
        <v>21</v>
      </c>
      <c r="F40" s="1139" t="s">
        <v>375</v>
      </c>
      <c r="G40" s="1140"/>
      <c r="H40" s="1141"/>
      <c r="I40" s="1139" t="s">
        <v>376</v>
      </c>
      <c r="J40" s="1140"/>
      <c r="K40" s="1141"/>
      <c r="L40" s="1139" t="s">
        <v>377</v>
      </c>
      <c r="M40" s="1140"/>
      <c r="N40" s="1141"/>
      <c r="O40" s="1139" t="s">
        <v>378</v>
      </c>
      <c r="P40" s="1140"/>
      <c r="Q40" s="1141"/>
      <c r="R40" s="1139" t="s">
        <v>379</v>
      </c>
      <c r="S40" s="1140"/>
      <c r="T40" s="1141"/>
      <c r="U40" s="1139" t="s">
        <v>380</v>
      </c>
      <c r="V40" s="1140"/>
      <c r="W40" s="1141"/>
      <c r="X40" s="240" t="s">
        <v>252</v>
      </c>
    </row>
    <row r="41" spans="1:28" x14ac:dyDescent="0.25">
      <c r="A41" s="1138" t="s">
        <v>5</v>
      </c>
      <c r="B41" s="1146"/>
      <c r="C41" s="1147"/>
      <c r="D41" s="1149"/>
      <c r="E41" s="1151"/>
      <c r="F41" s="241" t="s">
        <v>22</v>
      </c>
      <c r="G41" s="241" t="s">
        <v>0</v>
      </c>
      <c r="H41" s="242" t="s">
        <v>32</v>
      </c>
      <c r="I41" s="241" t="s">
        <v>22</v>
      </c>
      <c r="J41" s="241" t="s">
        <v>0</v>
      </c>
      <c r="K41" s="242" t="s">
        <v>32</v>
      </c>
      <c r="L41" s="241" t="s">
        <v>22</v>
      </c>
      <c r="M41" s="241" t="s">
        <v>0</v>
      </c>
      <c r="N41" s="242" t="s">
        <v>32</v>
      </c>
      <c r="O41" s="241" t="s">
        <v>22</v>
      </c>
      <c r="P41" s="241" t="s">
        <v>0</v>
      </c>
      <c r="Q41" s="242" t="s">
        <v>32</v>
      </c>
      <c r="R41" s="241" t="s">
        <v>22</v>
      </c>
      <c r="S41" s="241" t="s">
        <v>0</v>
      </c>
      <c r="T41" s="242" t="s">
        <v>32</v>
      </c>
      <c r="U41" s="241" t="s">
        <v>22</v>
      </c>
      <c r="V41" s="241" t="s">
        <v>0</v>
      </c>
      <c r="W41" s="242" t="s">
        <v>32</v>
      </c>
      <c r="X41" s="243"/>
    </row>
    <row r="42" spans="1:28" x14ac:dyDescent="0.25">
      <c r="A42" s="199" t="s">
        <v>11</v>
      </c>
      <c r="B42" s="206" t="str">
        <f>VLOOKUP(A42,Tabela3[[ITEM]:[DESCRIÇÃO]],6,FALSE)</f>
        <v>SERVIÇOS PRELIMINARES</v>
      </c>
      <c r="C42" s="207"/>
      <c r="D42" s="208" t="e">
        <f t="shared" ref="D42:D66" si="14">E42/E$36</f>
        <v>#REF!</v>
      </c>
      <c r="E42" s="209" t="e">
        <f t="shared" ref="E42:E66" si="15">E11</f>
        <v>#REF!</v>
      </c>
      <c r="F42" s="210" t="e">
        <f t="shared" ref="F42:F66" si="16">G42*E42</f>
        <v>#REF!</v>
      </c>
      <c r="G42" s="211">
        <f>CRONOGRAMA!G41</f>
        <v>0</v>
      </c>
      <c r="H42" s="212">
        <f t="shared" ref="H42:H66" si="17">G42+W11</f>
        <v>1</v>
      </c>
      <c r="I42" s="210" t="e">
        <f t="shared" ref="I42:I66" si="18">J42*E42</f>
        <v>#REF!</v>
      </c>
      <c r="J42" s="211">
        <f>CRONOGRAMA!J41</f>
        <v>0</v>
      </c>
      <c r="K42" s="212">
        <f>J42+H42</f>
        <v>1</v>
      </c>
      <c r="L42" s="210" t="e">
        <f>M42*E42</f>
        <v>#REF!</v>
      </c>
      <c r="M42" s="211">
        <f>CRONOGRAMA!M41</f>
        <v>0</v>
      </c>
      <c r="N42" s="212">
        <f t="shared" ref="N42:N63" si="19">M42+K42</f>
        <v>1</v>
      </c>
      <c r="O42" s="210" t="e">
        <f>P42*E42</f>
        <v>#REF!</v>
      </c>
      <c r="P42" s="211">
        <f>CRONOGRAMA!P41</f>
        <v>0</v>
      </c>
      <c r="Q42" s="212">
        <f>P42+N42</f>
        <v>1</v>
      </c>
      <c r="R42" s="210" t="e">
        <f>S42*E42</f>
        <v>#REF!</v>
      </c>
      <c r="S42" s="211">
        <f>CRONOGRAMA!S41</f>
        <v>0</v>
      </c>
      <c r="T42" s="212">
        <f>S42+Q42</f>
        <v>1</v>
      </c>
      <c r="U42" s="210" t="e">
        <f t="shared" ref="U42:U66" si="20">V42*E42</f>
        <v>#REF!</v>
      </c>
      <c r="V42" s="211">
        <f>CRONOGRAMA!V41</f>
        <v>0</v>
      </c>
      <c r="W42" s="212">
        <f>V42+T42</f>
        <v>1</v>
      </c>
      <c r="X42" s="213">
        <f t="shared" ref="X42:X66" si="21">G42+J42+M42+P42+S42+V42+V11+S11+P11+M11+J11+G11</f>
        <v>1</v>
      </c>
    </row>
    <row r="43" spans="1:28" x14ac:dyDescent="0.25">
      <c r="A43" s="199" t="s">
        <v>10</v>
      </c>
      <c r="B43" s="206" t="str">
        <f>VLOOKUP(A43,Tabela3[[ITEM]:[DESCRIÇÃO]],6,FALSE)</f>
        <v>DEMOLIÇÕES E RETIRADAS</v>
      </c>
      <c r="C43" s="207"/>
      <c r="D43" s="208" t="e">
        <f t="shared" si="14"/>
        <v>#REF!</v>
      </c>
      <c r="E43" s="209" t="e">
        <f t="shared" si="15"/>
        <v>#REF!</v>
      </c>
      <c r="F43" s="210" t="e">
        <f t="shared" si="16"/>
        <v>#REF!</v>
      </c>
      <c r="G43" s="211">
        <f>CRONOGRAMA!G42</f>
        <v>0</v>
      </c>
      <c r="H43" s="212">
        <f t="shared" si="17"/>
        <v>1</v>
      </c>
      <c r="I43" s="210" t="e">
        <f t="shared" si="18"/>
        <v>#REF!</v>
      </c>
      <c r="J43" s="211">
        <f>CRONOGRAMA!J42</f>
        <v>0</v>
      </c>
      <c r="K43" s="212">
        <f>J43+H43</f>
        <v>1</v>
      </c>
      <c r="L43" s="210" t="e">
        <f t="shared" ref="L43:L66" si="22">M43*E43</f>
        <v>#REF!</v>
      </c>
      <c r="M43" s="211">
        <f>CRONOGRAMA!M42</f>
        <v>0</v>
      </c>
      <c r="N43" s="212">
        <f t="shared" si="19"/>
        <v>1</v>
      </c>
      <c r="O43" s="210" t="e">
        <f t="shared" ref="O43:O66" si="23">P43*E43</f>
        <v>#REF!</v>
      </c>
      <c r="P43" s="211">
        <f>CRONOGRAMA!P42</f>
        <v>0</v>
      </c>
      <c r="Q43" s="212">
        <f t="shared" ref="Q43:Q63" si="24">P43+N43</f>
        <v>1</v>
      </c>
      <c r="R43" s="210" t="e">
        <f t="shared" ref="R43:R66" si="25">S43*E43</f>
        <v>#REF!</v>
      </c>
      <c r="S43" s="211">
        <f>CRONOGRAMA!S42</f>
        <v>0</v>
      </c>
      <c r="T43" s="212">
        <f t="shared" ref="T43:T66" si="26">S43+Q43</f>
        <v>1</v>
      </c>
      <c r="U43" s="210" t="e">
        <f t="shared" si="20"/>
        <v>#REF!</v>
      </c>
      <c r="V43" s="211">
        <f>CRONOGRAMA!V42</f>
        <v>0</v>
      </c>
      <c r="W43" s="212">
        <f t="shared" ref="W43:W66" si="27">V43+T43</f>
        <v>1</v>
      </c>
      <c r="X43" s="213">
        <f t="shared" si="21"/>
        <v>1</v>
      </c>
    </row>
    <row r="44" spans="1:28" x14ac:dyDescent="0.25">
      <c r="A44" s="199" t="s">
        <v>17</v>
      </c>
      <c r="B44" s="206" t="str">
        <f>VLOOKUP(A44,Tabela3[[ITEM]:[DESCRIÇÃO]],6,FALSE)</f>
        <v>MOVIMENTO DE TERRA</v>
      </c>
      <c r="C44" s="214"/>
      <c r="D44" s="208" t="e">
        <f t="shared" si="14"/>
        <v>#REF!</v>
      </c>
      <c r="E44" s="209" t="e">
        <f t="shared" si="15"/>
        <v>#REF!</v>
      </c>
      <c r="F44" s="210" t="e">
        <f t="shared" si="16"/>
        <v>#REF!</v>
      </c>
      <c r="G44" s="211">
        <f>CRONOGRAMA!G43</f>
        <v>0</v>
      </c>
      <c r="H44" s="212">
        <f t="shared" si="17"/>
        <v>1</v>
      </c>
      <c r="I44" s="210" t="e">
        <f t="shared" si="18"/>
        <v>#REF!</v>
      </c>
      <c r="J44" s="211">
        <f>CRONOGRAMA!J43</f>
        <v>0</v>
      </c>
      <c r="K44" s="212">
        <f>J44+H44</f>
        <v>1</v>
      </c>
      <c r="L44" s="210" t="e">
        <f t="shared" si="22"/>
        <v>#REF!</v>
      </c>
      <c r="M44" s="211">
        <f>CRONOGRAMA!M43</f>
        <v>0</v>
      </c>
      <c r="N44" s="212">
        <f t="shared" si="19"/>
        <v>1</v>
      </c>
      <c r="O44" s="210" t="e">
        <f t="shared" si="23"/>
        <v>#REF!</v>
      </c>
      <c r="P44" s="211">
        <f>CRONOGRAMA!P43</f>
        <v>0</v>
      </c>
      <c r="Q44" s="212">
        <f t="shared" si="24"/>
        <v>1</v>
      </c>
      <c r="R44" s="210" t="e">
        <f t="shared" si="25"/>
        <v>#REF!</v>
      </c>
      <c r="S44" s="211">
        <f>CRONOGRAMA!S43</f>
        <v>0</v>
      </c>
      <c r="T44" s="212">
        <f t="shared" si="26"/>
        <v>1</v>
      </c>
      <c r="U44" s="210" t="e">
        <f t="shared" si="20"/>
        <v>#REF!</v>
      </c>
      <c r="V44" s="211">
        <f>CRONOGRAMA!V43</f>
        <v>0</v>
      </c>
      <c r="W44" s="212">
        <f t="shared" si="27"/>
        <v>1</v>
      </c>
      <c r="X44" s="213">
        <f t="shared" si="21"/>
        <v>1</v>
      </c>
    </row>
    <row r="45" spans="1:28" x14ac:dyDescent="0.25">
      <c r="A45" s="199" t="s">
        <v>34</v>
      </c>
      <c r="B45" s="206" t="str">
        <f>VLOOKUP(A45,Tabela3[[ITEM]:[DESCRIÇÃO]],6,FALSE)</f>
        <v>ESTRUTURA DE CONCRETO ARMADO</v>
      </c>
      <c r="C45" s="214"/>
      <c r="D45" s="208" t="e">
        <f t="shared" si="14"/>
        <v>#REF!</v>
      </c>
      <c r="E45" s="209" t="e">
        <f t="shared" si="15"/>
        <v>#REF!</v>
      </c>
      <c r="F45" s="210" t="e">
        <f t="shared" si="16"/>
        <v>#REF!</v>
      </c>
      <c r="G45" s="211">
        <f>CRONOGRAMA!G44</f>
        <v>0</v>
      </c>
      <c r="H45" s="212">
        <f t="shared" si="17"/>
        <v>1</v>
      </c>
      <c r="I45" s="210" t="e">
        <f t="shared" si="18"/>
        <v>#REF!</v>
      </c>
      <c r="J45" s="211">
        <f>CRONOGRAMA!J44</f>
        <v>0</v>
      </c>
      <c r="K45" s="212">
        <f>J45+H45</f>
        <v>1</v>
      </c>
      <c r="L45" s="210" t="e">
        <f t="shared" si="22"/>
        <v>#REF!</v>
      </c>
      <c r="M45" s="211">
        <f>CRONOGRAMA!M44</f>
        <v>0</v>
      </c>
      <c r="N45" s="212">
        <f t="shared" si="19"/>
        <v>1</v>
      </c>
      <c r="O45" s="210" t="e">
        <f t="shared" si="23"/>
        <v>#REF!</v>
      </c>
      <c r="P45" s="211">
        <f>CRONOGRAMA!P44</f>
        <v>0</v>
      </c>
      <c r="Q45" s="212">
        <f t="shared" si="24"/>
        <v>1</v>
      </c>
      <c r="R45" s="210" t="e">
        <f t="shared" si="25"/>
        <v>#REF!</v>
      </c>
      <c r="S45" s="211">
        <f>CRONOGRAMA!S44</f>
        <v>0</v>
      </c>
      <c r="T45" s="212">
        <f t="shared" si="26"/>
        <v>1</v>
      </c>
      <c r="U45" s="210" t="e">
        <f t="shared" si="20"/>
        <v>#REF!</v>
      </c>
      <c r="V45" s="211">
        <f>CRONOGRAMA!V44</f>
        <v>0</v>
      </c>
      <c r="W45" s="212">
        <f t="shared" si="27"/>
        <v>1</v>
      </c>
      <c r="X45" s="213">
        <f t="shared" si="21"/>
        <v>1</v>
      </c>
    </row>
    <row r="46" spans="1:28" x14ac:dyDescent="0.25">
      <c r="A46" s="199" t="s">
        <v>58</v>
      </c>
      <c r="B46" s="206" t="str">
        <f>VLOOKUP(A46,Tabela3[[ITEM]:[DESCRIÇÃO]],6,FALSE)</f>
        <v>VEDAÇÃO</v>
      </c>
      <c r="C46" s="214"/>
      <c r="D46" s="208" t="e">
        <f t="shared" si="14"/>
        <v>#REF!</v>
      </c>
      <c r="E46" s="209" t="e">
        <f t="shared" si="15"/>
        <v>#REF!</v>
      </c>
      <c r="F46" s="210" t="e">
        <f t="shared" si="16"/>
        <v>#REF!</v>
      </c>
      <c r="G46" s="211">
        <f>CRONOGRAMA!G45</f>
        <v>0</v>
      </c>
      <c r="H46" s="212">
        <f t="shared" si="17"/>
        <v>1</v>
      </c>
      <c r="I46" s="210" t="e">
        <f t="shared" si="18"/>
        <v>#REF!</v>
      </c>
      <c r="J46" s="211">
        <f>CRONOGRAMA!J45</f>
        <v>0</v>
      </c>
      <c r="K46" s="212">
        <f t="shared" ref="K46:K63" si="28">J46+H46</f>
        <v>1</v>
      </c>
      <c r="L46" s="210" t="e">
        <f t="shared" si="22"/>
        <v>#REF!</v>
      </c>
      <c r="M46" s="211">
        <f>CRONOGRAMA!M45</f>
        <v>0</v>
      </c>
      <c r="N46" s="212">
        <f t="shared" si="19"/>
        <v>1</v>
      </c>
      <c r="O46" s="210" t="e">
        <f t="shared" si="23"/>
        <v>#REF!</v>
      </c>
      <c r="P46" s="211">
        <f>CRONOGRAMA!P45</f>
        <v>0</v>
      </c>
      <c r="Q46" s="212">
        <f t="shared" si="24"/>
        <v>1</v>
      </c>
      <c r="R46" s="210" t="e">
        <f t="shared" si="25"/>
        <v>#REF!</v>
      </c>
      <c r="S46" s="211">
        <f>CRONOGRAMA!S45</f>
        <v>0</v>
      </c>
      <c r="T46" s="212">
        <f t="shared" si="26"/>
        <v>1</v>
      </c>
      <c r="U46" s="210" t="e">
        <f t="shared" si="20"/>
        <v>#REF!</v>
      </c>
      <c r="V46" s="211">
        <f>CRONOGRAMA!V45</f>
        <v>0</v>
      </c>
      <c r="W46" s="212">
        <f t="shared" si="27"/>
        <v>1</v>
      </c>
      <c r="X46" s="213">
        <f t="shared" si="21"/>
        <v>1</v>
      </c>
    </row>
    <row r="47" spans="1:28" x14ac:dyDescent="0.25">
      <c r="A47" s="199" t="s">
        <v>132</v>
      </c>
      <c r="B47" s="206" t="str">
        <f>VLOOKUP(A47,Tabela3[[ITEM]:[DESCRIÇÃO]],6,FALSE)</f>
        <v>COBERTURA</v>
      </c>
      <c r="C47" s="214"/>
      <c r="D47" s="208" t="e">
        <f t="shared" si="14"/>
        <v>#REF!</v>
      </c>
      <c r="E47" s="209" t="e">
        <f t="shared" si="15"/>
        <v>#REF!</v>
      </c>
      <c r="F47" s="210" t="e">
        <f t="shared" si="16"/>
        <v>#REF!</v>
      </c>
      <c r="G47" s="211">
        <f>CRONOGRAMA!G46</f>
        <v>0</v>
      </c>
      <c r="H47" s="212">
        <f t="shared" si="17"/>
        <v>1</v>
      </c>
      <c r="I47" s="210" t="e">
        <f t="shared" si="18"/>
        <v>#REF!</v>
      </c>
      <c r="J47" s="211">
        <f>CRONOGRAMA!J46</f>
        <v>0</v>
      </c>
      <c r="K47" s="212">
        <f t="shared" si="28"/>
        <v>1</v>
      </c>
      <c r="L47" s="210" t="e">
        <f t="shared" si="22"/>
        <v>#REF!</v>
      </c>
      <c r="M47" s="211">
        <f>CRONOGRAMA!M46</f>
        <v>0</v>
      </c>
      <c r="N47" s="212">
        <f t="shared" si="19"/>
        <v>1</v>
      </c>
      <c r="O47" s="210" t="e">
        <f t="shared" si="23"/>
        <v>#REF!</v>
      </c>
      <c r="P47" s="211">
        <f>CRONOGRAMA!P46</f>
        <v>0</v>
      </c>
      <c r="Q47" s="212">
        <f t="shared" si="24"/>
        <v>1</v>
      </c>
      <c r="R47" s="210" t="e">
        <f t="shared" si="25"/>
        <v>#REF!</v>
      </c>
      <c r="S47" s="211">
        <f>CRONOGRAMA!S46</f>
        <v>0</v>
      </c>
      <c r="T47" s="212">
        <f t="shared" si="26"/>
        <v>1</v>
      </c>
      <c r="U47" s="210" t="e">
        <f t="shared" si="20"/>
        <v>#REF!</v>
      </c>
      <c r="V47" s="211">
        <f>CRONOGRAMA!V46</f>
        <v>0</v>
      </c>
      <c r="W47" s="212">
        <f t="shared" si="27"/>
        <v>1</v>
      </c>
      <c r="X47" s="213">
        <f t="shared" si="21"/>
        <v>1</v>
      </c>
    </row>
    <row r="48" spans="1:28" x14ac:dyDescent="0.25">
      <c r="A48" s="199" t="s">
        <v>61</v>
      </c>
      <c r="B48" s="206" t="str">
        <f>VLOOKUP(A48,Tabela3[[ITEM]:[DESCRIÇÃO]],6,FALSE)</f>
        <v>REVESTIMENTO DE PAREDES E TETOS</v>
      </c>
      <c r="C48" s="214"/>
      <c r="D48" s="208" t="e">
        <f t="shared" si="14"/>
        <v>#REF!</v>
      </c>
      <c r="E48" s="209" t="e">
        <f t="shared" si="15"/>
        <v>#REF!</v>
      </c>
      <c r="F48" s="210" t="e">
        <f t="shared" si="16"/>
        <v>#REF!</v>
      </c>
      <c r="G48" s="211">
        <f>CRONOGRAMA!G47</f>
        <v>0</v>
      </c>
      <c r="H48" s="212">
        <f t="shared" si="17"/>
        <v>0</v>
      </c>
      <c r="I48" s="210" t="e">
        <f t="shared" si="18"/>
        <v>#REF!</v>
      </c>
      <c r="J48" s="211">
        <f>CRONOGRAMA!J47</f>
        <v>0</v>
      </c>
      <c r="K48" s="212">
        <f t="shared" si="28"/>
        <v>0</v>
      </c>
      <c r="L48" s="210" t="e">
        <f t="shared" si="22"/>
        <v>#REF!</v>
      </c>
      <c r="M48" s="211">
        <f>CRONOGRAMA!M47</f>
        <v>0.5</v>
      </c>
      <c r="N48" s="212">
        <f t="shared" si="19"/>
        <v>0.5</v>
      </c>
      <c r="O48" s="210" t="e">
        <f t="shared" si="23"/>
        <v>#REF!</v>
      </c>
      <c r="P48" s="211">
        <f>CRONOGRAMA!P47</f>
        <v>0.5</v>
      </c>
      <c r="Q48" s="212">
        <f t="shared" si="24"/>
        <v>1</v>
      </c>
      <c r="R48" s="210" t="e">
        <f t="shared" si="25"/>
        <v>#REF!</v>
      </c>
      <c r="S48" s="211">
        <f>CRONOGRAMA!S47</f>
        <v>0</v>
      </c>
      <c r="T48" s="212">
        <f t="shared" si="26"/>
        <v>1</v>
      </c>
      <c r="U48" s="210" t="e">
        <f t="shared" si="20"/>
        <v>#REF!</v>
      </c>
      <c r="V48" s="211">
        <f>CRONOGRAMA!V47</f>
        <v>0</v>
      </c>
      <c r="W48" s="212">
        <f t="shared" si="27"/>
        <v>1</v>
      </c>
      <c r="X48" s="213">
        <f t="shared" si="21"/>
        <v>1</v>
      </c>
    </row>
    <row r="49" spans="1:24" x14ac:dyDescent="0.25">
      <c r="A49" s="199" t="s">
        <v>64</v>
      </c>
      <c r="B49" s="206" t="str">
        <f>VLOOKUP(A49,Tabela3[[ITEM]:[DESCRIÇÃO]],6,FALSE)</f>
        <v>ESQUADRIAS, FERRAGENS E VIDROS</v>
      </c>
      <c r="C49" s="207"/>
      <c r="D49" s="208" t="e">
        <f t="shared" si="14"/>
        <v>#REF!</v>
      </c>
      <c r="E49" s="209" t="e">
        <f t="shared" si="15"/>
        <v>#REF!</v>
      </c>
      <c r="F49" s="210" t="e">
        <f t="shared" si="16"/>
        <v>#REF!</v>
      </c>
      <c r="G49" s="211">
        <f>CRONOGRAMA!G48</f>
        <v>0</v>
      </c>
      <c r="H49" s="212">
        <f t="shared" si="17"/>
        <v>0</v>
      </c>
      <c r="I49" s="210" t="e">
        <f t="shared" si="18"/>
        <v>#REF!</v>
      </c>
      <c r="J49" s="211">
        <f>CRONOGRAMA!J48</f>
        <v>0</v>
      </c>
      <c r="K49" s="212">
        <f t="shared" si="28"/>
        <v>0</v>
      </c>
      <c r="L49" s="210" t="e">
        <f t="shared" si="22"/>
        <v>#REF!</v>
      </c>
      <c r="M49" s="211">
        <f>CRONOGRAMA!M48</f>
        <v>0</v>
      </c>
      <c r="N49" s="212">
        <f t="shared" si="19"/>
        <v>0</v>
      </c>
      <c r="O49" s="210" t="e">
        <f t="shared" si="23"/>
        <v>#REF!</v>
      </c>
      <c r="P49" s="211">
        <f>CRONOGRAMA!P48</f>
        <v>0</v>
      </c>
      <c r="Q49" s="212">
        <f t="shared" si="24"/>
        <v>0</v>
      </c>
      <c r="R49" s="210" t="e">
        <f t="shared" si="25"/>
        <v>#REF!</v>
      </c>
      <c r="S49" s="211">
        <f>CRONOGRAMA!S48</f>
        <v>0.5</v>
      </c>
      <c r="T49" s="212">
        <f t="shared" si="26"/>
        <v>0.5</v>
      </c>
      <c r="U49" s="210" t="e">
        <f t="shared" si="20"/>
        <v>#REF!</v>
      </c>
      <c r="V49" s="211">
        <f>CRONOGRAMA!V48</f>
        <v>0.5</v>
      </c>
      <c r="W49" s="212">
        <f t="shared" si="27"/>
        <v>1</v>
      </c>
      <c r="X49" s="213">
        <f t="shared" si="21"/>
        <v>1</v>
      </c>
    </row>
    <row r="50" spans="1:24" x14ac:dyDescent="0.25">
      <c r="A50" s="199" t="s">
        <v>148</v>
      </c>
      <c r="B50" s="206" t="str">
        <f>VLOOKUP(A50,Tabela3[[ITEM]:[DESCRIÇÃO]],6,FALSE)</f>
        <v>PISO</v>
      </c>
      <c r="C50" s="207"/>
      <c r="D50" s="208" t="e">
        <f t="shared" si="14"/>
        <v>#REF!</v>
      </c>
      <c r="E50" s="209" t="e">
        <f t="shared" si="15"/>
        <v>#REF!</v>
      </c>
      <c r="F50" s="210" t="e">
        <f t="shared" si="16"/>
        <v>#REF!</v>
      </c>
      <c r="G50" s="211">
        <f>CRONOGRAMA!G49</f>
        <v>0</v>
      </c>
      <c r="H50" s="212">
        <f t="shared" si="17"/>
        <v>1</v>
      </c>
      <c r="I50" s="210" t="e">
        <f t="shared" si="18"/>
        <v>#REF!</v>
      </c>
      <c r="J50" s="211">
        <f>CRONOGRAMA!J49</f>
        <v>0</v>
      </c>
      <c r="K50" s="212">
        <f t="shared" si="28"/>
        <v>1</v>
      </c>
      <c r="L50" s="210" t="e">
        <f t="shared" si="22"/>
        <v>#REF!</v>
      </c>
      <c r="M50" s="211">
        <f>CRONOGRAMA!M49</f>
        <v>0</v>
      </c>
      <c r="N50" s="212">
        <f t="shared" si="19"/>
        <v>1</v>
      </c>
      <c r="O50" s="210" t="e">
        <f t="shared" si="23"/>
        <v>#REF!</v>
      </c>
      <c r="P50" s="211">
        <f>CRONOGRAMA!P49</f>
        <v>0</v>
      </c>
      <c r="Q50" s="212">
        <f t="shared" si="24"/>
        <v>1</v>
      </c>
      <c r="R50" s="210" t="e">
        <f t="shared" si="25"/>
        <v>#REF!</v>
      </c>
      <c r="S50" s="211">
        <f>CRONOGRAMA!S49</f>
        <v>0</v>
      </c>
      <c r="T50" s="212">
        <f t="shared" si="26"/>
        <v>1</v>
      </c>
      <c r="U50" s="210" t="e">
        <f t="shared" si="20"/>
        <v>#REF!</v>
      </c>
      <c r="V50" s="211">
        <f>CRONOGRAMA!V49</f>
        <v>0</v>
      </c>
      <c r="W50" s="212">
        <f t="shared" si="27"/>
        <v>1</v>
      </c>
      <c r="X50" s="213">
        <f t="shared" si="21"/>
        <v>1</v>
      </c>
    </row>
    <row r="51" spans="1:24" x14ac:dyDescent="0.25">
      <c r="A51" s="199" t="s">
        <v>151</v>
      </c>
      <c r="B51" s="206" t="str">
        <f>VLOOKUP(A51,Tabela3[[ITEM]:[DESCRIÇÃO]],6,FALSE)</f>
        <v>INSTALAÇÕES HIDRÁULICAS/SANITÁRIAS/ÁGUAS PLUVIAIS</v>
      </c>
      <c r="C51" s="214"/>
      <c r="D51" s="208" t="e">
        <f t="shared" si="14"/>
        <v>#REF!</v>
      </c>
      <c r="E51" s="209" t="e">
        <f t="shared" si="15"/>
        <v>#REF!</v>
      </c>
      <c r="F51" s="210" t="e">
        <f t="shared" si="16"/>
        <v>#REF!</v>
      </c>
      <c r="G51" s="211">
        <f>CRONOGRAMA!G50</f>
        <v>0.5</v>
      </c>
      <c r="H51" s="212">
        <f t="shared" si="17"/>
        <v>0.5</v>
      </c>
      <c r="I51" s="210" t="e">
        <f t="shared" si="18"/>
        <v>#REF!</v>
      </c>
      <c r="J51" s="211">
        <f>CRONOGRAMA!J50</f>
        <v>0.5</v>
      </c>
      <c r="K51" s="212">
        <f t="shared" si="28"/>
        <v>1</v>
      </c>
      <c r="L51" s="210" t="e">
        <f t="shared" si="22"/>
        <v>#REF!</v>
      </c>
      <c r="M51" s="211">
        <f>CRONOGRAMA!M50</f>
        <v>0</v>
      </c>
      <c r="N51" s="212">
        <f t="shared" si="19"/>
        <v>1</v>
      </c>
      <c r="O51" s="210" t="e">
        <f t="shared" si="23"/>
        <v>#REF!</v>
      </c>
      <c r="P51" s="211">
        <f>CRONOGRAMA!P50</f>
        <v>0</v>
      </c>
      <c r="Q51" s="212">
        <f t="shared" si="24"/>
        <v>1</v>
      </c>
      <c r="R51" s="210" t="e">
        <f t="shared" si="25"/>
        <v>#REF!</v>
      </c>
      <c r="S51" s="211">
        <f>CRONOGRAMA!S50</f>
        <v>0</v>
      </c>
      <c r="T51" s="212">
        <f t="shared" si="26"/>
        <v>1</v>
      </c>
      <c r="U51" s="210" t="e">
        <f t="shared" si="20"/>
        <v>#REF!</v>
      </c>
      <c r="V51" s="211">
        <f>CRONOGRAMA!V50</f>
        <v>0</v>
      </c>
      <c r="W51" s="212">
        <f t="shared" si="27"/>
        <v>1</v>
      </c>
      <c r="X51" s="213">
        <f t="shared" si="21"/>
        <v>1</v>
      </c>
    </row>
    <row r="52" spans="1:24" x14ac:dyDescent="0.25">
      <c r="A52" s="199" t="s">
        <v>152</v>
      </c>
      <c r="B52" s="206" t="str">
        <f>VLOOKUP(A52,Tabela3[[ITEM]:[DESCRIÇÃO]],6,FALSE)</f>
        <v>LOUÇAS, METAIS E ACESSÓRIOS</v>
      </c>
      <c r="C52" s="214"/>
      <c r="D52" s="208" t="e">
        <f t="shared" si="14"/>
        <v>#REF!</v>
      </c>
      <c r="E52" s="209" t="e">
        <f t="shared" si="15"/>
        <v>#REF!</v>
      </c>
      <c r="F52" s="210" t="e">
        <f t="shared" si="16"/>
        <v>#REF!</v>
      </c>
      <c r="G52" s="211">
        <f>CRONOGRAMA!G51</f>
        <v>0</v>
      </c>
      <c r="H52" s="212">
        <f t="shared" si="17"/>
        <v>0</v>
      </c>
      <c r="I52" s="210" t="e">
        <f t="shared" si="18"/>
        <v>#REF!</v>
      </c>
      <c r="J52" s="211">
        <f>CRONOGRAMA!J51</f>
        <v>0</v>
      </c>
      <c r="K52" s="212">
        <f t="shared" si="28"/>
        <v>0</v>
      </c>
      <c r="L52" s="210" t="e">
        <f t="shared" si="22"/>
        <v>#REF!</v>
      </c>
      <c r="M52" s="211">
        <f>CRONOGRAMA!M51</f>
        <v>0</v>
      </c>
      <c r="N52" s="212">
        <f t="shared" si="19"/>
        <v>0</v>
      </c>
      <c r="O52" s="210" t="e">
        <f t="shared" si="23"/>
        <v>#REF!</v>
      </c>
      <c r="P52" s="211">
        <f>CRONOGRAMA!P51</f>
        <v>0</v>
      </c>
      <c r="Q52" s="212">
        <f t="shared" si="24"/>
        <v>0</v>
      </c>
      <c r="R52" s="210" t="e">
        <f t="shared" si="25"/>
        <v>#REF!</v>
      </c>
      <c r="S52" s="211">
        <f>CRONOGRAMA!S51</f>
        <v>0</v>
      </c>
      <c r="T52" s="212">
        <f t="shared" si="26"/>
        <v>0</v>
      </c>
      <c r="U52" s="210" t="e">
        <f t="shared" si="20"/>
        <v>#REF!</v>
      </c>
      <c r="V52" s="211">
        <f>CRONOGRAMA!V51</f>
        <v>1</v>
      </c>
      <c r="W52" s="212">
        <f t="shared" si="27"/>
        <v>1</v>
      </c>
      <c r="X52" s="213">
        <f t="shared" si="21"/>
        <v>1</v>
      </c>
    </row>
    <row r="53" spans="1:24" x14ac:dyDescent="0.25">
      <c r="A53" s="199" t="s">
        <v>155</v>
      </c>
      <c r="B53" s="206" t="str">
        <f>VLOOKUP(A53,Tabela3[[ITEM]:[DESCRIÇÃO]],6,FALSE)</f>
        <v>INSTALAÇÕES ELÉTRICAS</v>
      </c>
      <c r="C53" s="214"/>
      <c r="D53" s="208" t="e">
        <f t="shared" si="14"/>
        <v>#REF!</v>
      </c>
      <c r="E53" s="209" t="e">
        <f t="shared" si="15"/>
        <v>#REF!</v>
      </c>
      <c r="F53" s="210" t="e">
        <f t="shared" si="16"/>
        <v>#REF!</v>
      </c>
      <c r="G53" s="211">
        <f>CRONOGRAMA!G52</f>
        <v>0.5</v>
      </c>
      <c r="H53" s="212">
        <f t="shared" si="17"/>
        <v>0.5</v>
      </c>
      <c r="I53" s="210" t="e">
        <f t="shared" si="18"/>
        <v>#REF!</v>
      </c>
      <c r="J53" s="211">
        <f>CRONOGRAMA!J52</f>
        <v>0.5</v>
      </c>
      <c r="K53" s="212">
        <f t="shared" si="28"/>
        <v>1</v>
      </c>
      <c r="L53" s="210" t="e">
        <f t="shared" si="22"/>
        <v>#REF!</v>
      </c>
      <c r="M53" s="211">
        <f>CRONOGRAMA!M52</f>
        <v>0</v>
      </c>
      <c r="N53" s="212">
        <f t="shared" si="19"/>
        <v>1</v>
      </c>
      <c r="O53" s="210" t="e">
        <f t="shared" si="23"/>
        <v>#REF!</v>
      </c>
      <c r="P53" s="211">
        <f>CRONOGRAMA!P52</f>
        <v>0</v>
      </c>
      <c r="Q53" s="212">
        <f t="shared" si="24"/>
        <v>1</v>
      </c>
      <c r="R53" s="210" t="e">
        <f t="shared" si="25"/>
        <v>#REF!</v>
      </c>
      <c r="S53" s="211">
        <f>CRONOGRAMA!S52</f>
        <v>0</v>
      </c>
      <c r="T53" s="212">
        <f t="shared" si="26"/>
        <v>1</v>
      </c>
      <c r="U53" s="210" t="e">
        <f t="shared" si="20"/>
        <v>#REF!</v>
      </c>
      <c r="V53" s="211">
        <f>CRONOGRAMA!V52</f>
        <v>0</v>
      </c>
      <c r="W53" s="212">
        <f t="shared" si="27"/>
        <v>1</v>
      </c>
      <c r="X53" s="213">
        <f t="shared" si="21"/>
        <v>1</v>
      </c>
    </row>
    <row r="54" spans="1:24" x14ac:dyDescent="0.25">
      <c r="A54" s="199" t="s">
        <v>158</v>
      </c>
      <c r="B54" s="206" t="str">
        <f>VLOOKUP(A54,Tabela3[[ITEM]:[DESCRIÇÃO]],6,FALSE)</f>
        <v>TELEFONIA E LÓGICA</v>
      </c>
      <c r="C54" s="214"/>
      <c r="D54" s="208" t="e">
        <f t="shared" si="14"/>
        <v>#REF!</v>
      </c>
      <c r="E54" s="209" t="e">
        <f t="shared" si="15"/>
        <v>#REF!</v>
      </c>
      <c r="F54" s="210" t="e">
        <f t="shared" si="16"/>
        <v>#REF!</v>
      </c>
      <c r="G54" s="211">
        <f>CRONOGRAMA!G53</f>
        <v>0</v>
      </c>
      <c r="H54" s="212">
        <f t="shared" si="17"/>
        <v>0</v>
      </c>
      <c r="I54" s="210" t="e">
        <f t="shared" si="18"/>
        <v>#REF!</v>
      </c>
      <c r="J54" s="211">
        <f>CRONOGRAMA!J53</f>
        <v>1</v>
      </c>
      <c r="K54" s="212">
        <f t="shared" si="28"/>
        <v>1</v>
      </c>
      <c r="L54" s="210" t="e">
        <f t="shared" si="22"/>
        <v>#REF!</v>
      </c>
      <c r="M54" s="211">
        <f>CRONOGRAMA!M53</f>
        <v>0</v>
      </c>
      <c r="N54" s="212">
        <f t="shared" si="19"/>
        <v>1</v>
      </c>
      <c r="O54" s="210" t="e">
        <f t="shared" si="23"/>
        <v>#REF!</v>
      </c>
      <c r="P54" s="211">
        <f>CRONOGRAMA!P53</f>
        <v>0</v>
      </c>
      <c r="Q54" s="212">
        <f t="shared" si="24"/>
        <v>1</v>
      </c>
      <c r="R54" s="210" t="e">
        <f t="shared" si="25"/>
        <v>#REF!</v>
      </c>
      <c r="S54" s="211">
        <f>CRONOGRAMA!S53</f>
        <v>0</v>
      </c>
      <c r="T54" s="212">
        <f t="shared" si="26"/>
        <v>1</v>
      </c>
      <c r="U54" s="210" t="e">
        <f t="shared" si="20"/>
        <v>#REF!</v>
      </c>
      <c r="V54" s="211">
        <f>CRONOGRAMA!V53</f>
        <v>0</v>
      </c>
      <c r="W54" s="212">
        <f t="shared" si="27"/>
        <v>1</v>
      </c>
      <c r="X54" s="213">
        <f t="shared" si="21"/>
        <v>1</v>
      </c>
    </row>
    <row r="55" spans="1:24" x14ac:dyDescent="0.25">
      <c r="A55" s="199" t="s">
        <v>159</v>
      </c>
      <c r="B55" s="206" t="str">
        <f>VLOOKUP(A55,Tabela3[[ITEM]:[DESCRIÇÃO]],6,FALSE)</f>
        <v>PREVENÇÃO DE COMBATE A INCÊNDIO E PÂNICO</v>
      </c>
      <c r="C55" s="214"/>
      <c r="D55" s="208" t="e">
        <f t="shared" si="14"/>
        <v>#REF!</v>
      </c>
      <c r="E55" s="209" t="e">
        <f t="shared" si="15"/>
        <v>#REF!</v>
      </c>
      <c r="F55" s="210" t="e">
        <f t="shared" si="16"/>
        <v>#REF!</v>
      </c>
      <c r="G55" s="211">
        <f>CRONOGRAMA!G54</f>
        <v>0.5</v>
      </c>
      <c r="H55" s="212">
        <f t="shared" si="17"/>
        <v>0.5</v>
      </c>
      <c r="I55" s="210" t="e">
        <f t="shared" si="18"/>
        <v>#REF!</v>
      </c>
      <c r="J55" s="211">
        <f>CRONOGRAMA!J54</f>
        <v>0</v>
      </c>
      <c r="K55" s="212">
        <f t="shared" si="28"/>
        <v>0.5</v>
      </c>
      <c r="L55" s="210" t="e">
        <f t="shared" si="22"/>
        <v>#REF!</v>
      </c>
      <c r="M55" s="211">
        <f>CRONOGRAMA!M54</f>
        <v>0</v>
      </c>
      <c r="N55" s="212">
        <f t="shared" si="19"/>
        <v>0.5</v>
      </c>
      <c r="O55" s="210" t="e">
        <f t="shared" si="23"/>
        <v>#REF!</v>
      </c>
      <c r="P55" s="211">
        <f>CRONOGRAMA!P54</f>
        <v>0</v>
      </c>
      <c r="Q55" s="212">
        <f t="shared" si="24"/>
        <v>0.5</v>
      </c>
      <c r="R55" s="210" t="e">
        <f t="shared" si="25"/>
        <v>#REF!</v>
      </c>
      <c r="S55" s="211">
        <f>CRONOGRAMA!S54</f>
        <v>0</v>
      </c>
      <c r="T55" s="212">
        <f t="shared" si="26"/>
        <v>0.5</v>
      </c>
      <c r="U55" s="210" t="e">
        <f t="shared" si="20"/>
        <v>#REF!</v>
      </c>
      <c r="V55" s="211">
        <f>CRONOGRAMA!V54</f>
        <v>0.5</v>
      </c>
      <c r="W55" s="212">
        <f t="shared" si="27"/>
        <v>1</v>
      </c>
      <c r="X55" s="213">
        <f t="shared" si="21"/>
        <v>1</v>
      </c>
    </row>
    <row r="56" spans="1:24" x14ac:dyDescent="0.25">
      <c r="A56" s="199" t="s">
        <v>192</v>
      </c>
      <c r="B56" s="206" t="str">
        <f>VLOOKUP(A56,Tabela3[[ITEM]:[DESCRIÇÃO]],6,FALSE)</f>
        <v>URBANIZAÇÃO</v>
      </c>
      <c r="C56" s="214"/>
      <c r="D56" s="208" t="e">
        <f t="shared" si="14"/>
        <v>#REF!</v>
      </c>
      <c r="E56" s="209" t="e">
        <f t="shared" si="15"/>
        <v>#REF!</v>
      </c>
      <c r="F56" s="210" t="e">
        <f t="shared" si="16"/>
        <v>#REF!</v>
      </c>
      <c r="G56" s="211">
        <f>CRONOGRAMA!G55</f>
        <v>0</v>
      </c>
      <c r="H56" s="212">
        <f t="shared" si="17"/>
        <v>0</v>
      </c>
      <c r="I56" s="210" t="e">
        <f t="shared" si="18"/>
        <v>#REF!</v>
      </c>
      <c r="J56" s="211">
        <f>CRONOGRAMA!J55</f>
        <v>0</v>
      </c>
      <c r="K56" s="212">
        <f t="shared" si="28"/>
        <v>0</v>
      </c>
      <c r="L56" s="210" t="e">
        <f t="shared" si="22"/>
        <v>#REF!</v>
      </c>
      <c r="M56" s="211">
        <f>CRONOGRAMA!M55</f>
        <v>0</v>
      </c>
      <c r="N56" s="212">
        <f t="shared" si="19"/>
        <v>0</v>
      </c>
      <c r="O56" s="210" t="e">
        <f t="shared" si="23"/>
        <v>#REF!</v>
      </c>
      <c r="P56" s="211">
        <f>CRONOGRAMA!P55</f>
        <v>0</v>
      </c>
      <c r="Q56" s="212">
        <f t="shared" si="24"/>
        <v>0</v>
      </c>
      <c r="R56" s="210" t="e">
        <f t="shared" si="25"/>
        <v>#REF!</v>
      </c>
      <c r="S56" s="211">
        <f>CRONOGRAMA!S55</f>
        <v>0</v>
      </c>
      <c r="T56" s="212">
        <f t="shared" si="26"/>
        <v>0</v>
      </c>
      <c r="U56" s="210" t="e">
        <f t="shared" si="20"/>
        <v>#REF!</v>
      </c>
      <c r="V56" s="211">
        <f>CRONOGRAMA!V55</f>
        <v>1</v>
      </c>
      <c r="W56" s="212">
        <f t="shared" si="27"/>
        <v>1</v>
      </c>
      <c r="X56" s="213">
        <f t="shared" si="21"/>
        <v>1</v>
      </c>
    </row>
    <row r="57" spans="1:24" x14ac:dyDescent="0.25">
      <c r="A57" s="199" t="s">
        <v>196</v>
      </c>
      <c r="B57" s="206" t="str">
        <f>VLOOKUP(A57,Tabela3[[ITEM]:[DESCRIÇÃO]],6,FALSE)</f>
        <v>PINTURA</v>
      </c>
      <c r="C57" s="214"/>
      <c r="D57" s="208" t="e">
        <f t="shared" si="14"/>
        <v>#REF!</v>
      </c>
      <c r="E57" s="209" t="e">
        <f t="shared" si="15"/>
        <v>#REF!</v>
      </c>
      <c r="F57" s="210" t="e">
        <f t="shared" si="16"/>
        <v>#REF!</v>
      </c>
      <c r="G57" s="211">
        <f>CRONOGRAMA!G56</f>
        <v>0</v>
      </c>
      <c r="H57" s="212">
        <f t="shared" si="17"/>
        <v>0</v>
      </c>
      <c r="I57" s="210" t="e">
        <f t="shared" si="18"/>
        <v>#REF!</v>
      </c>
      <c r="J57" s="211">
        <f>CRONOGRAMA!J56</f>
        <v>0</v>
      </c>
      <c r="K57" s="212">
        <f t="shared" si="28"/>
        <v>0</v>
      </c>
      <c r="L57" s="210" t="e">
        <f t="shared" si="22"/>
        <v>#REF!</v>
      </c>
      <c r="M57" s="211">
        <f>CRONOGRAMA!M56</f>
        <v>0</v>
      </c>
      <c r="N57" s="212">
        <f t="shared" si="19"/>
        <v>0</v>
      </c>
      <c r="O57" s="210" t="e">
        <f t="shared" si="23"/>
        <v>#REF!</v>
      </c>
      <c r="P57" s="211">
        <f>CRONOGRAMA!P56</f>
        <v>0.5</v>
      </c>
      <c r="Q57" s="212">
        <f t="shared" si="24"/>
        <v>0.5</v>
      </c>
      <c r="R57" s="210" t="e">
        <f t="shared" si="25"/>
        <v>#REF!</v>
      </c>
      <c r="S57" s="211">
        <f>CRONOGRAMA!S56</f>
        <v>0.5</v>
      </c>
      <c r="T57" s="212">
        <f t="shared" si="26"/>
        <v>1</v>
      </c>
      <c r="U57" s="210" t="e">
        <f t="shared" si="20"/>
        <v>#REF!</v>
      </c>
      <c r="V57" s="211">
        <f>CRONOGRAMA!V56</f>
        <v>0</v>
      </c>
      <c r="W57" s="212">
        <f t="shared" si="27"/>
        <v>1</v>
      </c>
      <c r="X57" s="213">
        <f t="shared" si="21"/>
        <v>1</v>
      </c>
    </row>
    <row r="58" spans="1:24" x14ac:dyDescent="0.25">
      <c r="A58" s="199" t="s">
        <v>199</v>
      </c>
      <c r="B58" s="206" t="str">
        <f>VLOOKUP(A58,Tabela3[[ITEM]:[DESCRIÇÃO]],6,FALSE)</f>
        <v>PEDRAS, BANCADAS E DIVISÓRIAS</v>
      </c>
      <c r="C58" s="214"/>
      <c r="D58" s="208" t="e">
        <f t="shared" si="14"/>
        <v>#REF!</v>
      </c>
      <c r="E58" s="209" t="e">
        <f t="shared" si="15"/>
        <v>#REF!</v>
      </c>
      <c r="F58" s="210" t="e">
        <f t="shared" si="16"/>
        <v>#REF!</v>
      </c>
      <c r="G58" s="211">
        <f>CRONOGRAMA!G57</f>
        <v>0</v>
      </c>
      <c r="H58" s="212">
        <f t="shared" si="17"/>
        <v>0</v>
      </c>
      <c r="I58" s="210" t="e">
        <f t="shared" si="18"/>
        <v>#REF!</v>
      </c>
      <c r="J58" s="211">
        <f>CRONOGRAMA!J57</f>
        <v>0</v>
      </c>
      <c r="K58" s="212">
        <f t="shared" si="28"/>
        <v>0</v>
      </c>
      <c r="L58" s="210" t="e">
        <f t="shared" si="22"/>
        <v>#REF!</v>
      </c>
      <c r="M58" s="211">
        <f>CRONOGRAMA!M57</f>
        <v>0</v>
      </c>
      <c r="N58" s="212">
        <f t="shared" si="19"/>
        <v>0</v>
      </c>
      <c r="O58" s="210" t="e">
        <f t="shared" si="23"/>
        <v>#REF!</v>
      </c>
      <c r="P58" s="211">
        <f>CRONOGRAMA!P57</f>
        <v>0</v>
      </c>
      <c r="Q58" s="212">
        <f t="shared" si="24"/>
        <v>0</v>
      </c>
      <c r="R58" s="210" t="e">
        <f t="shared" si="25"/>
        <v>#REF!</v>
      </c>
      <c r="S58" s="211">
        <f>CRONOGRAMA!S57</f>
        <v>1</v>
      </c>
      <c r="T58" s="212">
        <f t="shared" si="26"/>
        <v>1</v>
      </c>
      <c r="U58" s="210" t="e">
        <f t="shared" si="20"/>
        <v>#REF!</v>
      </c>
      <c r="V58" s="211">
        <f>CRONOGRAMA!V57</f>
        <v>0</v>
      </c>
      <c r="W58" s="212">
        <f t="shared" si="27"/>
        <v>1</v>
      </c>
      <c r="X58" s="213">
        <f t="shared" si="21"/>
        <v>1</v>
      </c>
    </row>
    <row r="59" spans="1:24" x14ac:dyDescent="0.25">
      <c r="A59" s="199" t="s">
        <v>208</v>
      </c>
      <c r="B59" s="206" t="str">
        <f>VLOOKUP(A59,Tabela3[[ITEM]:[DESCRIÇÃO]],6,FALSE)</f>
        <v>EXAUSTÃO</v>
      </c>
      <c r="C59" s="214"/>
      <c r="D59" s="208" t="e">
        <f t="shared" si="14"/>
        <v>#REF!</v>
      </c>
      <c r="E59" s="209" t="e">
        <f t="shared" si="15"/>
        <v>#REF!</v>
      </c>
      <c r="F59" s="210" t="e">
        <f t="shared" si="16"/>
        <v>#REF!</v>
      </c>
      <c r="G59" s="211">
        <f>CRONOGRAMA!G58</f>
        <v>0</v>
      </c>
      <c r="H59" s="212">
        <f t="shared" si="17"/>
        <v>0</v>
      </c>
      <c r="I59" s="210" t="e">
        <f t="shared" si="18"/>
        <v>#REF!</v>
      </c>
      <c r="J59" s="211">
        <f>CRONOGRAMA!J58</f>
        <v>0</v>
      </c>
      <c r="K59" s="212">
        <f t="shared" si="28"/>
        <v>0</v>
      </c>
      <c r="L59" s="210" t="e">
        <f t="shared" si="22"/>
        <v>#REF!</v>
      </c>
      <c r="M59" s="211">
        <f>CRONOGRAMA!M58</f>
        <v>1</v>
      </c>
      <c r="N59" s="212">
        <f t="shared" si="19"/>
        <v>1</v>
      </c>
      <c r="O59" s="210" t="e">
        <f t="shared" si="23"/>
        <v>#REF!</v>
      </c>
      <c r="P59" s="211">
        <f>CRONOGRAMA!P58</f>
        <v>0</v>
      </c>
      <c r="Q59" s="212">
        <f t="shared" si="24"/>
        <v>1</v>
      </c>
      <c r="R59" s="210" t="e">
        <f t="shared" si="25"/>
        <v>#REF!</v>
      </c>
      <c r="S59" s="211">
        <f>CRONOGRAMA!S58</f>
        <v>0</v>
      </c>
      <c r="T59" s="212">
        <f t="shared" si="26"/>
        <v>1</v>
      </c>
      <c r="U59" s="210" t="e">
        <f t="shared" si="20"/>
        <v>#REF!</v>
      </c>
      <c r="V59" s="211">
        <f>CRONOGRAMA!V58</f>
        <v>0</v>
      </c>
      <c r="W59" s="212">
        <f t="shared" si="27"/>
        <v>1</v>
      </c>
      <c r="X59" s="213">
        <f t="shared" si="21"/>
        <v>1</v>
      </c>
    </row>
    <row r="60" spans="1:24" x14ac:dyDescent="0.25">
      <c r="A60" s="199" t="s">
        <v>360</v>
      </c>
      <c r="B60" s="206" t="str">
        <f>VLOOKUP(A60,Tabela3[[ITEM]:[DESCRIÇÃO]],6,FALSE)</f>
        <v>CLIMATIZAÇÃO</v>
      </c>
      <c r="C60" s="214"/>
      <c r="D60" s="208" t="e">
        <f t="shared" si="14"/>
        <v>#REF!</v>
      </c>
      <c r="E60" s="209" t="e">
        <f t="shared" si="15"/>
        <v>#REF!</v>
      </c>
      <c r="F60" s="210" t="e">
        <f t="shared" si="16"/>
        <v>#REF!</v>
      </c>
      <c r="G60" s="211">
        <f>CRONOGRAMA!G59</f>
        <v>0.5</v>
      </c>
      <c r="H60" s="212">
        <f t="shared" si="17"/>
        <v>0.5</v>
      </c>
      <c r="I60" s="210" t="e">
        <f t="shared" si="18"/>
        <v>#REF!</v>
      </c>
      <c r="J60" s="211">
        <f>CRONOGRAMA!J59</f>
        <v>0.5</v>
      </c>
      <c r="K60" s="212">
        <f t="shared" si="28"/>
        <v>1</v>
      </c>
      <c r="L60" s="210" t="e">
        <f t="shared" si="22"/>
        <v>#REF!</v>
      </c>
      <c r="M60" s="211">
        <f>CRONOGRAMA!M59</f>
        <v>0</v>
      </c>
      <c r="N60" s="212">
        <f t="shared" si="19"/>
        <v>1</v>
      </c>
      <c r="O60" s="210" t="e">
        <f t="shared" si="23"/>
        <v>#REF!</v>
      </c>
      <c r="P60" s="211">
        <f>CRONOGRAMA!P59</f>
        <v>0</v>
      </c>
      <c r="Q60" s="212">
        <f t="shared" si="24"/>
        <v>1</v>
      </c>
      <c r="R60" s="210" t="e">
        <f t="shared" si="25"/>
        <v>#REF!</v>
      </c>
      <c r="S60" s="211">
        <f>CRONOGRAMA!S59</f>
        <v>0</v>
      </c>
      <c r="T60" s="212">
        <f t="shared" si="26"/>
        <v>1</v>
      </c>
      <c r="U60" s="210" t="e">
        <f t="shared" si="20"/>
        <v>#REF!</v>
      </c>
      <c r="V60" s="211">
        <f>CRONOGRAMA!V59</f>
        <v>0</v>
      </c>
      <c r="W60" s="212">
        <f t="shared" si="27"/>
        <v>1</v>
      </c>
      <c r="X60" s="213">
        <f t="shared" si="21"/>
        <v>1</v>
      </c>
    </row>
    <row r="61" spans="1:24" x14ac:dyDescent="0.25">
      <c r="A61" s="199" t="s">
        <v>211</v>
      </c>
      <c r="B61" s="206" t="str">
        <f>VLOOKUP(A61,Tabela3[[ITEM]:[DESCRIÇÃO]],6,FALSE)</f>
        <v>GASES</v>
      </c>
      <c r="C61" s="214"/>
      <c r="D61" s="208" t="e">
        <f t="shared" si="14"/>
        <v>#REF!</v>
      </c>
      <c r="E61" s="209" t="e">
        <f t="shared" si="15"/>
        <v>#REF!</v>
      </c>
      <c r="F61" s="210" t="e">
        <f t="shared" si="16"/>
        <v>#REF!</v>
      </c>
      <c r="G61" s="211">
        <f>CRONOGRAMA!G60</f>
        <v>0</v>
      </c>
      <c r="H61" s="212">
        <f t="shared" si="17"/>
        <v>0</v>
      </c>
      <c r="I61" s="210" t="e">
        <f t="shared" si="18"/>
        <v>#REF!</v>
      </c>
      <c r="J61" s="211">
        <f>CRONOGRAMA!J60</f>
        <v>0</v>
      </c>
      <c r="K61" s="212">
        <f t="shared" si="28"/>
        <v>0</v>
      </c>
      <c r="L61" s="210" t="e">
        <f t="shared" si="22"/>
        <v>#REF!</v>
      </c>
      <c r="M61" s="211">
        <f>CRONOGRAMA!M60</f>
        <v>0.4</v>
      </c>
      <c r="N61" s="212">
        <f t="shared" si="19"/>
        <v>0.4</v>
      </c>
      <c r="O61" s="210" t="e">
        <f t="shared" si="23"/>
        <v>#REF!</v>
      </c>
      <c r="P61" s="211">
        <f>CRONOGRAMA!P60</f>
        <v>0.3</v>
      </c>
      <c r="Q61" s="212">
        <f t="shared" si="24"/>
        <v>0.7</v>
      </c>
      <c r="R61" s="210" t="e">
        <f t="shared" si="25"/>
        <v>#REF!</v>
      </c>
      <c r="S61" s="211">
        <f>CRONOGRAMA!S60</f>
        <v>0.3</v>
      </c>
      <c r="T61" s="212">
        <f t="shared" si="26"/>
        <v>1</v>
      </c>
      <c r="U61" s="210" t="e">
        <f t="shared" si="20"/>
        <v>#REF!</v>
      </c>
      <c r="V61" s="211">
        <f>CRONOGRAMA!V60</f>
        <v>0</v>
      </c>
      <c r="W61" s="212">
        <f t="shared" si="27"/>
        <v>1</v>
      </c>
      <c r="X61" s="213">
        <f t="shared" si="21"/>
        <v>1</v>
      </c>
    </row>
    <row r="62" spans="1:24" x14ac:dyDescent="0.25">
      <c r="A62" s="199" t="s">
        <v>212</v>
      </c>
      <c r="B62" s="206" t="str">
        <f>VLOOKUP(A62,Tabela3[[ITEM]:[DESCRIÇÃO]],6,FALSE)</f>
        <v>SERVIÇOS COMPLEMENTARES</v>
      </c>
      <c r="C62" s="214"/>
      <c r="D62" s="208" t="e">
        <f t="shared" si="14"/>
        <v>#REF!</v>
      </c>
      <c r="E62" s="209" t="e">
        <f t="shared" si="15"/>
        <v>#REF!</v>
      </c>
      <c r="F62" s="210" t="e">
        <f t="shared" si="16"/>
        <v>#REF!</v>
      </c>
      <c r="G62" s="211">
        <f>CRONOGRAMA!G61</f>
        <v>0</v>
      </c>
      <c r="H62" s="212">
        <f t="shared" si="17"/>
        <v>0</v>
      </c>
      <c r="I62" s="210" t="e">
        <f t="shared" si="18"/>
        <v>#REF!</v>
      </c>
      <c r="J62" s="211">
        <f>CRONOGRAMA!J61</f>
        <v>0</v>
      </c>
      <c r="K62" s="212">
        <f t="shared" si="28"/>
        <v>0</v>
      </c>
      <c r="L62" s="210" t="e">
        <f t="shared" si="22"/>
        <v>#REF!</v>
      </c>
      <c r="M62" s="211">
        <f>CRONOGRAMA!M61</f>
        <v>0</v>
      </c>
      <c r="N62" s="212">
        <f t="shared" si="19"/>
        <v>0</v>
      </c>
      <c r="O62" s="210" t="e">
        <f t="shared" si="23"/>
        <v>#REF!</v>
      </c>
      <c r="P62" s="211">
        <f>CRONOGRAMA!P61</f>
        <v>0</v>
      </c>
      <c r="Q62" s="212">
        <f t="shared" si="24"/>
        <v>0</v>
      </c>
      <c r="R62" s="210" t="e">
        <f t="shared" si="25"/>
        <v>#REF!</v>
      </c>
      <c r="S62" s="211">
        <f>CRONOGRAMA!S61</f>
        <v>0.5</v>
      </c>
      <c r="T62" s="212">
        <f t="shared" si="26"/>
        <v>0.5</v>
      </c>
      <c r="U62" s="210" t="e">
        <f t="shared" si="20"/>
        <v>#REF!</v>
      </c>
      <c r="V62" s="211">
        <f>CRONOGRAMA!V61</f>
        <v>0.5</v>
      </c>
      <c r="W62" s="212">
        <f t="shared" si="27"/>
        <v>1</v>
      </c>
      <c r="X62" s="213">
        <f t="shared" si="21"/>
        <v>1</v>
      </c>
    </row>
    <row r="63" spans="1:24" x14ac:dyDescent="0.25">
      <c r="A63" s="199" t="s">
        <v>533</v>
      </c>
      <c r="B63" s="206" t="str">
        <f>VLOOKUP(A63,Tabela3[[ITEM]:[DESCRIÇÃO]],6,FALSE)</f>
        <v xml:space="preserve">ADMINISTRAÇÃO LOCAL </v>
      </c>
      <c r="C63" s="214"/>
      <c r="D63" s="208" t="e">
        <f t="shared" si="14"/>
        <v>#REF!</v>
      </c>
      <c r="E63" s="209" t="e">
        <f t="shared" si="15"/>
        <v>#REF!</v>
      </c>
      <c r="F63" s="210" t="e">
        <f t="shared" si="16"/>
        <v>#REF!</v>
      </c>
      <c r="G63" s="211" t="e">
        <f>CRONOGRAMA!#REF!</f>
        <v>#REF!</v>
      </c>
      <c r="H63" s="212" t="e">
        <f t="shared" si="17"/>
        <v>#REF!</v>
      </c>
      <c r="I63" s="210" t="e">
        <f t="shared" si="18"/>
        <v>#REF!</v>
      </c>
      <c r="J63" s="211" t="e">
        <f>CRONOGRAMA!#REF!</f>
        <v>#REF!</v>
      </c>
      <c r="K63" s="212" t="e">
        <f t="shared" si="28"/>
        <v>#REF!</v>
      </c>
      <c r="L63" s="210" t="e">
        <f t="shared" si="22"/>
        <v>#REF!</v>
      </c>
      <c r="M63" s="211" t="e">
        <f>CRONOGRAMA!#REF!</f>
        <v>#REF!</v>
      </c>
      <c r="N63" s="212" t="e">
        <f t="shared" si="19"/>
        <v>#REF!</v>
      </c>
      <c r="O63" s="210" t="e">
        <f t="shared" si="23"/>
        <v>#REF!</v>
      </c>
      <c r="P63" s="211" t="e">
        <f>CRONOGRAMA!#REF!</f>
        <v>#REF!</v>
      </c>
      <c r="Q63" s="212" t="e">
        <f t="shared" si="24"/>
        <v>#REF!</v>
      </c>
      <c r="R63" s="210" t="e">
        <f t="shared" si="25"/>
        <v>#REF!</v>
      </c>
      <c r="S63" s="211" t="e">
        <f>CRONOGRAMA!#REF!</f>
        <v>#REF!</v>
      </c>
      <c r="T63" s="212" t="e">
        <f t="shared" si="26"/>
        <v>#REF!</v>
      </c>
      <c r="U63" s="210" t="e">
        <f t="shared" si="20"/>
        <v>#REF!</v>
      </c>
      <c r="V63" s="211" t="e">
        <f>CRONOGRAMA!#REF!</f>
        <v>#REF!</v>
      </c>
      <c r="W63" s="212" t="e">
        <f t="shared" si="27"/>
        <v>#REF!</v>
      </c>
      <c r="X63" s="213" t="e">
        <f t="shared" si="21"/>
        <v>#REF!</v>
      </c>
    </row>
    <row r="64" spans="1:24" x14ac:dyDescent="0.25">
      <c r="A64" s="199" t="s">
        <v>671</v>
      </c>
      <c r="B64" s="206" t="str">
        <f>VLOOKUP(A64,Tabela3[[ITEM]:[DESCRIÇÃO]],6,FALSE)</f>
        <v xml:space="preserve">LIMPEZA FINAL </v>
      </c>
      <c r="C64" s="214"/>
      <c r="D64" s="208" t="e">
        <f t="shared" si="14"/>
        <v>#REF!</v>
      </c>
      <c r="E64" s="209" t="e">
        <f t="shared" si="15"/>
        <v>#REF!</v>
      </c>
      <c r="F64" s="210" t="e">
        <f t="shared" si="16"/>
        <v>#REF!</v>
      </c>
      <c r="G64" s="211" t="e">
        <f>CRONOGRAMA!#REF!</f>
        <v>#REF!</v>
      </c>
      <c r="H64" s="212" t="e">
        <f t="shared" si="17"/>
        <v>#REF!</v>
      </c>
      <c r="I64" s="210" t="e">
        <f t="shared" si="18"/>
        <v>#REF!</v>
      </c>
      <c r="J64" s="211" t="e">
        <f>CRONOGRAMA!#REF!</f>
        <v>#REF!</v>
      </c>
      <c r="K64" s="212" t="e">
        <f>J64+H64</f>
        <v>#REF!</v>
      </c>
      <c r="L64" s="210" t="e">
        <f t="shared" si="22"/>
        <v>#REF!</v>
      </c>
      <c r="M64" s="211" t="e">
        <f>CRONOGRAMA!#REF!</f>
        <v>#REF!</v>
      </c>
      <c r="N64" s="212" t="e">
        <f>M64+K64</f>
        <v>#REF!</v>
      </c>
      <c r="O64" s="210" t="e">
        <f t="shared" si="23"/>
        <v>#REF!</v>
      </c>
      <c r="P64" s="211" t="e">
        <f>CRONOGRAMA!#REF!</f>
        <v>#REF!</v>
      </c>
      <c r="Q64" s="212" t="e">
        <f>P64+N64</f>
        <v>#REF!</v>
      </c>
      <c r="R64" s="210" t="e">
        <f t="shared" si="25"/>
        <v>#REF!</v>
      </c>
      <c r="S64" s="211" t="e">
        <f>CRONOGRAMA!#REF!</f>
        <v>#REF!</v>
      </c>
      <c r="T64" s="212" t="e">
        <f t="shared" si="26"/>
        <v>#REF!</v>
      </c>
      <c r="U64" s="210" t="e">
        <f t="shared" si="20"/>
        <v>#REF!</v>
      </c>
      <c r="V64" s="211" t="e">
        <f>CRONOGRAMA!#REF!</f>
        <v>#REF!</v>
      </c>
      <c r="W64" s="212" t="e">
        <f t="shared" si="27"/>
        <v>#REF!</v>
      </c>
      <c r="X64" s="213" t="e">
        <f t="shared" si="21"/>
        <v>#REF!</v>
      </c>
    </row>
    <row r="65" spans="1:24" x14ac:dyDescent="0.25">
      <c r="A65" s="199" t="s">
        <v>672</v>
      </c>
      <c r="B65" s="206" t="e">
        <f>VLOOKUP(A65,Tabela3[[ITEM]:[DESCRIÇÃO]],6,FALSE)</f>
        <v>#N/A</v>
      </c>
      <c r="C65" s="214"/>
      <c r="D65" s="208" t="e">
        <f t="shared" si="14"/>
        <v>#N/A</v>
      </c>
      <c r="E65" s="209" t="e">
        <f t="shared" si="15"/>
        <v>#N/A</v>
      </c>
      <c r="F65" s="210" t="e">
        <f t="shared" si="16"/>
        <v>#REF!</v>
      </c>
      <c r="G65" s="211" t="e">
        <f>CRONOGRAMA!#REF!</f>
        <v>#REF!</v>
      </c>
      <c r="H65" s="212" t="e">
        <f t="shared" si="17"/>
        <v>#REF!</v>
      </c>
      <c r="I65" s="210" t="e">
        <f t="shared" si="18"/>
        <v>#REF!</v>
      </c>
      <c r="J65" s="211" t="e">
        <f>CRONOGRAMA!#REF!</f>
        <v>#REF!</v>
      </c>
      <c r="K65" s="212" t="e">
        <f>J65+H65</f>
        <v>#REF!</v>
      </c>
      <c r="L65" s="210" t="e">
        <f t="shared" si="22"/>
        <v>#REF!</v>
      </c>
      <c r="M65" s="211" t="e">
        <f>CRONOGRAMA!#REF!</f>
        <v>#REF!</v>
      </c>
      <c r="N65" s="212" t="e">
        <f>M65+K65</f>
        <v>#REF!</v>
      </c>
      <c r="O65" s="210" t="e">
        <f t="shared" si="23"/>
        <v>#REF!</v>
      </c>
      <c r="P65" s="211" t="e">
        <f>CRONOGRAMA!#REF!</f>
        <v>#REF!</v>
      </c>
      <c r="Q65" s="212" t="e">
        <f>P65+N65</f>
        <v>#REF!</v>
      </c>
      <c r="R65" s="210" t="e">
        <f t="shared" si="25"/>
        <v>#REF!</v>
      </c>
      <c r="S65" s="211" t="e">
        <f>CRONOGRAMA!#REF!</f>
        <v>#REF!</v>
      </c>
      <c r="T65" s="212" t="e">
        <f>S65+Q65</f>
        <v>#REF!</v>
      </c>
      <c r="U65" s="210" t="e">
        <f t="shared" si="20"/>
        <v>#N/A</v>
      </c>
      <c r="V65" s="211">
        <v>0.13</v>
      </c>
      <c r="W65" s="212" t="e">
        <f t="shared" si="27"/>
        <v>#REF!</v>
      </c>
      <c r="X65" s="213" t="e">
        <f t="shared" si="21"/>
        <v>#REF!</v>
      </c>
    </row>
    <row r="66" spans="1:24" x14ac:dyDescent="0.25">
      <c r="A66" s="199" t="s">
        <v>673</v>
      </c>
      <c r="B66" s="206" t="e">
        <f>VLOOKUP(A66,Tabela3[[ITEM]:[DESCRIÇÃO]],6,FALSE)</f>
        <v>#N/A</v>
      </c>
      <c r="C66" s="214"/>
      <c r="D66" s="208" t="e">
        <f t="shared" si="14"/>
        <v>#N/A</v>
      </c>
      <c r="E66" s="209" t="e">
        <f t="shared" si="15"/>
        <v>#N/A</v>
      </c>
      <c r="F66" s="210" t="e">
        <f t="shared" si="16"/>
        <v>#REF!</v>
      </c>
      <c r="G66" s="211" t="e">
        <f>CRONOGRAMA!#REF!</f>
        <v>#REF!</v>
      </c>
      <c r="H66" s="212" t="e">
        <f t="shared" si="17"/>
        <v>#REF!</v>
      </c>
      <c r="I66" s="210" t="e">
        <f t="shared" si="18"/>
        <v>#REF!</v>
      </c>
      <c r="J66" s="211" t="e">
        <f>CRONOGRAMA!#REF!</f>
        <v>#REF!</v>
      </c>
      <c r="K66" s="212" t="e">
        <f>J66+H66</f>
        <v>#REF!</v>
      </c>
      <c r="L66" s="210" t="e">
        <f t="shared" si="22"/>
        <v>#REF!</v>
      </c>
      <c r="M66" s="211" t="e">
        <f>CRONOGRAMA!#REF!</f>
        <v>#REF!</v>
      </c>
      <c r="N66" s="212" t="e">
        <f>M66+K66</f>
        <v>#REF!</v>
      </c>
      <c r="O66" s="210" t="e">
        <f t="shared" si="23"/>
        <v>#REF!</v>
      </c>
      <c r="P66" s="211" t="e">
        <f>CRONOGRAMA!#REF!</f>
        <v>#REF!</v>
      </c>
      <c r="Q66" s="212" t="e">
        <f>P66+N66</f>
        <v>#REF!</v>
      </c>
      <c r="R66" s="210" t="e">
        <f t="shared" si="25"/>
        <v>#REF!</v>
      </c>
      <c r="S66" s="211" t="e">
        <f>CRONOGRAMA!#REF!</f>
        <v>#REF!</v>
      </c>
      <c r="T66" s="212" t="e">
        <f t="shared" si="26"/>
        <v>#REF!</v>
      </c>
      <c r="U66" s="210" t="e">
        <f t="shared" si="20"/>
        <v>#REF!</v>
      </c>
      <c r="V66" s="211" t="e">
        <f>CRONOGRAMA!#REF!</f>
        <v>#REF!</v>
      </c>
      <c r="W66" s="212" t="e">
        <f t="shared" si="27"/>
        <v>#REF!</v>
      </c>
      <c r="X66" s="213" t="e">
        <f t="shared" si="21"/>
        <v>#REF!</v>
      </c>
    </row>
    <row r="67" spans="1:24" x14ac:dyDescent="0.25">
      <c r="A67" s="4"/>
      <c r="B67" s="215"/>
      <c r="C67" s="215"/>
      <c r="D67" s="216" t="e">
        <f>SUM(D42:D66)</f>
        <v>#REF!</v>
      </c>
      <c r="E67" s="217" t="e">
        <f>SUM(E42:E66)</f>
        <v>#REF!</v>
      </c>
      <c r="F67" s="218"/>
      <c r="G67" s="219"/>
      <c r="H67" s="220"/>
      <c r="I67" s="218"/>
      <c r="J67" s="219"/>
      <c r="K67" s="221"/>
      <c r="L67" s="222"/>
      <c r="M67" s="223"/>
      <c r="N67" s="224"/>
      <c r="O67" s="222"/>
      <c r="P67" s="223"/>
      <c r="Q67" s="224"/>
      <c r="R67" s="225"/>
      <c r="S67" s="226"/>
      <c r="T67" s="227"/>
      <c r="U67" s="225"/>
      <c r="V67" s="226"/>
      <c r="W67" s="227"/>
      <c r="X67" s="228"/>
    </row>
    <row r="68" spans="1:24" x14ac:dyDescent="0.25">
      <c r="A68" s="6"/>
      <c r="B68" s="1142" t="s">
        <v>8</v>
      </c>
      <c r="C68" s="1142"/>
      <c r="D68" s="1142"/>
      <c r="E68" s="1143"/>
      <c r="F68" s="229" t="e">
        <f>SUM(F42:F66)</f>
        <v>#REF!</v>
      </c>
      <c r="G68" s="230"/>
      <c r="H68" s="231"/>
      <c r="I68" s="229" t="e">
        <f>SUM(I42:I66)</f>
        <v>#REF!</v>
      </c>
      <c r="J68" s="230"/>
      <c r="K68" s="231"/>
      <c r="L68" s="229" t="e">
        <f>SUM(L42:L66)</f>
        <v>#REF!</v>
      </c>
      <c r="M68" s="230"/>
      <c r="N68" s="231"/>
      <c r="O68" s="229" t="e">
        <f>SUM(O42:O66)</f>
        <v>#REF!</v>
      </c>
      <c r="P68" s="230"/>
      <c r="Q68" s="231"/>
      <c r="R68" s="229" t="e">
        <f>SUM(R42:R66)</f>
        <v>#REF!</v>
      </c>
      <c r="S68" s="230"/>
      <c r="T68" s="231"/>
      <c r="U68" s="229" t="e">
        <f>SUM(U42:U66)</f>
        <v>#REF!</v>
      </c>
      <c r="V68" s="230"/>
      <c r="W68" s="231"/>
      <c r="X68" s="228"/>
    </row>
    <row r="69" spans="1:24" x14ac:dyDescent="0.25">
      <c r="A69" s="5"/>
      <c r="B69" s="1163" t="s">
        <v>9</v>
      </c>
      <c r="C69" s="1163"/>
      <c r="D69" s="1163"/>
      <c r="E69" s="1164"/>
      <c r="F69" s="246" t="e">
        <f>F68+U38</f>
        <v>#REF!</v>
      </c>
      <c r="G69" s="247" t="e">
        <f>F68/$E$67</f>
        <v>#REF!</v>
      </c>
      <c r="H69" s="248" t="e">
        <f>G69+W38</f>
        <v>#REF!</v>
      </c>
      <c r="I69" s="246" t="e">
        <f>I68+F69</f>
        <v>#REF!</v>
      </c>
      <c r="J69" s="247" t="e">
        <f>I68/$E$67</f>
        <v>#REF!</v>
      </c>
      <c r="K69" s="248" t="e">
        <f>J69+H69</f>
        <v>#REF!</v>
      </c>
      <c r="L69" s="246" t="e">
        <f>L68+I69</f>
        <v>#REF!</v>
      </c>
      <c r="M69" s="247" t="e">
        <f>L68/$E$67</f>
        <v>#REF!</v>
      </c>
      <c r="N69" s="248" t="e">
        <f>M69+K69</f>
        <v>#REF!</v>
      </c>
      <c r="O69" s="246" t="e">
        <f>O68+L69</f>
        <v>#REF!</v>
      </c>
      <c r="P69" s="247" t="e">
        <f>O68/$E$67</f>
        <v>#REF!</v>
      </c>
      <c r="Q69" s="248" t="e">
        <f>P69+N69</f>
        <v>#REF!</v>
      </c>
      <c r="R69" s="246" t="e">
        <f>R68+O69</f>
        <v>#REF!</v>
      </c>
      <c r="S69" s="247" t="e">
        <f>R68/$E$67</f>
        <v>#REF!</v>
      </c>
      <c r="T69" s="248" t="e">
        <f>S69+Q69</f>
        <v>#REF!</v>
      </c>
      <c r="U69" s="246" t="e">
        <f>U68+R69</f>
        <v>#REF!</v>
      </c>
      <c r="V69" s="247" t="e">
        <f>U68/$E$67</f>
        <v>#REF!</v>
      </c>
      <c r="W69" s="248" t="e">
        <f>V69+T69</f>
        <v>#REF!</v>
      </c>
      <c r="X69" s="205"/>
    </row>
  </sheetData>
  <mergeCells count="33">
    <mergeCell ref="B6:T6"/>
    <mergeCell ref="C1:X1"/>
    <mergeCell ref="C2:X2"/>
    <mergeCell ref="C3:X3"/>
    <mergeCell ref="A4:X4"/>
    <mergeCell ref="B5:T5"/>
    <mergeCell ref="B7:T7"/>
    <mergeCell ref="U7:X8"/>
    <mergeCell ref="B8:T8"/>
    <mergeCell ref="A9:A10"/>
    <mergeCell ref="B9:C10"/>
    <mergeCell ref="D9:D10"/>
    <mergeCell ref="E9:E10"/>
    <mergeCell ref="F9:H9"/>
    <mergeCell ref="I9:K9"/>
    <mergeCell ref="L9:N9"/>
    <mergeCell ref="A40:A41"/>
    <mergeCell ref="B40:C41"/>
    <mergeCell ref="D40:D41"/>
    <mergeCell ref="E40:E41"/>
    <mergeCell ref="F40:H40"/>
    <mergeCell ref="U40:W40"/>
    <mergeCell ref="B68:E68"/>
    <mergeCell ref="O9:Q9"/>
    <mergeCell ref="R9:T9"/>
    <mergeCell ref="U9:W9"/>
    <mergeCell ref="B37:E37"/>
    <mergeCell ref="B38:E38"/>
    <mergeCell ref="B69:E69"/>
    <mergeCell ref="I40:K40"/>
    <mergeCell ref="L40:N40"/>
    <mergeCell ref="O40:Q40"/>
    <mergeCell ref="R40:T40"/>
  </mergeCells>
  <pageMargins left="0.23622047244094491" right="0.23622047244094491" top="0.35433070866141736" bottom="0.55118110236220474" header="0.31496062992125984" footer="0.31496062992125984"/>
  <pageSetup paperSize="9" scale="44" fitToHeight="0" orientation="landscape" horizontalDpi="4294967292" verticalDpi="300" r:id="rId1"/>
  <headerFooter>
    <oddFooter>Página &amp;P de &amp;N</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79998168889431442"/>
    <pageSetUpPr fitToPage="1"/>
  </sheetPr>
  <dimension ref="A1:F58"/>
  <sheetViews>
    <sheetView topLeftCell="A4" workbookViewId="0"/>
  </sheetViews>
  <sheetFormatPr defaultColWidth="8.85546875" defaultRowHeight="12.75" x14ac:dyDescent="0.2"/>
  <cols>
    <col min="1" max="1" width="21.28515625" style="9" customWidth="1"/>
    <col min="2" max="2" width="21.85546875" style="9" customWidth="1"/>
    <col min="3" max="3" width="18.28515625" style="9" customWidth="1"/>
    <col min="4" max="4" width="23.5703125" style="9" customWidth="1"/>
    <col min="5" max="5" width="16.140625" style="9" customWidth="1"/>
    <col min="6" max="6" width="9.5703125" style="9" customWidth="1"/>
    <col min="7" max="16384" width="8.85546875" style="9"/>
  </cols>
  <sheetData>
    <row r="1" spans="1:6" ht="13.15" customHeight="1" x14ac:dyDescent="0.2">
      <c r="A1" s="18"/>
      <c r="B1" s="1176" t="str">
        <f>ORÇAMENTO!D2</f>
        <v>GOVERNO DO ESTADO DE MATO GROSSO DO SUL</v>
      </c>
      <c r="C1" s="1177"/>
      <c r="D1" s="1177"/>
      <c r="E1" s="1177"/>
      <c r="F1" s="1178"/>
    </row>
    <row r="2" spans="1:6" ht="13.9" customHeight="1" x14ac:dyDescent="0.2">
      <c r="A2" s="10"/>
      <c r="B2" s="1179" t="str">
        <f>ORÇAMENTO!D3</f>
        <v>PREFEITURA MUNICIPAL DE RIBAS DO RIO PARDO</v>
      </c>
      <c r="C2" s="1180"/>
      <c r="D2" s="1180"/>
      <c r="E2" s="1180"/>
      <c r="F2" s="1181"/>
    </row>
    <row r="3" spans="1:6" ht="13.15" customHeight="1" x14ac:dyDescent="0.2">
      <c r="A3" s="10"/>
      <c r="B3" s="1182" t="str">
        <f>ORÇAMENTO!D4</f>
        <v>SECRETARIA DE OBRAS</v>
      </c>
      <c r="C3" s="1183"/>
      <c r="D3" s="1183"/>
      <c r="E3" s="1183"/>
      <c r="F3" s="1184"/>
    </row>
    <row r="4" spans="1:6" ht="20.25" x14ac:dyDescent="0.2">
      <c r="A4" s="1185" t="s">
        <v>459</v>
      </c>
      <c r="B4" s="1185"/>
      <c r="C4" s="1185"/>
      <c r="D4" s="1185"/>
      <c r="E4" s="1185"/>
      <c r="F4" s="1185"/>
    </row>
    <row r="5" spans="1:6" ht="24" customHeight="1" x14ac:dyDescent="0.2">
      <c r="A5" s="32" t="str">
        <f>[1]CRONOGRAMA!A5</f>
        <v>OBJETO:</v>
      </c>
      <c r="B5" s="1186" t="str">
        <f>ORÇAMENTO!C6</f>
        <v>AMPLIAÇÃO DO HOSPITAL MUNICIPAL DE RIBAS DO RIO PARDO</v>
      </c>
      <c r="C5" s="750"/>
      <c r="D5" s="1187"/>
      <c r="E5" s="187" t="s">
        <v>46</v>
      </c>
      <c r="F5" s="29"/>
    </row>
    <row r="6" spans="1:6" ht="12.6" customHeight="1" x14ac:dyDescent="0.2">
      <c r="A6" s="32" t="s">
        <v>2</v>
      </c>
      <c r="B6" s="1188" t="str">
        <f>ORÇAMENTO!C7</f>
        <v>RIBAS DO RIO PARDO - MS</v>
      </c>
      <c r="C6" s="1189"/>
      <c r="D6" s="1190"/>
      <c r="E6" s="1191"/>
      <c r="F6" s="1192"/>
    </row>
    <row r="7" spans="1:6" ht="12.6" customHeight="1" x14ac:dyDescent="0.2">
      <c r="A7" s="32" t="s">
        <v>3</v>
      </c>
      <c r="B7" s="1188" t="str">
        <f>ORÇAMENTO!C8</f>
        <v>RUA JÚLIO VIANA, 270, VILA NOSSA SRA DA CONCEIÇÃO - RIBAS DO RIO PARDO - MS</v>
      </c>
      <c r="C7" s="1189"/>
      <c r="D7" s="1190"/>
      <c r="E7" s="1193" t="str">
        <f>ORÇAMENTO!K7</f>
        <v xml:space="preserve">  
Fábio Marques Ribeiro
CREA - 15.276 D / MS</v>
      </c>
      <c r="F7" s="1194"/>
    </row>
    <row r="8" spans="1:6" ht="18" customHeight="1" x14ac:dyDescent="0.2">
      <c r="A8" s="32" t="str">
        <f>[1]COMPOSIÇÃO!A8</f>
        <v>SIST./REF.:</v>
      </c>
      <c r="B8" s="1197" t="str">
        <f>ORÇAMENTO!C11</f>
        <v>AGESUL(JANEIRO/2024) SINAPI (MARÇO/2024) SBC (MARÇO/2024)</v>
      </c>
      <c r="C8" s="1197"/>
      <c r="D8" s="1198"/>
      <c r="E8" s="1195"/>
      <c r="F8" s="1196"/>
    </row>
    <row r="9" spans="1:6" ht="4.1500000000000004" customHeight="1" x14ac:dyDescent="0.2">
      <c r="A9" s="1199"/>
      <c r="B9" s="1200"/>
      <c r="C9" s="1200"/>
      <c r="D9" s="1200"/>
      <c r="E9" s="1200"/>
      <c r="F9" s="12"/>
    </row>
    <row r="10" spans="1:6" ht="24" customHeight="1" x14ac:dyDescent="0.2">
      <c r="A10" s="11" t="s">
        <v>23</v>
      </c>
      <c r="B10" s="1201" t="s">
        <v>460</v>
      </c>
      <c r="C10" s="1202"/>
      <c r="D10" s="1202"/>
      <c r="E10" s="1202"/>
      <c r="F10" s="1203"/>
    </row>
    <row r="11" spans="1:6" x14ac:dyDescent="0.2">
      <c r="A11" s="13"/>
      <c r="B11" s="264"/>
      <c r="C11" s="264"/>
      <c r="D11" s="264"/>
      <c r="E11" s="264"/>
      <c r="F11" s="12"/>
    </row>
    <row r="12" spans="1:6" x14ac:dyDescent="0.2">
      <c r="A12" s="16" t="s">
        <v>24</v>
      </c>
      <c r="B12" s="264"/>
      <c r="C12" s="264"/>
      <c r="D12" s="265"/>
      <c r="E12" s="265"/>
      <c r="F12" s="14"/>
    </row>
    <row r="13" spans="1:6" x14ac:dyDescent="0.2">
      <c r="A13" s="13"/>
      <c r="B13" s="264" t="s">
        <v>25</v>
      </c>
      <c r="C13" s="266">
        <v>3.65</v>
      </c>
      <c r="D13" s="267" t="s">
        <v>0</v>
      </c>
      <c r="E13" s="265"/>
      <c r="F13" s="14"/>
    </row>
    <row r="14" spans="1:6" x14ac:dyDescent="0.2">
      <c r="A14" s="13"/>
      <c r="B14" s="264" t="s">
        <v>26</v>
      </c>
      <c r="C14" s="268">
        <v>5</v>
      </c>
      <c r="D14" s="267" t="s">
        <v>0</v>
      </c>
      <c r="E14" s="265"/>
      <c r="F14" s="14"/>
    </row>
    <row r="15" spans="1:6" x14ac:dyDescent="0.2">
      <c r="A15" s="13"/>
      <c r="B15" s="264" t="s">
        <v>27</v>
      </c>
      <c r="C15" s="17">
        <v>100</v>
      </c>
      <c r="D15" s="267" t="s">
        <v>0</v>
      </c>
      <c r="E15" s="265"/>
      <c r="F15" s="14"/>
    </row>
    <row r="16" spans="1:6" x14ac:dyDescent="0.2">
      <c r="A16" s="13"/>
      <c r="B16" s="264" t="s">
        <v>31</v>
      </c>
      <c r="C16" s="17">
        <v>4.5</v>
      </c>
      <c r="D16" s="267" t="s">
        <v>0</v>
      </c>
      <c r="E16" s="265"/>
      <c r="F16" s="14"/>
    </row>
    <row r="17" spans="1:6" x14ac:dyDescent="0.2">
      <c r="A17" s="13"/>
      <c r="B17" s="269" t="s">
        <v>28</v>
      </c>
      <c r="C17" s="270">
        <f>C13+(C14*C15/100)+C16</f>
        <v>13.15</v>
      </c>
      <c r="D17" s="271" t="s">
        <v>0</v>
      </c>
      <c r="E17" s="272"/>
      <c r="F17" s="14"/>
    </row>
    <row r="18" spans="1:6" x14ac:dyDescent="0.2">
      <c r="A18" s="13"/>
      <c r="B18" s="264"/>
      <c r="C18" s="264"/>
      <c r="D18" s="272"/>
      <c r="E18" s="1174" t="s">
        <v>29</v>
      </c>
      <c r="F18" s="14"/>
    </row>
    <row r="19" spans="1:6" x14ac:dyDescent="0.2">
      <c r="A19" s="13"/>
      <c r="B19" s="273" t="s">
        <v>461</v>
      </c>
      <c r="C19" s="273" t="s">
        <v>462</v>
      </c>
      <c r="D19" s="272" t="s">
        <v>463</v>
      </c>
      <c r="E19" s="1175"/>
      <c r="F19" s="14"/>
    </row>
    <row r="20" spans="1:6" x14ac:dyDescent="0.2">
      <c r="A20" s="13" t="s">
        <v>464</v>
      </c>
      <c r="B20" s="274">
        <v>0.03</v>
      </c>
      <c r="C20" s="274">
        <v>0.04</v>
      </c>
      <c r="D20" s="274">
        <v>5.5E-2</v>
      </c>
      <c r="E20" s="64">
        <v>3</v>
      </c>
      <c r="F20" s="14"/>
    </row>
    <row r="21" spans="1:6" x14ac:dyDescent="0.2">
      <c r="A21" s="13" t="s">
        <v>465</v>
      </c>
      <c r="B21" s="274">
        <v>8.0000000000000002E-3</v>
      </c>
      <c r="C21" s="274">
        <v>8.0000000000000002E-3</v>
      </c>
      <c r="D21" s="274">
        <v>0.01</v>
      </c>
      <c r="E21" s="64">
        <v>0.8</v>
      </c>
      <c r="F21" s="14"/>
    </row>
    <row r="22" spans="1:6" x14ac:dyDescent="0.2">
      <c r="A22" s="13" t="s">
        <v>466</v>
      </c>
      <c r="B22" s="274">
        <v>9.7000000000000003E-3</v>
      </c>
      <c r="C22" s="274">
        <v>1.2699999999999999E-2</v>
      </c>
      <c r="D22" s="274">
        <v>1.2699999999999999E-2</v>
      </c>
      <c r="E22" s="64">
        <v>0.97</v>
      </c>
      <c r="F22" s="14"/>
    </row>
    <row r="23" spans="1:6" x14ac:dyDescent="0.2">
      <c r="A23" s="13" t="s">
        <v>467</v>
      </c>
      <c r="B23" s="274">
        <v>5.8999999999999999E-3</v>
      </c>
      <c r="C23" s="274">
        <v>1.23E-2</v>
      </c>
      <c r="D23" s="274">
        <v>1.3899999999999999E-2</v>
      </c>
      <c r="E23" s="64">
        <v>0.59</v>
      </c>
      <c r="F23" s="14"/>
    </row>
    <row r="24" spans="1:6" x14ac:dyDescent="0.2">
      <c r="A24" s="13" t="s">
        <v>468</v>
      </c>
      <c r="B24" s="274">
        <v>6.1600000000000002E-2</v>
      </c>
      <c r="C24" s="274">
        <v>7.3999999999999996E-2</v>
      </c>
      <c r="D24" s="274">
        <v>8.9599999999999999E-2</v>
      </c>
      <c r="E24" s="64">
        <v>6.16</v>
      </c>
      <c r="F24" s="14"/>
    </row>
    <row r="25" spans="1:6" x14ac:dyDescent="0.2">
      <c r="A25" s="13"/>
      <c r="B25" s="264"/>
      <c r="C25" s="264"/>
      <c r="D25" s="272"/>
      <c r="E25" s="272"/>
      <c r="F25" s="14"/>
    </row>
    <row r="26" spans="1:6" x14ac:dyDescent="0.2">
      <c r="A26" s="13"/>
      <c r="B26" s="264"/>
      <c r="C26" s="264"/>
      <c r="D26" s="272"/>
      <c r="E26" s="272"/>
      <c r="F26" s="14"/>
    </row>
    <row r="27" spans="1:6" x14ac:dyDescent="0.2">
      <c r="A27" s="1204" t="s">
        <v>30</v>
      </c>
      <c r="B27" s="1205"/>
      <c r="C27" s="1205"/>
      <c r="D27" s="1206"/>
      <c r="E27" s="15">
        <f>((((1+(E20+E21+E22)/100))*(1+E23/100)*(1+E24/100))/(1-C17/100))-1</f>
        <v>0.2881986483454233</v>
      </c>
      <c r="F27" s="275"/>
    </row>
    <row r="28" spans="1:6" ht="5.25" hidden="1" customHeight="1" x14ac:dyDescent="0.2">
      <c r="A28" s="13"/>
      <c r="B28" s="264"/>
      <c r="C28" s="264"/>
      <c r="D28" s="272"/>
      <c r="E28" s="272"/>
      <c r="F28" s="265"/>
    </row>
    <row r="29" spans="1:6" ht="20.25" hidden="1" x14ac:dyDescent="0.2">
      <c r="A29" s="1185" t="s">
        <v>469</v>
      </c>
      <c r="B29" s="1185"/>
      <c r="C29" s="1185"/>
      <c r="D29" s="1185"/>
      <c r="E29" s="1185"/>
      <c r="F29" s="1185"/>
    </row>
    <row r="30" spans="1:6" hidden="1" x14ac:dyDescent="0.2">
      <c r="A30" s="32" t="str">
        <f>A5</f>
        <v>OBJETO:</v>
      </c>
      <c r="B30" s="1207" t="str">
        <f>B5</f>
        <v>AMPLIAÇÃO DO HOSPITAL MUNICIPAL DE RIBAS DO RIO PARDO</v>
      </c>
      <c r="C30" s="1207"/>
      <c r="D30" s="1208"/>
      <c r="E30" s="263"/>
      <c r="F30" s="29"/>
    </row>
    <row r="31" spans="1:6" hidden="1" x14ac:dyDescent="0.2">
      <c r="A31" s="32" t="str">
        <f t="shared" ref="A31:B33" si="0">A6</f>
        <v>Município:</v>
      </c>
      <c r="B31" s="1207" t="str">
        <f t="shared" si="0"/>
        <v>RIBAS DO RIO PARDO - MS</v>
      </c>
      <c r="C31" s="1207"/>
      <c r="D31" s="1208"/>
      <c r="E31" s="1191"/>
      <c r="F31" s="1192"/>
    </row>
    <row r="32" spans="1:6" ht="12.75" hidden="1" customHeight="1" x14ac:dyDescent="0.2">
      <c r="A32" s="32" t="str">
        <f t="shared" si="0"/>
        <v>Local:</v>
      </c>
      <c r="B32" s="1207" t="str">
        <f t="shared" si="0"/>
        <v>RUA JÚLIO VIANA, 270, VILA NOSSA SRA DA CONCEIÇÃO - RIBAS DO RIO PARDO - MS</v>
      </c>
      <c r="C32" s="1207"/>
      <c r="D32" s="1208"/>
      <c r="E32" s="1209" t="s">
        <v>118</v>
      </c>
      <c r="F32" s="1210"/>
    </row>
    <row r="33" spans="1:6" hidden="1" x14ac:dyDescent="0.2">
      <c r="A33" s="32" t="str">
        <f t="shared" si="0"/>
        <v>SIST./REF.:</v>
      </c>
      <c r="B33" s="1207" t="str">
        <f t="shared" si="0"/>
        <v>AGESUL(JANEIRO/2024) SINAPI (MARÇO/2024) SBC (MARÇO/2024)</v>
      </c>
      <c r="C33" s="1207"/>
      <c r="D33" s="1208"/>
      <c r="E33" s="1211"/>
      <c r="F33" s="1212"/>
    </row>
    <row r="34" spans="1:6" hidden="1" x14ac:dyDescent="0.2">
      <c r="A34" s="1199"/>
      <c r="B34" s="1200"/>
      <c r="C34" s="1200"/>
      <c r="D34" s="1200"/>
      <c r="E34" s="1200"/>
      <c r="F34" s="12"/>
    </row>
    <row r="35" spans="1:6" hidden="1" x14ac:dyDescent="0.2">
      <c r="A35" s="11" t="s">
        <v>23</v>
      </c>
      <c r="B35" s="1201" t="s">
        <v>381</v>
      </c>
      <c r="C35" s="1202"/>
      <c r="D35" s="1202"/>
      <c r="E35" s="1202"/>
      <c r="F35" s="1203"/>
    </row>
    <row r="36" spans="1:6" hidden="1" x14ac:dyDescent="0.2">
      <c r="A36" s="13"/>
      <c r="B36" s="264"/>
      <c r="C36" s="264"/>
      <c r="D36" s="264"/>
      <c r="E36" s="264"/>
      <c r="F36" s="12"/>
    </row>
    <row r="37" spans="1:6" hidden="1" x14ac:dyDescent="0.2">
      <c r="A37" s="16" t="s">
        <v>24</v>
      </c>
      <c r="B37" s="264"/>
      <c r="C37" s="264"/>
      <c r="D37" s="265"/>
      <c r="E37" s="265"/>
      <c r="F37" s="14"/>
    </row>
    <row r="38" spans="1:6" hidden="1" x14ac:dyDescent="0.2">
      <c r="A38" s="13"/>
      <c r="B38" s="264" t="s">
        <v>25</v>
      </c>
      <c r="C38" s="266">
        <v>3.65</v>
      </c>
      <c r="D38" s="267" t="s">
        <v>0</v>
      </c>
      <c r="E38" s="265"/>
      <c r="F38" s="14"/>
    </row>
    <row r="39" spans="1:6" hidden="1" x14ac:dyDescent="0.2">
      <c r="A39" s="13"/>
      <c r="B39" s="264" t="s">
        <v>26</v>
      </c>
      <c r="C39" s="268">
        <v>0</v>
      </c>
      <c r="D39" s="267" t="s">
        <v>0</v>
      </c>
      <c r="E39" s="265"/>
      <c r="F39" s="14"/>
    </row>
    <row r="40" spans="1:6" hidden="1" x14ac:dyDescent="0.2">
      <c r="A40" s="13"/>
      <c r="B40" s="264" t="s">
        <v>27</v>
      </c>
      <c r="C40" s="17">
        <v>60</v>
      </c>
      <c r="D40" s="267" t="s">
        <v>0</v>
      </c>
      <c r="E40" s="265"/>
      <c r="F40" s="14"/>
    </row>
    <row r="41" spans="1:6" hidden="1" x14ac:dyDescent="0.2">
      <c r="A41" s="13"/>
      <c r="B41" s="264" t="s">
        <v>31</v>
      </c>
      <c r="C41" s="17">
        <v>4.5</v>
      </c>
      <c r="D41" s="267" t="s">
        <v>0</v>
      </c>
      <c r="E41" s="265"/>
      <c r="F41" s="14"/>
    </row>
    <row r="42" spans="1:6" hidden="1" x14ac:dyDescent="0.2">
      <c r="A42" s="13"/>
      <c r="B42" s="269" t="s">
        <v>28</v>
      </c>
      <c r="C42" s="270">
        <f>C38+(C39*C40/100)+C41</f>
        <v>8.15</v>
      </c>
      <c r="D42" s="271" t="s">
        <v>0</v>
      </c>
      <c r="E42" s="272"/>
      <c r="F42" s="14"/>
    </row>
    <row r="43" spans="1:6" hidden="1" x14ac:dyDescent="0.2">
      <c r="A43" s="13"/>
      <c r="B43" s="264"/>
      <c r="C43" s="264"/>
      <c r="D43" s="272"/>
      <c r="E43" s="1174" t="s">
        <v>29</v>
      </c>
      <c r="F43" s="14"/>
    </row>
    <row r="44" spans="1:6" hidden="1" x14ac:dyDescent="0.2">
      <c r="A44" s="13"/>
      <c r="B44" s="273" t="s">
        <v>461</v>
      </c>
      <c r="C44" s="273" t="s">
        <v>462</v>
      </c>
      <c r="D44" s="272" t="s">
        <v>463</v>
      </c>
      <c r="E44" s="1175"/>
      <c r="F44" s="14"/>
    </row>
    <row r="45" spans="1:6" hidden="1" x14ac:dyDescent="0.2">
      <c r="A45" s="13" t="s">
        <v>464</v>
      </c>
      <c r="B45" s="274">
        <v>1.4999999999999999E-2</v>
      </c>
      <c r="C45" s="274">
        <v>3.4500000000000003E-2</v>
      </c>
      <c r="D45" s="274">
        <v>4.4900000000000002E-2</v>
      </c>
      <c r="E45" s="64">
        <v>1.5</v>
      </c>
      <c r="F45" s="14"/>
    </row>
    <row r="46" spans="1:6" hidden="1" x14ac:dyDescent="0.2">
      <c r="A46" s="13" t="s">
        <v>465</v>
      </c>
      <c r="B46" s="274">
        <v>3.0000000000000001E-3</v>
      </c>
      <c r="C46" s="274">
        <v>4.7999999999999996E-3</v>
      </c>
      <c r="D46" s="274">
        <v>8.2000000000000007E-3</v>
      </c>
      <c r="E46" s="64">
        <v>0.3</v>
      </c>
      <c r="F46" s="14"/>
    </row>
    <row r="47" spans="1:6" hidden="1" x14ac:dyDescent="0.2">
      <c r="A47" s="13" t="s">
        <v>466</v>
      </c>
      <c r="B47" s="274">
        <v>5.5999999999999999E-3</v>
      </c>
      <c r="C47" s="274">
        <v>8.5000000000000006E-3</v>
      </c>
      <c r="D47" s="274">
        <v>8.8999999999999999E-3</v>
      </c>
      <c r="E47" s="64">
        <v>0.85</v>
      </c>
      <c r="F47" s="14"/>
    </row>
    <row r="48" spans="1:6" hidden="1" x14ac:dyDescent="0.2">
      <c r="A48" s="13" t="s">
        <v>467</v>
      </c>
      <c r="B48" s="274">
        <v>8.5000000000000006E-3</v>
      </c>
      <c r="C48" s="274">
        <v>8.5000000000000006E-3</v>
      </c>
      <c r="D48" s="274">
        <v>1.11E-2</v>
      </c>
      <c r="E48" s="64">
        <v>0.85</v>
      </c>
      <c r="F48" s="14"/>
    </row>
    <row r="49" spans="1:6" hidden="1" x14ac:dyDescent="0.2">
      <c r="A49" s="13" t="s">
        <v>468</v>
      </c>
      <c r="B49" s="274">
        <v>3.5000000000000003E-2</v>
      </c>
      <c r="C49" s="274">
        <v>5.11E-2</v>
      </c>
      <c r="D49" s="274">
        <v>6.2199999999999998E-2</v>
      </c>
      <c r="E49" s="64">
        <v>3.5</v>
      </c>
      <c r="F49" s="14"/>
    </row>
    <row r="50" spans="1:6" hidden="1" x14ac:dyDescent="0.2">
      <c r="A50" s="13"/>
      <c r="B50" s="264"/>
      <c r="C50" s="264"/>
      <c r="D50" s="272"/>
      <c r="E50" s="272"/>
      <c r="F50" s="14"/>
    </row>
    <row r="51" spans="1:6" hidden="1" x14ac:dyDescent="0.2">
      <c r="A51" s="13"/>
      <c r="B51" s="264"/>
      <c r="C51" s="264"/>
      <c r="D51" s="272"/>
      <c r="E51" s="272"/>
      <c r="F51" s="14"/>
    </row>
    <row r="52" spans="1:6" hidden="1" x14ac:dyDescent="0.2">
      <c r="A52" s="1204" t="s">
        <v>30</v>
      </c>
      <c r="B52" s="1205"/>
      <c r="C52" s="1205"/>
      <c r="D52" s="1206"/>
      <c r="E52" s="15">
        <f>((((1+(E45+E46+E47)/100))*(1+E48/100)*(1+E49/100))/(1-C42/100))-1</f>
        <v>0.1665303579205224</v>
      </c>
      <c r="F52" s="275"/>
    </row>
    <row r="58" spans="1:6" ht="11.25" customHeight="1" x14ac:dyDescent="0.2"/>
  </sheetData>
  <mergeCells count="25">
    <mergeCell ref="A34:E34"/>
    <mergeCell ref="B35:F35"/>
    <mergeCell ref="E43:E44"/>
    <mergeCell ref="A52:D52"/>
    <mergeCell ref="A27:D27"/>
    <mergeCell ref="A29:F29"/>
    <mergeCell ref="B30:D30"/>
    <mergeCell ref="B31:D31"/>
    <mergeCell ref="E31:F31"/>
    <mergeCell ref="B32:D32"/>
    <mergeCell ref="E32:F33"/>
    <mergeCell ref="B33:D33"/>
    <mergeCell ref="E18:E19"/>
    <mergeCell ref="B1:F1"/>
    <mergeCell ref="B2:F2"/>
    <mergeCell ref="B3:F3"/>
    <mergeCell ref="A4:F4"/>
    <mergeCell ref="B5:D5"/>
    <mergeCell ref="B6:D6"/>
    <mergeCell ref="E6:F6"/>
    <mergeCell ref="B7:D7"/>
    <mergeCell ref="E7:F8"/>
    <mergeCell ref="B8:D8"/>
    <mergeCell ref="A9:E9"/>
    <mergeCell ref="B10:F10"/>
  </mergeCells>
  <pageMargins left="0.25" right="0.25" top="0.75" bottom="0.75" header="0.3" footer="0.3"/>
  <pageSetup paperSize="9" scale="89" fitToHeight="0" orientation="portrait" r:id="rId1"/>
  <headerFooter differentFirst="1" scaleWithDoc="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B489F-3C0F-44E7-B357-02F891AFFCB6}">
  <sheetPr>
    <tabColor theme="4" tint="0.79998168889431442"/>
    <pageSetUpPr fitToPage="1"/>
  </sheetPr>
  <dimension ref="A1:M17"/>
  <sheetViews>
    <sheetView workbookViewId="0">
      <selection sqref="A1:XFD1048576"/>
    </sheetView>
  </sheetViews>
  <sheetFormatPr defaultColWidth="9.140625" defaultRowHeight="15" x14ac:dyDescent="0.25"/>
  <cols>
    <col min="1" max="1" width="9.140625" style="87"/>
    <col min="2" max="2" width="24.5703125" style="437" customWidth="1"/>
    <col min="3" max="3" width="68.28515625" style="455" customWidth="1"/>
    <col min="4" max="4" width="11.5703125" style="437" customWidth="1"/>
    <col min="5" max="5" width="13.5703125" style="456" customWidth="1"/>
    <col min="6" max="16384" width="9.140625" style="2"/>
  </cols>
  <sheetData>
    <row r="1" spans="2:13" x14ac:dyDescent="0.25">
      <c r="B1" s="86"/>
      <c r="C1" s="439"/>
      <c r="D1" s="86"/>
      <c r="E1" s="440"/>
    </row>
    <row r="2" spans="2:13" x14ac:dyDescent="0.25">
      <c r="B2" s="546"/>
      <c r="C2" s="350" t="s">
        <v>1</v>
      </c>
      <c r="D2" s="352"/>
      <c r="E2" s="547"/>
    </row>
    <row r="3" spans="2:13" ht="15.75" x14ac:dyDescent="0.25">
      <c r="B3" s="548"/>
      <c r="C3" s="355" t="s">
        <v>446</v>
      </c>
      <c r="D3" s="357"/>
      <c r="E3" s="549"/>
    </row>
    <row r="4" spans="2:13" x14ac:dyDescent="0.25">
      <c r="B4" s="550"/>
      <c r="C4" s="350" t="s">
        <v>33</v>
      </c>
      <c r="D4" s="352"/>
      <c r="E4" s="547"/>
    </row>
    <row r="5" spans="2:13" ht="18" x14ac:dyDescent="0.25">
      <c r="B5" s="1213" t="s">
        <v>1002</v>
      </c>
      <c r="C5" s="781"/>
      <c r="D5" s="781"/>
      <c r="E5" s="1214"/>
    </row>
    <row r="6" spans="2:13" x14ac:dyDescent="0.25">
      <c r="B6" s="551" t="s">
        <v>69</v>
      </c>
      <c r="C6" s="50" t="s">
        <v>1004</v>
      </c>
      <c r="D6" s="1215" t="s">
        <v>46</v>
      </c>
      <c r="E6" s="1216"/>
    </row>
    <row r="7" spans="2:13" x14ac:dyDescent="0.25">
      <c r="B7" s="551" t="s">
        <v>70</v>
      </c>
      <c r="C7" s="50" t="s">
        <v>457</v>
      </c>
      <c r="D7" s="785" t="s">
        <v>1288</v>
      </c>
      <c r="E7" s="786"/>
    </row>
    <row r="8" spans="2:13" x14ac:dyDescent="0.25">
      <c r="B8" s="552" t="s">
        <v>71</v>
      </c>
      <c r="C8" s="363" t="s">
        <v>1005</v>
      </c>
      <c r="D8" s="785"/>
      <c r="E8" s="786"/>
    </row>
    <row r="9" spans="2:13" x14ac:dyDescent="0.25">
      <c r="B9" s="551" t="s">
        <v>37</v>
      </c>
      <c r="C9" s="368">
        <v>0.2881986483454233</v>
      </c>
      <c r="D9" s="785"/>
      <c r="E9" s="786"/>
    </row>
    <row r="10" spans="2:13" x14ac:dyDescent="0.25">
      <c r="B10" s="552" t="s">
        <v>72</v>
      </c>
      <c r="C10" s="370" t="s">
        <v>1759</v>
      </c>
      <c r="D10" s="787"/>
      <c r="E10" s="788"/>
    </row>
    <row r="11" spans="2:13" x14ac:dyDescent="0.25">
      <c r="B11" s="553" t="s">
        <v>73</v>
      </c>
      <c r="C11" s="375" t="s">
        <v>971</v>
      </c>
      <c r="D11" s="377"/>
      <c r="E11" s="423"/>
    </row>
    <row r="12" spans="2:13" x14ac:dyDescent="0.25">
      <c r="B12" s="554" t="s">
        <v>44</v>
      </c>
      <c r="C12" s="380" t="s">
        <v>53</v>
      </c>
      <c r="D12" s="380" t="s">
        <v>40</v>
      </c>
      <c r="E12" s="555" t="s">
        <v>41</v>
      </c>
    </row>
    <row r="13" spans="2:13" ht="36" x14ac:dyDescent="0.25">
      <c r="B13" s="556" t="s">
        <v>1080</v>
      </c>
      <c r="C13" s="383" t="s">
        <v>1849</v>
      </c>
      <c r="D13" s="85" t="s">
        <v>45</v>
      </c>
      <c r="E13" s="557">
        <v>96.22</v>
      </c>
      <c r="F13" s="87"/>
      <c r="G13" s="87"/>
      <c r="H13" s="87"/>
      <c r="I13" s="87"/>
      <c r="J13" s="87"/>
      <c r="K13" s="87"/>
      <c r="L13" s="87"/>
      <c r="M13" s="87"/>
    </row>
    <row r="14" spans="2:13" ht="36" x14ac:dyDescent="0.25">
      <c r="B14" s="556" t="s">
        <v>504</v>
      </c>
      <c r="C14" s="383" t="s">
        <v>1860</v>
      </c>
      <c r="D14" s="85" t="s">
        <v>45</v>
      </c>
      <c r="E14" s="557">
        <v>309.43735000000004</v>
      </c>
      <c r="F14" s="87"/>
      <c r="G14" s="87"/>
      <c r="H14" s="87"/>
      <c r="I14" s="87"/>
      <c r="J14" s="87"/>
      <c r="K14" s="87"/>
      <c r="L14" s="87"/>
      <c r="M14" s="87"/>
    </row>
    <row r="15" spans="2:13" ht="24" x14ac:dyDescent="0.25">
      <c r="B15" s="556" t="s">
        <v>951</v>
      </c>
      <c r="C15" s="383" t="s">
        <v>1874</v>
      </c>
      <c r="D15" s="85" t="s">
        <v>153</v>
      </c>
      <c r="E15" s="557">
        <v>58.889999999999993</v>
      </c>
      <c r="F15" s="87"/>
      <c r="G15" s="87"/>
      <c r="H15" s="87"/>
      <c r="I15" s="87"/>
      <c r="J15" s="87"/>
      <c r="K15" s="87"/>
      <c r="L15" s="87"/>
      <c r="M15" s="87"/>
    </row>
    <row r="16" spans="2:13" ht="24" x14ac:dyDescent="0.25">
      <c r="B16" s="556" t="s">
        <v>1295</v>
      </c>
      <c r="C16" s="383" t="s">
        <v>1363</v>
      </c>
      <c r="D16" s="85" t="s">
        <v>213</v>
      </c>
      <c r="E16" s="557">
        <v>1</v>
      </c>
      <c r="F16" s="87"/>
      <c r="G16" s="87"/>
      <c r="H16" s="87"/>
      <c r="I16" s="87"/>
      <c r="J16" s="87"/>
      <c r="K16" s="87"/>
      <c r="L16" s="87"/>
      <c r="M16" s="87"/>
    </row>
    <row r="17" spans="2:5" ht="22.5" customHeight="1" x14ac:dyDescent="0.25">
      <c r="B17" s="556" t="s">
        <v>134</v>
      </c>
      <c r="C17" s="383" t="s">
        <v>1875</v>
      </c>
      <c r="D17" s="85" t="s">
        <v>214</v>
      </c>
      <c r="E17" s="557">
        <v>1624.095</v>
      </c>
    </row>
  </sheetData>
  <dataConsolidate/>
  <mergeCells count="3">
    <mergeCell ref="B5:E5"/>
    <mergeCell ref="D6:E6"/>
    <mergeCell ref="D7:E10"/>
  </mergeCells>
  <phoneticPr fontId="2" type="noConversion"/>
  <printOptions horizontalCentered="1"/>
  <pageMargins left="0.25" right="0.25" top="0.75" bottom="0.75" header="0.3" footer="0.3"/>
  <pageSetup paperSize="9" fitToHeight="0" orientation="landscape" horizontalDpi="300" verticalDpi="300" r:id="rId1"/>
  <headerFooter>
    <oddFooter>Página &amp;P de &amp;N</oddFooter>
  </headerFooter>
  <drawing r:id="rId2"/>
  <legacyDrawing r:id="rId3"/>
  <tableParts count="1">
    <tablePart r:id="rId4"/>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fitToPage="1"/>
  </sheetPr>
  <dimension ref="A1:F56"/>
  <sheetViews>
    <sheetView workbookViewId="0">
      <selection activeCell="C53" sqref="C53"/>
    </sheetView>
  </sheetViews>
  <sheetFormatPr defaultColWidth="8.85546875" defaultRowHeight="12.75" x14ac:dyDescent="0.2"/>
  <cols>
    <col min="1" max="1" width="21.28515625" style="9" customWidth="1"/>
    <col min="2" max="2" width="21.85546875" style="9" customWidth="1"/>
    <col min="3" max="3" width="18.28515625" style="9" customWidth="1"/>
    <col min="4" max="4" width="23.5703125" style="9" customWidth="1"/>
    <col min="5" max="5" width="16.140625" style="9" customWidth="1"/>
    <col min="6" max="6" width="9.5703125" style="9" customWidth="1"/>
    <col min="7" max="16384" width="8.85546875" style="9"/>
  </cols>
  <sheetData>
    <row r="1" spans="1:6" ht="13.15" customHeight="1" x14ac:dyDescent="0.2">
      <c r="A1" s="18"/>
      <c r="B1" s="1176" t="s">
        <v>1</v>
      </c>
      <c r="C1" s="1177"/>
      <c r="D1" s="1177"/>
      <c r="E1" s="1177"/>
      <c r="F1" s="1178"/>
    </row>
    <row r="2" spans="1:6" ht="13.9" customHeight="1" x14ac:dyDescent="0.2">
      <c r="A2" s="10"/>
      <c r="B2" s="1179" t="s">
        <v>446</v>
      </c>
      <c r="C2" s="1180"/>
      <c r="D2" s="1180"/>
      <c r="E2" s="1180"/>
      <c r="F2" s="1181"/>
    </row>
    <row r="3" spans="1:6" ht="13.15" customHeight="1" x14ac:dyDescent="0.2">
      <c r="A3" s="10"/>
      <c r="B3" s="1182" t="s">
        <v>33</v>
      </c>
      <c r="C3" s="1183"/>
      <c r="D3" s="1183"/>
      <c r="E3" s="1183"/>
      <c r="F3" s="1184"/>
    </row>
    <row r="4" spans="1:6" ht="20.25" x14ac:dyDescent="0.2">
      <c r="A4" s="1185" t="s">
        <v>824</v>
      </c>
      <c r="B4" s="1185"/>
      <c r="C4" s="1185"/>
      <c r="D4" s="1185"/>
      <c r="E4" s="1185"/>
      <c r="F4" s="1185"/>
    </row>
    <row r="5" spans="1:6" ht="21.75" customHeight="1" x14ac:dyDescent="0.2">
      <c r="A5" s="32" t="s">
        <v>69</v>
      </c>
      <c r="B5" s="1186" t="s">
        <v>1004</v>
      </c>
      <c r="C5" s="750"/>
      <c r="D5" s="1187"/>
      <c r="E5" s="187" t="s">
        <v>46</v>
      </c>
      <c r="F5" s="29"/>
    </row>
    <row r="6" spans="1:6" ht="12.6" customHeight="1" x14ac:dyDescent="0.2">
      <c r="A6" s="32" t="s">
        <v>2</v>
      </c>
      <c r="B6" s="1188" t="s">
        <v>457</v>
      </c>
      <c r="C6" s="1189"/>
      <c r="D6" s="1190"/>
      <c r="E6" s="1191"/>
      <c r="F6" s="1192"/>
    </row>
    <row r="7" spans="1:6" ht="12.6" customHeight="1" x14ac:dyDescent="0.2">
      <c r="A7" s="32" t="s">
        <v>3</v>
      </c>
      <c r="B7" s="1188" t="s">
        <v>1005</v>
      </c>
      <c r="C7" s="1189"/>
      <c r="D7" s="1190"/>
      <c r="E7" s="1193" t="s">
        <v>1288</v>
      </c>
      <c r="F7" s="1194"/>
    </row>
    <row r="8" spans="1:6" ht="18" customHeight="1" x14ac:dyDescent="0.2">
      <c r="A8" s="32" t="s">
        <v>72</v>
      </c>
      <c r="B8" s="1197" t="s">
        <v>1759</v>
      </c>
      <c r="C8" s="1197"/>
      <c r="D8" s="1198"/>
      <c r="E8" s="1195"/>
      <c r="F8" s="1196"/>
    </row>
    <row r="9" spans="1:6" ht="4.1500000000000004" customHeight="1" x14ac:dyDescent="0.2">
      <c r="A9" s="1199"/>
      <c r="B9" s="1200"/>
      <c r="C9" s="1200"/>
      <c r="D9" s="1200"/>
      <c r="E9" s="1200"/>
      <c r="F9" s="12"/>
    </row>
    <row r="10" spans="1:6" ht="24" customHeight="1" x14ac:dyDescent="0.2">
      <c r="A10" s="11" t="s">
        <v>23</v>
      </c>
      <c r="B10" s="1201" t="s">
        <v>460</v>
      </c>
      <c r="C10" s="1202"/>
      <c r="D10" s="1202"/>
      <c r="E10" s="1202"/>
      <c r="F10" s="1203"/>
    </row>
    <row r="11" spans="1:6" x14ac:dyDescent="0.2">
      <c r="A11" s="13"/>
      <c r="B11" s="264"/>
      <c r="C11" s="264"/>
      <c r="D11" s="264"/>
      <c r="E11" s="264"/>
      <c r="F11" s="12"/>
    </row>
    <row r="12" spans="1:6" x14ac:dyDescent="0.2">
      <c r="A12" s="16" t="s">
        <v>24</v>
      </c>
      <c r="B12" s="264"/>
      <c r="C12" s="264"/>
      <c r="D12" s="265"/>
      <c r="E12" s="265"/>
      <c r="F12" s="14"/>
    </row>
    <row r="13" spans="1:6" x14ac:dyDescent="0.2">
      <c r="A13" s="13"/>
      <c r="B13" s="264" t="s">
        <v>25</v>
      </c>
      <c r="C13" s="266">
        <v>3.65</v>
      </c>
      <c r="D13" s="267" t="s">
        <v>0</v>
      </c>
      <c r="E13" s="265"/>
      <c r="F13" s="14"/>
    </row>
    <row r="14" spans="1:6" x14ac:dyDescent="0.2">
      <c r="A14" s="13"/>
      <c r="B14" s="264" t="s">
        <v>26</v>
      </c>
      <c r="C14" s="268">
        <v>5</v>
      </c>
      <c r="D14" s="267" t="s">
        <v>0</v>
      </c>
      <c r="E14" s="265"/>
      <c r="F14" s="14"/>
    </row>
    <row r="15" spans="1:6" x14ac:dyDescent="0.2">
      <c r="A15" s="13"/>
      <c r="B15" s="264" t="s">
        <v>27</v>
      </c>
      <c r="C15" s="17">
        <v>100</v>
      </c>
      <c r="D15" s="267" t="s">
        <v>0</v>
      </c>
      <c r="E15" s="265"/>
      <c r="F15" s="14"/>
    </row>
    <row r="16" spans="1:6" x14ac:dyDescent="0.2">
      <c r="A16" s="13"/>
      <c r="B16" s="269" t="s">
        <v>28</v>
      </c>
      <c r="C16" s="270">
        <v>8.65</v>
      </c>
      <c r="D16" s="271" t="s">
        <v>0</v>
      </c>
      <c r="E16" s="272"/>
      <c r="F16" s="14"/>
    </row>
    <row r="17" spans="1:6" x14ac:dyDescent="0.2">
      <c r="A17" s="13"/>
      <c r="B17" s="264"/>
      <c r="C17" s="264"/>
      <c r="D17" s="272"/>
      <c r="E17" s="1174" t="s">
        <v>29</v>
      </c>
      <c r="F17" s="14"/>
    </row>
    <row r="18" spans="1:6" x14ac:dyDescent="0.2">
      <c r="A18" s="13"/>
      <c r="B18" s="273" t="s">
        <v>461</v>
      </c>
      <c r="C18" s="273" t="s">
        <v>462</v>
      </c>
      <c r="D18" s="272" t="s">
        <v>463</v>
      </c>
      <c r="E18" s="1175"/>
      <c r="F18" s="14"/>
    </row>
    <row r="19" spans="1:6" x14ac:dyDescent="0.2">
      <c r="A19" s="13" t="s">
        <v>464</v>
      </c>
      <c r="B19" s="274">
        <v>0.03</v>
      </c>
      <c r="C19" s="274">
        <v>0.04</v>
      </c>
      <c r="D19" s="274">
        <v>5.5E-2</v>
      </c>
      <c r="E19" s="64">
        <v>3</v>
      </c>
      <c r="F19" s="14"/>
    </row>
    <row r="20" spans="1:6" x14ac:dyDescent="0.2">
      <c r="A20" s="13" t="s">
        <v>465</v>
      </c>
      <c r="B20" s="274">
        <v>8.0000000000000002E-3</v>
      </c>
      <c r="C20" s="274">
        <v>8.0000000000000002E-3</v>
      </c>
      <c r="D20" s="274">
        <v>0.01</v>
      </c>
      <c r="E20" s="64">
        <v>0.8</v>
      </c>
      <c r="F20" s="14"/>
    </row>
    <row r="21" spans="1:6" x14ac:dyDescent="0.2">
      <c r="A21" s="13" t="s">
        <v>466</v>
      </c>
      <c r="B21" s="274">
        <v>9.7000000000000003E-3</v>
      </c>
      <c r="C21" s="274">
        <v>1.2699999999999999E-2</v>
      </c>
      <c r="D21" s="274">
        <v>1.2699999999999999E-2</v>
      </c>
      <c r="E21" s="64">
        <v>0.97</v>
      </c>
      <c r="F21" s="14"/>
    </row>
    <row r="22" spans="1:6" x14ac:dyDescent="0.2">
      <c r="A22" s="13" t="s">
        <v>467</v>
      </c>
      <c r="B22" s="274">
        <v>5.8999999999999999E-3</v>
      </c>
      <c r="C22" s="274">
        <v>1.23E-2</v>
      </c>
      <c r="D22" s="274">
        <v>1.3899999999999999E-2</v>
      </c>
      <c r="E22" s="64">
        <v>0.59</v>
      </c>
      <c r="F22" s="14"/>
    </row>
    <row r="23" spans="1:6" x14ac:dyDescent="0.2">
      <c r="A23" s="13" t="s">
        <v>468</v>
      </c>
      <c r="B23" s="274">
        <v>6.1600000000000002E-2</v>
      </c>
      <c r="C23" s="274">
        <v>7.3999999999999996E-2</v>
      </c>
      <c r="D23" s="274">
        <v>8.9599999999999999E-2</v>
      </c>
      <c r="E23" s="64">
        <v>6.16</v>
      </c>
      <c r="F23" s="14"/>
    </row>
    <row r="24" spans="1:6" x14ac:dyDescent="0.2">
      <c r="A24" s="13"/>
      <c r="B24" s="264"/>
      <c r="C24" s="264"/>
      <c r="D24" s="272"/>
      <c r="E24" s="272"/>
      <c r="F24" s="14"/>
    </row>
    <row r="25" spans="1:6" x14ac:dyDescent="0.2">
      <c r="A25" s="13"/>
      <c r="B25" s="264"/>
      <c r="C25" s="264"/>
      <c r="D25" s="272"/>
      <c r="E25" s="272"/>
      <c r="F25" s="14"/>
    </row>
    <row r="26" spans="1:6" x14ac:dyDescent="0.2">
      <c r="A26" s="1204" t="s">
        <v>30</v>
      </c>
      <c r="B26" s="1205"/>
      <c r="C26" s="1205"/>
      <c r="D26" s="1206"/>
      <c r="E26" s="15">
        <v>0.22474058685057496</v>
      </c>
      <c r="F26" s="275"/>
    </row>
    <row r="27" spans="1:6" ht="5.45" hidden="1" customHeight="1" x14ac:dyDescent="0.2">
      <c r="A27" s="13"/>
      <c r="B27" s="264"/>
      <c r="C27" s="264"/>
      <c r="D27" s="272"/>
      <c r="E27" s="272"/>
      <c r="F27" s="265"/>
    </row>
    <row r="28" spans="1:6" ht="20.25" hidden="1" x14ac:dyDescent="0.2">
      <c r="A28" s="1185" t="s">
        <v>469</v>
      </c>
      <c r="B28" s="1185"/>
      <c r="C28" s="1185"/>
      <c r="D28" s="1185"/>
      <c r="E28" s="1185"/>
      <c r="F28" s="1185"/>
    </row>
    <row r="29" spans="1:6" hidden="1" x14ac:dyDescent="0.2">
      <c r="A29" s="32" t="s">
        <v>69</v>
      </c>
      <c r="B29" s="1207" t="s">
        <v>1004</v>
      </c>
      <c r="C29" s="1207"/>
      <c r="D29" s="1208"/>
      <c r="E29" s="187" t="s">
        <v>46</v>
      </c>
      <c r="F29" s="29"/>
    </row>
    <row r="30" spans="1:6" hidden="1" x14ac:dyDescent="0.2">
      <c r="A30" s="32" t="s">
        <v>2</v>
      </c>
      <c r="B30" s="1207" t="s">
        <v>457</v>
      </c>
      <c r="C30" s="1207"/>
      <c r="D30" s="1208"/>
      <c r="E30" s="1191"/>
      <c r="F30" s="1192"/>
    </row>
    <row r="31" spans="1:6" ht="12.75" hidden="1" customHeight="1" x14ac:dyDescent="0.2">
      <c r="A31" s="32" t="s">
        <v>3</v>
      </c>
      <c r="B31" s="1207" t="s">
        <v>1005</v>
      </c>
      <c r="C31" s="1207"/>
      <c r="D31" s="1208"/>
      <c r="E31" s="1193" t="s">
        <v>766</v>
      </c>
      <c r="F31" s="1194"/>
    </row>
    <row r="32" spans="1:6" ht="18" hidden="1" customHeight="1" x14ac:dyDescent="0.2">
      <c r="A32" s="32" t="s">
        <v>72</v>
      </c>
      <c r="B32" s="1207" t="s">
        <v>1759</v>
      </c>
      <c r="C32" s="1207"/>
      <c r="D32" s="1208"/>
      <c r="E32" s="1195"/>
      <c r="F32" s="1196"/>
    </row>
    <row r="33" spans="1:6" hidden="1" x14ac:dyDescent="0.2">
      <c r="A33" s="1199"/>
      <c r="B33" s="1200"/>
      <c r="C33" s="1200"/>
      <c r="D33" s="1200"/>
      <c r="E33" s="1200"/>
      <c r="F33" s="12"/>
    </row>
    <row r="34" spans="1:6" hidden="1" x14ac:dyDescent="0.2">
      <c r="A34" s="11" t="s">
        <v>23</v>
      </c>
      <c r="B34" s="1201" t="s">
        <v>381</v>
      </c>
      <c r="C34" s="1202"/>
      <c r="D34" s="1202"/>
      <c r="E34" s="1202"/>
      <c r="F34" s="1203"/>
    </row>
    <row r="35" spans="1:6" hidden="1" x14ac:dyDescent="0.2">
      <c r="A35" s="13"/>
      <c r="B35" s="264"/>
      <c r="C35" s="264"/>
      <c r="D35" s="264"/>
      <c r="E35" s="264"/>
      <c r="F35" s="12"/>
    </row>
    <row r="36" spans="1:6" hidden="1" x14ac:dyDescent="0.2">
      <c r="A36" s="16" t="s">
        <v>24</v>
      </c>
      <c r="B36" s="264"/>
      <c r="C36" s="264"/>
      <c r="D36" s="265"/>
      <c r="E36" s="265"/>
      <c r="F36" s="14"/>
    </row>
    <row r="37" spans="1:6" hidden="1" x14ac:dyDescent="0.2">
      <c r="A37" s="13"/>
      <c r="B37" s="264" t="s">
        <v>25</v>
      </c>
      <c r="C37" s="266">
        <v>3.65</v>
      </c>
      <c r="D37" s="267" t="s">
        <v>0</v>
      </c>
      <c r="E37" s="265"/>
      <c r="F37" s="14"/>
    </row>
    <row r="38" spans="1:6" hidden="1" x14ac:dyDescent="0.2">
      <c r="A38" s="13"/>
      <c r="B38" s="264" t="s">
        <v>26</v>
      </c>
      <c r="C38" s="268">
        <v>0</v>
      </c>
      <c r="D38" s="267" t="s">
        <v>0</v>
      </c>
      <c r="E38" s="265"/>
      <c r="F38" s="14"/>
    </row>
    <row r="39" spans="1:6" hidden="1" x14ac:dyDescent="0.2">
      <c r="A39" s="13"/>
      <c r="B39" s="264" t="s">
        <v>27</v>
      </c>
      <c r="C39" s="17">
        <v>100</v>
      </c>
      <c r="D39" s="267" t="s">
        <v>0</v>
      </c>
      <c r="E39" s="265"/>
      <c r="F39" s="14"/>
    </row>
    <row r="40" spans="1:6" hidden="1" x14ac:dyDescent="0.2">
      <c r="A40" s="13"/>
      <c r="B40" s="269" t="s">
        <v>28</v>
      </c>
      <c r="C40" s="270">
        <v>3.65</v>
      </c>
      <c r="D40" s="271" t="s">
        <v>0</v>
      </c>
      <c r="E40" s="272"/>
      <c r="F40" s="14"/>
    </row>
    <row r="41" spans="1:6" hidden="1" x14ac:dyDescent="0.2">
      <c r="A41" s="13"/>
      <c r="B41" s="264"/>
      <c r="C41" s="264"/>
      <c r="D41" s="272"/>
      <c r="E41" s="1174" t="s">
        <v>29</v>
      </c>
      <c r="F41" s="14"/>
    </row>
    <row r="42" spans="1:6" hidden="1" x14ac:dyDescent="0.2">
      <c r="A42" s="13"/>
      <c r="B42" s="273" t="s">
        <v>461</v>
      </c>
      <c r="C42" s="273" t="s">
        <v>462</v>
      </c>
      <c r="D42" s="272" t="s">
        <v>463</v>
      </c>
      <c r="E42" s="1175"/>
      <c r="F42" s="14"/>
    </row>
    <row r="43" spans="1:6" hidden="1" x14ac:dyDescent="0.2">
      <c r="A43" s="13" t="s">
        <v>464</v>
      </c>
      <c r="B43" s="274">
        <v>1.4999999999999999E-2</v>
      </c>
      <c r="C43" s="274">
        <v>3.4500000000000003E-2</v>
      </c>
      <c r="D43" s="274">
        <v>4.4900000000000002E-2</v>
      </c>
      <c r="E43" s="64">
        <v>3.45</v>
      </c>
      <c r="F43" s="14"/>
    </row>
    <row r="44" spans="1:6" hidden="1" x14ac:dyDescent="0.2">
      <c r="A44" s="13" t="s">
        <v>465</v>
      </c>
      <c r="B44" s="274">
        <v>3.0000000000000001E-3</v>
      </c>
      <c r="C44" s="274">
        <v>4.7999999999999996E-3</v>
      </c>
      <c r="D44" s="274">
        <v>8.2000000000000007E-3</v>
      </c>
      <c r="E44" s="64">
        <v>0.48</v>
      </c>
      <c r="F44" s="14"/>
    </row>
    <row r="45" spans="1:6" hidden="1" x14ac:dyDescent="0.2">
      <c r="A45" s="13" t="s">
        <v>466</v>
      </c>
      <c r="B45" s="274">
        <v>5.5999999999999999E-3</v>
      </c>
      <c r="C45" s="274">
        <v>8.5000000000000006E-3</v>
      </c>
      <c r="D45" s="274">
        <v>8.8999999999999999E-3</v>
      </c>
      <c r="E45" s="64">
        <v>0.85</v>
      </c>
      <c r="F45" s="14"/>
    </row>
    <row r="46" spans="1:6" hidden="1" x14ac:dyDescent="0.2">
      <c r="A46" s="13" t="s">
        <v>467</v>
      </c>
      <c r="B46" s="274">
        <v>8.5000000000000006E-3</v>
      </c>
      <c r="C46" s="274">
        <v>8.5000000000000006E-3</v>
      </c>
      <c r="D46" s="274">
        <v>1.11E-2</v>
      </c>
      <c r="E46" s="64">
        <v>0.85</v>
      </c>
      <c r="F46" s="14"/>
    </row>
    <row r="47" spans="1:6" hidden="1" x14ac:dyDescent="0.2">
      <c r="A47" s="13" t="s">
        <v>468</v>
      </c>
      <c r="B47" s="274">
        <v>3.5000000000000003E-2</v>
      </c>
      <c r="C47" s="274">
        <v>5.11E-2</v>
      </c>
      <c r="D47" s="274">
        <v>6.2199999999999998E-2</v>
      </c>
      <c r="E47" s="64">
        <v>5.1100000000000003</v>
      </c>
      <c r="F47" s="14"/>
    </row>
    <row r="48" spans="1:6" hidden="1" x14ac:dyDescent="0.2">
      <c r="A48" s="13"/>
      <c r="B48" s="264"/>
      <c r="C48" s="264"/>
      <c r="D48" s="272"/>
      <c r="E48" s="272"/>
      <c r="F48" s="14"/>
    </row>
    <row r="49" spans="1:6" hidden="1" x14ac:dyDescent="0.2">
      <c r="A49" s="13"/>
      <c r="B49" s="264"/>
      <c r="C49" s="264"/>
      <c r="D49" s="272"/>
      <c r="E49" s="272"/>
      <c r="F49" s="14"/>
    </row>
    <row r="50" spans="1:6" hidden="1" x14ac:dyDescent="0.2">
      <c r="A50" s="1204" t="s">
        <v>30</v>
      </c>
      <c r="B50" s="1205"/>
      <c r="C50" s="1205"/>
      <c r="D50" s="1206"/>
      <c r="E50" s="15">
        <v>0.15278047942916428</v>
      </c>
      <c r="F50" s="275"/>
    </row>
    <row r="56" spans="1:6" ht="12" customHeight="1" x14ac:dyDescent="0.2"/>
  </sheetData>
  <mergeCells count="25">
    <mergeCell ref="A33:E33"/>
    <mergeCell ref="B34:F34"/>
    <mergeCell ref="E41:E42"/>
    <mergeCell ref="A50:D50"/>
    <mergeCell ref="A26:D26"/>
    <mergeCell ref="A28:F28"/>
    <mergeCell ref="B29:D29"/>
    <mergeCell ref="B30:D30"/>
    <mergeCell ref="E30:F30"/>
    <mergeCell ref="B31:D31"/>
    <mergeCell ref="E31:F32"/>
    <mergeCell ref="B32:D32"/>
    <mergeCell ref="E17:E18"/>
    <mergeCell ref="B1:F1"/>
    <mergeCell ref="B2:F2"/>
    <mergeCell ref="B3:F3"/>
    <mergeCell ref="A4:F4"/>
    <mergeCell ref="B5:D5"/>
    <mergeCell ref="B6:D6"/>
    <mergeCell ref="E6:F6"/>
    <mergeCell ref="B7:D7"/>
    <mergeCell ref="E7:F8"/>
    <mergeCell ref="B8:D8"/>
    <mergeCell ref="A9:E9"/>
    <mergeCell ref="B10:F10"/>
  </mergeCells>
  <pageMargins left="0.23622047244094491" right="0.23622047244094491" top="0.39370078740157483" bottom="0.39370078740157483" header="0.31496062992125984" footer="0.31496062992125984"/>
  <pageSetup paperSize="9" scale="90" fitToHeight="0" orientation="portrait" r:id="rId1"/>
  <headerFooter differentFirst="1" scaleWithDoc="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dimension ref="A3:B41"/>
  <sheetViews>
    <sheetView workbookViewId="0"/>
  </sheetViews>
  <sheetFormatPr defaultColWidth="9.140625" defaultRowHeight="12.75" x14ac:dyDescent="0.2"/>
  <cols>
    <col min="1" max="1" width="57.85546875" style="48" customWidth="1"/>
    <col min="2" max="16384" width="9.140625" style="48"/>
  </cols>
  <sheetData>
    <row r="3" spans="1:2" x14ac:dyDescent="0.2">
      <c r="A3" s="47" t="s">
        <v>93</v>
      </c>
      <c r="B3" s="48" t="s">
        <v>94</v>
      </c>
    </row>
    <row r="4" spans="1:2" x14ac:dyDescent="0.2">
      <c r="A4" s="47" t="s">
        <v>95</v>
      </c>
      <c r="B4" s="48" t="s">
        <v>441</v>
      </c>
    </row>
    <row r="5" spans="1:2" x14ac:dyDescent="0.2">
      <c r="A5" s="47" t="s">
        <v>96</v>
      </c>
      <c r="B5" s="48" t="s">
        <v>97</v>
      </c>
    </row>
    <row r="6" spans="1:2" x14ac:dyDescent="0.2">
      <c r="A6" s="47" t="s">
        <v>98</v>
      </c>
      <c r="B6" s="48" t="s">
        <v>99</v>
      </c>
    </row>
    <row r="7" spans="1:2" x14ac:dyDescent="0.2">
      <c r="A7" s="47" t="s">
        <v>78</v>
      </c>
      <c r="B7" s="48" t="s">
        <v>440</v>
      </c>
    </row>
    <row r="8" spans="1:2" x14ac:dyDescent="0.2">
      <c r="A8" s="47" t="s">
        <v>100</v>
      </c>
      <c r="B8" s="48" t="s">
        <v>178</v>
      </c>
    </row>
    <row r="9" spans="1:2" x14ac:dyDescent="0.2">
      <c r="A9" s="47" t="s">
        <v>105</v>
      </c>
      <c r="B9" s="48" t="s">
        <v>116</v>
      </c>
    </row>
    <row r="10" spans="1:2" x14ac:dyDescent="0.2">
      <c r="A10" s="47" t="s">
        <v>442</v>
      </c>
      <c r="B10" s="48" t="s">
        <v>448</v>
      </c>
    </row>
    <row r="11" spans="1:2" x14ac:dyDescent="0.2">
      <c r="A11" s="47" t="s">
        <v>443</v>
      </c>
      <c r="B11" s="48" t="s">
        <v>449</v>
      </c>
    </row>
    <row r="12" spans="1:2" x14ac:dyDescent="0.2">
      <c r="A12" s="47" t="s">
        <v>444</v>
      </c>
    </row>
    <row r="13" spans="1:2" x14ac:dyDescent="0.2">
      <c r="A13" s="47" t="s">
        <v>445</v>
      </c>
      <c r="B13" s="48" t="s">
        <v>450</v>
      </c>
    </row>
    <row r="14" spans="1:2" x14ac:dyDescent="0.2">
      <c r="A14" s="47" t="s">
        <v>446</v>
      </c>
      <c r="B14" s="48" t="s">
        <v>451</v>
      </c>
    </row>
    <row r="15" spans="1:2" x14ac:dyDescent="0.2">
      <c r="A15" s="47" t="s">
        <v>447</v>
      </c>
      <c r="B15" s="48" t="s">
        <v>452</v>
      </c>
    </row>
    <row r="16" spans="1:2" x14ac:dyDescent="0.2">
      <c r="A16" s="47" t="s">
        <v>829</v>
      </c>
    </row>
    <row r="17" spans="1:2" x14ac:dyDescent="0.2">
      <c r="A17" s="48" t="s">
        <v>826</v>
      </c>
      <c r="B17" s="48" t="s">
        <v>828</v>
      </c>
    </row>
    <row r="19" spans="1:2" x14ac:dyDescent="0.2">
      <c r="A19" s="49" t="s">
        <v>55</v>
      </c>
    </row>
    <row r="20" spans="1:2" x14ac:dyDescent="0.2">
      <c r="A20" s="49" t="s">
        <v>56</v>
      </c>
    </row>
    <row r="21" spans="1:2" x14ac:dyDescent="0.2">
      <c r="A21" s="49" t="s">
        <v>101</v>
      </c>
    </row>
    <row r="22" spans="1:2" x14ac:dyDescent="0.2">
      <c r="A22" s="49" t="s">
        <v>102</v>
      </c>
    </row>
    <row r="23" spans="1:2" x14ac:dyDescent="0.2">
      <c r="A23" s="49" t="s">
        <v>103</v>
      </c>
    </row>
    <row r="24" spans="1:2" x14ac:dyDescent="0.2">
      <c r="A24" s="49" t="s">
        <v>57</v>
      </c>
    </row>
    <row r="25" spans="1:2" x14ac:dyDescent="0.2">
      <c r="A25" s="49" t="s">
        <v>104</v>
      </c>
    </row>
    <row r="27" spans="1:2" x14ac:dyDescent="0.2">
      <c r="A27" s="47" t="s">
        <v>108</v>
      </c>
    </row>
    <row r="28" spans="1:2" x14ac:dyDescent="0.2">
      <c r="A28" s="47" t="s">
        <v>109</v>
      </c>
    </row>
    <row r="29" spans="1:2" x14ac:dyDescent="0.2">
      <c r="A29" s="47" t="s">
        <v>110</v>
      </c>
    </row>
    <row r="30" spans="1:2" x14ac:dyDescent="0.2">
      <c r="A30" s="47" t="s">
        <v>111</v>
      </c>
    </row>
    <row r="31" spans="1:2" x14ac:dyDescent="0.2">
      <c r="A31" s="47" t="s">
        <v>112</v>
      </c>
    </row>
    <row r="32" spans="1:2" x14ac:dyDescent="0.2">
      <c r="A32" s="47" t="s">
        <v>113</v>
      </c>
    </row>
    <row r="33" spans="1:1" x14ac:dyDescent="0.2">
      <c r="A33" s="47" t="s">
        <v>107</v>
      </c>
    </row>
    <row r="34" spans="1:1" x14ac:dyDescent="0.2">
      <c r="A34" s="48" t="s">
        <v>453</v>
      </c>
    </row>
    <row r="35" spans="1:1" x14ac:dyDescent="0.2">
      <c r="A35" s="48" t="s">
        <v>454</v>
      </c>
    </row>
    <row r="36" spans="1:1" x14ac:dyDescent="0.2">
      <c r="A36" s="48" t="s">
        <v>455</v>
      </c>
    </row>
    <row r="37" spans="1:1" x14ac:dyDescent="0.2">
      <c r="A37" s="48" t="s">
        <v>456</v>
      </c>
    </row>
    <row r="38" spans="1:1" x14ac:dyDescent="0.2">
      <c r="A38" s="48" t="s">
        <v>457</v>
      </c>
    </row>
    <row r="39" spans="1:1" x14ac:dyDescent="0.2">
      <c r="A39" s="48" t="s">
        <v>458</v>
      </c>
    </row>
    <row r="40" spans="1:1" x14ac:dyDescent="0.2">
      <c r="A40" s="48" t="s">
        <v>830</v>
      </c>
    </row>
    <row r="41" spans="1:1" x14ac:dyDescent="0.2">
      <c r="A41" s="48" t="s">
        <v>827</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theme="4" tint="0.79998168889431442"/>
  </sheetPr>
  <dimension ref="A1:H32"/>
  <sheetViews>
    <sheetView workbookViewId="0">
      <selection activeCell="D25" sqref="D25"/>
    </sheetView>
  </sheetViews>
  <sheetFormatPr defaultColWidth="0" defaultRowHeight="12.75" customHeight="1" zeroHeight="1" x14ac:dyDescent="0.2"/>
  <cols>
    <col min="1" max="2" width="9.140625" style="42" customWidth="1"/>
    <col min="3" max="3" width="55.7109375" style="42" customWidth="1"/>
    <col min="4" max="4" width="54.7109375" style="42" customWidth="1"/>
    <col min="5" max="8" width="9.140625" style="42" hidden="1" customWidth="1"/>
    <col min="9" max="9" width="0" style="42" hidden="1" customWidth="1"/>
    <col min="10" max="16384" width="0" style="42" hidden="1"/>
  </cols>
  <sheetData>
    <row r="1" spans="1:4" ht="12.75" customHeight="1" x14ac:dyDescent="0.2">
      <c r="A1" s="46"/>
      <c r="B1" s="46"/>
      <c r="C1" s="46"/>
      <c r="D1" s="46"/>
    </row>
    <row r="2" spans="1:4" x14ac:dyDescent="0.2">
      <c r="A2" s="46"/>
      <c r="B2" s="46"/>
      <c r="C2" s="46"/>
      <c r="D2" s="46"/>
    </row>
    <row r="3" spans="1:4" x14ac:dyDescent="0.2">
      <c r="A3" s="46"/>
      <c r="B3" s="46"/>
      <c r="C3" s="46"/>
      <c r="D3" s="46"/>
    </row>
    <row r="4" spans="1:4" x14ac:dyDescent="0.2">
      <c r="A4" s="46"/>
      <c r="B4" s="46"/>
      <c r="C4" s="46"/>
      <c r="D4" s="46"/>
    </row>
    <row r="5" spans="1:4" x14ac:dyDescent="0.2">
      <c r="A5" s="46"/>
      <c r="B5" s="46"/>
      <c r="C5" s="46"/>
      <c r="D5" s="46"/>
    </row>
    <row r="6" spans="1:4" ht="13.5" thickBot="1" x14ac:dyDescent="0.25">
      <c r="A6" s="46"/>
      <c r="B6" s="46"/>
      <c r="C6" s="46"/>
      <c r="D6" s="46"/>
    </row>
    <row r="7" spans="1:4" ht="16.5" thickBot="1" x14ac:dyDescent="0.25">
      <c r="A7" s="46"/>
      <c r="B7" s="46"/>
      <c r="C7" s="703" t="s">
        <v>76</v>
      </c>
      <c r="D7" s="704"/>
    </row>
    <row r="8" spans="1:4" x14ac:dyDescent="0.2">
      <c r="A8" s="46"/>
      <c r="B8" s="46"/>
      <c r="C8" s="51" t="s">
        <v>77</v>
      </c>
      <c r="D8" s="52" t="s">
        <v>446</v>
      </c>
    </row>
    <row r="9" spans="1:4" ht="24" x14ac:dyDescent="0.2">
      <c r="A9" s="46"/>
      <c r="B9" s="46"/>
      <c r="C9" s="53" t="s">
        <v>71</v>
      </c>
      <c r="D9" s="481" t="s">
        <v>1005</v>
      </c>
    </row>
    <row r="10" spans="1:4" ht="12.75" customHeight="1" thickBot="1" x14ac:dyDescent="0.25">
      <c r="A10" s="46"/>
      <c r="B10" s="46"/>
      <c r="C10" s="55" t="s">
        <v>106</v>
      </c>
      <c r="D10" s="56" t="s">
        <v>457</v>
      </c>
    </row>
    <row r="11" spans="1:4" ht="14.25" thickBot="1" x14ac:dyDescent="0.25">
      <c r="A11" s="46"/>
      <c r="B11" s="46"/>
      <c r="C11" s="482"/>
      <c r="D11" s="483"/>
    </row>
    <row r="12" spans="1:4" ht="14.25" thickBot="1" x14ac:dyDescent="0.25">
      <c r="A12" s="46"/>
      <c r="B12" s="46"/>
      <c r="C12" s="705" t="s">
        <v>79</v>
      </c>
      <c r="D12" s="706"/>
    </row>
    <row r="13" spans="1:4" x14ac:dyDescent="0.2">
      <c r="A13" s="502" t="s">
        <v>250</v>
      </c>
      <c r="B13" s="501">
        <v>283.47000000000003</v>
      </c>
      <c r="C13" s="51" t="s">
        <v>80</v>
      </c>
      <c r="D13" s="52" t="s">
        <v>1004</v>
      </c>
    </row>
    <row r="14" spans="1:4" x14ac:dyDescent="0.2">
      <c r="A14" s="46"/>
      <c r="B14" s="46"/>
      <c r="C14" s="53" t="s">
        <v>81</v>
      </c>
      <c r="D14" s="65" t="s">
        <v>971</v>
      </c>
    </row>
    <row r="15" spans="1:4" x14ac:dyDescent="0.2">
      <c r="A15" s="46"/>
      <c r="B15" s="46"/>
      <c r="C15" s="53" t="s">
        <v>82</v>
      </c>
      <c r="D15" s="1222">
        <f>ORÇAMENTO!C9</f>
        <v>0.22474058685057496</v>
      </c>
    </row>
    <row r="16" spans="1:4" x14ac:dyDescent="0.2">
      <c r="A16" s="46"/>
      <c r="B16" s="46"/>
      <c r="C16" s="57" t="s">
        <v>433</v>
      </c>
      <c r="D16" s="54" t="s">
        <v>1757</v>
      </c>
    </row>
    <row r="17" spans="1:4" x14ac:dyDescent="0.2">
      <c r="A17" s="46"/>
      <c r="B17" s="46"/>
      <c r="C17" s="57" t="s">
        <v>115</v>
      </c>
      <c r="D17" s="54" t="s">
        <v>1757</v>
      </c>
    </row>
    <row r="18" spans="1:4" ht="13.5" thickBot="1" x14ac:dyDescent="0.25">
      <c r="A18" s="46"/>
      <c r="B18" s="46"/>
      <c r="C18" s="55" t="s">
        <v>114</v>
      </c>
      <c r="D18" s="56" t="s">
        <v>1758</v>
      </c>
    </row>
    <row r="19" spans="1:4" ht="14.25" thickBot="1" x14ac:dyDescent="0.25">
      <c r="A19" s="46"/>
      <c r="B19" s="46"/>
      <c r="C19" s="482"/>
      <c r="D19" s="484"/>
    </row>
    <row r="20" spans="1:4" ht="14.25" thickBot="1" x14ac:dyDescent="0.25">
      <c r="A20" s="46"/>
      <c r="B20" s="46"/>
      <c r="C20" s="705" t="s">
        <v>83</v>
      </c>
      <c r="D20" s="706"/>
    </row>
    <row r="21" spans="1:4" x14ac:dyDescent="0.2">
      <c r="A21" s="46"/>
      <c r="B21" s="46"/>
      <c r="C21" s="58" t="s">
        <v>84</v>
      </c>
      <c r="D21" s="59" t="s">
        <v>85</v>
      </c>
    </row>
    <row r="22" spans="1:4" x14ac:dyDescent="0.2">
      <c r="A22" s="46"/>
      <c r="B22" s="46"/>
      <c r="C22" s="53" t="s">
        <v>86</v>
      </c>
      <c r="D22" s="60" t="s">
        <v>87</v>
      </c>
    </row>
    <row r="23" spans="1:4" x14ac:dyDescent="0.2">
      <c r="A23" s="46"/>
      <c r="B23" s="46"/>
      <c r="C23" s="53" t="s">
        <v>75</v>
      </c>
      <c r="D23" s="54" t="s">
        <v>88</v>
      </c>
    </row>
    <row r="24" spans="1:4" ht="13.5" thickBot="1" x14ac:dyDescent="0.25">
      <c r="A24" s="46"/>
      <c r="B24" s="46"/>
      <c r="C24" s="55" t="s">
        <v>89</v>
      </c>
      <c r="D24" s="61">
        <f ca="1">TODAY()</f>
        <v>45422</v>
      </c>
    </row>
    <row r="25" spans="1:4" ht="14.25" thickBot="1" x14ac:dyDescent="0.25">
      <c r="A25" s="46"/>
      <c r="B25" s="46"/>
      <c r="C25" s="482"/>
      <c r="D25" s="485"/>
    </row>
    <row r="26" spans="1:4" ht="14.25" thickBot="1" x14ac:dyDescent="0.25">
      <c r="A26" s="46"/>
      <c r="B26" s="46"/>
      <c r="C26" s="705" t="s">
        <v>90</v>
      </c>
      <c r="D26" s="706"/>
    </row>
    <row r="27" spans="1:4" x14ac:dyDescent="0.2">
      <c r="A27" s="46"/>
      <c r="B27" s="46"/>
      <c r="C27" s="58" t="s">
        <v>84</v>
      </c>
      <c r="D27" s="59" t="str">
        <f>VLOOKUP(D8,REFERENCIA!A3:B17,2,FALSE)</f>
        <v>JOÃO ALFREDO DANIEZE</v>
      </c>
    </row>
    <row r="28" spans="1:4" ht="13.5" thickBot="1" x14ac:dyDescent="0.25">
      <c r="A28" s="46"/>
      <c r="B28" s="46"/>
      <c r="C28" s="55" t="s">
        <v>91</v>
      </c>
      <c r="D28" s="62" t="s">
        <v>92</v>
      </c>
    </row>
    <row r="29" spans="1:4" ht="15.75" hidden="1" x14ac:dyDescent="0.2">
      <c r="C29" s="43"/>
      <c r="D29" s="44"/>
    </row>
    <row r="30" spans="1:4" ht="15.75" hidden="1" x14ac:dyDescent="0.2">
      <c r="C30" s="43"/>
      <c r="D30" s="44"/>
    </row>
    <row r="32" spans="1:4" hidden="1" x14ac:dyDescent="0.2">
      <c r="D32" s="45"/>
    </row>
  </sheetData>
  <sheetProtection selectLockedCells="1"/>
  <dataConsolidate/>
  <mergeCells count="4">
    <mergeCell ref="C7:D7"/>
    <mergeCell ref="C12:D12"/>
    <mergeCell ref="C20:D20"/>
    <mergeCell ref="C26:D26"/>
  </mergeCells>
  <dataValidations count="1">
    <dataValidation type="decimal" allowBlank="1" showErrorMessage="1" error="Digite um valor em percentual._x000a__x000a_Ou seja um valor de 0% (zero) até 100% (cem). " sqref="D11" xr:uid="{00000000-0002-0000-0200-000000000000}">
      <formula1>0</formula1>
      <formula2>1</formula2>
    </dataValidation>
  </dataValidation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REFERENCIA!$A$3:$A$17</xm:f>
          </x14:formula1>
          <xm:sqref>D8</xm:sqref>
        </x14:dataValidation>
        <x14:dataValidation type="list" allowBlank="1" showInputMessage="1" showErrorMessage="1" xr:uid="{00000000-0002-0000-0200-000002000000}">
          <x14:formula1>
            <xm:f>REFERENCIA!$A$27:$A$52</xm:f>
          </x14:formula1>
          <xm:sqref>D10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06B5F-FE56-4D65-BEB1-466BED835FD2}">
  <sheetPr>
    <pageSetUpPr fitToPage="1"/>
  </sheetPr>
  <dimension ref="A2:F32"/>
  <sheetViews>
    <sheetView topLeftCell="A46" workbookViewId="0"/>
  </sheetViews>
  <sheetFormatPr defaultRowHeight="15" x14ac:dyDescent="0.25"/>
  <cols>
    <col min="1" max="1" width="3.140625" style="2" customWidth="1"/>
    <col min="2" max="3" width="12.7109375" customWidth="1"/>
    <col min="4" max="4" width="5.28515625" customWidth="1"/>
    <col min="5" max="5" width="60.85546875" customWidth="1"/>
  </cols>
  <sheetData>
    <row r="2" spans="1:6" ht="21" customHeight="1" x14ac:dyDescent="0.25">
      <c r="B2" s="720"/>
      <c r="C2" s="721"/>
      <c r="D2" s="726" t="s">
        <v>831</v>
      </c>
      <c r="E2" s="727"/>
    </row>
    <row r="3" spans="1:6" ht="21" customHeight="1" x14ac:dyDescent="0.25">
      <c r="B3" s="722"/>
      <c r="C3" s="723"/>
      <c r="D3" s="728"/>
      <c r="E3" s="729"/>
    </row>
    <row r="4" spans="1:6" ht="20.25" customHeight="1" x14ac:dyDescent="0.25">
      <c r="B4" s="724"/>
      <c r="C4" s="725"/>
      <c r="D4" s="730"/>
      <c r="E4" s="731"/>
    </row>
    <row r="5" spans="1:6" x14ac:dyDescent="0.25">
      <c r="B5" s="707" t="s">
        <v>832</v>
      </c>
      <c r="C5" s="707"/>
      <c r="D5" s="708" t="str">
        <f>ORÇAMENTO!C6</f>
        <v>AMPLIAÇÃO DO HOSPITAL MUNICIPAL DE RIBAS DO RIO PARDO</v>
      </c>
      <c r="E5" s="709"/>
      <c r="F5" s="487"/>
    </row>
    <row r="6" spans="1:6" x14ac:dyDescent="0.25">
      <c r="B6" s="732" t="s">
        <v>833</v>
      </c>
      <c r="C6" s="733"/>
      <c r="D6" s="734" t="s">
        <v>860</v>
      </c>
      <c r="E6" s="709"/>
      <c r="F6" s="487"/>
    </row>
    <row r="7" spans="1:6" x14ac:dyDescent="0.25">
      <c r="B7" s="707" t="s">
        <v>834</v>
      </c>
      <c r="C7" s="707"/>
      <c r="D7" s="708" t="str">
        <f>ORÇAMENTO!C7</f>
        <v>RIBAS DO RIO PARDO - MS</v>
      </c>
      <c r="E7" s="709"/>
      <c r="F7" s="487"/>
    </row>
    <row r="8" spans="1:6" ht="5.25" customHeight="1" x14ac:dyDescent="0.25">
      <c r="B8" s="488"/>
      <c r="C8" s="488"/>
      <c r="D8" s="488"/>
      <c r="E8" s="489"/>
      <c r="F8" s="487"/>
    </row>
    <row r="9" spans="1:6" x14ac:dyDescent="0.25">
      <c r="B9" s="710" t="s">
        <v>835</v>
      </c>
      <c r="C9" s="711"/>
      <c r="D9" s="711"/>
      <c r="E9" s="712"/>
      <c r="F9" s="487"/>
    </row>
    <row r="10" spans="1:6" ht="15.75" x14ac:dyDescent="0.25">
      <c r="B10" s="713">
        <f t="array" ref="B10">AVERAGE(A12:A32*1)</f>
        <v>0.8571428571428571</v>
      </c>
      <c r="C10" s="713"/>
      <c r="D10" s="713"/>
      <c r="E10" s="713"/>
      <c r="F10" s="487"/>
    </row>
    <row r="11" spans="1:6" ht="4.5" customHeight="1" x14ac:dyDescent="0.25">
      <c r="B11" s="488"/>
      <c r="C11" s="488"/>
      <c r="D11" s="488"/>
      <c r="E11" s="489"/>
      <c r="F11" s="487"/>
    </row>
    <row r="12" spans="1:6" ht="22.5" customHeight="1" x14ac:dyDescent="0.25">
      <c r="A12" s="490" t="b">
        <v>1</v>
      </c>
      <c r="B12" s="714" t="s">
        <v>836</v>
      </c>
      <c r="C12" s="715"/>
      <c r="D12" s="491"/>
      <c r="E12" s="492" t="s">
        <v>837</v>
      </c>
    </row>
    <row r="13" spans="1:6" ht="21.75" customHeight="1" x14ac:dyDescent="0.25">
      <c r="A13" s="490" t="b">
        <v>1</v>
      </c>
      <c r="B13" s="716"/>
      <c r="C13" s="717"/>
      <c r="D13" s="491"/>
      <c r="E13" s="492" t="s">
        <v>838</v>
      </c>
    </row>
    <row r="14" spans="1:6" ht="18.75" customHeight="1" x14ac:dyDescent="0.25">
      <c r="A14" s="490" t="b">
        <v>1</v>
      </c>
      <c r="B14" s="716"/>
      <c r="C14" s="717"/>
      <c r="D14" s="491"/>
      <c r="E14" s="492" t="s">
        <v>839</v>
      </c>
    </row>
    <row r="15" spans="1:6" ht="18.75" customHeight="1" x14ac:dyDescent="0.25">
      <c r="A15" s="490" t="b">
        <v>1</v>
      </c>
      <c r="B15" s="716"/>
      <c r="C15" s="717"/>
      <c r="D15" s="491"/>
      <c r="E15" s="492" t="s">
        <v>840</v>
      </c>
    </row>
    <row r="16" spans="1:6" ht="30.75" customHeight="1" x14ac:dyDescent="0.25">
      <c r="A16" s="490" t="b">
        <v>1</v>
      </c>
      <c r="B16" s="716"/>
      <c r="C16" s="717"/>
      <c r="D16" s="491"/>
      <c r="E16" s="492" t="s">
        <v>841</v>
      </c>
    </row>
    <row r="17" spans="1:5" ht="30.75" customHeight="1" x14ac:dyDescent="0.25">
      <c r="A17" s="490" t="b">
        <v>1</v>
      </c>
      <c r="B17" s="716"/>
      <c r="C17" s="717"/>
      <c r="D17" s="491"/>
      <c r="E17" s="492" t="s">
        <v>842</v>
      </c>
    </row>
    <row r="18" spans="1:5" x14ac:dyDescent="0.25">
      <c r="A18" s="490" t="b">
        <v>1</v>
      </c>
      <c r="B18" s="716"/>
      <c r="C18" s="717"/>
      <c r="D18" s="491"/>
      <c r="E18" s="492" t="s">
        <v>843</v>
      </c>
    </row>
    <row r="19" spans="1:5" ht="32.25" customHeight="1" x14ac:dyDescent="0.25">
      <c r="A19" s="490" t="b">
        <v>1</v>
      </c>
      <c r="B19" s="716"/>
      <c r="C19" s="717"/>
      <c r="D19" s="491"/>
      <c r="E19" s="492" t="s">
        <v>844</v>
      </c>
    </row>
    <row r="20" spans="1:5" ht="23.25" customHeight="1" x14ac:dyDescent="0.25">
      <c r="A20" s="490" t="b">
        <v>1</v>
      </c>
      <c r="B20" s="716"/>
      <c r="C20" s="717"/>
      <c r="D20" s="491"/>
      <c r="E20" s="492" t="s">
        <v>845</v>
      </c>
    </row>
    <row r="21" spans="1:5" ht="30.75" customHeight="1" x14ac:dyDescent="0.25">
      <c r="A21" s="490" t="b">
        <v>1</v>
      </c>
      <c r="B21" s="716"/>
      <c r="C21" s="717"/>
      <c r="D21" s="491"/>
      <c r="E21" s="492" t="s">
        <v>846</v>
      </c>
    </row>
    <row r="22" spans="1:5" ht="30" customHeight="1" x14ac:dyDescent="0.25">
      <c r="A22" s="490" t="b">
        <v>1</v>
      </c>
      <c r="B22" s="716"/>
      <c r="C22" s="717"/>
      <c r="D22" s="491"/>
      <c r="E22" s="492" t="s">
        <v>847</v>
      </c>
    </row>
    <row r="23" spans="1:5" ht="29.25" customHeight="1" x14ac:dyDescent="0.25">
      <c r="A23" s="490" t="b">
        <v>1</v>
      </c>
      <c r="B23" s="716"/>
      <c r="C23" s="717"/>
      <c r="D23" s="491"/>
      <c r="E23" s="492" t="s">
        <v>848</v>
      </c>
    </row>
    <row r="24" spans="1:5" ht="29.25" customHeight="1" x14ac:dyDescent="0.25">
      <c r="A24" s="490" t="b">
        <v>1</v>
      </c>
      <c r="B24" s="716"/>
      <c r="C24" s="717"/>
      <c r="D24" s="491"/>
      <c r="E24" s="492" t="s">
        <v>849</v>
      </c>
    </row>
    <row r="25" spans="1:5" ht="29.25" customHeight="1" x14ac:dyDescent="0.25">
      <c r="A25" s="490" t="b">
        <v>1</v>
      </c>
      <c r="B25" s="716"/>
      <c r="C25" s="717"/>
      <c r="D25" s="491"/>
      <c r="E25" s="492" t="s">
        <v>850</v>
      </c>
    </row>
    <row r="26" spans="1:5" ht="29.25" customHeight="1" x14ac:dyDescent="0.25">
      <c r="A26" s="490" t="b">
        <v>1</v>
      </c>
      <c r="B26" s="716"/>
      <c r="C26" s="717"/>
      <c r="D26" s="491"/>
      <c r="E26" s="492" t="s">
        <v>851</v>
      </c>
    </row>
    <row r="27" spans="1:5" ht="29.25" customHeight="1" x14ac:dyDescent="0.25">
      <c r="A27" s="490" t="b">
        <v>1</v>
      </c>
      <c r="B27" s="716"/>
      <c r="C27" s="717"/>
      <c r="D27" s="491"/>
      <c r="E27" s="492" t="s">
        <v>852</v>
      </c>
    </row>
    <row r="28" spans="1:5" ht="29.25" customHeight="1" x14ac:dyDescent="0.25">
      <c r="A28" s="490" t="b">
        <v>1</v>
      </c>
      <c r="B28" s="716"/>
      <c r="C28" s="717"/>
      <c r="D28" s="491"/>
      <c r="E28" s="492" t="s">
        <v>853</v>
      </c>
    </row>
    <row r="29" spans="1:5" ht="29.25" customHeight="1" x14ac:dyDescent="0.25">
      <c r="A29" s="490" t="b">
        <v>1</v>
      </c>
      <c r="B29" s="716"/>
      <c r="C29" s="717"/>
      <c r="D29" s="491"/>
      <c r="E29" s="492" t="s">
        <v>854</v>
      </c>
    </row>
    <row r="30" spans="1:5" ht="29.25" customHeight="1" x14ac:dyDescent="0.25">
      <c r="A30" s="490" t="b">
        <v>0</v>
      </c>
      <c r="B30" s="716"/>
      <c r="C30" s="717"/>
      <c r="D30" s="491"/>
      <c r="E30" s="492" t="s">
        <v>855</v>
      </c>
    </row>
    <row r="31" spans="1:5" ht="29.25" customHeight="1" x14ac:dyDescent="0.25">
      <c r="A31" s="490" t="b">
        <v>0</v>
      </c>
      <c r="B31" s="716"/>
      <c r="C31" s="717"/>
      <c r="D31" s="491"/>
      <c r="E31" s="492" t="s">
        <v>856</v>
      </c>
    </row>
    <row r="32" spans="1:5" ht="29.25" customHeight="1" x14ac:dyDescent="0.25">
      <c r="A32" s="490" t="b">
        <v>0</v>
      </c>
      <c r="B32" s="718"/>
      <c r="C32" s="719"/>
      <c r="D32" s="491"/>
      <c r="E32" s="492" t="s">
        <v>857</v>
      </c>
    </row>
  </sheetData>
  <mergeCells count="11">
    <mergeCell ref="B2:C4"/>
    <mergeCell ref="D2:E4"/>
    <mergeCell ref="B5:C5"/>
    <mergeCell ref="D5:E5"/>
    <mergeCell ref="B6:C6"/>
    <mergeCell ref="D6:E6"/>
    <mergeCell ref="B7:C7"/>
    <mergeCell ref="D7:E7"/>
    <mergeCell ref="B9:E9"/>
    <mergeCell ref="B10:E10"/>
    <mergeCell ref="B12:C32"/>
  </mergeCells>
  <conditionalFormatting sqref="B10:E10">
    <cfRule type="dataBar" priority="3">
      <dataBar>
        <cfvo type="num" val="0"/>
        <cfvo type="num" val="1"/>
        <color rgb="FF00B050"/>
      </dataBar>
      <extLst>
        <ext xmlns:x14="http://schemas.microsoft.com/office/spreadsheetml/2009/9/main" uri="{B025F937-C7B1-47D3-B67F-A62EFF666E3E}">
          <x14:id>{17451269-AF25-4B63-88F0-1E523205FFC8}</x14:id>
        </ext>
      </extLst>
    </cfRule>
  </conditionalFormatting>
  <conditionalFormatting sqref="E12:E32">
    <cfRule type="expression" dxfId="9" priority="2">
      <formula>$A12=TRUE</formula>
    </cfRule>
  </conditionalFormatting>
  <pageMargins left="0.511811024" right="0.511811024" top="0.78740157499999996" bottom="0.78740157499999996" header="0.31496062000000002" footer="0.31496062000000002"/>
  <pageSetup paperSize="9"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4625" r:id="rId4" name="Check Box 1">
              <controlPr defaultSize="0" autoFill="0" autoLine="0" autoPict="0">
                <anchor moveWithCells="1">
                  <from>
                    <xdr:col>3</xdr:col>
                    <xdr:colOff>66675</xdr:colOff>
                    <xdr:row>11</xdr:row>
                    <xdr:rowOff>0</xdr:rowOff>
                  </from>
                  <to>
                    <xdr:col>3</xdr:col>
                    <xdr:colOff>314325</xdr:colOff>
                    <xdr:row>11</xdr:row>
                    <xdr:rowOff>276225</xdr:rowOff>
                  </to>
                </anchor>
              </controlPr>
            </control>
          </mc:Choice>
        </mc:AlternateContent>
        <mc:AlternateContent xmlns:mc="http://schemas.openxmlformats.org/markup-compatibility/2006">
          <mc:Choice Requires="x14">
            <control shapeId="154626" r:id="rId5" name="Check Box 2">
              <controlPr defaultSize="0" autoFill="0" autoLine="0" autoPict="0">
                <anchor moveWithCells="1">
                  <from>
                    <xdr:col>3</xdr:col>
                    <xdr:colOff>76200</xdr:colOff>
                    <xdr:row>12</xdr:row>
                    <xdr:rowOff>19050</xdr:rowOff>
                  </from>
                  <to>
                    <xdr:col>3</xdr:col>
                    <xdr:colOff>266700</xdr:colOff>
                    <xdr:row>12</xdr:row>
                    <xdr:rowOff>228600</xdr:rowOff>
                  </to>
                </anchor>
              </controlPr>
            </control>
          </mc:Choice>
        </mc:AlternateContent>
        <mc:AlternateContent xmlns:mc="http://schemas.openxmlformats.org/markup-compatibility/2006">
          <mc:Choice Requires="x14">
            <control shapeId="154627" r:id="rId6" name="Check Box 3">
              <controlPr defaultSize="0" autoFill="0" autoLine="0" autoPict="0">
                <anchor moveWithCells="1">
                  <from>
                    <xdr:col>3</xdr:col>
                    <xdr:colOff>76200</xdr:colOff>
                    <xdr:row>13</xdr:row>
                    <xdr:rowOff>9525</xdr:rowOff>
                  </from>
                  <to>
                    <xdr:col>3</xdr:col>
                    <xdr:colOff>323850</xdr:colOff>
                    <xdr:row>14</xdr:row>
                    <xdr:rowOff>0</xdr:rowOff>
                  </to>
                </anchor>
              </controlPr>
            </control>
          </mc:Choice>
        </mc:AlternateContent>
        <mc:AlternateContent xmlns:mc="http://schemas.openxmlformats.org/markup-compatibility/2006">
          <mc:Choice Requires="x14">
            <control shapeId="154628" r:id="rId7" name="Check Box 4">
              <controlPr defaultSize="0" autoFill="0" autoLine="0" autoPict="0">
                <anchor moveWithCells="1">
                  <from>
                    <xdr:col>3</xdr:col>
                    <xdr:colOff>76200</xdr:colOff>
                    <xdr:row>14</xdr:row>
                    <xdr:rowOff>0</xdr:rowOff>
                  </from>
                  <to>
                    <xdr:col>3</xdr:col>
                    <xdr:colOff>323850</xdr:colOff>
                    <xdr:row>15</xdr:row>
                    <xdr:rowOff>0</xdr:rowOff>
                  </to>
                </anchor>
              </controlPr>
            </control>
          </mc:Choice>
        </mc:AlternateContent>
        <mc:AlternateContent xmlns:mc="http://schemas.openxmlformats.org/markup-compatibility/2006">
          <mc:Choice Requires="x14">
            <control shapeId="154629" r:id="rId8" name="Check Box 5">
              <controlPr defaultSize="0" autoFill="0" autoLine="0" autoPict="0">
                <anchor moveWithCells="1">
                  <from>
                    <xdr:col>3</xdr:col>
                    <xdr:colOff>66675</xdr:colOff>
                    <xdr:row>16</xdr:row>
                    <xdr:rowOff>19050</xdr:rowOff>
                  </from>
                  <to>
                    <xdr:col>3</xdr:col>
                    <xdr:colOff>314325</xdr:colOff>
                    <xdr:row>16</xdr:row>
                    <xdr:rowOff>361950</xdr:rowOff>
                  </to>
                </anchor>
              </controlPr>
            </control>
          </mc:Choice>
        </mc:AlternateContent>
        <mc:AlternateContent xmlns:mc="http://schemas.openxmlformats.org/markup-compatibility/2006">
          <mc:Choice Requires="x14">
            <control shapeId="154630" r:id="rId9" name="Check Box 6">
              <controlPr defaultSize="0" autoFill="0" autoLine="0" autoPict="0">
                <anchor moveWithCells="1">
                  <from>
                    <xdr:col>3</xdr:col>
                    <xdr:colOff>66675</xdr:colOff>
                    <xdr:row>17</xdr:row>
                    <xdr:rowOff>47625</xdr:rowOff>
                  </from>
                  <to>
                    <xdr:col>3</xdr:col>
                    <xdr:colOff>314325</xdr:colOff>
                    <xdr:row>17</xdr:row>
                    <xdr:rowOff>323850</xdr:rowOff>
                  </to>
                </anchor>
              </controlPr>
            </control>
          </mc:Choice>
        </mc:AlternateContent>
        <mc:AlternateContent xmlns:mc="http://schemas.openxmlformats.org/markup-compatibility/2006">
          <mc:Choice Requires="x14">
            <control shapeId="154631" r:id="rId10" name="Check Box 7">
              <controlPr defaultSize="0" autoFill="0" autoLine="0" autoPict="0">
                <anchor moveWithCells="1">
                  <from>
                    <xdr:col>3</xdr:col>
                    <xdr:colOff>85725</xdr:colOff>
                    <xdr:row>19</xdr:row>
                    <xdr:rowOff>9525</xdr:rowOff>
                  </from>
                  <to>
                    <xdr:col>3</xdr:col>
                    <xdr:colOff>257175</xdr:colOff>
                    <xdr:row>19</xdr:row>
                    <xdr:rowOff>266700</xdr:rowOff>
                  </to>
                </anchor>
              </controlPr>
            </control>
          </mc:Choice>
        </mc:AlternateContent>
        <mc:AlternateContent xmlns:mc="http://schemas.openxmlformats.org/markup-compatibility/2006">
          <mc:Choice Requires="x14">
            <control shapeId="154632" r:id="rId11" name="Check Box 8">
              <controlPr defaultSize="0" autoFill="0" autoLine="0" autoPict="0">
                <anchor moveWithCells="1">
                  <from>
                    <xdr:col>3</xdr:col>
                    <xdr:colOff>76200</xdr:colOff>
                    <xdr:row>20</xdr:row>
                    <xdr:rowOff>66675</xdr:rowOff>
                  </from>
                  <to>
                    <xdr:col>3</xdr:col>
                    <xdr:colOff>323850</xdr:colOff>
                    <xdr:row>21</xdr:row>
                    <xdr:rowOff>0</xdr:rowOff>
                  </to>
                </anchor>
              </controlPr>
            </control>
          </mc:Choice>
        </mc:AlternateContent>
        <mc:AlternateContent xmlns:mc="http://schemas.openxmlformats.org/markup-compatibility/2006">
          <mc:Choice Requires="x14">
            <control shapeId="154633" r:id="rId12" name="Check Box 9">
              <controlPr defaultSize="0" autoFill="0" autoLine="0" autoPict="0">
                <anchor moveWithCells="1">
                  <from>
                    <xdr:col>3</xdr:col>
                    <xdr:colOff>76200</xdr:colOff>
                    <xdr:row>21</xdr:row>
                    <xdr:rowOff>57150</xdr:rowOff>
                  </from>
                  <to>
                    <xdr:col>3</xdr:col>
                    <xdr:colOff>323850</xdr:colOff>
                    <xdr:row>21</xdr:row>
                    <xdr:rowOff>333375</xdr:rowOff>
                  </to>
                </anchor>
              </controlPr>
            </control>
          </mc:Choice>
        </mc:AlternateContent>
        <mc:AlternateContent xmlns:mc="http://schemas.openxmlformats.org/markup-compatibility/2006">
          <mc:Choice Requires="x14">
            <control shapeId="154634" r:id="rId13" name="Check Box 10">
              <controlPr defaultSize="0" autoFill="0" autoLine="0" autoPict="0">
                <anchor moveWithCells="1">
                  <from>
                    <xdr:col>3</xdr:col>
                    <xdr:colOff>76200</xdr:colOff>
                    <xdr:row>22</xdr:row>
                    <xdr:rowOff>66675</xdr:rowOff>
                  </from>
                  <to>
                    <xdr:col>3</xdr:col>
                    <xdr:colOff>323850</xdr:colOff>
                    <xdr:row>22</xdr:row>
                    <xdr:rowOff>342900</xdr:rowOff>
                  </to>
                </anchor>
              </controlPr>
            </control>
          </mc:Choice>
        </mc:AlternateContent>
        <mc:AlternateContent xmlns:mc="http://schemas.openxmlformats.org/markup-compatibility/2006">
          <mc:Choice Requires="x14">
            <control shapeId="154635" r:id="rId14" name="Check Box 11">
              <controlPr defaultSize="0" autoFill="0" autoLine="0" autoPict="0">
                <anchor moveWithCells="1">
                  <from>
                    <xdr:col>3</xdr:col>
                    <xdr:colOff>76200</xdr:colOff>
                    <xdr:row>23</xdr:row>
                    <xdr:rowOff>57150</xdr:rowOff>
                  </from>
                  <to>
                    <xdr:col>3</xdr:col>
                    <xdr:colOff>323850</xdr:colOff>
                    <xdr:row>23</xdr:row>
                    <xdr:rowOff>333375</xdr:rowOff>
                  </to>
                </anchor>
              </controlPr>
            </control>
          </mc:Choice>
        </mc:AlternateContent>
        <mc:AlternateContent xmlns:mc="http://schemas.openxmlformats.org/markup-compatibility/2006">
          <mc:Choice Requires="x14">
            <control shapeId="154636" r:id="rId15" name="Check Box 12">
              <controlPr defaultSize="0" autoFill="0" autoLine="0" autoPict="0">
                <anchor moveWithCells="1">
                  <from>
                    <xdr:col>3</xdr:col>
                    <xdr:colOff>76200</xdr:colOff>
                    <xdr:row>24</xdr:row>
                    <xdr:rowOff>57150</xdr:rowOff>
                  </from>
                  <to>
                    <xdr:col>3</xdr:col>
                    <xdr:colOff>323850</xdr:colOff>
                    <xdr:row>24</xdr:row>
                    <xdr:rowOff>352425</xdr:rowOff>
                  </to>
                </anchor>
              </controlPr>
            </control>
          </mc:Choice>
        </mc:AlternateContent>
        <mc:AlternateContent xmlns:mc="http://schemas.openxmlformats.org/markup-compatibility/2006">
          <mc:Choice Requires="x14">
            <control shapeId="154637" r:id="rId16" name="Check Box 13">
              <controlPr defaultSize="0" autoFill="0" autoLine="0" autoPict="0">
                <anchor moveWithCells="1">
                  <from>
                    <xdr:col>3</xdr:col>
                    <xdr:colOff>76200</xdr:colOff>
                    <xdr:row>25</xdr:row>
                    <xdr:rowOff>47625</xdr:rowOff>
                  </from>
                  <to>
                    <xdr:col>3</xdr:col>
                    <xdr:colOff>323850</xdr:colOff>
                    <xdr:row>25</xdr:row>
                    <xdr:rowOff>323850</xdr:rowOff>
                  </to>
                </anchor>
              </controlPr>
            </control>
          </mc:Choice>
        </mc:AlternateContent>
        <mc:AlternateContent xmlns:mc="http://schemas.openxmlformats.org/markup-compatibility/2006">
          <mc:Choice Requires="x14">
            <control shapeId="154638" r:id="rId17" name="Check Box 14">
              <controlPr defaultSize="0" autoFill="0" autoLine="0" autoPict="0">
                <anchor moveWithCells="1">
                  <from>
                    <xdr:col>3</xdr:col>
                    <xdr:colOff>76200</xdr:colOff>
                    <xdr:row>26</xdr:row>
                    <xdr:rowOff>57150</xdr:rowOff>
                  </from>
                  <to>
                    <xdr:col>3</xdr:col>
                    <xdr:colOff>323850</xdr:colOff>
                    <xdr:row>26</xdr:row>
                    <xdr:rowOff>333375</xdr:rowOff>
                  </to>
                </anchor>
              </controlPr>
            </control>
          </mc:Choice>
        </mc:AlternateContent>
        <mc:AlternateContent xmlns:mc="http://schemas.openxmlformats.org/markup-compatibility/2006">
          <mc:Choice Requires="x14">
            <control shapeId="154639" r:id="rId18" name="Check Box 15">
              <controlPr defaultSize="0" autoFill="0" autoLine="0" autoPict="0">
                <anchor moveWithCells="1">
                  <from>
                    <xdr:col>3</xdr:col>
                    <xdr:colOff>76200</xdr:colOff>
                    <xdr:row>27</xdr:row>
                    <xdr:rowOff>76200</xdr:rowOff>
                  </from>
                  <to>
                    <xdr:col>3</xdr:col>
                    <xdr:colOff>323850</xdr:colOff>
                    <xdr:row>27</xdr:row>
                    <xdr:rowOff>352425</xdr:rowOff>
                  </to>
                </anchor>
              </controlPr>
            </control>
          </mc:Choice>
        </mc:AlternateContent>
        <mc:AlternateContent xmlns:mc="http://schemas.openxmlformats.org/markup-compatibility/2006">
          <mc:Choice Requires="x14">
            <control shapeId="154640" r:id="rId19" name="Check Box 16">
              <controlPr defaultSize="0" autoFill="0" autoLine="0" autoPict="0">
                <anchor moveWithCells="1">
                  <from>
                    <xdr:col>3</xdr:col>
                    <xdr:colOff>76200</xdr:colOff>
                    <xdr:row>28</xdr:row>
                    <xdr:rowOff>57150</xdr:rowOff>
                  </from>
                  <to>
                    <xdr:col>3</xdr:col>
                    <xdr:colOff>323850</xdr:colOff>
                    <xdr:row>28</xdr:row>
                    <xdr:rowOff>333375</xdr:rowOff>
                  </to>
                </anchor>
              </controlPr>
            </control>
          </mc:Choice>
        </mc:AlternateContent>
        <mc:AlternateContent xmlns:mc="http://schemas.openxmlformats.org/markup-compatibility/2006">
          <mc:Choice Requires="x14">
            <control shapeId="154641" r:id="rId20" name="Check Box 17">
              <controlPr defaultSize="0" autoFill="0" autoLine="0" autoPict="0">
                <anchor moveWithCells="1">
                  <from>
                    <xdr:col>3</xdr:col>
                    <xdr:colOff>76200</xdr:colOff>
                    <xdr:row>29</xdr:row>
                    <xdr:rowOff>76200</xdr:rowOff>
                  </from>
                  <to>
                    <xdr:col>3</xdr:col>
                    <xdr:colOff>323850</xdr:colOff>
                    <xdr:row>29</xdr:row>
                    <xdr:rowOff>352425</xdr:rowOff>
                  </to>
                </anchor>
              </controlPr>
            </control>
          </mc:Choice>
        </mc:AlternateContent>
        <mc:AlternateContent xmlns:mc="http://schemas.openxmlformats.org/markup-compatibility/2006">
          <mc:Choice Requires="x14">
            <control shapeId="154643" r:id="rId21" name="Check Box 19">
              <controlPr defaultSize="0" autoFill="0" autoLine="0" autoPict="0">
                <anchor moveWithCells="1">
                  <from>
                    <xdr:col>3</xdr:col>
                    <xdr:colOff>66675</xdr:colOff>
                    <xdr:row>15</xdr:row>
                    <xdr:rowOff>19050</xdr:rowOff>
                  </from>
                  <to>
                    <xdr:col>3</xdr:col>
                    <xdr:colOff>314325</xdr:colOff>
                    <xdr:row>15</xdr:row>
                    <xdr:rowOff>361950</xdr:rowOff>
                  </to>
                </anchor>
              </controlPr>
            </control>
          </mc:Choice>
        </mc:AlternateContent>
        <mc:AlternateContent xmlns:mc="http://schemas.openxmlformats.org/markup-compatibility/2006">
          <mc:Choice Requires="x14">
            <control shapeId="154644" r:id="rId22" name="Check Box 20">
              <controlPr defaultSize="0" autoFill="0" autoLine="0" autoPict="0">
                <anchor moveWithCells="1">
                  <from>
                    <xdr:col>3</xdr:col>
                    <xdr:colOff>76200</xdr:colOff>
                    <xdr:row>18</xdr:row>
                    <xdr:rowOff>0</xdr:rowOff>
                  </from>
                  <to>
                    <xdr:col>3</xdr:col>
                    <xdr:colOff>323850</xdr:colOff>
                    <xdr:row>18</xdr:row>
                    <xdr:rowOff>276225</xdr:rowOff>
                  </to>
                </anchor>
              </controlPr>
            </control>
          </mc:Choice>
        </mc:AlternateContent>
        <mc:AlternateContent xmlns:mc="http://schemas.openxmlformats.org/markup-compatibility/2006">
          <mc:Choice Requires="x14">
            <control shapeId="154645" r:id="rId23" name="Check Box 21">
              <controlPr defaultSize="0" autoFill="0" autoLine="0" autoPict="0">
                <anchor moveWithCells="1">
                  <from>
                    <xdr:col>3</xdr:col>
                    <xdr:colOff>76200</xdr:colOff>
                    <xdr:row>30</xdr:row>
                    <xdr:rowOff>57150</xdr:rowOff>
                  </from>
                  <to>
                    <xdr:col>3</xdr:col>
                    <xdr:colOff>323850</xdr:colOff>
                    <xdr:row>30</xdr:row>
                    <xdr:rowOff>333375</xdr:rowOff>
                  </to>
                </anchor>
              </controlPr>
            </control>
          </mc:Choice>
        </mc:AlternateContent>
        <mc:AlternateContent xmlns:mc="http://schemas.openxmlformats.org/markup-compatibility/2006">
          <mc:Choice Requires="x14">
            <control shapeId="154642" r:id="rId24" name="Check Box 18">
              <controlPr defaultSize="0" autoFill="0" autoLine="0" autoPict="0">
                <anchor moveWithCells="1">
                  <from>
                    <xdr:col>3</xdr:col>
                    <xdr:colOff>76200</xdr:colOff>
                    <xdr:row>31</xdr:row>
                    <xdr:rowOff>57150</xdr:rowOff>
                  </from>
                  <to>
                    <xdr:col>3</xdr:col>
                    <xdr:colOff>323850</xdr:colOff>
                    <xdr:row>31</xdr:row>
                    <xdr:rowOff>333375</xdr:rowOff>
                  </to>
                </anchor>
              </controlPr>
            </control>
          </mc:Choice>
        </mc:AlternateContent>
        <mc:AlternateContent xmlns:mc="http://schemas.openxmlformats.org/markup-compatibility/2006">
          <mc:Choice Requires="x14">
            <control shapeId="154646" r:id="rId25" name="Check Box 22">
              <controlPr defaultSize="0" autoFill="0" autoLine="0" autoPict="0">
                <anchor moveWithCells="1">
                  <from>
                    <xdr:col>2</xdr:col>
                    <xdr:colOff>0</xdr:colOff>
                    <xdr:row>36</xdr:row>
                    <xdr:rowOff>57150</xdr:rowOff>
                  </from>
                  <to>
                    <xdr:col>2</xdr:col>
                    <xdr:colOff>247650</xdr:colOff>
                    <xdr:row>37</xdr:row>
                    <xdr:rowOff>142875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17451269-AF25-4B63-88F0-1E523205FFC8}">
            <x14:dataBar minLength="0" maxLength="100" gradient="0">
              <x14:cfvo type="num">
                <xm:f>0</xm:f>
              </x14:cfvo>
              <x14:cfvo type="num">
                <xm:f>1</xm:f>
              </x14:cfvo>
              <x14:negativeFillColor rgb="FFFF0000"/>
              <x14:axisColor rgb="FF000000"/>
            </x14:dataBar>
          </x14:cfRule>
          <xm:sqref>B10:E10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F3338-CD94-47D1-865E-11100E927DB8}">
  <sheetPr>
    <pageSetUpPr fitToPage="1"/>
  </sheetPr>
  <dimension ref="A1:O35"/>
  <sheetViews>
    <sheetView tabSelected="1" workbookViewId="0">
      <selection activeCell="S21" sqref="S21"/>
    </sheetView>
  </sheetViews>
  <sheetFormatPr defaultRowHeight="15" x14ac:dyDescent="0.25"/>
  <cols>
    <col min="1" max="1" width="20" customWidth="1"/>
    <col min="15" max="15" width="12.42578125" bestFit="1" customWidth="1"/>
  </cols>
  <sheetData>
    <row r="1" spans="1:13" s="460" customFormat="1" ht="14.45" customHeight="1" x14ac:dyDescent="0.25">
      <c r="A1" s="493"/>
      <c r="B1" s="21"/>
      <c r="C1" s="770" t="s">
        <v>1</v>
      </c>
      <c r="D1" s="770"/>
      <c r="E1" s="770"/>
      <c r="F1" s="770"/>
      <c r="G1" s="770"/>
      <c r="H1" s="770"/>
      <c r="I1" s="770"/>
      <c r="J1" s="770"/>
      <c r="K1" s="770"/>
      <c r="L1" s="770"/>
      <c r="M1" s="770"/>
    </row>
    <row r="2" spans="1:13" s="460" customFormat="1" ht="14.45" customHeight="1" x14ac:dyDescent="0.25">
      <c r="A2" s="494"/>
      <c r="B2" s="22"/>
      <c r="C2" s="771" t="s">
        <v>446</v>
      </c>
      <c r="D2" s="771"/>
      <c r="E2" s="771"/>
      <c r="F2" s="771"/>
      <c r="G2" s="771"/>
      <c r="H2" s="771"/>
      <c r="I2" s="771"/>
      <c r="J2" s="771"/>
      <c r="K2" s="771"/>
      <c r="L2" s="771"/>
      <c r="M2" s="771"/>
    </row>
    <row r="3" spans="1:13" s="460" customFormat="1" ht="14.45" customHeight="1" x14ac:dyDescent="0.25">
      <c r="A3" s="495"/>
      <c r="B3" s="23"/>
      <c r="C3" s="770" t="s">
        <v>33</v>
      </c>
      <c r="D3" s="770"/>
      <c r="E3" s="770"/>
      <c r="F3" s="770"/>
      <c r="G3" s="770"/>
      <c r="H3" s="770"/>
      <c r="I3" s="770"/>
      <c r="J3" s="770"/>
      <c r="K3" s="770"/>
      <c r="L3" s="770"/>
      <c r="M3" s="770"/>
    </row>
    <row r="4" spans="1:13" s="460" customFormat="1" ht="20.45" customHeight="1" x14ac:dyDescent="0.25">
      <c r="A4" s="772" t="s">
        <v>1003</v>
      </c>
      <c r="B4" s="773"/>
      <c r="C4" s="773"/>
      <c r="D4" s="773"/>
      <c r="E4" s="773"/>
      <c r="F4" s="773"/>
      <c r="G4" s="773"/>
      <c r="H4" s="773"/>
      <c r="I4" s="773"/>
      <c r="J4" s="773"/>
      <c r="K4" s="774"/>
      <c r="L4" s="774"/>
      <c r="M4" s="774"/>
    </row>
    <row r="5" spans="1:13" s="460" customFormat="1" ht="14.45" customHeight="1" x14ac:dyDescent="0.25">
      <c r="A5" s="498" t="s">
        <v>69</v>
      </c>
      <c r="B5" s="749" t="s">
        <v>1004</v>
      </c>
      <c r="C5" s="750"/>
      <c r="D5" s="750"/>
      <c r="E5" s="750"/>
      <c r="F5" s="750"/>
      <c r="G5" s="750"/>
      <c r="H5" s="750"/>
      <c r="I5" s="750"/>
      <c r="J5" s="750"/>
      <c r="K5" s="775" t="s">
        <v>46</v>
      </c>
      <c r="L5" s="776"/>
      <c r="M5" s="777"/>
    </row>
    <row r="6" spans="1:13" s="460" customFormat="1" ht="14.45" customHeight="1" x14ac:dyDescent="0.25">
      <c r="A6" s="498" t="s">
        <v>70</v>
      </c>
      <c r="B6" s="749" t="s">
        <v>457</v>
      </c>
      <c r="C6" s="750"/>
      <c r="D6" s="750"/>
      <c r="E6" s="750"/>
      <c r="F6" s="750"/>
      <c r="G6" s="750"/>
      <c r="H6" s="750"/>
      <c r="I6" s="750"/>
      <c r="J6" s="750"/>
      <c r="K6" s="778"/>
      <c r="L6" s="779"/>
      <c r="M6" s="780"/>
    </row>
    <row r="7" spans="1:13" s="460" customFormat="1" ht="14.45" customHeight="1" x14ac:dyDescent="0.25">
      <c r="A7" s="498" t="s">
        <v>71</v>
      </c>
      <c r="B7" s="749" t="s">
        <v>1005</v>
      </c>
      <c r="C7" s="750"/>
      <c r="D7" s="750"/>
      <c r="E7" s="750"/>
      <c r="F7" s="750"/>
      <c r="G7" s="750"/>
      <c r="H7" s="750"/>
      <c r="I7" s="750"/>
      <c r="J7" s="750"/>
      <c r="K7" s="751" t="s">
        <v>1288</v>
      </c>
      <c r="L7" s="752"/>
      <c r="M7" s="753"/>
    </row>
    <row r="8" spans="1:13" s="460" customFormat="1" ht="14.45" customHeight="1" x14ac:dyDescent="0.25">
      <c r="A8" s="498" t="s">
        <v>72</v>
      </c>
      <c r="B8" s="757" t="s">
        <v>1759</v>
      </c>
      <c r="C8" s="750"/>
      <c r="D8" s="750"/>
      <c r="E8" s="750"/>
      <c r="F8" s="750"/>
      <c r="G8" s="750"/>
      <c r="H8" s="750"/>
      <c r="I8" s="750"/>
      <c r="J8" s="750"/>
      <c r="K8" s="754"/>
      <c r="L8" s="755"/>
      <c r="M8" s="756"/>
    </row>
    <row r="9" spans="1:13" ht="15" customHeight="1" x14ac:dyDescent="0.25">
      <c r="A9" s="758" t="s">
        <v>5</v>
      </c>
      <c r="B9" s="737" t="s">
        <v>858</v>
      </c>
      <c r="C9" s="737"/>
      <c r="D9" s="737"/>
      <c r="E9" s="737"/>
      <c r="F9" s="737"/>
      <c r="G9" s="737"/>
      <c r="H9" s="737"/>
      <c r="I9" s="760" t="s">
        <v>859</v>
      </c>
      <c r="J9" s="761"/>
      <c r="K9" s="764" t="s">
        <v>726</v>
      </c>
      <c r="L9" s="765"/>
      <c r="M9" s="766"/>
    </row>
    <row r="10" spans="1:13" x14ac:dyDescent="0.25">
      <c r="A10" s="759" t="s">
        <v>5</v>
      </c>
      <c r="B10" s="737"/>
      <c r="C10" s="737"/>
      <c r="D10" s="737"/>
      <c r="E10" s="737"/>
      <c r="F10" s="737"/>
      <c r="G10" s="737"/>
      <c r="H10" s="737"/>
      <c r="I10" s="762"/>
      <c r="J10" s="763"/>
      <c r="K10" s="767"/>
      <c r="L10" s="768"/>
      <c r="M10" s="769"/>
    </row>
    <row r="11" spans="1:13" x14ac:dyDescent="0.25">
      <c r="A11" s="496" t="s">
        <v>11</v>
      </c>
      <c r="B11" s="737" t="s">
        <v>4</v>
      </c>
      <c r="C11" s="737"/>
      <c r="D11" s="737"/>
      <c r="E11" s="737"/>
      <c r="F11" s="737"/>
      <c r="G11" s="737"/>
      <c r="H11" s="737"/>
      <c r="I11" s="738">
        <v>2.6690907930673493E-2</v>
      </c>
      <c r="J11" s="739"/>
      <c r="K11" s="740">
        <v>74334.560000000012</v>
      </c>
      <c r="L11" s="741"/>
      <c r="M11" s="742"/>
    </row>
    <row r="12" spans="1:13" x14ac:dyDescent="0.25">
      <c r="A12" s="496" t="s">
        <v>10</v>
      </c>
      <c r="B12" s="737" t="s">
        <v>489</v>
      </c>
      <c r="C12" s="737"/>
      <c r="D12" s="737"/>
      <c r="E12" s="737"/>
      <c r="F12" s="737"/>
      <c r="G12" s="737"/>
      <c r="H12" s="737"/>
      <c r="I12" s="738">
        <v>6.000813015577023E-3</v>
      </c>
      <c r="J12" s="739"/>
      <c r="K12" s="740">
        <v>16712.350000000002</v>
      </c>
      <c r="L12" s="741"/>
      <c r="M12" s="742"/>
    </row>
    <row r="13" spans="1:13" x14ac:dyDescent="0.25">
      <c r="A13" s="496" t="s">
        <v>17</v>
      </c>
      <c r="B13" s="737" t="s">
        <v>123</v>
      </c>
      <c r="C13" s="737"/>
      <c r="D13" s="737"/>
      <c r="E13" s="737"/>
      <c r="F13" s="737"/>
      <c r="G13" s="737"/>
      <c r="H13" s="737"/>
      <c r="I13" s="738">
        <v>8.1817138539709254E-3</v>
      </c>
      <c r="J13" s="739"/>
      <c r="K13" s="740">
        <v>22786.190000000002</v>
      </c>
      <c r="L13" s="741"/>
      <c r="M13" s="742"/>
    </row>
    <row r="14" spans="1:13" x14ac:dyDescent="0.25">
      <c r="A14" s="496" t="s">
        <v>34</v>
      </c>
      <c r="B14" s="737" t="s">
        <v>343</v>
      </c>
      <c r="C14" s="737"/>
      <c r="D14" s="737"/>
      <c r="E14" s="737"/>
      <c r="F14" s="737"/>
      <c r="G14" s="737"/>
      <c r="H14" s="737"/>
      <c r="I14" s="738">
        <v>0.10236690024308635</v>
      </c>
      <c r="J14" s="739"/>
      <c r="K14" s="740">
        <v>285093.27999999997</v>
      </c>
      <c r="L14" s="741"/>
      <c r="M14" s="742"/>
    </row>
    <row r="15" spans="1:13" x14ac:dyDescent="0.25">
      <c r="A15" s="496" t="s">
        <v>58</v>
      </c>
      <c r="B15" s="737" t="s">
        <v>122</v>
      </c>
      <c r="C15" s="737"/>
      <c r="D15" s="737"/>
      <c r="E15" s="737"/>
      <c r="F15" s="737"/>
      <c r="G15" s="737"/>
      <c r="H15" s="737"/>
      <c r="I15" s="738">
        <v>6.7018079824646054E-2</v>
      </c>
      <c r="J15" s="739"/>
      <c r="K15" s="740">
        <v>186646.30999999997</v>
      </c>
      <c r="L15" s="741"/>
      <c r="M15" s="742"/>
    </row>
    <row r="16" spans="1:13" x14ac:dyDescent="0.25">
      <c r="A16" s="496" t="s">
        <v>132</v>
      </c>
      <c r="B16" s="737" t="s">
        <v>130</v>
      </c>
      <c r="C16" s="737"/>
      <c r="D16" s="737"/>
      <c r="E16" s="737"/>
      <c r="F16" s="737"/>
      <c r="G16" s="737"/>
      <c r="H16" s="737"/>
      <c r="I16" s="738">
        <v>3.4834783558686876E-2</v>
      </c>
      <c r="J16" s="739"/>
      <c r="K16" s="740">
        <v>97015.37000000001</v>
      </c>
      <c r="L16" s="741"/>
      <c r="M16" s="742"/>
    </row>
    <row r="17" spans="1:13" x14ac:dyDescent="0.25">
      <c r="A17" s="496" t="s">
        <v>61</v>
      </c>
      <c r="B17" s="737" t="s">
        <v>133</v>
      </c>
      <c r="C17" s="737"/>
      <c r="D17" s="737"/>
      <c r="E17" s="737"/>
      <c r="F17" s="737"/>
      <c r="G17" s="737"/>
      <c r="H17" s="737"/>
      <c r="I17" s="738">
        <v>5.9512218876262922E-2</v>
      </c>
      <c r="J17" s="739"/>
      <c r="K17" s="740">
        <v>165742.37999999998</v>
      </c>
      <c r="L17" s="741"/>
      <c r="M17" s="742"/>
    </row>
    <row r="18" spans="1:13" x14ac:dyDescent="0.25">
      <c r="A18" s="496" t="s">
        <v>64</v>
      </c>
      <c r="B18" s="737" t="s">
        <v>139</v>
      </c>
      <c r="C18" s="737"/>
      <c r="D18" s="737"/>
      <c r="E18" s="737"/>
      <c r="F18" s="737"/>
      <c r="G18" s="737"/>
      <c r="H18" s="737"/>
      <c r="I18" s="738">
        <v>2.6101672174902914E-2</v>
      </c>
      <c r="J18" s="739"/>
      <c r="K18" s="740">
        <v>72693.53</v>
      </c>
      <c r="L18" s="741"/>
      <c r="M18" s="742"/>
    </row>
    <row r="19" spans="1:13" x14ac:dyDescent="0.25">
      <c r="A19" s="496" t="s">
        <v>148</v>
      </c>
      <c r="B19" s="737" t="s">
        <v>131</v>
      </c>
      <c r="C19" s="737"/>
      <c r="D19" s="737"/>
      <c r="E19" s="737"/>
      <c r="F19" s="737"/>
      <c r="G19" s="737"/>
      <c r="H19" s="737"/>
      <c r="I19" s="738">
        <v>2.3001975332772883E-2</v>
      </c>
      <c r="J19" s="739"/>
      <c r="K19" s="740">
        <v>64060.829999999987</v>
      </c>
      <c r="L19" s="741"/>
      <c r="M19" s="742"/>
    </row>
    <row r="20" spans="1:13" x14ac:dyDescent="0.25">
      <c r="A20" s="496" t="s">
        <v>151</v>
      </c>
      <c r="B20" s="737" t="s">
        <v>147</v>
      </c>
      <c r="C20" s="737"/>
      <c r="D20" s="737"/>
      <c r="E20" s="737"/>
      <c r="F20" s="737"/>
      <c r="G20" s="737"/>
      <c r="H20" s="737"/>
      <c r="I20" s="738">
        <v>3.2406727794563675E-2</v>
      </c>
      <c r="J20" s="739"/>
      <c r="K20" s="740">
        <v>90253.200000000012</v>
      </c>
      <c r="L20" s="741"/>
      <c r="M20" s="742"/>
    </row>
    <row r="21" spans="1:13" x14ac:dyDescent="0.25">
      <c r="A21" s="496" t="s">
        <v>152</v>
      </c>
      <c r="B21" s="737" t="s">
        <v>149</v>
      </c>
      <c r="C21" s="737"/>
      <c r="D21" s="737"/>
      <c r="E21" s="737"/>
      <c r="F21" s="737"/>
      <c r="G21" s="737"/>
      <c r="H21" s="737"/>
      <c r="I21" s="738">
        <v>7.5514729226039265E-3</v>
      </c>
      <c r="J21" s="739"/>
      <c r="K21" s="740">
        <v>21030.959999999999</v>
      </c>
      <c r="L21" s="741"/>
      <c r="M21" s="742"/>
    </row>
    <row r="22" spans="1:13" x14ac:dyDescent="0.25">
      <c r="A22" s="496" t="s">
        <v>155</v>
      </c>
      <c r="B22" s="737" t="s">
        <v>1358</v>
      </c>
      <c r="C22" s="737"/>
      <c r="D22" s="737"/>
      <c r="E22" s="737"/>
      <c r="F22" s="737"/>
      <c r="G22" s="737"/>
      <c r="H22" s="737"/>
      <c r="I22" s="738">
        <v>0.19656329303789671</v>
      </c>
      <c r="J22" s="739"/>
      <c r="K22" s="740">
        <v>547431.57999999984</v>
      </c>
      <c r="L22" s="741"/>
      <c r="M22" s="742"/>
    </row>
    <row r="23" spans="1:13" x14ac:dyDescent="0.25">
      <c r="A23" s="496" t="s">
        <v>158</v>
      </c>
      <c r="B23" s="737" t="s">
        <v>156</v>
      </c>
      <c r="C23" s="737"/>
      <c r="D23" s="737"/>
      <c r="E23" s="737"/>
      <c r="F23" s="737"/>
      <c r="G23" s="737"/>
      <c r="H23" s="737"/>
      <c r="I23" s="738">
        <v>1.8483244479151303E-3</v>
      </c>
      <c r="J23" s="739"/>
      <c r="K23" s="740">
        <v>5147.6099999999988</v>
      </c>
      <c r="L23" s="741"/>
      <c r="M23" s="742"/>
    </row>
    <row r="24" spans="1:13" x14ac:dyDescent="0.25">
      <c r="A24" s="496" t="s">
        <v>159</v>
      </c>
      <c r="B24" s="737" t="s">
        <v>157</v>
      </c>
      <c r="C24" s="737"/>
      <c r="D24" s="737"/>
      <c r="E24" s="737"/>
      <c r="F24" s="737"/>
      <c r="G24" s="737"/>
      <c r="H24" s="737"/>
      <c r="I24" s="738">
        <v>8.7704146035099892E-3</v>
      </c>
      <c r="J24" s="739"/>
      <c r="K24" s="740">
        <v>24425.730000000003</v>
      </c>
      <c r="L24" s="741"/>
      <c r="M24" s="742"/>
    </row>
    <row r="25" spans="1:13" x14ac:dyDescent="0.25">
      <c r="A25" s="496" t="s">
        <v>192</v>
      </c>
      <c r="B25" s="737" t="s">
        <v>160</v>
      </c>
      <c r="C25" s="737"/>
      <c r="D25" s="737"/>
      <c r="E25" s="737"/>
      <c r="F25" s="737"/>
      <c r="G25" s="737"/>
      <c r="H25" s="737"/>
      <c r="I25" s="738">
        <v>9.8392636972789108E-3</v>
      </c>
      <c r="J25" s="739"/>
      <c r="K25" s="740">
        <v>27402.49</v>
      </c>
      <c r="L25" s="741"/>
      <c r="M25" s="742"/>
    </row>
    <row r="26" spans="1:13" x14ac:dyDescent="0.25">
      <c r="A26" s="496" t="s">
        <v>196</v>
      </c>
      <c r="B26" s="737" t="s">
        <v>162</v>
      </c>
      <c r="C26" s="737"/>
      <c r="D26" s="737"/>
      <c r="E26" s="737"/>
      <c r="F26" s="737"/>
      <c r="G26" s="737"/>
      <c r="H26" s="737"/>
      <c r="I26" s="738">
        <v>2.2331616115334189E-2</v>
      </c>
      <c r="J26" s="739"/>
      <c r="K26" s="740">
        <v>62193.87</v>
      </c>
      <c r="L26" s="741"/>
      <c r="M26" s="742"/>
    </row>
    <row r="27" spans="1:13" x14ac:dyDescent="0.25">
      <c r="A27" s="496" t="s">
        <v>199</v>
      </c>
      <c r="B27" s="737" t="s">
        <v>357</v>
      </c>
      <c r="C27" s="737"/>
      <c r="D27" s="737"/>
      <c r="E27" s="737"/>
      <c r="F27" s="737"/>
      <c r="G27" s="737"/>
      <c r="H27" s="737"/>
      <c r="I27" s="738">
        <v>1.5543259564388087E-2</v>
      </c>
      <c r="J27" s="739"/>
      <c r="K27" s="740">
        <v>43288.2</v>
      </c>
      <c r="L27" s="741"/>
      <c r="M27" s="742"/>
    </row>
    <row r="28" spans="1:13" x14ac:dyDescent="0.25">
      <c r="A28" s="496" t="s">
        <v>208</v>
      </c>
      <c r="B28" s="737" t="s">
        <v>1153</v>
      </c>
      <c r="C28" s="737"/>
      <c r="D28" s="737"/>
      <c r="E28" s="737"/>
      <c r="F28" s="737"/>
      <c r="G28" s="737"/>
      <c r="H28" s="737"/>
      <c r="I28" s="738">
        <v>2.2239749441285633E-2</v>
      </c>
      <c r="J28" s="739"/>
      <c r="K28" s="740">
        <v>61938.020000000004</v>
      </c>
      <c r="L28" s="741"/>
      <c r="M28" s="742"/>
    </row>
    <row r="29" spans="1:13" x14ac:dyDescent="0.25">
      <c r="A29" s="496" t="s">
        <v>360</v>
      </c>
      <c r="B29" s="737" t="s">
        <v>1152</v>
      </c>
      <c r="C29" s="737"/>
      <c r="D29" s="737"/>
      <c r="E29" s="737"/>
      <c r="F29" s="737"/>
      <c r="G29" s="737"/>
      <c r="H29" s="737"/>
      <c r="I29" s="738">
        <v>4.8133684800590387E-3</v>
      </c>
      <c r="J29" s="739"/>
      <c r="K29" s="740">
        <v>13405.300000000003</v>
      </c>
      <c r="L29" s="741"/>
      <c r="M29" s="742"/>
    </row>
    <row r="30" spans="1:13" x14ac:dyDescent="0.25">
      <c r="A30" s="497" t="s">
        <v>211</v>
      </c>
      <c r="B30" s="737" t="s">
        <v>1600</v>
      </c>
      <c r="C30" s="737"/>
      <c r="D30" s="737"/>
      <c r="E30" s="737"/>
      <c r="F30" s="737"/>
      <c r="G30" s="737"/>
      <c r="H30" s="737"/>
      <c r="I30" s="738">
        <v>1.2955804259086941E-3</v>
      </c>
      <c r="J30" s="739"/>
      <c r="K30" s="740">
        <v>3608.2099999999996</v>
      </c>
      <c r="L30" s="741"/>
      <c r="M30" s="742"/>
    </row>
    <row r="31" spans="1:13" x14ac:dyDescent="0.25">
      <c r="A31" s="497" t="s">
        <v>212</v>
      </c>
      <c r="B31" s="737" t="s">
        <v>161</v>
      </c>
      <c r="C31" s="737"/>
      <c r="D31" s="737"/>
      <c r="E31" s="737"/>
      <c r="F31" s="737"/>
      <c r="G31" s="737"/>
      <c r="H31" s="737"/>
      <c r="I31" s="743">
        <v>0.27798001711510067</v>
      </c>
      <c r="J31" s="744"/>
      <c r="K31" s="740">
        <v>774178.32</v>
      </c>
      <c r="L31" s="741"/>
      <c r="M31" s="742"/>
    </row>
    <row r="32" spans="1:13" x14ac:dyDescent="0.25">
      <c r="A32" s="497" t="s">
        <v>533</v>
      </c>
      <c r="B32" s="737" t="s">
        <v>177</v>
      </c>
      <c r="C32" s="737"/>
      <c r="D32" s="737"/>
      <c r="E32" s="737"/>
      <c r="F32" s="737"/>
      <c r="G32" s="737"/>
      <c r="H32" s="737"/>
      <c r="I32" s="743">
        <v>4.3414527686319336E-2</v>
      </c>
      <c r="J32" s="744"/>
      <c r="K32" s="740">
        <v>120910.07999999999</v>
      </c>
      <c r="L32" s="741"/>
      <c r="M32" s="742"/>
    </row>
    <row r="33" spans="1:15" x14ac:dyDescent="0.25">
      <c r="A33" s="497" t="s">
        <v>671</v>
      </c>
      <c r="B33" s="737" t="s">
        <v>176</v>
      </c>
      <c r="C33" s="737"/>
      <c r="D33" s="737"/>
      <c r="E33" s="737"/>
      <c r="F33" s="737"/>
      <c r="G33" s="737"/>
      <c r="H33" s="737"/>
      <c r="I33" s="743">
        <v>1.6933198572564596E-3</v>
      </c>
      <c r="J33" s="744"/>
      <c r="K33" s="740">
        <v>4715.92</v>
      </c>
      <c r="L33" s="741"/>
      <c r="M33" s="742"/>
    </row>
    <row r="34" spans="1:15" x14ac:dyDescent="0.25">
      <c r="H34" s="528" t="s">
        <v>1000</v>
      </c>
      <c r="I34" s="743">
        <v>1</v>
      </c>
      <c r="J34" s="748"/>
      <c r="K34" s="745">
        <v>2785014.29</v>
      </c>
      <c r="L34" s="746"/>
      <c r="M34" s="747"/>
      <c r="O34" t="b">
        <v>1</v>
      </c>
    </row>
    <row r="35" spans="1:15" x14ac:dyDescent="0.25">
      <c r="K35" s="735"/>
      <c r="L35" s="736"/>
      <c r="M35" s="736"/>
    </row>
  </sheetData>
  <mergeCells count="86">
    <mergeCell ref="C1:M1"/>
    <mergeCell ref="C2:M2"/>
    <mergeCell ref="C3:M3"/>
    <mergeCell ref="A4:M4"/>
    <mergeCell ref="B5:J5"/>
    <mergeCell ref="K5:M6"/>
    <mergeCell ref="B6:J6"/>
    <mergeCell ref="B7:J7"/>
    <mergeCell ref="K7:M8"/>
    <mergeCell ref="B8:J8"/>
    <mergeCell ref="A9:A10"/>
    <mergeCell ref="B9:H10"/>
    <mergeCell ref="I9:J10"/>
    <mergeCell ref="K9:M10"/>
    <mergeCell ref="B11:H11"/>
    <mergeCell ref="I11:J11"/>
    <mergeCell ref="K11:M11"/>
    <mergeCell ref="B12:H12"/>
    <mergeCell ref="I12:J12"/>
    <mergeCell ref="K12:M12"/>
    <mergeCell ref="B13:H13"/>
    <mergeCell ref="I13:J13"/>
    <mergeCell ref="K13:M13"/>
    <mergeCell ref="B14:H14"/>
    <mergeCell ref="I14:J14"/>
    <mergeCell ref="K14:M14"/>
    <mergeCell ref="B15:H15"/>
    <mergeCell ref="I15:J15"/>
    <mergeCell ref="K15:M15"/>
    <mergeCell ref="B16:H16"/>
    <mergeCell ref="I16:J16"/>
    <mergeCell ref="K16:M16"/>
    <mergeCell ref="B17:H17"/>
    <mergeCell ref="I17:J17"/>
    <mergeCell ref="K17:M17"/>
    <mergeCell ref="B18:H18"/>
    <mergeCell ref="I18:J18"/>
    <mergeCell ref="K18:M18"/>
    <mergeCell ref="B19:H19"/>
    <mergeCell ref="I19:J19"/>
    <mergeCell ref="K19:M19"/>
    <mergeCell ref="B20:H20"/>
    <mergeCell ref="I20:J20"/>
    <mergeCell ref="K20:M20"/>
    <mergeCell ref="B21:H21"/>
    <mergeCell ref="I21:J21"/>
    <mergeCell ref="K21:M21"/>
    <mergeCell ref="B22:H22"/>
    <mergeCell ref="I22:J22"/>
    <mergeCell ref="K22:M22"/>
    <mergeCell ref="B23:H23"/>
    <mergeCell ref="I23:J23"/>
    <mergeCell ref="K23:M23"/>
    <mergeCell ref="B24:H24"/>
    <mergeCell ref="I24:J24"/>
    <mergeCell ref="K24:M24"/>
    <mergeCell ref="I33:J33"/>
    <mergeCell ref="K33:M33"/>
    <mergeCell ref="B25:H25"/>
    <mergeCell ref="I25:J25"/>
    <mergeCell ref="K25:M25"/>
    <mergeCell ref="B26:H26"/>
    <mergeCell ref="I26:J26"/>
    <mergeCell ref="K26:M26"/>
    <mergeCell ref="B27:H27"/>
    <mergeCell ref="I27:J27"/>
    <mergeCell ref="K27:M27"/>
    <mergeCell ref="B28:H28"/>
    <mergeCell ref="I28:J28"/>
    <mergeCell ref="K28:M28"/>
    <mergeCell ref="K35:M35"/>
    <mergeCell ref="B29:H29"/>
    <mergeCell ref="I29:J29"/>
    <mergeCell ref="K29:M29"/>
    <mergeCell ref="B30:H30"/>
    <mergeCell ref="I30:J30"/>
    <mergeCell ref="K30:M30"/>
    <mergeCell ref="B31:H31"/>
    <mergeCell ref="I31:J31"/>
    <mergeCell ref="K31:M31"/>
    <mergeCell ref="K34:M34"/>
    <mergeCell ref="I34:J34"/>
    <mergeCell ref="B32:H32"/>
    <mergeCell ref="I32:J32"/>
    <mergeCell ref="K32:M32"/>
    <mergeCell ref="B33:H33"/>
  </mergeCells>
  <printOptions horizontalCentered="1"/>
  <pageMargins left="0.23622047244094491" right="0.23622047244094491" top="0.74803149606299213" bottom="0.74803149606299213" header="0.31496062992125984" footer="0.31496062992125984"/>
  <pageSetup paperSize="9" scale="95"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tabColor theme="4" tint="0.79998168889431442"/>
    <pageSetUpPr fitToPage="1"/>
  </sheetPr>
  <dimension ref="A1:AA524"/>
  <sheetViews>
    <sheetView workbookViewId="0">
      <selection sqref="A1:XFD1048576"/>
    </sheetView>
  </sheetViews>
  <sheetFormatPr defaultColWidth="9.140625" defaultRowHeight="15" x14ac:dyDescent="0.25"/>
  <cols>
    <col min="1" max="1" width="9.140625" style="87"/>
    <col min="2" max="2" width="10" style="437" customWidth="1"/>
    <col min="3" max="3" width="15.28515625" style="437" customWidth="1"/>
    <col min="4" max="4" width="13" style="437" customWidth="1"/>
    <col min="5" max="5" width="8.85546875" style="437" hidden="1" customWidth="1"/>
    <col min="6" max="6" width="12.140625" style="454" customWidth="1"/>
    <col min="7" max="7" width="62.5703125" style="455" customWidth="1"/>
    <col min="8" max="8" width="11.5703125" style="437" customWidth="1"/>
    <col min="9" max="9" width="13.5703125" style="456" customWidth="1"/>
    <col min="10" max="10" width="15.7109375" style="457" customWidth="1"/>
    <col min="11" max="11" width="17.7109375" style="456" customWidth="1"/>
    <col min="12" max="12" width="17.28515625" style="456" customWidth="1"/>
    <col min="13" max="13" width="16.42578125" style="587" customWidth="1"/>
    <col min="14" max="15" width="14" style="2" bestFit="1" customWidth="1"/>
    <col min="16" max="16" width="12.5703125" style="2" bestFit="1" customWidth="1"/>
    <col min="17" max="17" width="9.140625" style="2"/>
    <col min="18" max="18" width="10.140625" style="2" bestFit="1" customWidth="1"/>
    <col min="19" max="16384" width="9.140625" style="2"/>
  </cols>
  <sheetData>
    <row r="1" spans="2:27" x14ac:dyDescent="0.25">
      <c r="B1" s="86"/>
      <c r="C1" s="86"/>
      <c r="D1" s="86"/>
      <c r="E1" s="86"/>
      <c r="F1" s="438"/>
      <c r="G1" s="439"/>
      <c r="H1" s="86"/>
      <c r="I1" s="440"/>
      <c r="J1" s="441"/>
      <c r="K1" s="440"/>
      <c r="L1" s="440"/>
    </row>
    <row r="2" spans="2:27" x14ac:dyDescent="0.25">
      <c r="B2" s="442"/>
      <c r="C2" s="442"/>
      <c r="D2" s="350" t="s">
        <v>1</v>
      </c>
      <c r="E2" s="351"/>
      <c r="F2" s="422"/>
      <c r="G2" s="443"/>
      <c r="H2" s="352"/>
      <c r="I2" s="353"/>
      <c r="J2" s="354"/>
      <c r="K2" s="353"/>
      <c r="L2" s="353"/>
      <c r="M2" s="588"/>
      <c r="N2" s="3"/>
      <c r="O2" s="3" t="s">
        <v>969</v>
      </c>
      <c r="P2" s="3" t="s">
        <v>970</v>
      </c>
    </row>
    <row r="3" spans="2:27" ht="15.75" x14ac:dyDescent="0.25">
      <c r="B3" s="86"/>
      <c r="C3" s="86"/>
      <c r="D3" s="355" t="s">
        <v>446</v>
      </c>
      <c r="E3" s="356"/>
      <c r="F3" s="423"/>
      <c r="G3" s="444"/>
      <c r="H3" s="357"/>
      <c r="I3" s="358"/>
      <c r="J3" s="359"/>
      <c r="K3" s="358"/>
      <c r="L3" s="358"/>
      <c r="M3" s="588"/>
      <c r="N3" s="3"/>
      <c r="O3" s="3">
        <v>343.91</v>
      </c>
      <c r="P3" s="527">
        <v>8098.0904597132949</v>
      </c>
    </row>
    <row r="4" spans="2:27" x14ac:dyDescent="0.2">
      <c r="B4" s="445"/>
      <c r="C4" s="445"/>
      <c r="D4" s="350" t="s">
        <v>33</v>
      </c>
      <c r="E4" s="351"/>
      <c r="F4" s="446"/>
      <c r="G4" s="443"/>
      <c r="H4" s="352"/>
      <c r="I4" s="353"/>
      <c r="J4" s="354"/>
      <c r="K4" s="353"/>
      <c r="L4" s="353"/>
      <c r="M4" s="588"/>
      <c r="N4" s="3"/>
      <c r="O4" s="3"/>
      <c r="P4" s="3"/>
    </row>
    <row r="5" spans="2:27" ht="18" x14ac:dyDescent="0.25">
      <c r="B5" s="781" t="s">
        <v>20</v>
      </c>
      <c r="C5" s="781"/>
      <c r="D5" s="781"/>
      <c r="E5" s="781"/>
      <c r="F5" s="781"/>
      <c r="G5" s="781"/>
      <c r="H5" s="781"/>
      <c r="I5" s="781"/>
      <c r="J5" s="781"/>
      <c r="K5" s="781"/>
      <c r="L5" s="781"/>
      <c r="M5" s="588"/>
      <c r="N5" s="3"/>
      <c r="O5" s="3"/>
      <c r="P5" s="3"/>
    </row>
    <row r="6" spans="2:27" x14ac:dyDescent="0.25">
      <c r="B6" s="360" t="s">
        <v>69</v>
      </c>
      <c r="C6" s="50" t="s">
        <v>1004</v>
      </c>
      <c r="D6" s="361"/>
      <c r="E6" s="361"/>
      <c r="F6" s="447"/>
      <c r="G6" s="40"/>
      <c r="H6" s="40"/>
      <c r="I6" s="66"/>
      <c r="J6" s="448"/>
      <c r="K6" s="783" t="s">
        <v>46</v>
      </c>
      <c r="L6" s="784"/>
      <c r="M6" s="588"/>
      <c r="N6" s="3"/>
      <c r="O6" s="3"/>
      <c r="P6" s="3"/>
    </row>
    <row r="7" spans="2:27" x14ac:dyDescent="0.25">
      <c r="B7" s="360" t="s">
        <v>70</v>
      </c>
      <c r="C7" s="50" t="s">
        <v>457</v>
      </c>
      <c r="D7" s="361"/>
      <c r="E7" s="361"/>
      <c r="F7" s="447"/>
      <c r="G7" s="40"/>
      <c r="H7" s="40"/>
      <c r="I7" s="66"/>
      <c r="J7" s="448"/>
      <c r="K7" s="785" t="s">
        <v>1288</v>
      </c>
      <c r="L7" s="786"/>
      <c r="M7" s="588"/>
    </row>
    <row r="8" spans="2:27" x14ac:dyDescent="0.25">
      <c r="B8" s="362" t="s">
        <v>71</v>
      </c>
      <c r="C8" s="363" t="s">
        <v>1005</v>
      </c>
      <c r="D8" s="364"/>
      <c r="E8" s="364"/>
      <c r="F8" s="449"/>
      <c r="G8" s="365"/>
      <c r="H8" s="365"/>
      <c r="I8" s="366"/>
      <c r="J8" s="450"/>
      <c r="K8" s="785"/>
      <c r="L8" s="786"/>
      <c r="M8" s="588"/>
    </row>
    <row r="9" spans="2:27" x14ac:dyDescent="0.25">
      <c r="B9" s="360" t="s">
        <v>767</v>
      </c>
      <c r="C9" s="368">
        <v>0.22474058685057496</v>
      </c>
      <c r="D9" s="425" t="s">
        <v>781</v>
      </c>
      <c r="E9" s="426">
        <v>0.1665303579205224</v>
      </c>
      <c r="F9" s="451"/>
      <c r="G9" s="40"/>
      <c r="H9" s="360"/>
      <c r="I9" s="66"/>
      <c r="J9" s="451"/>
      <c r="K9" s="787"/>
      <c r="L9" s="788"/>
      <c r="M9" s="588"/>
    </row>
    <row r="10" spans="2:27" hidden="1" x14ac:dyDescent="0.15">
      <c r="B10" s="360" t="s">
        <v>767</v>
      </c>
      <c r="C10" s="369">
        <v>0.22474058685057496</v>
      </c>
      <c r="D10" s="425" t="s">
        <v>780</v>
      </c>
      <c r="E10" s="427">
        <v>0.15278047942916428</v>
      </c>
      <c r="F10" s="445"/>
      <c r="G10" s="365"/>
      <c r="H10" s="362"/>
      <c r="I10" s="366"/>
      <c r="J10" s="445"/>
      <c r="K10" s="367"/>
      <c r="L10" s="436"/>
      <c r="M10" s="588"/>
    </row>
    <row r="11" spans="2:27" x14ac:dyDescent="0.25">
      <c r="B11" s="362" t="s">
        <v>72</v>
      </c>
      <c r="C11" s="370" t="s">
        <v>1759</v>
      </c>
      <c r="D11" s="371"/>
      <c r="E11" s="371"/>
      <c r="F11" s="424"/>
      <c r="G11" s="372"/>
      <c r="H11" s="445"/>
      <c r="I11" s="373"/>
      <c r="J11" s="782"/>
      <c r="K11" s="782"/>
      <c r="L11" s="500"/>
      <c r="M11" s="588"/>
      <c r="N11" s="3"/>
      <c r="O11" s="3"/>
      <c r="P11" s="3"/>
    </row>
    <row r="12" spans="2:27" x14ac:dyDescent="0.25">
      <c r="B12" s="374" t="s">
        <v>73</v>
      </c>
      <c r="C12" s="375" t="s">
        <v>971</v>
      </c>
      <c r="D12" s="376"/>
      <c r="E12" s="376"/>
      <c r="F12" s="452"/>
      <c r="G12" s="453"/>
      <c r="H12" s="377"/>
      <c r="I12" s="378"/>
      <c r="J12" s="379"/>
      <c r="K12" s="377" t="s">
        <v>74</v>
      </c>
      <c r="L12" s="499" t="s">
        <v>1760</v>
      </c>
      <c r="M12" s="588"/>
      <c r="N12" s="3"/>
      <c r="O12" s="3"/>
      <c r="P12" s="3"/>
    </row>
    <row r="13" spans="2:27" ht="21" x14ac:dyDescent="0.25">
      <c r="B13" s="380" t="s">
        <v>44</v>
      </c>
      <c r="C13" s="380" t="s">
        <v>54</v>
      </c>
      <c r="D13" s="380" t="s">
        <v>52</v>
      </c>
      <c r="E13" s="380" t="s">
        <v>293</v>
      </c>
      <c r="F13" s="380" t="s">
        <v>39</v>
      </c>
      <c r="G13" s="380" t="s">
        <v>53</v>
      </c>
      <c r="H13" s="380" t="s">
        <v>40</v>
      </c>
      <c r="I13" s="382" t="s">
        <v>41</v>
      </c>
      <c r="J13" s="381" t="s">
        <v>725</v>
      </c>
      <c r="K13" s="382" t="s">
        <v>724</v>
      </c>
      <c r="L13" s="382" t="s">
        <v>1662</v>
      </c>
      <c r="M13" s="589"/>
      <c r="N13" s="3"/>
      <c r="O13" s="3"/>
    </row>
    <row r="14" spans="2:27" x14ac:dyDescent="0.25">
      <c r="B14" s="477"/>
      <c r="C14" s="526" t="s">
        <v>54</v>
      </c>
      <c r="D14" s="477"/>
      <c r="E14" s="477"/>
      <c r="F14" s="477"/>
      <c r="G14" s="478" t="s">
        <v>1004</v>
      </c>
      <c r="H14" s="477"/>
      <c r="I14" s="479"/>
      <c r="J14" s="480"/>
      <c r="K14" s="479"/>
      <c r="L14" s="545">
        <v>2785014.2899999996</v>
      </c>
      <c r="M14" s="590"/>
      <c r="N14" s="3"/>
      <c r="O14" s="3"/>
    </row>
    <row r="15" spans="2:27" x14ac:dyDescent="0.25">
      <c r="B15" s="533" t="s">
        <v>11</v>
      </c>
      <c r="C15" s="533"/>
      <c r="D15" s="533"/>
      <c r="E15" s="63"/>
      <c r="F15" s="533"/>
      <c r="G15" s="534" t="s">
        <v>4</v>
      </c>
      <c r="H15" s="535"/>
      <c r="I15" s="536"/>
      <c r="J15" s="537"/>
      <c r="K15" s="536"/>
      <c r="L15" s="538">
        <v>74334.560000000012</v>
      </c>
      <c r="M15" s="591"/>
      <c r="N15" s="384"/>
      <c r="O15" s="384"/>
      <c r="P15" s="87"/>
      <c r="Q15" s="87"/>
      <c r="R15" s="87"/>
      <c r="S15" s="87"/>
      <c r="T15" s="87"/>
      <c r="U15" s="87"/>
      <c r="V15" s="87"/>
      <c r="W15" s="87"/>
      <c r="X15" s="87"/>
      <c r="Y15" s="87"/>
      <c r="Z15" s="87"/>
      <c r="AA15" s="87"/>
    </row>
    <row r="16" spans="2:27" ht="24" x14ac:dyDescent="0.25">
      <c r="B16" s="85" t="s">
        <v>12</v>
      </c>
      <c r="C16" s="85" t="s">
        <v>54</v>
      </c>
      <c r="D16" s="85" t="s">
        <v>55</v>
      </c>
      <c r="E16" s="85" t="s">
        <v>12</v>
      </c>
      <c r="F16" s="41">
        <v>103689</v>
      </c>
      <c r="G16" s="383" t="s">
        <v>1761</v>
      </c>
      <c r="H16" s="85" t="s">
        <v>45</v>
      </c>
      <c r="I16" s="37">
        <v>8</v>
      </c>
      <c r="J16" s="519" t="s">
        <v>1762</v>
      </c>
      <c r="K16" s="37">
        <v>378.97</v>
      </c>
      <c r="L16" s="37">
        <v>3031.76</v>
      </c>
      <c r="M16" s="591"/>
      <c r="N16" s="384"/>
      <c r="O16" s="384"/>
      <c r="P16" s="87"/>
      <c r="Q16" s="87"/>
      <c r="R16" s="87"/>
      <c r="S16" s="87"/>
      <c r="T16" s="87"/>
      <c r="U16" s="87"/>
      <c r="V16" s="87"/>
      <c r="W16" s="87"/>
      <c r="X16" s="87"/>
      <c r="Y16" s="87"/>
      <c r="Z16" s="87"/>
      <c r="AA16" s="87"/>
    </row>
    <row r="17" spans="2:27" ht="24" x14ac:dyDescent="0.25">
      <c r="B17" s="85" t="s">
        <v>13</v>
      </c>
      <c r="C17" s="85" t="s">
        <v>54</v>
      </c>
      <c r="D17" s="85" t="s">
        <v>55</v>
      </c>
      <c r="E17" s="85" t="s">
        <v>13</v>
      </c>
      <c r="F17" s="41">
        <v>99059</v>
      </c>
      <c r="G17" s="383" t="s">
        <v>1763</v>
      </c>
      <c r="H17" s="85" t="s">
        <v>153</v>
      </c>
      <c r="I17" s="37">
        <v>81.2</v>
      </c>
      <c r="J17" s="519" t="s">
        <v>1764</v>
      </c>
      <c r="K17" s="37">
        <v>75.38</v>
      </c>
      <c r="L17" s="37">
        <v>6120.85</v>
      </c>
      <c r="M17" s="591"/>
      <c r="N17" s="384"/>
      <c r="O17" s="384"/>
      <c r="P17" s="87"/>
      <c r="Q17" s="87"/>
      <c r="R17" s="87"/>
      <c r="S17" s="87"/>
      <c r="T17" s="87"/>
      <c r="U17" s="87"/>
      <c r="V17" s="87"/>
      <c r="W17" s="87"/>
      <c r="X17" s="87"/>
      <c r="Y17" s="87"/>
      <c r="Z17" s="87"/>
      <c r="AA17" s="87"/>
    </row>
    <row r="18" spans="2:27" x14ac:dyDescent="0.25">
      <c r="B18" s="85" t="s">
        <v>14</v>
      </c>
      <c r="C18" s="85" t="s">
        <v>54</v>
      </c>
      <c r="D18" s="85" t="s">
        <v>55</v>
      </c>
      <c r="E18" s="85" t="s">
        <v>14</v>
      </c>
      <c r="F18" s="41">
        <v>98459</v>
      </c>
      <c r="G18" s="383" t="s">
        <v>1765</v>
      </c>
      <c r="H18" s="85" t="s">
        <v>45</v>
      </c>
      <c r="I18" s="37">
        <v>142.12</v>
      </c>
      <c r="J18" s="519" t="s">
        <v>1766</v>
      </c>
      <c r="K18" s="37">
        <v>99.7</v>
      </c>
      <c r="L18" s="37">
        <v>14169.36</v>
      </c>
      <c r="M18" s="591"/>
      <c r="N18" s="384"/>
      <c r="O18" s="384"/>
      <c r="P18" s="87"/>
      <c r="Q18" s="87"/>
      <c r="R18" s="87"/>
      <c r="S18" s="87"/>
      <c r="T18" s="87"/>
      <c r="U18" s="87"/>
      <c r="V18" s="87"/>
      <c r="W18" s="87"/>
      <c r="X18" s="87"/>
      <c r="Y18" s="87"/>
      <c r="Z18" s="87"/>
      <c r="AA18" s="87"/>
    </row>
    <row r="19" spans="2:27" ht="36" x14ac:dyDescent="0.25">
      <c r="B19" s="85" t="s">
        <v>15</v>
      </c>
      <c r="C19" s="85" t="s">
        <v>54</v>
      </c>
      <c r="D19" s="85" t="s">
        <v>56</v>
      </c>
      <c r="E19" s="85" t="s">
        <v>15</v>
      </c>
      <c r="F19" s="41">
        <v>101001136</v>
      </c>
      <c r="G19" s="383" t="s">
        <v>1767</v>
      </c>
      <c r="H19" s="85" t="s">
        <v>45</v>
      </c>
      <c r="I19" s="37">
        <v>6.6000000000000005</v>
      </c>
      <c r="J19" s="519">
        <v>68.59</v>
      </c>
      <c r="K19" s="37">
        <v>84</v>
      </c>
      <c r="L19" s="37">
        <v>554.4</v>
      </c>
      <c r="M19" s="591"/>
      <c r="N19" s="384"/>
      <c r="O19" s="384"/>
      <c r="P19" s="87"/>
      <c r="Q19" s="87"/>
      <c r="R19" s="87"/>
      <c r="S19" s="87"/>
      <c r="T19" s="87"/>
      <c r="U19" s="87"/>
      <c r="V19" s="87"/>
      <c r="W19" s="87"/>
      <c r="X19" s="87"/>
      <c r="Y19" s="87"/>
      <c r="Z19" s="87"/>
      <c r="AA19" s="87"/>
    </row>
    <row r="20" spans="2:27" ht="24" x14ac:dyDescent="0.25">
      <c r="B20" s="85" t="s">
        <v>49</v>
      </c>
      <c r="C20" s="85" t="s">
        <v>54</v>
      </c>
      <c r="D20" s="85" t="s">
        <v>57</v>
      </c>
      <c r="E20" s="85" t="s">
        <v>49</v>
      </c>
      <c r="F20" s="41" t="s">
        <v>1667</v>
      </c>
      <c r="G20" s="383" t="s">
        <v>1709</v>
      </c>
      <c r="H20" s="85" t="s">
        <v>45</v>
      </c>
      <c r="I20" s="37">
        <v>6</v>
      </c>
      <c r="J20" s="519">
        <v>1000.5700000000002</v>
      </c>
      <c r="K20" s="37">
        <v>1225.43</v>
      </c>
      <c r="L20" s="37">
        <v>7352.58</v>
      </c>
      <c r="M20" s="591"/>
      <c r="N20" s="384"/>
      <c r="O20" s="384"/>
      <c r="P20" s="87"/>
      <c r="Q20" s="87"/>
      <c r="R20" s="87"/>
      <c r="S20" s="87"/>
      <c r="T20" s="87"/>
      <c r="U20" s="87"/>
      <c r="V20" s="87"/>
      <c r="W20" s="87"/>
      <c r="X20" s="87"/>
      <c r="Y20" s="87"/>
      <c r="Z20" s="87"/>
      <c r="AA20" s="87"/>
    </row>
    <row r="21" spans="2:27" ht="24" x14ac:dyDescent="0.25">
      <c r="B21" s="85" t="s">
        <v>50</v>
      </c>
      <c r="C21" s="85" t="s">
        <v>54</v>
      </c>
      <c r="D21" s="85" t="s">
        <v>57</v>
      </c>
      <c r="E21" s="85" t="s">
        <v>50</v>
      </c>
      <c r="F21" s="41" t="s">
        <v>1710</v>
      </c>
      <c r="G21" s="383" t="s">
        <v>1711</v>
      </c>
      <c r="H21" s="85" t="s">
        <v>45</v>
      </c>
      <c r="I21" s="37">
        <v>6</v>
      </c>
      <c r="J21" s="519">
        <v>692.27999999999986</v>
      </c>
      <c r="K21" s="37">
        <v>847.86</v>
      </c>
      <c r="L21" s="37">
        <v>5087.16</v>
      </c>
      <c r="M21" s="591"/>
      <c r="N21" s="384"/>
      <c r="O21" s="384"/>
      <c r="P21" s="87"/>
      <c r="Q21" s="87"/>
      <c r="R21" s="87"/>
      <c r="S21" s="87"/>
      <c r="T21" s="87"/>
      <c r="U21" s="87"/>
      <c r="V21" s="87"/>
      <c r="W21" s="87"/>
      <c r="X21" s="87"/>
      <c r="Y21" s="87"/>
      <c r="Z21" s="87"/>
      <c r="AA21" s="87"/>
    </row>
    <row r="22" spans="2:27" ht="24" x14ac:dyDescent="0.25">
      <c r="B22" s="85" t="s">
        <v>51</v>
      </c>
      <c r="C22" s="85" t="s">
        <v>54</v>
      </c>
      <c r="D22" s="85" t="s">
        <v>57</v>
      </c>
      <c r="E22" s="85" t="s">
        <v>51</v>
      </c>
      <c r="F22" s="41" t="s">
        <v>1712</v>
      </c>
      <c r="G22" s="383" t="s">
        <v>1713</v>
      </c>
      <c r="H22" s="85" t="s">
        <v>45</v>
      </c>
      <c r="I22" s="37">
        <v>12</v>
      </c>
      <c r="J22" s="519">
        <v>551.58000000000004</v>
      </c>
      <c r="K22" s="37">
        <v>675.54</v>
      </c>
      <c r="L22" s="37">
        <v>8106.48</v>
      </c>
      <c r="M22" s="591"/>
      <c r="N22" s="384"/>
      <c r="O22" s="384"/>
      <c r="P22" s="87"/>
      <c r="Q22" s="87"/>
      <c r="R22" s="87"/>
      <c r="S22" s="87"/>
      <c r="T22" s="87"/>
      <c r="U22" s="87"/>
      <c r="V22" s="87"/>
      <c r="W22" s="87"/>
      <c r="X22" s="87"/>
      <c r="Y22" s="87"/>
      <c r="Z22" s="87"/>
      <c r="AA22" s="87"/>
    </row>
    <row r="23" spans="2:27" ht="36" x14ac:dyDescent="0.25">
      <c r="B23" s="85" t="s">
        <v>68</v>
      </c>
      <c r="C23" s="85" t="s">
        <v>54</v>
      </c>
      <c r="D23" s="85" t="s">
        <v>57</v>
      </c>
      <c r="E23" s="85" t="s">
        <v>68</v>
      </c>
      <c r="F23" s="41" t="s">
        <v>1738</v>
      </c>
      <c r="G23" s="383" t="s">
        <v>1739</v>
      </c>
      <c r="H23" s="85" t="s">
        <v>45</v>
      </c>
      <c r="I23" s="37">
        <v>12</v>
      </c>
      <c r="J23" s="519">
        <v>477.62</v>
      </c>
      <c r="K23" s="37">
        <v>584.96</v>
      </c>
      <c r="L23" s="37">
        <v>7019.52</v>
      </c>
      <c r="M23" s="591"/>
      <c r="N23" s="384"/>
      <c r="O23" s="384"/>
      <c r="P23" s="87"/>
      <c r="Q23" s="87"/>
      <c r="R23" s="87"/>
      <c r="S23" s="87"/>
      <c r="T23" s="87"/>
      <c r="U23" s="87"/>
      <c r="V23" s="87"/>
      <c r="W23" s="87"/>
      <c r="X23" s="87"/>
      <c r="Y23" s="87"/>
      <c r="Z23" s="87"/>
      <c r="AA23" s="87"/>
    </row>
    <row r="24" spans="2:27" ht="27.75" customHeight="1" x14ac:dyDescent="0.25">
      <c r="B24" s="85" t="s">
        <v>154</v>
      </c>
      <c r="C24" s="85" t="s">
        <v>54</v>
      </c>
      <c r="D24" s="85" t="s">
        <v>57</v>
      </c>
      <c r="E24" s="85" t="s">
        <v>154</v>
      </c>
      <c r="F24" s="41" t="s">
        <v>1755</v>
      </c>
      <c r="G24" s="383" t="s">
        <v>1756</v>
      </c>
      <c r="H24" s="85" t="s">
        <v>45</v>
      </c>
      <c r="I24" s="37">
        <v>12</v>
      </c>
      <c r="J24" s="519">
        <v>238.74</v>
      </c>
      <c r="K24" s="37">
        <v>292.39</v>
      </c>
      <c r="L24" s="37">
        <v>3508.68</v>
      </c>
      <c r="M24" s="591"/>
      <c r="N24" s="384"/>
      <c r="O24" s="384"/>
      <c r="P24" s="87"/>
      <c r="Q24" s="87"/>
      <c r="R24" s="87"/>
      <c r="S24" s="87"/>
      <c r="T24" s="87"/>
      <c r="U24" s="87"/>
      <c r="V24" s="87"/>
      <c r="W24" s="87"/>
      <c r="X24" s="87"/>
      <c r="Y24" s="87"/>
      <c r="Z24" s="87"/>
      <c r="AA24" s="87"/>
    </row>
    <row r="25" spans="2:27" x14ac:dyDescent="0.25">
      <c r="B25" s="85" t="s">
        <v>215</v>
      </c>
      <c r="C25" s="410" t="s">
        <v>54</v>
      </c>
      <c r="D25" s="85" t="s">
        <v>57</v>
      </c>
      <c r="E25" s="85" t="s">
        <v>215</v>
      </c>
      <c r="F25" s="41">
        <v>98524</v>
      </c>
      <c r="G25" s="383" t="s">
        <v>1768</v>
      </c>
      <c r="H25" s="85" t="s">
        <v>45</v>
      </c>
      <c r="I25" s="37">
        <v>1731.77</v>
      </c>
      <c r="J25" s="519" t="s">
        <v>1769</v>
      </c>
      <c r="K25" s="37">
        <v>5.25</v>
      </c>
      <c r="L25" s="37">
        <v>9091.7900000000009</v>
      </c>
      <c r="M25" s="591"/>
      <c r="N25" s="384"/>
      <c r="O25" s="384"/>
      <c r="P25" s="87"/>
      <c r="Q25" s="87"/>
      <c r="R25" s="87"/>
      <c r="S25" s="87"/>
      <c r="T25" s="87"/>
      <c r="U25" s="87"/>
      <c r="V25" s="87"/>
      <c r="W25" s="87"/>
      <c r="X25" s="87"/>
      <c r="Y25" s="87"/>
      <c r="Z25" s="87"/>
      <c r="AA25" s="87"/>
    </row>
    <row r="26" spans="2:27" ht="36" x14ac:dyDescent="0.25">
      <c r="B26" s="85" t="s">
        <v>861</v>
      </c>
      <c r="C26" s="410" t="s">
        <v>54</v>
      </c>
      <c r="D26" s="85" t="s">
        <v>55</v>
      </c>
      <c r="E26" s="85" t="s">
        <v>861</v>
      </c>
      <c r="F26" s="41">
        <v>100983</v>
      </c>
      <c r="G26" s="383" t="s">
        <v>1770</v>
      </c>
      <c r="H26" s="85" t="s">
        <v>1771</v>
      </c>
      <c r="I26" s="37">
        <v>259.76549999999997</v>
      </c>
      <c r="J26" s="519" t="s">
        <v>1772</v>
      </c>
      <c r="K26" s="37">
        <v>10.78</v>
      </c>
      <c r="L26" s="37">
        <v>2800.27</v>
      </c>
      <c r="M26" s="591"/>
      <c r="N26" s="384"/>
      <c r="O26" s="384"/>
      <c r="P26" s="87"/>
      <c r="Q26" s="87"/>
      <c r="R26" s="87"/>
      <c r="S26" s="87"/>
      <c r="T26" s="87"/>
      <c r="U26" s="87"/>
      <c r="V26" s="87"/>
      <c r="W26" s="87"/>
      <c r="X26" s="87"/>
      <c r="Y26" s="87"/>
      <c r="Z26" s="87"/>
      <c r="AA26" s="87"/>
    </row>
    <row r="27" spans="2:27" ht="24" x14ac:dyDescent="0.25">
      <c r="B27" s="85" t="s">
        <v>1495</v>
      </c>
      <c r="C27" s="410" t="s">
        <v>54</v>
      </c>
      <c r="D27" s="85" t="s">
        <v>55</v>
      </c>
      <c r="E27" s="85" t="s">
        <v>1495</v>
      </c>
      <c r="F27" s="41">
        <v>95877</v>
      </c>
      <c r="G27" s="383" t="s">
        <v>1773</v>
      </c>
      <c r="H27" s="85" t="s">
        <v>1774</v>
      </c>
      <c r="I27" s="37">
        <v>3344.5151999999998</v>
      </c>
      <c r="J27" s="519" t="s">
        <v>1775</v>
      </c>
      <c r="K27" s="37">
        <v>2.2400000000000002</v>
      </c>
      <c r="L27" s="37">
        <v>7491.71</v>
      </c>
      <c r="M27" s="591"/>
      <c r="N27" s="384"/>
      <c r="O27" s="384"/>
      <c r="P27" s="87"/>
      <c r="Q27" s="87"/>
      <c r="R27" s="87"/>
      <c r="S27" s="87"/>
      <c r="T27" s="87"/>
      <c r="U27" s="87"/>
      <c r="V27" s="87"/>
      <c r="W27" s="87"/>
      <c r="X27" s="87"/>
      <c r="Y27" s="87"/>
      <c r="Z27" s="87"/>
      <c r="AA27" s="87"/>
    </row>
    <row r="28" spans="2:27" x14ac:dyDescent="0.25">
      <c r="B28" s="565"/>
      <c r="C28" s="565"/>
      <c r="D28" s="565"/>
      <c r="E28" s="565"/>
      <c r="F28" s="565"/>
      <c r="G28" s="566"/>
      <c r="H28" s="567"/>
      <c r="I28" s="568"/>
      <c r="J28" s="569"/>
      <c r="K28" s="568"/>
      <c r="L28" s="570"/>
      <c r="M28" s="591"/>
      <c r="N28" s="384"/>
      <c r="O28" s="384"/>
      <c r="P28" s="87"/>
      <c r="Q28" s="475"/>
      <c r="R28" s="87"/>
      <c r="S28" s="87"/>
      <c r="T28" s="87"/>
      <c r="U28" s="87"/>
      <c r="V28" s="87"/>
      <c r="W28" s="87"/>
      <c r="X28" s="87"/>
      <c r="Y28" s="87"/>
      <c r="Z28" s="87"/>
      <c r="AA28" s="87"/>
    </row>
    <row r="29" spans="2:27" x14ac:dyDescent="0.25">
      <c r="B29" s="539" t="s">
        <v>10</v>
      </c>
      <c r="C29" s="539"/>
      <c r="D29" s="539"/>
      <c r="E29" s="278"/>
      <c r="F29" s="539"/>
      <c r="G29" s="540" t="s">
        <v>489</v>
      </c>
      <c r="H29" s="541"/>
      <c r="I29" s="542"/>
      <c r="J29" s="543"/>
      <c r="K29" s="542"/>
      <c r="L29" s="544">
        <v>16712.350000000002</v>
      </c>
      <c r="M29" s="591"/>
      <c r="N29" s="384"/>
      <c r="O29" s="384"/>
      <c r="P29" s="87"/>
      <c r="Q29" s="475"/>
      <c r="R29" s="87"/>
      <c r="S29" s="87"/>
      <c r="T29" s="87"/>
      <c r="U29" s="87"/>
      <c r="V29" s="87"/>
      <c r="W29" s="87"/>
      <c r="X29" s="87"/>
      <c r="Y29" s="87"/>
      <c r="Z29" s="87"/>
      <c r="AA29" s="87"/>
    </row>
    <row r="30" spans="2:27" ht="24" x14ac:dyDescent="0.25">
      <c r="B30" s="85" t="s">
        <v>16</v>
      </c>
      <c r="C30" s="85" t="s">
        <v>54</v>
      </c>
      <c r="D30" s="85" t="s">
        <v>55</v>
      </c>
      <c r="E30" s="85" t="s">
        <v>16</v>
      </c>
      <c r="F30" s="41">
        <v>97647</v>
      </c>
      <c r="G30" s="383" t="s">
        <v>1776</v>
      </c>
      <c r="H30" s="85" t="s">
        <v>45</v>
      </c>
      <c r="I30" s="37">
        <v>43.61</v>
      </c>
      <c r="J30" s="519" t="s">
        <v>1777</v>
      </c>
      <c r="K30" s="37">
        <v>4.05</v>
      </c>
      <c r="L30" s="37">
        <v>176.62</v>
      </c>
      <c r="M30" s="591"/>
      <c r="N30" s="384"/>
      <c r="O30" s="384"/>
      <c r="P30" s="87"/>
      <c r="Q30" s="475"/>
      <c r="R30" s="87"/>
      <c r="S30" s="87"/>
      <c r="T30" s="87"/>
      <c r="U30" s="87"/>
      <c r="V30" s="87"/>
      <c r="W30" s="87"/>
      <c r="X30" s="87"/>
      <c r="Y30" s="87"/>
      <c r="Z30" s="87"/>
      <c r="AA30" s="87"/>
    </row>
    <row r="31" spans="2:27" ht="24" x14ac:dyDescent="0.25">
      <c r="B31" s="85" t="s">
        <v>1071</v>
      </c>
      <c r="C31" s="85" t="s">
        <v>54</v>
      </c>
      <c r="D31" s="85" t="s">
        <v>55</v>
      </c>
      <c r="E31" s="85" t="s">
        <v>1071</v>
      </c>
      <c r="F31" s="41">
        <v>97655</v>
      </c>
      <c r="G31" s="383" t="s">
        <v>1778</v>
      </c>
      <c r="H31" s="85" t="s">
        <v>45</v>
      </c>
      <c r="I31" s="37">
        <v>43.61</v>
      </c>
      <c r="J31" s="519" t="s">
        <v>1779</v>
      </c>
      <c r="K31" s="37">
        <v>41.24</v>
      </c>
      <c r="L31" s="37">
        <v>1798.47</v>
      </c>
      <c r="M31" s="591"/>
      <c r="N31" s="384"/>
      <c r="O31" s="384"/>
      <c r="P31" s="87"/>
      <c r="Q31" s="475"/>
      <c r="R31" s="87"/>
      <c r="S31" s="87"/>
      <c r="T31" s="87"/>
      <c r="U31" s="87"/>
      <c r="V31" s="87"/>
      <c r="W31" s="87"/>
      <c r="X31" s="87"/>
      <c r="Y31" s="87"/>
      <c r="Z31" s="87"/>
      <c r="AA31" s="87"/>
    </row>
    <row r="32" spans="2:27" ht="24" x14ac:dyDescent="0.25">
      <c r="B32" s="85" t="s">
        <v>1072</v>
      </c>
      <c r="C32" s="85" t="s">
        <v>54</v>
      </c>
      <c r="D32" s="85" t="s">
        <v>55</v>
      </c>
      <c r="E32" s="85" t="s">
        <v>1072</v>
      </c>
      <c r="F32" s="41">
        <v>97657</v>
      </c>
      <c r="G32" s="383" t="s">
        <v>1780</v>
      </c>
      <c r="H32" s="85" t="s">
        <v>119</v>
      </c>
      <c r="I32" s="37">
        <v>3</v>
      </c>
      <c r="J32" s="519" t="s">
        <v>1781</v>
      </c>
      <c r="K32" s="37">
        <v>746.35</v>
      </c>
      <c r="L32" s="37">
        <v>2239.0500000000002</v>
      </c>
      <c r="M32" s="591"/>
      <c r="N32" s="384"/>
      <c r="O32" s="384"/>
      <c r="P32" s="87"/>
      <c r="Q32" s="475"/>
      <c r="R32" s="87"/>
      <c r="S32" s="87"/>
      <c r="T32" s="87"/>
      <c r="U32" s="87"/>
      <c r="V32" s="87"/>
      <c r="W32" s="87"/>
      <c r="X32" s="87"/>
      <c r="Y32" s="87"/>
      <c r="Z32" s="87"/>
      <c r="AA32" s="87"/>
    </row>
    <row r="33" spans="2:27" ht="24" x14ac:dyDescent="0.25">
      <c r="B33" s="85" t="s">
        <v>1073</v>
      </c>
      <c r="C33" s="85" t="s">
        <v>54</v>
      </c>
      <c r="D33" s="85" t="s">
        <v>55</v>
      </c>
      <c r="E33" s="85" t="s">
        <v>1073</v>
      </c>
      <c r="F33" s="41">
        <v>97622</v>
      </c>
      <c r="G33" s="383" t="s">
        <v>1782</v>
      </c>
      <c r="H33" s="85" t="s">
        <v>1771</v>
      </c>
      <c r="I33" s="37">
        <v>35.976150000000004</v>
      </c>
      <c r="J33" s="519" t="s">
        <v>1783</v>
      </c>
      <c r="K33" s="37">
        <v>64.92</v>
      </c>
      <c r="L33" s="37">
        <v>2335.5700000000002</v>
      </c>
      <c r="M33" s="591"/>
      <c r="N33" s="384"/>
      <c r="O33" s="384"/>
      <c r="P33" s="87"/>
      <c r="Q33" s="475"/>
      <c r="R33" s="87"/>
      <c r="S33" s="87"/>
      <c r="T33" s="87"/>
      <c r="U33" s="87"/>
      <c r="V33" s="87"/>
      <c r="W33" s="87"/>
      <c r="X33" s="87"/>
      <c r="Y33" s="87"/>
      <c r="Z33" s="87"/>
      <c r="AA33" s="87"/>
    </row>
    <row r="34" spans="2:27" ht="24" x14ac:dyDescent="0.25">
      <c r="B34" s="85" t="s">
        <v>1074</v>
      </c>
      <c r="C34" s="85" t="s">
        <v>54</v>
      </c>
      <c r="D34" s="85" t="s">
        <v>55</v>
      </c>
      <c r="E34" s="85" t="s">
        <v>1074</v>
      </c>
      <c r="F34" s="41">
        <v>97627</v>
      </c>
      <c r="G34" s="383" t="s">
        <v>1784</v>
      </c>
      <c r="H34" s="85" t="s">
        <v>1771</v>
      </c>
      <c r="I34" s="37">
        <v>8.4059999999999988</v>
      </c>
      <c r="J34" s="519" t="s">
        <v>1785</v>
      </c>
      <c r="K34" s="37">
        <v>225.08</v>
      </c>
      <c r="L34" s="37">
        <v>1892.02</v>
      </c>
      <c r="M34" s="591"/>
      <c r="N34" s="384"/>
      <c r="O34" s="384"/>
      <c r="P34" s="87"/>
      <c r="Q34" s="475"/>
      <c r="R34" s="87"/>
      <c r="S34" s="87"/>
      <c r="T34" s="87"/>
      <c r="U34" s="87"/>
      <c r="V34" s="87"/>
      <c r="W34" s="87"/>
      <c r="X34" s="87"/>
      <c r="Y34" s="87"/>
      <c r="Z34" s="87"/>
      <c r="AA34" s="87"/>
    </row>
    <row r="35" spans="2:27" ht="24" x14ac:dyDescent="0.25">
      <c r="B35" s="85" t="s">
        <v>1111</v>
      </c>
      <c r="C35" s="85" t="s">
        <v>54</v>
      </c>
      <c r="D35" s="85" t="s">
        <v>55</v>
      </c>
      <c r="E35" s="85" t="s">
        <v>1111</v>
      </c>
      <c r="F35" s="41">
        <v>97634</v>
      </c>
      <c r="G35" s="383" t="s">
        <v>1786</v>
      </c>
      <c r="H35" s="85" t="s">
        <v>45</v>
      </c>
      <c r="I35" s="37">
        <v>102.03999999999999</v>
      </c>
      <c r="J35" s="519" t="s">
        <v>1787</v>
      </c>
      <c r="K35" s="37">
        <v>8.18</v>
      </c>
      <c r="L35" s="37">
        <v>834.68</v>
      </c>
      <c r="M35" s="591"/>
      <c r="N35" s="384"/>
      <c r="O35" s="384"/>
      <c r="P35" s="87"/>
      <c r="Q35" s="475"/>
      <c r="R35" s="87"/>
      <c r="S35" s="87"/>
      <c r="T35" s="87"/>
      <c r="U35" s="87"/>
      <c r="V35" s="87"/>
      <c r="W35" s="87"/>
      <c r="X35" s="87"/>
      <c r="Y35" s="87"/>
      <c r="Z35" s="87"/>
      <c r="AA35" s="87"/>
    </row>
    <row r="36" spans="2:27" ht="24" x14ac:dyDescent="0.25">
      <c r="B36" s="85" t="s">
        <v>1112</v>
      </c>
      <c r="C36" s="85" t="s">
        <v>54</v>
      </c>
      <c r="D36" s="85" t="s">
        <v>55</v>
      </c>
      <c r="E36" s="85" t="s">
        <v>1112</v>
      </c>
      <c r="F36" s="41">
        <v>97633</v>
      </c>
      <c r="G36" s="383" t="s">
        <v>1788</v>
      </c>
      <c r="H36" s="85" t="s">
        <v>45</v>
      </c>
      <c r="I36" s="37">
        <v>197.4</v>
      </c>
      <c r="J36" s="519" t="s">
        <v>1789</v>
      </c>
      <c r="K36" s="37">
        <v>26.06</v>
      </c>
      <c r="L36" s="37">
        <v>5144.24</v>
      </c>
      <c r="M36" s="591"/>
      <c r="N36" s="384"/>
      <c r="O36" s="384"/>
      <c r="P36" s="87"/>
      <c r="Q36" s="475"/>
      <c r="R36" s="87"/>
      <c r="S36" s="87"/>
      <c r="T36" s="87"/>
      <c r="U36" s="87"/>
      <c r="V36" s="87"/>
      <c r="W36" s="87"/>
      <c r="X36" s="87"/>
      <c r="Y36" s="87"/>
      <c r="Z36" s="87"/>
      <c r="AA36" s="87"/>
    </row>
    <row r="37" spans="2:27" ht="24" x14ac:dyDescent="0.25">
      <c r="B37" s="85" t="s">
        <v>1113</v>
      </c>
      <c r="C37" s="85" t="s">
        <v>54</v>
      </c>
      <c r="D37" s="85" t="s">
        <v>55</v>
      </c>
      <c r="E37" s="85" t="s">
        <v>1113</v>
      </c>
      <c r="F37" s="41">
        <v>104790</v>
      </c>
      <c r="G37" s="383" t="s">
        <v>1790</v>
      </c>
      <c r="H37" s="85" t="s">
        <v>1771</v>
      </c>
      <c r="I37" s="37">
        <v>2.9400000000000004</v>
      </c>
      <c r="J37" s="519" t="s">
        <v>1791</v>
      </c>
      <c r="K37" s="37">
        <v>135.02000000000001</v>
      </c>
      <c r="L37" s="37">
        <v>396.95</v>
      </c>
      <c r="M37" s="591"/>
      <c r="N37" s="384"/>
      <c r="O37" s="384"/>
      <c r="P37" s="87"/>
      <c r="Q37" s="475"/>
      <c r="R37" s="87"/>
      <c r="S37" s="87"/>
      <c r="T37" s="87"/>
      <c r="U37" s="87"/>
      <c r="V37" s="87"/>
      <c r="W37" s="87"/>
      <c r="X37" s="87"/>
      <c r="Y37" s="87"/>
      <c r="Z37" s="87"/>
      <c r="AA37" s="87"/>
    </row>
    <row r="38" spans="2:27" x14ac:dyDescent="0.25">
      <c r="B38" s="85" t="s">
        <v>1114</v>
      </c>
      <c r="C38" s="85" t="s">
        <v>54</v>
      </c>
      <c r="D38" s="85" t="s">
        <v>103</v>
      </c>
      <c r="E38" s="85" t="s">
        <v>1114</v>
      </c>
      <c r="F38" s="41">
        <v>22748</v>
      </c>
      <c r="G38" s="383" t="s">
        <v>1117</v>
      </c>
      <c r="H38" s="85" t="s">
        <v>45</v>
      </c>
      <c r="I38" s="37">
        <v>31.44</v>
      </c>
      <c r="J38" s="519">
        <v>36.58</v>
      </c>
      <c r="K38" s="37">
        <v>44.8</v>
      </c>
      <c r="L38" s="37">
        <v>1408.51</v>
      </c>
      <c r="M38" s="591"/>
      <c r="N38" s="384"/>
      <c r="O38" s="384"/>
      <c r="P38" s="87"/>
      <c r="Q38" s="475"/>
      <c r="R38" s="87"/>
      <c r="S38" s="87"/>
      <c r="T38" s="87"/>
      <c r="U38" s="87"/>
      <c r="V38" s="87"/>
      <c r="W38" s="87"/>
      <c r="X38" s="87"/>
      <c r="Y38" s="87"/>
      <c r="Z38" s="87"/>
      <c r="AA38" s="87"/>
    </row>
    <row r="39" spans="2:27" ht="24" x14ac:dyDescent="0.25">
      <c r="B39" s="85" t="s">
        <v>1115</v>
      </c>
      <c r="C39" s="85" t="s">
        <v>54</v>
      </c>
      <c r="D39" s="85" t="s">
        <v>55</v>
      </c>
      <c r="E39" s="85" t="s">
        <v>1115</v>
      </c>
      <c r="F39" s="41">
        <v>97644</v>
      </c>
      <c r="G39" s="383" t="s">
        <v>1792</v>
      </c>
      <c r="H39" s="85" t="s">
        <v>45</v>
      </c>
      <c r="I39" s="37">
        <v>5.76</v>
      </c>
      <c r="J39" s="519" t="s">
        <v>1793</v>
      </c>
      <c r="K39" s="37">
        <v>10.87</v>
      </c>
      <c r="L39" s="37">
        <v>62.61</v>
      </c>
      <c r="M39" s="591"/>
      <c r="N39" s="384"/>
      <c r="O39" s="384"/>
      <c r="P39" s="87"/>
      <c r="Q39" s="475"/>
      <c r="R39" s="87"/>
      <c r="S39" s="87"/>
      <c r="T39" s="87"/>
      <c r="U39" s="87"/>
      <c r="V39" s="87"/>
      <c r="W39" s="87"/>
      <c r="X39" s="87"/>
      <c r="Y39" s="87"/>
      <c r="Z39" s="87"/>
      <c r="AA39" s="87"/>
    </row>
    <row r="40" spans="2:27" ht="24" x14ac:dyDescent="0.25">
      <c r="B40" s="85" t="s">
        <v>1116</v>
      </c>
      <c r="C40" s="85" t="s">
        <v>54</v>
      </c>
      <c r="D40" s="85" t="s">
        <v>55</v>
      </c>
      <c r="E40" s="85" t="s">
        <v>1116</v>
      </c>
      <c r="F40" s="41">
        <v>97645</v>
      </c>
      <c r="G40" s="383" t="s">
        <v>1794</v>
      </c>
      <c r="H40" s="85" t="s">
        <v>45</v>
      </c>
      <c r="I40" s="37">
        <v>7.4</v>
      </c>
      <c r="J40" s="519" t="s">
        <v>1795</v>
      </c>
      <c r="K40" s="37">
        <v>28.12</v>
      </c>
      <c r="L40" s="37">
        <v>208.08</v>
      </c>
      <c r="M40" s="591"/>
      <c r="N40" s="384"/>
      <c r="O40" s="384"/>
      <c r="P40" s="87"/>
      <c r="Q40" s="475"/>
      <c r="R40" s="87"/>
      <c r="S40" s="87"/>
      <c r="T40" s="87"/>
      <c r="U40" s="87"/>
      <c r="V40" s="87"/>
      <c r="W40" s="87"/>
      <c r="X40" s="87"/>
      <c r="Y40" s="87"/>
      <c r="Z40" s="87"/>
      <c r="AA40" s="87"/>
    </row>
    <row r="41" spans="2:27" ht="24" x14ac:dyDescent="0.25">
      <c r="B41" s="85" t="s">
        <v>1492</v>
      </c>
      <c r="C41" s="85" t="s">
        <v>54</v>
      </c>
      <c r="D41" s="85" t="s">
        <v>55</v>
      </c>
      <c r="E41" s="85" t="s">
        <v>1492</v>
      </c>
      <c r="F41" s="41">
        <v>97663</v>
      </c>
      <c r="G41" s="383" t="s">
        <v>1796</v>
      </c>
      <c r="H41" s="85" t="s">
        <v>119</v>
      </c>
      <c r="I41" s="37">
        <v>15</v>
      </c>
      <c r="J41" s="519" t="s">
        <v>1797</v>
      </c>
      <c r="K41" s="37">
        <v>14.37</v>
      </c>
      <c r="L41" s="37">
        <v>215.55</v>
      </c>
      <c r="M41" s="591"/>
      <c r="N41" s="384"/>
      <c r="O41" s="384"/>
      <c r="P41" s="87"/>
      <c r="Q41" s="475"/>
      <c r="R41" s="87"/>
      <c r="S41" s="87"/>
      <c r="T41" s="87"/>
      <c r="U41" s="87"/>
      <c r="V41" s="87"/>
      <c r="W41" s="87"/>
      <c r="X41" s="87"/>
      <c r="Y41" s="87"/>
      <c r="Z41" s="87"/>
      <c r="AA41" s="87"/>
    </row>
    <row r="42" spans="2:27" x14ac:dyDescent="0.25">
      <c r="B42" s="672"/>
      <c r="C42" s="672"/>
      <c r="D42" s="672"/>
      <c r="E42" s="672"/>
      <c r="F42" s="672"/>
      <c r="G42" s="673"/>
      <c r="H42" s="674"/>
      <c r="I42" s="675"/>
      <c r="J42" s="676"/>
      <c r="K42" s="675"/>
      <c r="L42" s="677"/>
      <c r="M42" s="591"/>
      <c r="N42" s="384"/>
      <c r="O42" s="384"/>
      <c r="P42" s="87"/>
      <c r="Q42" s="475"/>
      <c r="R42" s="87"/>
      <c r="S42" s="87"/>
      <c r="T42" s="87"/>
      <c r="U42" s="87"/>
      <c r="V42" s="87"/>
      <c r="W42" s="87"/>
      <c r="X42" s="87"/>
      <c r="Y42" s="87"/>
      <c r="Z42" s="87"/>
      <c r="AA42" s="87"/>
    </row>
    <row r="43" spans="2:27" x14ac:dyDescent="0.25">
      <c r="B43" s="539" t="s">
        <v>17</v>
      </c>
      <c r="C43" s="539"/>
      <c r="D43" s="539"/>
      <c r="E43" s="278"/>
      <c r="F43" s="539"/>
      <c r="G43" s="540" t="s">
        <v>123</v>
      </c>
      <c r="H43" s="541"/>
      <c r="I43" s="542"/>
      <c r="J43" s="543"/>
      <c r="K43" s="542"/>
      <c r="L43" s="544">
        <v>22786.190000000002</v>
      </c>
      <c r="M43" s="591"/>
      <c r="N43" s="384"/>
      <c r="O43" s="384"/>
      <c r="P43" s="87"/>
      <c r="Q43" s="475"/>
      <c r="R43" s="87"/>
      <c r="S43" s="87"/>
      <c r="T43" s="87"/>
      <c r="U43" s="87"/>
      <c r="V43" s="87"/>
      <c r="W43" s="87"/>
      <c r="X43" s="87"/>
      <c r="Y43" s="87"/>
      <c r="Z43" s="87"/>
      <c r="AA43" s="87"/>
    </row>
    <row r="44" spans="2:27" ht="24" x14ac:dyDescent="0.25">
      <c r="B44" s="85" t="s">
        <v>18</v>
      </c>
      <c r="C44" s="85" t="s">
        <v>54</v>
      </c>
      <c r="D44" s="85" t="s">
        <v>56</v>
      </c>
      <c r="E44" s="85" t="s">
        <v>18</v>
      </c>
      <c r="F44" s="41">
        <v>401001126</v>
      </c>
      <c r="G44" s="383" t="s">
        <v>1798</v>
      </c>
      <c r="H44" s="85" t="s">
        <v>1771</v>
      </c>
      <c r="I44" s="37">
        <v>126.34199999999998</v>
      </c>
      <c r="J44" s="519">
        <v>120.45</v>
      </c>
      <c r="K44" s="37">
        <v>147.52000000000001</v>
      </c>
      <c r="L44" s="37">
        <v>18637.97</v>
      </c>
      <c r="M44" s="591"/>
      <c r="N44" s="384"/>
      <c r="O44" s="384"/>
      <c r="P44" s="87"/>
      <c r="Q44" s="475"/>
      <c r="R44" s="87"/>
      <c r="S44" s="87"/>
      <c r="T44" s="87"/>
      <c r="U44" s="87"/>
      <c r="V44" s="87"/>
      <c r="W44" s="87"/>
      <c r="X44" s="87"/>
      <c r="Y44" s="87"/>
      <c r="Z44" s="87"/>
      <c r="AA44" s="87"/>
    </row>
    <row r="45" spans="2:27" x14ac:dyDescent="0.25">
      <c r="B45" s="85" t="s">
        <v>825</v>
      </c>
      <c r="C45" s="85" t="s">
        <v>54</v>
      </c>
      <c r="D45" s="85" t="s">
        <v>56</v>
      </c>
      <c r="E45" s="85" t="s">
        <v>825</v>
      </c>
      <c r="F45" s="41">
        <v>101001111</v>
      </c>
      <c r="G45" s="383" t="s">
        <v>1799</v>
      </c>
      <c r="H45" s="85" t="s">
        <v>45</v>
      </c>
      <c r="I45" s="37">
        <v>421.14</v>
      </c>
      <c r="J45" s="519">
        <v>8.0500000000000007</v>
      </c>
      <c r="K45" s="37">
        <v>9.85</v>
      </c>
      <c r="L45" s="37">
        <v>4148.22</v>
      </c>
      <c r="M45" s="591"/>
      <c r="N45" s="384"/>
      <c r="O45" s="384"/>
      <c r="P45" s="87"/>
      <c r="Q45" s="475"/>
      <c r="R45" s="87"/>
      <c r="S45" s="87"/>
      <c r="T45" s="87"/>
      <c r="U45" s="87"/>
      <c r="V45" s="87"/>
      <c r="W45" s="87"/>
      <c r="X45" s="87"/>
      <c r="Y45" s="87"/>
      <c r="Z45" s="87"/>
      <c r="AA45" s="87"/>
    </row>
    <row r="46" spans="2:27" x14ac:dyDescent="0.25">
      <c r="B46" s="628"/>
      <c r="C46" s="628"/>
      <c r="D46" s="628"/>
      <c r="E46" s="628"/>
      <c r="F46" s="628"/>
      <c r="G46" s="629"/>
      <c r="H46" s="656"/>
      <c r="I46" s="657"/>
      <c r="J46" s="658"/>
      <c r="K46" s="657"/>
      <c r="L46" s="659"/>
      <c r="M46" s="591"/>
      <c r="N46" s="384"/>
      <c r="O46" s="384"/>
      <c r="P46" s="87"/>
      <c r="Q46" s="475"/>
      <c r="R46" s="87"/>
      <c r="S46" s="87"/>
      <c r="T46" s="87"/>
      <c r="U46" s="87"/>
      <c r="V46" s="87"/>
      <c r="W46" s="87"/>
      <c r="X46" s="87"/>
      <c r="Y46" s="87"/>
      <c r="Z46" s="87"/>
      <c r="AA46" s="87"/>
    </row>
    <row r="47" spans="2:27" x14ac:dyDescent="0.25">
      <c r="B47" s="616" t="s">
        <v>34</v>
      </c>
      <c r="C47" s="616"/>
      <c r="D47" s="616"/>
      <c r="E47" s="617"/>
      <c r="F47" s="616"/>
      <c r="G47" s="540" t="s">
        <v>343</v>
      </c>
      <c r="H47" s="539"/>
      <c r="I47" s="618"/>
      <c r="J47" s="619"/>
      <c r="K47" s="618"/>
      <c r="L47" s="620">
        <v>285093.27999999997</v>
      </c>
      <c r="M47" s="591"/>
      <c r="N47" s="384"/>
      <c r="O47" s="384"/>
      <c r="P47" s="87"/>
      <c r="Q47" s="475"/>
      <c r="R47" s="87"/>
      <c r="S47" s="87"/>
      <c r="T47" s="87"/>
      <c r="U47" s="87"/>
      <c r="V47" s="87"/>
      <c r="W47" s="87"/>
      <c r="X47" s="87"/>
      <c r="Y47" s="87"/>
      <c r="Z47" s="87"/>
      <c r="AA47" s="87"/>
    </row>
    <row r="48" spans="2:27" x14ac:dyDescent="0.25">
      <c r="B48" s="646" t="s">
        <v>35</v>
      </c>
      <c r="C48" s="646"/>
      <c r="D48" s="646"/>
      <c r="E48" s="646"/>
      <c r="F48" s="646"/>
      <c r="G48" s="647" t="s">
        <v>120</v>
      </c>
      <c r="H48" s="648"/>
      <c r="I48" s="649"/>
      <c r="J48" s="650"/>
      <c r="K48" s="649"/>
      <c r="L48" s="651">
        <v>122659.23</v>
      </c>
      <c r="M48" s="591"/>
      <c r="N48" s="384"/>
      <c r="O48" s="384"/>
      <c r="P48" s="87"/>
      <c r="Q48" s="475"/>
      <c r="R48" s="87"/>
      <c r="S48" s="87"/>
      <c r="T48" s="87"/>
      <c r="U48" s="87"/>
      <c r="V48" s="87"/>
      <c r="W48" s="87"/>
      <c r="X48" s="87"/>
      <c r="Y48" s="87"/>
      <c r="Z48" s="87"/>
      <c r="AA48" s="87"/>
    </row>
    <row r="49" spans="2:27" x14ac:dyDescent="0.25">
      <c r="B49" s="622" t="s">
        <v>126</v>
      </c>
      <c r="C49" s="622"/>
      <c r="D49" s="622"/>
      <c r="E49" s="622"/>
      <c r="F49" s="622"/>
      <c r="G49" s="623" t="s">
        <v>800</v>
      </c>
      <c r="H49" s="624"/>
      <c r="I49" s="625"/>
      <c r="J49" s="626"/>
      <c r="K49" s="625"/>
      <c r="L49" s="627">
        <v>49661.14</v>
      </c>
      <c r="M49" s="591"/>
      <c r="N49" s="384"/>
      <c r="O49" s="384"/>
      <c r="P49" s="87"/>
      <c r="Q49" s="475"/>
      <c r="R49" s="87"/>
      <c r="S49" s="87"/>
      <c r="T49" s="87"/>
      <c r="U49" s="87"/>
      <c r="V49" s="87"/>
      <c r="W49" s="87"/>
      <c r="X49" s="87"/>
      <c r="Y49" s="87"/>
      <c r="Z49" s="87"/>
      <c r="AA49" s="87"/>
    </row>
    <row r="50" spans="2:27" ht="36" x14ac:dyDescent="0.25">
      <c r="B50" s="85" t="s">
        <v>490</v>
      </c>
      <c r="C50" s="85" t="s">
        <v>54</v>
      </c>
      <c r="D50" s="85" t="s">
        <v>56</v>
      </c>
      <c r="E50" s="85" t="s">
        <v>490</v>
      </c>
      <c r="F50" s="41">
        <v>301000132</v>
      </c>
      <c r="G50" s="383" t="s">
        <v>1800</v>
      </c>
      <c r="H50" s="85" t="s">
        <v>153</v>
      </c>
      <c r="I50" s="37">
        <v>434</v>
      </c>
      <c r="J50" s="519">
        <v>84.76</v>
      </c>
      <c r="K50" s="37">
        <v>103.8</v>
      </c>
      <c r="L50" s="37">
        <v>45049.2</v>
      </c>
      <c r="M50" s="591"/>
      <c r="N50" s="384"/>
      <c r="O50" s="384"/>
      <c r="P50" s="87"/>
      <c r="Q50" s="475"/>
      <c r="R50" s="87"/>
      <c r="S50" s="87"/>
      <c r="T50" s="87"/>
      <c r="U50" s="87"/>
      <c r="V50" s="87"/>
      <c r="W50" s="87"/>
      <c r="X50" s="87"/>
      <c r="Y50" s="87"/>
      <c r="Z50" s="87"/>
      <c r="AA50" s="87"/>
    </row>
    <row r="51" spans="2:27" ht="24" x14ac:dyDescent="0.25">
      <c r="B51" s="85" t="s">
        <v>491</v>
      </c>
      <c r="C51" s="85" t="s">
        <v>54</v>
      </c>
      <c r="D51" s="85" t="s">
        <v>55</v>
      </c>
      <c r="E51" s="85" t="s">
        <v>491</v>
      </c>
      <c r="F51" s="41">
        <v>95601</v>
      </c>
      <c r="G51" s="383" t="s">
        <v>1801</v>
      </c>
      <c r="H51" s="85" t="s">
        <v>119</v>
      </c>
      <c r="I51" s="37">
        <v>62</v>
      </c>
      <c r="J51" s="519" t="s">
        <v>1802</v>
      </c>
      <c r="K51" s="37">
        <v>20.63</v>
      </c>
      <c r="L51" s="37">
        <v>1279.06</v>
      </c>
      <c r="M51" s="591"/>
      <c r="N51" s="384"/>
      <c r="O51" s="384"/>
      <c r="P51" s="87"/>
      <c r="Q51" s="475"/>
      <c r="R51" s="87"/>
      <c r="S51" s="87"/>
      <c r="T51" s="87"/>
      <c r="U51" s="87"/>
      <c r="V51" s="87"/>
      <c r="W51" s="87"/>
      <c r="X51" s="87"/>
      <c r="Y51" s="87"/>
      <c r="Z51" s="87"/>
      <c r="AA51" s="87"/>
    </row>
    <row r="52" spans="2:27" ht="24" x14ac:dyDescent="0.25">
      <c r="B52" s="85" t="s">
        <v>492</v>
      </c>
      <c r="C52" s="85" t="s">
        <v>54</v>
      </c>
      <c r="D52" s="85" t="s">
        <v>55</v>
      </c>
      <c r="E52" s="85" t="s">
        <v>492</v>
      </c>
      <c r="F52" s="41">
        <v>95592</v>
      </c>
      <c r="G52" s="383" t="s">
        <v>1803</v>
      </c>
      <c r="H52" s="85" t="s">
        <v>214</v>
      </c>
      <c r="I52" s="37">
        <v>41.099999999999994</v>
      </c>
      <c r="J52" s="519" t="s">
        <v>1804</v>
      </c>
      <c r="K52" s="37">
        <v>19.14</v>
      </c>
      <c r="L52" s="37">
        <v>786.65</v>
      </c>
      <c r="M52" s="591"/>
      <c r="N52" s="384"/>
      <c r="O52" s="384"/>
      <c r="P52" s="87"/>
      <c r="Q52" s="475"/>
      <c r="R52" s="87"/>
      <c r="S52" s="87"/>
      <c r="T52" s="87"/>
      <c r="U52" s="87"/>
      <c r="V52" s="87"/>
      <c r="W52" s="87"/>
      <c r="X52" s="87"/>
      <c r="Y52" s="87"/>
      <c r="Z52" s="87"/>
      <c r="AA52" s="87"/>
    </row>
    <row r="53" spans="2:27" ht="24" x14ac:dyDescent="0.25">
      <c r="B53" s="85" t="s">
        <v>1500</v>
      </c>
      <c r="C53" s="85" t="s">
        <v>54</v>
      </c>
      <c r="D53" s="85" t="s">
        <v>57</v>
      </c>
      <c r="E53" s="85" t="s">
        <v>1500</v>
      </c>
      <c r="F53" s="41" t="s">
        <v>1389</v>
      </c>
      <c r="G53" s="383" t="s">
        <v>1289</v>
      </c>
      <c r="H53" s="85" t="s">
        <v>119</v>
      </c>
      <c r="I53" s="37">
        <v>1</v>
      </c>
      <c r="J53" s="519">
        <v>2079</v>
      </c>
      <c r="K53" s="37">
        <v>2546.23</v>
      </c>
      <c r="L53" s="37">
        <v>2546.23</v>
      </c>
      <c r="M53" s="591"/>
      <c r="N53" s="384"/>
      <c r="O53" s="384"/>
      <c r="P53" s="87"/>
      <c r="Q53" s="475"/>
      <c r="R53" s="87"/>
      <c r="S53" s="87"/>
      <c r="T53" s="87"/>
      <c r="U53" s="87"/>
      <c r="V53" s="87"/>
      <c r="W53" s="87"/>
      <c r="X53" s="87"/>
      <c r="Y53" s="87"/>
      <c r="Z53" s="87"/>
      <c r="AA53" s="87"/>
    </row>
    <row r="54" spans="2:27" x14ac:dyDescent="0.25">
      <c r="B54" s="628"/>
      <c r="C54" s="628"/>
      <c r="D54" s="628"/>
      <c r="E54" s="85"/>
      <c r="F54" s="628"/>
      <c r="G54" s="629"/>
      <c r="H54" s="628"/>
      <c r="I54" s="630"/>
      <c r="J54" s="641"/>
      <c r="K54" s="630"/>
      <c r="L54" s="630"/>
      <c r="M54" s="591"/>
      <c r="N54" s="384"/>
      <c r="O54" s="384"/>
      <c r="P54" s="87"/>
      <c r="Q54" s="475"/>
      <c r="R54" s="87"/>
      <c r="S54" s="87"/>
      <c r="T54" s="87"/>
      <c r="U54" s="87"/>
      <c r="V54" s="87"/>
      <c r="W54" s="87"/>
      <c r="X54" s="87"/>
      <c r="Y54" s="87"/>
      <c r="Z54" s="87"/>
      <c r="AA54" s="87"/>
    </row>
    <row r="55" spans="2:27" x14ac:dyDescent="0.25">
      <c r="B55" s="622" t="s">
        <v>750</v>
      </c>
      <c r="C55" s="622"/>
      <c r="D55" s="622"/>
      <c r="E55" s="622"/>
      <c r="F55" s="622"/>
      <c r="G55" s="623" t="s">
        <v>801</v>
      </c>
      <c r="H55" s="624"/>
      <c r="I55" s="625"/>
      <c r="J55" s="626"/>
      <c r="K55" s="625"/>
      <c r="L55" s="627">
        <v>33165.32</v>
      </c>
      <c r="M55" s="591"/>
      <c r="N55" s="384"/>
      <c r="O55" s="384"/>
      <c r="P55" s="87"/>
      <c r="Q55" s="475"/>
      <c r="R55" s="87"/>
      <c r="S55" s="87"/>
      <c r="T55" s="87"/>
      <c r="U55" s="87"/>
      <c r="V55" s="87"/>
      <c r="W55" s="87"/>
      <c r="X55" s="87"/>
      <c r="Y55" s="87"/>
      <c r="Z55" s="87"/>
      <c r="AA55" s="87"/>
    </row>
    <row r="56" spans="2:27" ht="24" x14ac:dyDescent="0.25">
      <c r="B56" s="612" t="s">
        <v>751</v>
      </c>
      <c r="C56" s="85" t="s">
        <v>54</v>
      </c>
      <c r="D56" s="85" t="s">
        <v>55</v>
      </c>
      <c r="E56" s="85" t="s">
        <v>751</v>
      </c>
      <c r="F56" s="652">
        <v>96523</v>
      </c>
      <c r="G56" s="383" t="s">
        <v>1805</v>
      </c>
      <c r="H56" s="85" t="s">
        <v>1771</v>
      </c>
      <c r="I56" s="37">
        <v>13.792</v>
      </c>
      <c r="J56" s="519" t="s">
        <v>1806</v>
      </c>
      <c r="K56" s="37">
        <v>106.55</v>
      </c>
      <c r="L56" s="37">
        <v>1469.53</v>
      </c>
      <c r="M56" s="591"/>
      <c r="N56" s="384"/>
      <c r="O56" s="384"/>
      <c r="P56" s="87"/>
      <c r="Q56" s="475"/>
      <c r="R56" s="87"/>
      <c r="S56" s="87"/>
      <c r="T56" s="87"/>
      <c r="U56" s="87"/>
      <c r="V56" s="87"/>
      <c r="W56" s="87"/>
      <c r="X56" s="87"/>
      <c r="Y56" s="87"/>
      <c r="Z56" s="87"/>
      <c r="AA56" s="87"/>
    </row>
    <row r="57" spans="2:27" ht="24" x14ac:dyDescent="0.25">
      <c r="B57" s="612" t="s">
        <v>752</v>
      </c>
      <c r="C57" s="85" t="s">
        <v>54</v>
      </c>
      <c r="D57" s="85" t="s">
        <v>55</v>
      </c>
      <c r="E57" s="85" t="s">
        <v>752</v>
      </c>
      <c r="F57" s="653">
        <v>96617</v>
      </c>
      <c r="G57" s="383" t="s">
        <v>1807</v>
      </c>
      <c r="H57" s="85" t="s">
        <v>45</v>
      </c>
      <c r="I57" s="37">
        <v>15.455000000000002</v>
      </c>
      <c r="J57" s="519" t="s">
        <v>1808</v>
      </c>
      <c r="K57" s="37">
        <v>23.13</v>
      </c>
      <c r="L57" s="37">
        <v>357.47</v>
      </c>
      <c r="M57" s="591"/>
      <c r="N57" s="384"/>
      <c r="O57" s="384"/>
      <c r="P57" s="87"/>
      <c r="Q57" s="475"/>
      <c r="R57" s="87"/>
      <c r="S57" s="87"/>
      <c r="T57" s="87"/>
      <c r="U57" s="87"/>
      <c r="V57" s="87"/>
      <c r="W57" s="87"/>
      <c r="X57" s="87"/>
      <c r="Y57" s="87"/>
      <c r="Z57" s="87"/>
      <c r="AA57" s="87"/>
    </row>
    <row r="58" spans="2:27" ht="36" x14ac:dyDescent="0.25">
      <c r="B58" s="612" t="s">
        <v>753</v>
      </c>
      <c r="C58" s="85" t="s">
        <v>54</v>
      </c>
      <c r="D58" s="85" t="s">
        <v>55</v>
      </c>
      <c r="E58" s="85" t="s">
        <v>753</v>
      </c>
      <c r="F58" s="653">
        <v>96540</v>
      </c>
      <c r="G58" s="383" t="s">
        <v>1809</v>
      </c>
      <c r="H58" s="85" t="s">
        <v>45</v>
      </c>
      <c r="I58" s="37">
        <v>70.47</v>
      </c>
      <c r="J58" s="519" t="s">
        <v>1810</v>
      </c>
      <c r="K58" s="37">
        <v>148.19</v>
      </c>
      <c r="L58" s="37">
        <v>10442.94</v>
      </c>
      <c r="M58" s="591"/>
      <c r="N58" s="384"/>
      <c r="O58" s="384"/>
      <c r="P58" s="87"/>
      <c r="Q58" s="475"/>
      <c r="R58" s="87"/>
      <c r="S58" s="87"/>
      <c r="T58" s="87"/>
      <c r="U58" s="87"/>
      <c r="V58" s="87"/>
      <c r="W58" s="87"/>
      <c r="X58" s="87"/>
      <c r="Y58" s="87"/>
      <c r="Z58" s="87"/>
      <c r="AA58" s="87"/>
    </row>
    <row r="59" spans="2:27" ht="24" x14ac:dyDescent="0.25">
      <c r="B59" s="612" t="s">
        <v>754</v>
      </c>
      <c r="C59" s="85" t="s">
        <v>54</v>
      </c>
      <c r="D59" s="85" t="s">
        <v>55</v>
      </c>
      <c r="E59" s="85" t="s">
        <v>754</v>
      </c>
      <c r="F59" s="652">
        <v>96543</v>
      </c>
      <c r="G59" s="383" t="s">
        <v>1811</v>
      </c>
      <c r="H59" s="85" t="s">
        <v>214</v>
      </c>
      <c r="I59" s="37">
        <v>164.4</v>
      </c>
      <c r="J59" s="519" t="s">
        <v>1812</v>
      </c>
      <c r="K59" s="37">
        <v>23.5</v>
      </c>
      <c r="L59" s="37">
        <v>3863.4</v>
      </c>
      <c r="M59" s="591"/>
      <c r="N59" s="384"/>
      <c r="O59" s="384"/>
      <c r="P59" s="87"/>
      <c r="Q59" s="475"/>
      <c r="R59" s="87"/>
      <c r="S59" s="87"/>
      <c r="T59" s="87"/>
      <c r="U59" s="87"/>
      <c r="V59" s="87"/>
      <c r="W59" s="87"/>
      <c r="X59" s="87"/>
      <c r="Y59" s="87"/>
      <c r="Z59" s="87"/>
      <c r="AA59" s="87"/>
    </row>
    <row r="60" spans="2:27" ht="24" x14ac:dyDescent="0.25">
      <c r="B60" s="612" t="s">
        <v>755</v>
      </c>
      <c r="C60" s="85" t="s">
        <v>54</v>
      </c>
      <c r="D60" s="85" t="s">
        <v>55</v>
      </c>
      <c r="E60" s="85" t="s">
        <v>755</v>
      </c>
      <c r="F60" s="652">
        <v>96545</v>
      </c>
      <c r="G60" s="383" t="s">
        <v>1813</v>
      </c>
      <c r="H60" s="85" t="s">
        <v>214</v>
      </c>
      <c r="I60" s="37">
        <v>13.3</v>
      </c>
      <c r="J60" s="519" t="s">
        <v>1814</v>
      </c>
      <c r="K60" s="37">
        <v>19.52</v>
      </c>
      <c r="L60" s="37">
        <v>259.61</v>
      </c>
      <c r="M60" s="591"/>
      <c r="N60" s="384"/>
      <c r="O60" s="384"/>
      <c r="P60" s="87"/>
      <c r="Q60" s="475"/>
      <c r="R60" s="87"/>
      <c r="S60" s="87"/>
      <c r="T60" s="87"/>
      <c r="U60" s="87"/>
      <c r="V60" s="87"/>
      <c r="W60" s="87"/>
      <c r="X60" s="87"/>
      <c r="Y60" s="87"/>
      <c r="Z60" s="87"/>
      <c r="AA60" s="87"/>
    </row>
    <row r="61" spans="2:27" ht="24" x14ac:dyDescent="0.25">
      <c r="B61" s="612" t="s">
        <v>756</v>
      </c>
      <c r="C61" s="85" t="s">
        <v>54</v>
      </c>
      <c r="D61" s="85" t="s">
        <v>55</v>
      </c>
      <c r="E61" s="85" t="s">
        <v>756</v>
      </c>
      <c r="F61" s="652">
        <v>96546</v>
      </c>
      <c r="G61" s="383" t="s">
        <v>1815</v>
      </c>
      <c r="H61" s="85" t="s">
        <v>214</v>
      </c>
      <c r="I61" s="37">
        <v>152.79999999999998</v>
      </c>
      <c r="J61" s="519" t="s">
        <v>1816</v>
      </c>
      <c r="K61" s="37">
        <v>17.149999999999999</v>
      </c>
      <c r="L61" s="37">
        <v>2620.52</v>
      </c>
      <c r="M61" s="591"/>
      <c r="N61" s="384"/>
      <c r="O61" s="384"/>
      <c r="P61" s="87"/>
      <c r="Q61" s="475"/>
      <c r="R61" s="87"/>
      <c r="S61" s="87"/>
      <c r="T61" s="87"/>
      <c r="U61" s="87"/>
      <c r="V61" s="87"/>
      <c r="W61" s="87"/>
      <c r="X61" s="87"/>
      <c r="Y61" s="87"/>
      <c r="Z61" s="87"/>
      <c r="AA61" s="87"/>
    </row>
    <row r="62" spans="2:27" ht="25.5" customHeight="1" x14ac:dyDescent="0.25">
      <c r="B62" s="612" t="s">
        <v>757</v>
      </c>
      <c r="C62" s="85" t="s">
        <v>54</v>
      </c>
      <c r="D62" s="85" t="s">
        <v>55</v>
      </c>
      <c r="E62" s="85" t="s">
        <v>757</v>
      </c>
      <c r="F62" s="652">
        <v>104920</v>
      </c>
      <c r="G62" s="383" t="s">
        <v>1817</v>
      </c>
      <c r="H62" s="85" t="s">
        <v>214</v>
      </c>
      <c r="I62" s="37">
        <v>37.700000000000003</v>
      </c>
      <c r="J62" s="519" t="s">
        <v>1818</v>
      </c>
      <c r="K62" s="37">
        <v>13.38</v>
      </c>
      <c r="L62" s="37">
        <v>504.42</v>
      </c>
      <c r="M62" s="591"/>
      <c r="N62" s="384"/>
      <c r="O62" s="384"/>
      <c r="P62" s="87"/>
      <c r="Q62" s="475"/>
      <c r="R62" s="87"/>
      <c r="S62" s="87"/>
      <c r="T62" s="87"/>
      <c r="U62" s="87"/>
      <c r="V62" s="87"/>
      <c r="W62" s="87"/>
      <c r="X62" s="87"/>
      <c r="Y62" s="87"/>
      <c r="Z62" s="87"/>
      <c r="AA62" s="87"/>
    </row>
    <row r="63" spans="2:27" ht="36" x14ac:dyDescent="0.25">
      <c r="B63" s="612" t="s">
        <v>758</v>
      </c>
      <c r="C63" s="85" t="s">
        <v>54</v>
      </c>
      <c r="D63" s="85" t="s">
        <v>55</v>
      </c>
      <c r="E63" s="85" t="s">
        <v>758</v>
      </c>
      <c r="F63" s="652">
        <v>94965</v>
      </c>
      <c r="G63" s="383" t="s">
        <v>1819</v>
      </c>
      <c r="H63" s="85" t="s">
        <v>1771</v>
      </c>
      <c r="I63" s="37">
        <v>8.6199999999999992</v>
      </c>
      <c r="J63" s="519" t="s">
        <v>1820</v>
      </c>
      <c r="K63" s="37">
        <v>609.89</v>
      </c>
      <c r="L63" s="37">
        <v>5257.25</v>
      </c>
      <c r="M63" s="591"/>
      <c r="N63" s="384"/>
      <c r="O63" s="384"/>
      <c r="P63" s="87"/>
      <c r="Q63" s="475"/>
      <c r="R63" s="87"/>
      <c r="S63" s="87"/>
      <c r="T63" s="87"/>
      <c r="U63" s="87"/>
      <c r="V63" s="87"/>
      <c r="W63" s="87"/>
      <c r="X63" s="87"/>
      <c r="Y63" s="87"/>
      <c r="Z63" s="87"/>
      <c r="AA63" s="87"/>
    </row>
    <row r="64" spans="2:27" ht="24" x14ac:dyDescent="0.25">
      <c r="B64" s="612" t="s">
        <v>759</v>
      </c>
      <c r="C64" s="85" t="s">
        <v>54</v>
      </c>
      <c r="D64" s="85" t="s">
        <v>55</v>
      </c>
      <c r="E64" s="85" t="s">
        <v>759</v>
      </c>
      <c r="F64" s="652">
        <v>103670</v>
      </c>
      <c r="G64" s="383" t="s">
        <v>1821</v>
      </c>
      <c r="H64" s="85" t="s">
        <v>1771</v>
      </c>
      <c r="I64" s="37">
        <v>8.6199999999999992</v>
      </c>
      <c r="J64" s="519" t="s">
        <v>1822</v>
      </c>
      <c r="K64" s="37">
        <v>333.58</v>
      </c>
      <c r="L64" s="37">
        <v>2875.45</v>
      </c>
      <c r="M64" s="591"/>
      <c r="N64" s="384"/>
      <c r="O64" s="384"/>
      <c r="P64" s="87"/>
      <c r="Q64" s="475"/>
      <c r="R64" s="87"/>
      <c r="S64" s="87"/>
      <c r="T64" s="87"/>
      <c r="U64" s="87"/>
      <c r="V64" s="87"/>
      <c r="W64" s="87"/>
      <c r="X64" s="87"/>
      <c r="Y64" s="87"/>
      <c r="Z64" s="87"/>
      <c r="AA64" s="87"/>
    </row>
    <row r="65" spans="2:27" ht="24" x14ac:dyDescent="0.25">
      <c r="B65" s="612" t="s">
        <v>760</v>
      </c>
      <c r="C65" s="85" t="s">
        <v>54</v>
      </c>
      <c r="D65" s="85" t="s">
        <v>55</v>
      </c>
      <c r="E65" s="85" t="s">
        <v>760</v>
      </c>
      <c r="F65" s="652">
        <v>98557</v>
      </c>
      <c r="G65" s="383" t="s">
        <v>1823</v>
      </c>
      <c r="H65" s="85" t="s">
        <v>45</v>
      </c>
      <c r="I65" s="37">
        <v>70.47</v>
      </c>
      <c r="J65" s="519" t="s">
        <v>1824</v>
      </c>
      <c r="K65" s="37">
        <v>76.06</v>
      </c>
      <c r="L65" s="37">
        <v>5359.94</v>
      </c>
      <c r="M65" s="591"/>
      <c r="N65" s="384"/>
      <c r="O65" s="384"/>
      <c r="P65" s="87"/>
      <c r="Q65" s="475"/>
      <c r="R65" s="87"/>
      <c r="S65" s="87"/>
      <c r="T65" s="87"/>
      <c r="U65" s="87"/>
      <c r="V65" s="87"/>
      <c r="W65" s="87"/>
      <c r="X65" s="87"/>
      <c r="Y65" s="87"/>
      <c r="Z65" s="87"/>
      <c r="AA65" s="87"/>
    </row>
    <row r="66" spans="2:27" ht="24" x14ac:dyDescent="0.25">
      <c r="B66" s="612" t="s">
        <v>1501</v>
      </c>
      <c r="C66" s="85" t="s">
        <v>54</v>
      </c>
      <c r="D66" s="85" t="s">
        <v>55</v>
      </c>
      <c r="E66" s="85" t="s">
        <v>1501</v>
      </c>
      <c r="F66" s="652">
        <v>93382</v>
      </c>
      <c r="G66" s="383" t="s">
        <v>1825</v>
      </c>
      <c r="H66" s="85" t="s">
        <v>1771</v>
      </c>
      <c r="I66" s="37">
        <v>5.1720000000000006</v>
      </c>
      <c r="J66" s="519" t="s">
        <v>1826</v>
      </c>
      <c r="K66" s="37">
        <v>29.93</v>
      </c>
      <c r="L66" s="37">
        <v>154.79</v>
      </c>
      <c r="M66" s="591"/>
      <c r="N66" s="384"/>
      <c r="O66" s="384"/>
      <c r="P66" s="87"/>
      <c r="Q66" s="475"/>
      <c r="R66" s="87"/>
      <c r="S66" s="87"/>
      <c r="T66" s="87"/>
      <c r="U66" s="87"/>
      <c r="V66" s="87"/>
      <c r="W66" s="87"/>
      <c r="X66" s="87"/>
      <c r="Y66" s="87"/>
      <c r="Z66" s="87"/>
      <c r="AA66" s="87"/>
    </row>
    <row r="67" spans="2:27" x14ac:dyDescent="0.25">
      <c r="B67" s="558"/>
      <c r="C67" s="628"/>
      <c r="D67" s="628"/>
      <c r="E67" s="85"/>
      <c r="F67" s="678"/>
      <c r="G67" s="629"/>
      <c r="H67" s="628"/>
      <c r="I67" s="630"/>
      <c r="J67" s="631"/>
      <c r="K67" s="630"/>
      <c r="L67" s="630"/>
      <c r="M67" s="591"/>
      <c r="N67" s="384"/>
      <c r="O67" s="384"/>
      <c r="P67" s="87"/>
      <c r="Q67" s="475"/>
      <c r="R67" s="87"/>
      <c r="S67" s="87"/>
      <c r="T67" s="87"/>
      <c r="U67" s="87"/>
      <c r="V67" s="87"/>
      <c r="W67" s="87"/>
      <c r="X67" s="87"/>
      <c r="Y67" s="87"/>
      <c r="Z67" s="87"/>
      <c r="AA67" s="87"/>
    </row>
    <row r="68" spans="2:27" x14ac:dyDescent="0.25">
      <c r="B68" s="622" t="s">
        <v>803</v>
      </c>
      <c r="C68" s="622"/>
      <c r="D68" s="622"/>
      <c r="E68" s="622"/>
      <c r="F68" s="622"/>
      <c r="G68" s="623" t="s">
        <v>802</v>
      </c>
      <c r="H68" s="624"/>
      <c r="I68" s="625"/>
      <c r="J68" s="626"/>
      <c r="K68" s="625"/>
      <c r="L68" s="627">
        <v>39832.769999999997</v>
      </c>
      <c r="M68" s="591"/>
      <c r="N68" s="384"/>
      <c r="O68" s="384"/>
      <c r="P68" s="87"/>
      <c r="Q68" s="475"/>
      <c r="R68" s="87"/>
      <c r="S68" s="87"/>
      <c r="T68" s="87"/>
      <c r="U68" s="87"/>
      <c r="V68" s="87"/>
      <c r="W68" s="87"/>
      <c r="X68" s="87"/>
      <c r="Y68" s="87"/>
      <c r="Z68" s="87"/>
      <c r="AA68" s="87"/>
    </row>
    <row r="69" spans="2:27" ht="24" x14ac:dyDescent="0.25">
      <c r="B69" s="612" t="s">
        <v>804</v>
      </c>
      <c r="C69" s="85" t="s">
        <v>54</v>
      </c>
      <c r="D69" s="85" t="s">
        <v>55</v>
      </c>
      <c r="E69" s="85" t="s">
        <v>804</v>
      </c>
      <c r="F69" s="41">
        <v>96527</v>
      </c>
      <c r="G69" s="383" t="s">
        <v>1827</v>
      </c>
      <c r="H69" s="85" t="s">
        <v>1771</v>
      </c>
      <c r="I69" s="37">
        <v>9.5679999999999996</v>
      </c>
      <c r="J69" s="519" t="s">
        <v>1828</v>
      </c>
      <c r="K69" s="37">
        <v>117.29</v>
      </c>
      <c r="L69" s="37">
        <v>1122.23</v>
      </c>
      <c r="M69" s="591"/>
      <c r="N69" s="384"/>
      <c r="O69" s="384"/>
      <c r="P69" s="87"/>
      <c r="Q69" s="475"/>
      <c r="R69" s="87"/>
      <c r="S69" s="87"/>
      <c r="T69" s="87"/>
      <c r="U69" s="87"/>
      <c r="V69" s="87"/>
      <c r="W69" s="87"/>
      <c r="X69" s="87"/>
      <c r="Y69" s="87"/>
      <c r="Z69" s="87"/>
      <c r="AA69" s="87"/>
    </row>
    <row r="70" spans="2:27" ht="36" x14ac:dyDescent="0.25">
      <c r="B70" s="612" t="s">
        <v>805</v>
      </c>
      <c r="C70" s="85" t="s">
        <v>54</v>
      </c>
      <c r="D70" s="85" t="s">
        <v>55</v>
      </c>
      <c r="E70" s="85" t="s">
        <v>805</v>
      </c>
      <c r="F70" s="41">
        <v>96542</v>
      </c>
      <c r="G70" s="383" t="s">
        <v>1829</v>
      </c>
      <c r="H70" s="85" t="s">
        <v>45</v>
      </c>
      <c r="I70" s="37">
        <v>119.67000000000002</v>
      </c>
      <c r="J70" s="519" t="s">
        <v>1830</v>
      </c>
      <c r="K70" s="37">
        <v>110.54</v>
      </c>
      <c r="L70" s="37">
        <v>13228.32</v>
      </c>
      <c r="M70" s="591"/>
      <c r="N70" s="384"/>
      <c r="O70" s="384"/>
      <c r="P70" s="87"/>
      <c r="Q70" s="475"/>
      <c r="R70" s="87"/>
      <c r="S70" s="87"/>
      <c r="T70" s="87"/>
      <c r="U70" s="87"/>
      <c r="V70" s="87"/>
      <c r="W70" s="87"/>
      <c r="X70" s="87"/>
      <c r="Y70" s="87"/>
      <c r="Z70" s="87"/>
      <c r="AA70" s="87"/>
    </row>
    <row r="71" spans="2:27" ht="24" x14ac:dyDescent="0.25">
      <c r="B71" s="612" t="s">
        <v>806</v>
      </c>
      <c r="C71" s="85" t="s">
        <v>54</v>
      </c>
      <c r="D71" s="85" t="s">
        <v>55</v>
      </c>
      <c r="E71" s="85" t="s">
        <v>806</v>
      </c>
      <c r="F71" s="41">
        <v>95241</v>
      </c>
      <c r="G71" s="383" t="s">
        <v>1831</v>
      </c>
      <c r="H71" s="85" t="s">
        <v>45</v>
      </c>
      <c r="I71" s="37">
        <v>29.917500000000004</v>
      </c>
      <c r="J71" s="519" t="s">
        <v>1832</v>
      </c>
      <c r="K71" s="37">
        <v>42.98</v>
      </c>
      <c r="L71" s="37">
        <v>1285.8499999999999</v>
      </c>
      <c r="M71" s="591"/>
      <c r="N71" s="384"/>
      <c r="O71" s="384"/>
      <c r="P71" s="87"/>
      <c r="Q71" s="475"/>
      <c r="R71" s="87"/>
      <c r="S71" s="87"/>
      <c r="T71" s="87"/>
      <c r="U71" s="87"/>
      <c r="V71" s="87"/>
      <c r="W71" s="87"/>
      <c r="X71" s="87"/>
      <c r="Y71" s="87"/>
      <c r="Z71" s="87"/>
      <c r="AA71" s="87"/>
    </row>
    <row r="72" spans="2:27" ht="24" x14ac:dyDescent="0.25">
      <c r="B72" s="612" t="s">
        <v>807</v>
      </c>
      <c r="C72" s="85" t="s">
        <v>54</v>
      </c>
      <c r="D72" s="85" t="s">
        <v>55</v>
      </c>
      <c r="E72" s="85" t="s">
        <v>807</v>
      </c>
      <c r="F72" s="41">
        <v>96543</v>
      </c>
      <c r="G72" s="383" t="s">
        <v>1811</v>
      </c>
      <c r="H72" s="85" t="s">
        <v>214</v>
      </c>
      <c r="I72" s="37">
        <v>147.4</v>
      </c>
      <c r="J72" s="519" t="s">
        <v>1812</v>
      </c>
      <c r="K72" s="37">
        <v>23.5</v>
      </c>
      <c r="L72" s="37">
        <v>3463.9</v>
      </c>
      <c r="M72" s="591"/>
      <c r="N72" s="384"/>
      <c r="O72" s="384"/>
      <c r="P72" s="87"/>
      <c r="Q72" s="475"/>
      <c r="R72" s="87"/>
      <c r="S72" s="87"/>
      <c r="T72" s="87"/>
      <c r="U72" s="87"/>
      <c r="V72" s="87"/>
      <c r="W72" s="87"/>
      <c r="X72" s="87"/>
      <c r="Y72" s="87"/>
      <c r="Z72" s="87"/>
      <c r="AA72" s="87"/>
    </row>
    <row r="73" spans="2:27" ht="24" x14ac:dyDescent="0.25">
      <c r="B73" s="612" t="s">
        <v>808</v>
      </c>
      <c r="C73" s="85" t="s">
        <v>54</v>
      </c>
      <c r="D73" s="85" t="s">
        <v>55</v>
      </c>
      <c r="E73" s="85" t="s">
        <v>808</v>
      </c>
      <c r="F73" s="41">
        <v>96545</v>
      </c>
      <c r="G73" s="383" t="s">
        <v>1813</v>
      </c>
      <c r="H73" s="85" t="s">
        <v>214</v>
      </c>
      <c r="I73" s="37">
        <v>243.8</v>
      </c>
      <c r="J73" s="519" t="s">
        <v>1814</v>
      </c>
      <c r="K73" s="37">
        <v>19.52</v>
      </c>
      <c r="L73" s="37">
        <v>4758.97</v>
      </c>
      <c r="M73" s="591"/>
      <c r="N73" s="384"/>
      <c r="O73" s="384"/>
      <c r="P73" s="87"/>
      <c r="Q73" s="475"/>
      <c r="R73" s="87"/>
      <c r="S73" s="87"/>
      <c r="T73" s="87"/>
      <c r="U73" s="87"/>
      <c r="V73" s="87"/>
      <c r="W73" s="87"/>
      <c r="X73" s="87"/>
      <c r="Y73" s="87"/>
      <c r="Z73" s="87"/>
      <c r="AA73" s="87"/>
    </row>
    <row r="74" spans="2:27" ht="24" x14ac:dyDescent="0.25">
      <c r="B74" s="612" t="s">
        <v>809</v>
      </c>
      <c r="C74" s="85" t="s">
        <v>54</v>
      </c>
      <c r="D74" s="85" t="s">
        <v>55</v>
      </c>
      <c r="E74" s="85" t="s">
        <v>809</v>
      </c>
      <c r="F74" s="41">
        <v>96546</v>
      </c>
      <c r="G74" s="383" t="s">
        <v>1815</v>
      </c>
      <c r="H74" s="85" t="s">
        <v>214</v>
      </c>
      <c r="I74" s="37">
        <v>49.2</v>
      </c>
      <c r="J74" s="519" t="s">
        <v>1816</v>
      </c>
      <c r="K74" s="37">
        <v>17.149999999999999</v>
      </c>
      <c r="L74" s="37">
        <v>843.78</v>
      </c>
      <c r="M74" s="591"/>
      <c r="N74" s="384"/>
      <c r="O74" s="384"/>
      <c r="P74" s="87"/>
      <c r="Q74" s="475"/>
      <c r="R74" s="87"/>
      <c r="S74" s="87"/>
      <c r="T74" s="87"/>
      <c r="U74" s="87"/>
      <c r="V74" s="87"/>
      <c r="W74" s="87"/>
      <c r="X74" s="87"/>
      <c r="Y74" s="87"/>
      <c r="Z74" s="87"/>
      <c r="AA74" s="87"/>
    </row>
    <row r="75" spans="2:27" ht="24.75" customHeight="1" x14ac:dyDescent="0.25">
      <c r="B75" s="612" t="s">
        <v>810</v>
      </c>
      <c r="C75" s="85" t="s">
        <v>54</v>
      </c>
      <c r="D75" s="85" t="s">
        <v>55</v>
      </c>
      <c r="E75" s="85" t="s">
        <v>810</v>
      </c>
      <c r="F75" s="41">
        <v>104920</v>
      </c>
      <c r="G75" s="383" t="s">
        <v>1817</v>
      </c>
      <c r="H75" s="85" t="s">
        <v>214</v>
      </c>
      <c r="I75" s="37">
        <v>20.8</v>
      </c>
      <c r="J75" s="519" t="s">
        <v>1818</v>
      </c>
      <c r="K75" s="37">
        <v>13.38</v>
      </c>
      <c r="L75" s="37">
        <v>278.3</v>
      </c>
      <c r="M75" s="591"/>
      <c r="N75" s="384"/>
      <c r="O75" s="384"/>
      <c r="P75" s="87"/>
      <c r="Q75" s="475"/>
      <c r="R75" s="87"/>
      <c r="S75" s="87"/>
      <c r="T75" s="87"/>
      <c r="U75" s="87"/>
      <c r="V75" s="87"/>
      <c r="W75" s="87"/>
      <c r="X75" s="87"/>
      <c r="Y75" s="87"/>
      <c r="Z75" s="87"/>
      <c r="AA75" s="87"/>
    </row>
    <row r="76" spans="2:27" ht="36" x14ac:dyDescent="0.25">
      <c r="B76" s="612" t="s">
        <v>811</v>
      </c>
      <c r="C76" s="85" t="s">
        <v>54</v>
      </c>
      <c r="D76" s="85" t="s">
        <v>55</v>
      </c>
      <c r="E76" s="85" t="s">
        <v>811</v>
      </c>
      <c r="F76" s="41">
        <v>94965</v>
      </c>
      <c r="G76" s="383" t="s">
        <v>1819</v>
      </c>
      <c r="H76" s="85" t="s">
        <v>1771</v>
      </c>
      <c r="I76" s="37">
        <v>5.9799999999999995</v>
      </c>
      <c r="J76" s="519" t="s">
        <v>1820</v>
      </c>
      <c r="K76" s="37">
        <v>609.89</v>
      </c>
      <c r="L76" s="37">
        <v>3647.14</v>
      </c>
      <c r="M76" s="591"/>
      <c r="N76" s="384"/>
      <c r="O76" s="384"/>
      <c r="P76" s="87"/>
      <c r="Q76" s="475"/>
      <c r="R76" s="87"/>
      <c r="S76" s="87"/>
      <c r="T76" s="87"/>
      <c r="U76" s="87"/>
      <c r="V76" s="87"/>
      <c r="W76" s="87"/>
      <c r="X76" s="87"/>
      <c r="Y76" s="87"/>
      <c r="Z76" s="87"/>
      <c r="AA76" s="87"/>
    </row>
    <row r="77" spans="2:27" ht="24" x14ac:dyDescent="0.25">
      <c r="B77" s="612" t="s">
        <v>812</v>
      </c>
      <c r="C77" s="85" t="s">
        <v>54</v>
      </c>
      <c r="D77" s="85" t="s">
        <v>55</v>
      </c>
      <c r="E77" s="85" t="s">
        <v>812</v>
      </c>
      <c r="F77" s="41">
        <v>103670</v>
      </c>
      <c r="G77" s="383" t="s">
        <v>1821</v>
      </c>
      <c r="H77" s="85" t="s">
        <v>1771</v>
      </c>
      <c r="I77" s="37">
        <v>5.9799999999999995</v>
      </c>
      <c r="J77" s="519" t="s">
        <v>1822</v>
      </c>
      <c r="K77" s="37">
        <v>333.58</v>
      </c>
      <c r="L77" s="37">
        <v>1994.8</v>
      </c>
      <c r="M77" s="591"/>
      <c r="N77" s="384"/>
      <c r="O77" s="384"/>
      <c r="P77" s="87"/>
      <c r="Q77" s="475"/>
      <c r="R77" s="87"/>
      <c r="S77" s="87"/>
      <c r="T77" s="87"/>
      <c r="U77" s="87"/>
      <c r="V77" s="87"/>
      <c r="W77" s="87"/>
      <c r="X77" s="87"/>
      <c r="Y77" s="87"/>
      <c r="Z77" s="87"/>
      <c r="AA77" s="87"/>
    </row>
    <row r="78" spans="2:27" ht="24" x14ac:dyDescent="0.25">
      <c r="B78" s="612" t="s">
        <v>813</v>
      </c>
      <c r="C78" s="85" t="s">
        <v>54</v>
      </c>
      <c r="D78" s="85" t="s">
        <v>55</v>
      </c>
      <c r="E78" s="85" t="s">
        <v>813</v>
      </c>
      <c r="F78" s="41">
        <v>98557</v>
      </c>
      <c r="G78" s="383" t="s">
        <v>1823</v>
      </c>
      <c r="H78" s="85" t="s">
        <v>45</v>
      </c>
      <c r="I78" s="37">
        <v>119.67000000000002</v>
      </c>
      <c r="J78" s="519" t="s">
        <v>1824</v>
      </c>
      <c r="K78" s="37">
        <v>76.06</v>
      </c>
      <c r="L78" s="37">
        <v>9102.1</v>
      </c>
      <c r="M78" s="591"/>
      <c r="N78" s="384"/>
      <c r="O78" s="384"/>
      <c r="P78" s="87"/>
      <c r="Q78" s="475"/>
      <c r="R78" s="87"/>
      <c r="S78" s="87"/>
      <c r="T78" s="87"/>
      <c r="U78" s="87"/>
      <c r="V78" s="87"/>
      <c r="W78" s="87"/>
      <c r="X78" s="87"/>
      <c r="Y78" s="87"/>
      <c r="Z78" s="87"/>
      <c r="AA78" s="87"/>
    </row>
    <row r="79" spans="2:27" ht="24" x14ac:dyDescent="0.25">
      <c r="B79" s="612" t="s">
        <v>1502</v>
      </c>
      <c r="C79" s="85" t="s">
        <v>54</v>
      </c>
      <c r="D79" s="85" t="s">
        <v>55</v>
      </c>
      <c r="E79" s="85" t="s">
        <v>1502</v>
      </c>
      <c r="F79" s="41">
        <v>93382</v>
      </c>
      <c r="G79" s="383" t="s">
        <v>1825</v>
      </c>
      <c r="H79" s="85" t="s">
        <v>1771</v>
      </c>
      <c r="I79" s="37">
        <v>3.5880000000000001</v>
      </c>
      <c r="J79" s="519" t="s">
        <v>1826</v>
      </c>
      <c r="K79" s="37">
        <v>29.93</v>
      </c>
      <c r="L79" s="37">
        <v>107.38</v>
      </c>
      <c r="M79" s="591"/>
      <c r="N79" s="384"/>
      <c r="O79" s="384"/>
      <c r="P79" s="87"/>
      <c r="Q79" s="475"/>
      <c r="R79" s="87"/>
      <c r="S79" s="87"/>
      <c r="T79" s="87"/>
      <c r="U79" s="87"/>
      <c r="V79" s="87"/>
      <c r="W79" s="87"/>
      <c r="X79" s="87"/>
      <c r="Y79" s="87"/>
      <c r="Z79" s="87"/>
      <c r="AA79" s="87"/>
    </row>
    <row r="80" spans="2:27" x14ac:dyDescent="0.25">
      <c r="B80" s="558"/>
      <c r="C80" s="628"/>
      <c r="D80" s="628"/>
      <c r="E80" s="85"/>
      <c r="F80" s="628"/>
      <c r="G80" s="629"/>
      <c r="H80" s="628"/>
      <c r="I80" s="630"/>
      <c r="J80" s="631"/>
      <c r="K80" s="630"/>
      <c r="L80" s="630"/>
      <c r="M80" s="591"/>
      <c r="N80" s="384"/>
      <c r="O80" s="384"/>
      <c r="P80" s="87"/>
      <c r="Q80" s="475"/>
      <c r="R80" s="87"/>
      <c r="S80" s="87"/>
      <c r="T80" s="87"/>
      <c r="U80" s="87"/>
      <c r="V80" s="87"/>
      <c r="W80" s="87"/>
      <c r="X80" s="87"/>
      <c r="Y80" s="87"/>
      <c r="Z80" s="87"/>
      <c r="AA80" s="87"/>
    </row>
    <row r="81" spans="2:27" x14ac:dyDescent="0.25">
      <c r="B81" s="646" t="s">
        <v>36</v>
      </c>
      <c r="C81" s="646"/>
      <c r="D81" s="646"/>
      <c r="E81" s="646"/>
      <c r="F81" s="646"/>
      <c r="G81" s="647" t="s">
        <v>814</v>
      </c>
      <c r="H81" s="648"/>
      <c r="I81" s="649"/>
      <c r="J81" s="650"/>
      <c r="K81" s="649"/>
      <c r="L81" s="651">
        <v>162434.05000000005</v>
      </c>
      <c r="M81" s="591"/>
      <c r="N81" s="384"/>
      <c r="O81" s="384"/>
      <c r="P81" s="87"/>
      <c r="Q81" s="475"/>
      <c r="R81" s="87"/>
      <c r="S81" s="87"/>
      <c r="T81" s="87"/>
      <c r="U81" s="87"/>
      <c r="V81" s="87"/>
      <c r="W81" s="87"/>
      <c r="X81" s="87"/>
      <c r="Y81" s="87"/>
      <c r="Z81" s="87"/>
      <c r="AA81" s="87"/>
    </row>
    <row r="82" spans="2:27" x14ac:dyDescent="0.25">
      <c r="B82" s="622" t="s">
        <v>975</v>
      </c>
      <c r="C82" s="622"/>
      <c r="D82" s="622"/>
      <c r="E82" s="622"/>
      <c r="F82" s="622"/>
      <c r="G82" s="623" t="s">
        <v>821</v>
      </c>
      <c r="H82" s="624"/>
      <c r="I82" s="625"/>
      <c r="J82" s="626"/>
      <c r="K82" s="625"/>
      <c r="L82" s="627">
        <v>22443.18</v>
      </c>
      <c r="M82" s="591"/>
      <c r="N82" s="384"/>
      <c r="O82" s="384"/>
      <c r="P82" s="87"/>
      <c r="Q82" s="475"/>
      <c r="R82" s="87"/>
      <c r="S82" s="87"/>
      <c r="T82" s="87"/>
      <c r="U82" s="87"/>
      <c r="V82" s="87"/>
      <c r="W82" s="87"/>
      <c r="X82" s="87"/>
      <c r="Y82" s="87"/>
      <c r="Z82" s="87"/>
      <c r="AA82" s="87"/>
    </row>
    <row r="83" spans="2:27" ht="36" x14ac:dyDescent="0.25">
      <c r="B83" s="612" t="s">
        <v>976</v>
      </c>
      <c r="C83" s="85" t="s">
        <v>54</v>
      </c>
      <c r="D83" s="85" t="s">
        <v>55</v>
      </c>
      <c r="E83" s="85" t="s">
        <v>976</v>
      </c>
      <c r="F83" s="41">
        <v>92431</v>
      </c>
      <c r="G83" s="383" t="s">
        <v>1833</v>
      </c>
      <c r="H83" s="85" t="s">
        <v>45</v>
      </c>
      <c r="I83" s="37">
        <v>118.34</v>
      </c>
      <c r="J83" s="519" t="s">
        <v>1834</v>
      </c>
      <c r="K83" s="37">
        <v>78.400000000000006</v>
      </c>
      <c r="L83" s="37">
        <v>9277.85</v>
      </c>
      <c r="M83" s="591"/>
      <c r="N83" s="384"/>
      <c r="O83" s="384"/>
      <c r="P83" s="87"/>
      <c r="Q83" s="475"/>
      <c r="R83" s="87"/>
      <c r="S83" s="87"/>
      <c r="T83" s="87"/>
      <c r="U83" s="87"/>
      <c r="V83" s="87"/>
      <c r="W83" s="87"/>
      <c r="X83" s="87"/>
      <c r="Y83" s="87"/>
      <c r="Z83" s="87"/>
      <c r="AA83" s="87"/>
    </row>
    <row r="84" spans="2:27" ht="24" x14ac:dyDescent="0.25">
      <c r="B84" s="612" t="s">
        <v>977</v>
      </c>
      <c r="C84" s="85" t="s">
        <v>54</v>
      </c>
      <c r="D84" s="85" t="s">
        <v>55</v>
      </c>
      <c r="E84" s="85" t="s">
        <v>977</v>
      </c>
      <c r="F84" s="41">
        <v>92759</v>
      </c>
      <c r="G84" s="383" t="s">
        <v>1835</v>
      </c>
      <c r="H84" s="85" t="s">
        <v>214</v>
      </c>
      <c r="I84" s="37">
        <v>178.6</v>
      </c>
      <c r="J84" s="519" t="s">
        <v>1836</v>
      </c>
      <c r="K84" s="37">
        <v>17.12</v>
      </c>
      <c r="L84" s="37">
        <v>3057.63</v>
      </c>
      <c r="M84" s="591"/>
      <c r="N84" s="384"/>
      <c r="O84" s="384"/>
      <c r="P84" s="87"/>
      <c r="Q84" s="475"/>
      <c r="R84" s="87"/>
      <c r="S84" s="87"/>
      <c r="T84" s="87"/>
      <c r="U84" s="87"/>
      <c r="V84" s="87"/>
      <c r="W84" s="87"/>
      <c r="X84" s="87"/>
      <c r="Y84" s="87"/>
      <c r="Z84" s="87"/>
      <c r="AA84" s="87"/>
    </row>
    <row r="85" spans="2:27" ht="24" x14ac:dyDescent="0.25">
      <c r="B85" s="612" t="s">
        <v>978</v>
      </c>
      <c r="C85" s="85" t="s">
        <v>54</v>
      </c>
      <c r="D85" s="85" t="s">
        <v>55</v>
      </c>
      <c r="E85" s="85" t="s">
        <v>978</v>
      </c>
      <c r="F85" s="41">
        <v>92762</v>
      </c>
      <c r="G85" s="383" t="s">
        <v>1837</v>
      </c>
      <c r="H85" s="85" t="s">
        <v>214</v>
      </c>
      <c r="I85" s="37">
        <v>300.89999999999998</v>
      </c>
      <c r="J85" s="519" t="s">
        <v>1838</v>
      </c>
      <c r="K85" s="37">
        <v>13.9</v>
      </c>
      <c r="L85" s="37">
        <v>4182.51</v>
      </c>
      <c r="M85" s="591"/>
      <c r="N85" s="384"/>
      <c r="O85" s="384"/>
      <c r="P85" s="87"/>
      <c r="Q85" s="475"/>
      <c r="R85" s="87"/>
      <c r="S85" s="87"/>
      <c r="T85" s="87"/>
      <c r="U85" s="87"/>
      <c r="V85" s="87"/>
      <c r="W85" s="87"/>
      <c r="X85" s="87"/>
      <c r="Y85" s="87"/>
      <c r="Z85" s="87"/>
      <c r="AA85" s="87"/>
    </row>
    <row r="86" spans="2:27" ht="24" x14ac:dyDescent="0.25">
      <c r="B86" s="612" t="s">
        <v>979</v>
      </c>
      <c r="C86" s="85" t="s">
        <v>54</v>
      </c>
      <c r="D86" s="85" t="s">
        <v>55</v>
      </c>
      <c r="E86" s="85" t="s">
        <v>979</v>
      </c>
      <c r="F86" s="41">
        <v>92763</v>
      </c>
      <c r="G86" s="383" t="s">
        <v>1839</v>
      </c>
      <c r="H86" s="85" t="s">
        <v>214</v>
      </c>
      <c r="I86" s="37">
        <v>93.4</v>
      </c>
      <c r="J86" s="519" t="s">
        <v>1840</v>
      </c>
      <c r="K86" s="37">
        <v>11.72</v>
      </c>
      <c r="L86" s="37">
        <v>1094.6400000000001</v>
      </c>
      <c r="M86" s="591"/>
      <c r="N86" s="384"/>
      <c r="O86" s="384"/>
      <c r="P86" s="87"/>
      <c r="Q86" s="475"/>
      <c r="R86" s="87"/>
      <c r="S86" s="87"/>
      <c r="T86" s="87"/>
      <c r="U86" s="87"/>
      <c r="V86" s="87"/>
      <c r="W86" s="87"/>
      <c r="X86" s="87"/>
      <c r="Y86" s="87"/>
      <c r="Z86" s="87"/>
      <c r="AA86" s="87"/>
    </row>
    <row r="87" spans="2:27" ht="36" x14ac:dyDescent="0.25">
      <c r="B87" s="612" t="s">
        <v>980</v>
      </c>
      <c r="C87" s="85" t="s">
        <v>54</v>
      </c>
      <c r="D87" s="85" t="s">
        <v>55</v>
      </c>
      <c r="E87" s="85" t="s">
        <v>980</v>
      </c>
      <c r="F87" s="41">
        <v>94965</v>
      </c>
      <c r="G87" s="383" t="s">
        <v>1819</v>
      </c>
      <c r="H87" s="85" t="s">
        <v>1771</v>
      </c>
      <c r="I87" s="37">
        <v>5.12</v>
      </c>
      <c r="J87" s="519" t="s">
        <v>1820</v>
      </c>
      <c r="K87" s="37">
        <v>609.89</v>
      </c>
      <c r="L87" s="37">
        <v>3122.63</v>
      </c>
      <c r="M87" s="591"/>
      <c r="N87" s="384"/>
      <c r="O87" s="384"/>
      <c r="P87" s="87"/>
      <c r="Q87" s="475"/>
      <c r="R87" s="87"/>
      <c r="S87" s="87"/>
      <c r="T87" s="87"/>
      <c r="U87" s="87"/>
      <c r="V87" s="87"/>
      <c r="W87" s="87"/>
      <c r="X87" s="87"/>
      <c r="Y87" s="87"/>
      <c r="Z87" s="87"/>
      <c r="AA87" s="87"/>
    </row>
    <row r="88" spans="2:27" ht="24" x14ac:dyDescent="0.25">
      <c r="B88" s="612" t="s">
        <v>1503</v>
      </c>
      <c r="C88" s="85" t="s">
        <v>54</v>
      </c>
      <c r="D88" s="85" t="s">
        <v>55</v>
      </c>
      <c r="E88" s="85" t="s">
        <v>1503</v>
      </c>
      <c r="F88" s="41">
        <v>103670</v>
      </c>
      <c r="G88" s="383" t="s">
        <v>1821</v>
      </c>
      <c r="H88" s="85" t="s">
        <v>1771</v>
      </c>
      <c r="I88" s="37">
        <v>5.12</v>
      </c>
      <c r="J88" s="519" t="s">
        <v>1822</v>
      </c>
      <c r="K88" s="37">
        <v>333.58</v>
      </c>
      <c r="L88" s="37">
        <v>1707.92</v>
      </c>
      <c r="M88" s="591"/>
      <c r="N88" s="384"/>
      <c r="O88" s="384"/>
      <c r="P88" s="87"/>
      <c r="Q88" s="475"/>
      <c r="R88" s="87"/>
      <c r="S88" s="87"/>
      <c r="T88" s="87"/>
      <c r="U88" s="87"/>
      <c r="V88" s="87"/>
      <c r="W88" s="87"/>
      <c r="X88" s="87"/>
      <c r="Y88" s="87"/>
      <c r="Z88" s="87"/>
      <c r="AA88" s="87"/>
    </row>
    <row r="89" spans="2:27" x14ac:dyDescent="0.25">
      <c r="B89" s="558"/>
      <c r="C89" s="628"/>
      <c r="D89" s="628"/>
      <c r="E89" s="85"/>
      <c r="F89" s="628"/>
      <c r="G89" s="629"/>
      <c r="H89" s="628"/>
      <c r="I89" s="630"/>
      <c r="J89" s="631"/>
      <c r="K89" s="630"/>
      <c r="L89" s="630"/>
      <c r="M89" s="591"/>
      <c r="N89" s="384"/>
      <c r="O89" s="384"/>
      <c r="P89" s="87"/>
      <c r="Q89" s="475"/>
      <c r="R89" s="87"/>
      <c r="S89" s="87"/>
      <c r="T89" s="87"/>
      <c r="U89" s="87"/>
      <c r="V89" s="87"/>
      <c r="W89" s="87"/>
      <c r="X89" s="87"/>
      <c r="Y89" s="87"/>
      <c r="Z89" s="87"/>
      <c r="AA89" s="87"/>
    </row>
    <row r="90" spans="2:27" x14ac:dyDescent="0.25">
      <c r="B90" s="622" t="s">
        <v>127</v>
      </c>
      <c r="C90" s="622"/>
      <c r="D90" s="622"/>
      <c r="E90" s="622"/>
      <c r="F90" s="622"/>
      <c r="G90" s="623" t="s">
        <v>866</v>
      </c>
      <c r="H90" s="624"/>
      <c r="I90" s="625"/>
      <c r="J90" s="626"/>
      <c r="K90" s="625"/>
      <c r="L90" s="627">
        <v>5279.28</v>
      </c>
      <c r="M90" s="591"/>
      <c r="N90" s="384"/>
      <c r="O90" s="384"/>
      <c r="P90" s="87"/>
      <c r="Q90" s="475"/>
      <c r="R90" s="87"/>
      <c r="S90" s="87"/>
      <c r="T90" s="87"/>
      <c r="U90" s="87"/>
      <c r="V90" s="87"/>
      <c r="W90" s="87"/>
      <c r="X90" s="87"/>
      <c r="Y90" s="87"/>
      <c r="Z90" s="87"/>
      <c r="AA90" s="87"/>
    </row>
    <row r="91" spans="2:27" ht="36" x14ac:dyDescent="0.25">
      <c r="B91" s="612" t="s">
        <v>493</v>
      </c>
      <c r="C91" s="85" t="s">
        <v>54</v>
      </c>
      <c r="D91" s="85" t="s">
        <v>55</v>
      </c>
      <c r="E91" s="85" t="s">
        <v>493</v>
      </c>
      <c r="F91" s="41">
        <v>92431</v>
      </c>
      <c r="G91" s="383" t="s">
        <v>1833</v>
      </c>
      <c r="H91" s="85" t="s">
        <v>45</v>
      </c>
      <c r="I91" s="37">
        <v>26.2</v>
      </c>
      <c r="J91" s="519" t="s">
        <v>1834</v>
      </c>
      <c r="K91" s="37">
        <v>78.400000000000006</v>
      </c>
      <c r="L91" s="37">
        <v>2054.08</v>
      </c>
      <c r="M91" s="591"/>
      <c r="N91" s="384"/>
      <c r="O91" s="384"/>
      <c r="P91" s="87"/>
      <c r="Q91" s="475"/>
      <c r="R91" s="87"/>
      <c r="S91" s="87"/>
      <c r="T91" s="87"/>
      <c r="U91" s="87"/>
      <c r="V91" s="87"/>
      <c r="W91" s="87"/>
      <c r="X91" s="87"/>
      <c r="Y91" s="87"/>
      <c r="Z91" s="87"/>
      <c r="AA91" s="87"/>
    </row>
    <row r="92" spans="2:27" ht="24" x14ac:dyDescent="0.25">
      <c r="B92" s="612" t="s">
        <v>494</v>
      </c>
      <c r="C92" s="85" t="s">
        <v>54</v>
      </c>
      <c r="D92" s="85" t="s">
        <v>55</v>
      </c>
      <c r="E92" s="85" t="s">
        <v>494</v>
      </c>
      <c r="F92" s="41">
        <v>92759</v>
      </c>
      <c r="G92" s="383" t="s">
        <v>1835</v>
      </c>
      <c r="H92" s="85" t="s">
        <v>214</v>
      </c>
      <c r="I92" s="37">
        <v>41.9</v>
      </c>
      <c r="J92" s="519" t="s">
        <v>1836</v>
      </c>
      <c r="K92" s="37">
        <v>17.12</v>
      </c>
      <c r="L92" s="37">
        <v>717.32</v>
      </c>
      <c r="M92" s="591"/>
      <c r="N92" s="384"/>
      <c r="O92" s="384"/>
      <c r="P92" s="87"/>
      <c r="Q92" s="475"/>
      <c r="R92" s="87"/>
      <c r="S92" s="87"/>
      <c r="T92" s="87"/>
      <c r="U92" s="87"/>
      <c r="V92" s="87"/>
      <c r="W92" s="87"/>
      <c r="X92" s="87"/>
      <c r="Y92" s="87"/>
      <c r="Z92" s="87"/>
      <c r="AA92" s="87"/>
    </row>
    <row r="93" spans="2:27" ht="24" x14ac:dyDescent="0.25">
      <c r="B93" s="612" t="s">
        <v>495</v>
      </c>
      <c r="C93" s="85" t="s">
        <v>54</v>
      </c>
      <c r="D93" s="85" t="s">
        <v>55</v>
      </c>
      <c r="E93" s="85" t="s">
        <v>495</v>
      </c>
      <c r="F93" s="41">
        <v>92762</v>
      </c>
      <c r="G93" s="383" t="s">
        <v>1837</v>
      </c>
      <c r="H93" s="85" t="s">
        <v>214</v>
      </c>
      <c r="I93" s="37">
        <v>117.3</v>
      </c>
      <c r="J93" s="519" t="s">
        <v>1838</v>
      </c>
      <c r="K93" s="37">
        <v>13.9</v>
      </c>
      <c r="L93" s="37">
        <v>1630.47</v>
      </c>
      <c r="M93" s="591"/>
      <c r="N93" s="384"/>
      <c r="O93" s="384"/>
      <c r="P93" s="87"/>
      <c r="Q93" s="475"/>
      <c r="R93" s="87"/>
      <c r="S93" s="87"/>
      <c r="T93" s="87"/>
      <c r="U93" s="87"/>
      <c r="V93" s="87"/>
      <c r="W93" s="87"/>
      <c r="X93" s="87"/>
      <c r="Y93" s="87"/>
      <c r="Z93" s="87"/>
      <c r="AA93" s="87"/>
    </row>
    <row r="94" spans="2:27" ht="36" x14ac:dyDescent="0.25">
      <c r="B94" s="612" t="s">
        <v>496</v>
      </c>
      <c r="C94" s="85" t="s">
        <v>54</v>
      </c>
      <c r="D94" s="85" t="s">
        <v>55</v>
      </c>
      <c r="E94" s="85" t="s">
        <v>496</v>
      </c>
      <c r="F94" s="41">
        <v>94965</v>
      </c>
      <c r="G94" s="383" t="s">
        <v>1819</v>
      </c>
      <c r="H94" s="85" t="s">
        <v>1771</v>
      </c>
      <c r="I94" s="37">
        <v>0.93</v>
      </c>
      <c r="J94" s="519" t="s">
        <v>1820</v>
      </c>
      <c r="K94" s="37">
        <v>609.89</v>
      </c>
      <c r="L94" s="37">
        <v>567.19000000000005</v>
      </c>
      <c r="M94" s="591"/>
      <c r="N94" s="384"/>
      <c r="O94" s="384"/>
      <c r="P94" s="87"/>
      <c r="Q94" s="475"/>
      <c r="R94" s="87"/>
      <c r="S94" s="87"/>
      <c r="T94" s="87"/>
      <c r="U94" s="87"/>
      <c r="V94" s="87"/>
      <c r="W94" s="87"/>
      <c r="X94" s="87"/>
      <c r="Y94" s="87"/>
      <c r="Z94" s="87"/>
      <c r="AA94" s="87"/>
    </row>
    <row r="95" spans="2:27" ht="24" x14ac:dyDescent="0.25">
      <c r="B95" s="612" t="s">
        <v>497</v>
      </c>
      <c r="C95" s="85" t="s">
        <v>54</v>
      </c>
      <c r="D95" s="85" t="s">
        <v>55</v>
      </c>
      <c r="E95" s="85" t="s">
        <v>497</v>
      </c>
      <c r="F95" s="41">
        <v>103670</v>
      </c>
      <c r="G95" s="383" t="s">
        <v>1821</v>
      </c>
      <c r="H95" s="85" t="s">
        <v>1771</v>
      </c>
      <c r="I95" s="37">
        <v>0.93</v>
      </c>
      <c r="J95" s="519" t="s">
        <v>1822</v>
      </c>
      <c r="K95" s="37">
        <v>333.58</v>
      </c>
      <c r="L95" s="37">
        <v>310.22000000000003</v>
      </c>
      <c r="M95" s="591"/>
      <c r="N95" s="384"/>
      <c r="O95" s="384"/>
      <c r="P95" s="87"/>
      <c r="Q95" s="475"/>
      <c r="R95" s="87"/>
      <c r="S95" s="87"/>
      <c r="T95" s="87"/>
      <c r="U95" s="87"/>
      <c r="V95" s="87"/>
      <c r="W95" s="87"/>
      <c r="X95" s="87"/>
      <c r="Y95" s="87"/>
      <c r="Z95" s="87"/>
      <c r="AA95" s="87"/>
    </row>
    <row r="96" spans="2:27" x14ac:dyDescent="0.25">
      <c r="B96" s="558"/>
      <c r="C96" s="628"/>
      <c r="D96" s="628"/>
      <c r="E96" s="85"/>
      <c r="F96" s="628"/>
      <c r="G96" s="629"/>
      <c r="H96" s="628"/>
      <c r="I96" s="630"/>
      <c r="J96" s="631"/>
      <c r="K96" s="630"/>
      <c r="L96" s="630"/>
      <c r="M96" s="591"/>
      <c r="N96" s="384"/>
      <c r="O96" s="384"/>
      <c r="P96" s="87"/>
      <c r="Q96" s="475"/>
      <c r="R96" s="87"/>
      <c r="S96" s="87"/>
      <c r="T96" s="87"/>
      <c r="U96" s="87"/>
      <c r="V96" s="87"/>
      <c r="W96" s="87"/>
      <c r="X96" s="87"/>
      <c r="Y96" s="87"/>
      <c r="Z96" s="87"/>
      <c r="AA96" s="87"/>
    </row>
    <row r="97" spans="2:27" x14ac:dyDescent="0.25">
      <c r="B97" s="622" t="s">
        <v>128</v>
      </c>
      <c r="C97" s="622"/>
      <c r="D97" s="622"/>
      <c r="E97" s="622"/>
      <c r="F97" s="622"/>
      <c r="G97" s="623" t="s">
        <v>121</v>
      </c>
      <c r="H97" s="624"/>
      <c r="I97" s="625"/>
      <c r="J97" s="626"/>
      <c r="K97" s="625"/>
      <c r="L97" s="627">
        <v>48197.43</v>
      </c>
      <c r="M97" s="591"/>
      <c r="N97" s="384"/>
      <c r="O97" s="384"/>
      <c r="P97" s="87"/>
      <c r="Q97" s="475"/>
      <c r="R97" s="87"/>
      <c r="S97" s="87"/>
      <c r="T97" s="87"/>
      <c r="U97" s="87"/>
      <c r="V97" s="87"/>
      <c r="W97" s="87"/>
      <c r="X97" s="87"/>
      <c r="Y97" s="87"/>
      <c r="Z97" s="87"/>
      <c r="AA97" s="87"/>
    </row>
    <row r="98" spans="2:27" ht="36" x14ac:dyDescent="0.25">
      <c r="B98" s="612" t="s">
        <v>498</v>
      </c>
      <c r="C98" s="85" t="s">
        <v>54</v>
      </c>
      <c r="D98" s="85" t="s">
        <v>55</v>
      </c>
      <c r="E98" s="85" t="s">
        <v>498</v>
      </c>
      <c r="F98" s="41">
        <v>92448</v>
      </c>
      <c r="G98" s="383" t="s">
        <v>1841</v>
      </c>
      <c r="H98" s="85" t="s">
        <v>45</v>
      </c>
      <c r="I98" s="37">
        <v>137.14000000000001</v>
      </c>
      <c r="J98" s="519" t="s">
        <v>1842</v>
      </c>
      <c r="K98" s="37">
        <v>196.54</v>
      </c>
      <c r="L98" s="37">
        <v>26953.49</v>
      </c>
      <c r="M98" s="591"/>
      <c r="N98" s="384"/>
      <c r="O98" s="384"/>
      <c r="P98" s="87"/>
      <c r="Q98" s="475"/>
      <c r="R98" s="87"/>
      <c r="S98" s="87"/>
      <c r="T98" s="87"/>
      <c r="U98" s="87"/>
      <c r="V98" s="87"/>
      <c r="W98" s="87"/>
      <c r="X98" s="87"/>
      <c r="Y98" s="87"/>
      <c r="Z98" s="87"/>
      <c r="AA98" s="87"/>
    </row>
    <row r="99" spans="2:27" ht="24" x14ac:dyDescent="0.25">
      <c r="B99" s="612" t="s">
        <v>499</v>
      </c>
      <c r="C99" s="85" t="s">
        <v>54</v>
      </c>
      <c r="D99" s="85" t="s">
        <v>55</v>
      </c>
      <c r="E99" s="85" t="s">
        <v>499</v>
      </c>
      <c r="F99" s="652">
        <v>92759</v>
      </c>
      <c r="G99" s="383" t="s">
        <v>1835</v>
      </c>
      <c r="H99" s="85" t="s">
        <v>214</v>
      </c>
      <c r="I99" s="37">
        <v>221.79999999999998</v>
      </c>
      <c r="J99" s="519" t="s">
        <v>1836</v>
      </c>
      <c r="K99" s="37">
        <v>17.12</v>
      </c>
      <c r="L99" s="37">
        <v>3797.21</v>
      </c>
      <c r="M99" s="591"/>
      <c r="N99" s="384"/>
      <c r="O99" s="384"/>
      <c r="P99" s="87"/>
      <c r="Q99" s="475"/>
      <c r="R99" s="87"/>
      <c r="S99" s="87"/>
      <c r="T99" s="87"/>
      <c r="U99" s="87"/>
      <c r="V99" s="87"/>
      <c r="W99" s="87"/>
      <c r="X99" s="87"/>
      <c r="Y99" s="87"/>
      <c r="Z99" s="87"/>
      <c r="AA99" s="87"/>
    </row>
    <row r="100" spans="2:27" ht="24" x14ac:dyDescent="0.25">
      <c r="B100" s="612" t="s">
        <v>500</v>
      </c>
      <c r="C100" s="85" t="s">
        <v>54</v>
      </c>
      <c r="D100" s="85" t="s">
        <v>55</v>
      </c>
      <c r="E100" s="85" t="s">
        <v>500</v>
      </c>
      <c r="F100" s="652">
        <v>92760</v>
      </c>
      <c r="G100" s="383" t="s">
        <v>1843</v>
      </c>
      <c r="H100" s="85" t="s">
        <v>214</v>
      </c>
      <c r="I100" s="37">
        <v>16</v>
      </c>
      <c r="J100" s="519" t="s">
        <v>1844</v>
      </c>
      <c r="K100" s="37">
        <v>16.36</v>
      </c>
      <c r="L100" s="37">
        <v>261.76</v>
      </c>
      <c r="M100" s="591"/>
      <c r="N100" s="384"/>
      <c r="O100" s="384"/>
      <c r="P100" s="87"/>
      <c r="Q100" s="475"/>
      <c r="R100" s="87"/>
      <c r="S100" s="87"/>
      <c r="T100" s="87"/>
      <c r="U100" s="87"/>
      <c r="V100" s="87"/>
      <c r="W100" s="87"/>
      <c r="X100" s="87"/>
      <c r="Y100" s="87"/>
      <c r="Z100" s="87"/>
      <c r="AA100" s="87"/>
    </row>
    <row r="101" spans="2:27" ht="24" x14ac:dyDescent="0.25">
      <c r="B101" s="612" t="s">
        <v>501</v>
      </c>
      <c r="C101" s="85" t="s">
        <v>54</v>
      </c>
      <c r="D101" s="85" t="s">
        <v>55</v>
      </c>
      <c r="E101" s="85" t="s">
        <v>501</v>
      </c>
      <c r="F101" s="652">
        <v>92761</v>
      </c>
      <c r="G101" s="383" t="s">
        <v>1845</v>
      </c>
      <c r="H101" s="85" t="s">
        <v>214</v>
      </c>
      <c r="I101" s="37">
        <v>339</v>
      </c>
      <c r="J101" s="519" t="s">
        <v>1846</v>
      </c>
      <c r="K101" s="37">
        <v>15.5</v>
      </c>
      <c r="L101" s="37">
        <v>5254.5</v>
      </c>
      <c r="M101" s="591"/>
      <c r="N101" s="384"/>
      <c r="O101" s="384"/>
      <c r="P101" s="87"/>
      <c r="Q101" s="475"/>
      <c r="R101" s="87"/>
      <c r="S101" s="87"/>
      <c r="T101" s="87"/>
      <c r="U101" s="87"/>
      <c r="V101" s="87"/>
      <c r="W101" s="87"/>
      <c r="X101" s="87"/>
      <c r="Y101" s="87"/>
      <c r="Z101" s="87"/>
      <c r="AA101" s="87"/>
    </row>
    <row r="102" spans="2:27" ht="24" x14ac:dyDescent="0.25">
      <c r="B102" s="612" t="s">
        <v>502</v>
      </c>
      <c r="C102" s="85" t="s">
        <v>54</v>
      </c>
      <c r="D102" s="85" t="s">
        <v>55</v>
      </c>
      <c r="E102" s="85" t="s">
        <v>502</v>
      </c>
      <c r="F102" s="652">
        <v>92762</v>
      </c>
      <c r="G102" s="383" t="s">
        <v>1837</v>
      </c>
      <c r="H102" s="85" t="s">
        <v>214</v>
      </c>
      <c r="I102" s="37">
        <v>128.20000000000002</v>
      </c>
      <c r="J102" s="519" t="s">
        <v>1838</v>
      </c>
      <c r="K102" s="37">
        <v>13.9</v>
      </c>
      <c r="L102" s="37">
        <v>1781.98</v>
      </c>
      <c r="M102" s="591"/>
      <c r="N102" s="384"/>
      <c r="O102" s="384"/>
      <c r="P102" s="87"/>
      <c r="Q102" s="475"/>
      <c r="R102" s="87"/>
      <c r="S102" s="87"/>
      <c r="T102" s="87"/>
      <c r="U102" s="87"/>
      <c r="V102" s="87"/>
      <c r="W102" s="87"/>
      <c r="X102" s="87"/>
      <c r="Y102" s="87"/>
      <c r="Z102" s="87"/>
      <c r="AA102" s="87"/>
    </row>
    <row r="103" spans="2:27" ht="24" x14ac:dyDescent="0.25">
      <c r="B103" s="612" t="s">
        <v>981</v>
      </c>
      <c r="C103" s="85" t="s">
        <v>54</v>
      </c>
      <c r="D103" s="85" t="s">
        <v>55</v>
      </c>
      <c r="E103" s="85" t="s">
        <v>981</v>
      </c>
      <c r="F103" s="652">
        <v>92763</v>
      </c>
      <c r="G103" s="383" t="s">
        <v>1839</v>
      </c>
      <c r="H103" s="85" t="s">
        <v>214</v>
      </c>
      <c r="I103" s="37">
        <v>62.1</v>
      </c>
      <c r="J103" s="519" t="s">
        <v>1840</v>
      </c>
      <c r="K103" s="37">
        <v>11.72</v>
      </c>
      <c r="L103" s="37">
        <v>727.81</v>
      </c>
      <c r="M103" s="591"/>
      <c r="N103" s="384"/>
      <c r="O103" s="384"/>
      <c r="P103" s="87"/>
      <c r="Q103" s="475"/>
      <c r="R103" s="87"/>
      <c r="S103" s="87"/>
      <c r="T103" s="87"/>
      <c r="U103" s="87"/>
      <c r="V103" s="87"/>
      <c r="W103" s="87"/>
      <c r="X103" s="87"/>
      <c r="Y103" s="87"/>
      <c r="Z103" s="87"/>
      <c r="AA103" s="87"/>
    </row>
    <row r="104" spans="2:27" ht="24" x14ac:dyDescent="0.25">
      <c r="B104" s="612" t="s">
        <v>982</v>
      </c>
      <c r="C104" s="85" t="s">
        <v>54</v>
      </c>
      <c r="D104" s="85" t="s">
        <v>55</v>
      </c>
      <c r="E104" s="85" t="s">
        <v>982</v>
      </c>
      <c r="F104" s="652">
        <v>92764</v>
      </c>
      <c r="G104" s="383" t="s">
        <v>1847</v>
      </c>
      <c r="H104" s="85" t="s">
        <v>214</v>
      </c>
      <c r="I104" s="37">
        <v>30.3</v>
      </c>
      <c r="J104" s="519" t="s">
        <v>1848</v>
      </c>
      <c r="K104" s="37">
        <v>11.37</v>
      </c>
      <c r="L104" s="37">
        <v>344.51</v>
      </c>
      <c r="M104" s="591"/>
      <c r="N104" s="384"/>
      <c r="O104" s="384"/>
      <c r="P104" s="87"/>
      <c r="Q104" s="475"/>
      <c r="R104" s="87"/>
      <c r="S104" s="87"/>
      <c r="T104" s="87"/>
      <c r="U104" s="87"/>
      <c r="V104" s="87"/>
      <c r="W104" s="87"/>
      <c r="X104" s="87"/>
      <c r="Y104" s="87"/>
      <c r="Z104" s="87"/>
      <c r="AA104" s="87"/>
    </row>
    <row r="105" spans="2:27" ht="36" x14ac:dyDescent="0.25">
      <c r="B105" s="612" t="s">
        <v>983</v>
      </c>
      <c r="C105" s="85" t="s">
        <v>54</v>
      </c>
      <c r="D105" s="85" t="s">
        <v>55</v>
      </c>
      <c r="E105" s="85" t="s">
        <v>983</v>
      </c>
      <c r="F105" s="652">
        <v>94965</v>
      </c>
      <c r="G105" s="383" t="s">
        <v>1819</v>
      </c>
      <c r="H105" s="85" t="s">
        <v>1771</v>
      </c>
      <c r="I105" s="37">
        <v>9.6199999999999992</v>
      </c>
      <c r="J105" s="519" t="s">
        <v>1820</v>
      </c>
      <c r="K105" s="37">
        <v>609.89</v>
      </c>
      <c r="L105" s="37">
        <v>5867.14</v>
      </c>
      <c r="M105" s="591"/>
      <c r="N105" s="384"/>
      <c r="O105" s="384"/>
      <c r="P105" s="87"/>
      <c r="Q105" s="475"/>
      <c r="R105" s="87"/>
      <c r="S105" s="87"/>
      <c r="T105" s="87"/>
      <c r="U105" s="87"/>
      <c r="V105" s="87"/>
      <c r="W105" s="87"/>
      <c r="X105" s="87"/>
      <c r="Y105" s="87"/>
      <c r="Z105" s="87"/>
      <c r="AA105" s="87"/>
    </row>
    <row r="106" spans="2:27" ht="24" x14ac:dyDescent="0.25">
      <c r="B106" s="612" t="s">
        <v>1504</v>
      </c>
      <c r="C106" s="85" t="s">
        <v>54</v>
      </c>
      <c r="D106" s="85" t="s">
        <v>55</v>
      </c>
      <c r="E106" s="85" t="s">
        <v>1504</v>
      </c>
      <c r="F106" s="652">
        <v>103670</v>
      </c>
      <c r="G106" s="383" t="s">
        <v>1821</v>
      </c>
      <c r="H106" s="85" t="s">
        <v>1771</v>
      </c>
      <c r="I106" s="37">
        <v>9.6199999999999992</v>
      </c>
      <c r="J106" s="519" t="s">
        <v>1822</v>
      </c>
      <c r="K106" s="37">
        <v>333.58</v>
      </c>
      <c r="L106" s="37">
        <v>3209.03</v>
      </c>
      <c r="M106" s="591"/>
      <c r="N106" s="384"/>
      <c r="O106" s="384"/>
      <c r="P106" s="87"/>
      <c r="Q106" s="475"/>
      <c r="R106" s="87"/>
      <c r="S106" s="87"/>
      <c r="T106" s="87"/>
      <c r="U106" s="87"/>
      <c r="V106" s="87"/>
      <c r="W106" s="87"/>
      <c r="X106" s="87"/>
      <c r="Y106" s="87"/>
      <c r="Z106" s="87"/>
      <c r="AA106" s="87"/>
    </row>
    <row r="107" spans="2:27" x14ac:dyDescent="0.25">
      <c r="B107" s="558"/>
      <c r="C107" s="628"/>
      <c r="D107" s="628"/>
      <c r="E107" s="85"/>
      <c r="F107" s="678"/>
      <c r="G107" s="629"/>
      <c r="H107" s="628"/>
      <c r="I107" s="630"/>
      <c r="J107" s="631"/>
      <c r="K107" s="630"/>
      <c r="L107" s="630"/>
      <c r="M107" s="591"/>
      <c r="N107" s="384"/>
      <c r="O107" s="384"/>
      <c r="P107" s="87"/>
      <c r="Q107" s="475"/>
      <c r="R107" s="87"/>
      <c r="S107" s="87"/>
      <c r="T107" s="87"/>
      <c r="U107" s="87"/>
      <c r="V107" s="87"/>
      <c r="W107" s="87"/>
      <c r="X107" s="87"/>
      <c r="Y107" s="87"/>
      <c r="Z107" s="87"/>
      <c r="AA107" s="87"/>
    </row>
    <row r="108" spans="2:27" x14ac:dyDescent="0.25">
      <c r="B108" s="622" t="s">
        <v>984</v>
      </c>
      <c r="C108" s="622"/>
      <c r="D108" s="622"/>
      <c r="E108" s="622"/>
      <c r="F108" s="622"/>
      <c r="G108" s="623" t="s">
        <v>1078</v>
      </c>
      <c r="H108" s="624"/>
      <c r="I108" s="625"/>
      <c r="J108" s="626"/>
      <c r="K108" s="625"/>
      <c r="L108" s="627">
        <v>13185.53</v>
      </c>
      <c r="M108" s="591"/>
      <c r="N108" s="384"/>
      <c r="O108" s="384"/>
      <c r="P108" s="87"/>
      <c r="Q108" s="475"/>
      <c r="R108" s="87"/>
      <c r="S108" s="87"/>
      <c r="T108" s="87"/>
      <c r="U108" s="87"/>
      <c r="V108" s="87"/>
      <c r="W108" s="87"/>
      <c r="X108" s="87"/>
      <c r="Y108" s="87"/>
      <c r="Z108" s="87"/>
      <c r="AA108" s="87"/>
    </row>
    <row r="109" spans="2:27" ht="36" x14ac:dyDescent="0.25">
      <c r="B109" s="612" t="s">
        <v>985</v>
      </c>
      <c r="C109" s="85" t="s">
        <v>54</v>
      </c>
      <c r="D109" s="85" t="s">
        <v>55</v>
      </c>
      <c r="E109" s="85" t="s">
        <v>985</v>
      </c>
      <c r="F109" s="41">
        <v>92448</v>
      </c>
      <c r="G109" s="383" t="s">
        <v>1841</v>
      </c>
      <c r="H109" s="85" t="s">
        <v>45</v>
      </c>
      <c r="I109" s="37">
        <v>40.71</v>
      </c>
      <c r="J109" s="519" t="s">
        <v>1842</v>
      </c>
      <c r="K109" s="37">
        <v>196.54</v>
      </c>
      <c r="L109" s="37">
        <v>8001.14</v>
      </c>
      <c r="M109" s="591"/>
      <c r="N109" s="384"/>
      <c r="O109" s="384"/>
      <c r="P109" s="87"/>
      <c r="Q109" s="475"/>
      <c r="R109" s="87"/>
      <c r="S109" s="87"/>
      <c r="T109" s="87"/>
      <c r="U109" s="87"/>
      <c r="V109" s="87"/>
      <c r="W109" s="87"/>
      <c r="X109" s="87"/>
      <c r="Y109" s="87"/>
      <c r="Z109" s="87"/>
      <c r="AA109" s="87"/>
    </row>
    <row r="110" spans="2:27" ht="24" x14ac:dyDescent="0.25">
      <c r="B110" s="612" t="s">
        <v>986</v>
      </c>
      <c r="C110" s="85" t="s">
        <v>54</v>
      </c>
      <c r="D110" s="85" t="s">
        <v>55</v>
      </c>
      <c r="E110" s="85" t="s">
        <v>986</v>
      </c>
      <c r="F110" s="652">
        <v>92759</v>
      </c>
      <c r="G110" s="383" t="s">
        <v>1835</v>
      </c>
      <c r="H110" s="85" t="s">
        <v>214</v>
      </c>
      <c r="I110" s="37">
        <v>86.2</v>
      </c>
      <c r="J110" s="519" t="s">
        <v>1836</v>
      </c>
      <c r="K110" s="37">
        <v>17.12</v>
      </c>
      <c r="L110" s="37">
        <v>1475.74</v>
      </c>
      <c r="M110" s="591"/>
      <c r="N110" s="384"/>
      <c r="O110" s="384"/>
      <c r="P110" s="87"/>
      <c r="Q110" s="475"/>
      <c r="R110" s="87"/>
      <c r="S110" s="87"/>
      <c r="T110" s="87"/>
      <c r="U110" s="87"/>
      <c r="V110" s="87"/>
      <c r="W110" s="87"/>
      <c r="X110" s="87"/>
      <c r="Y110" s="87"/>
      <c r="Z110" s="87"/>
      <c r="AA110" s="87"/>
    </row>
    <row r="111" spans="2:27" ht="24" x14ac:dyDescent="0.25">
      <c r="B111" s="612" t="s">
        <v>987</v>
      </c>
      <c r="C111" s="85" t="s">
        <v>54</v>
      </c>
      <c r="D111" s="85" t="s">
        <v>55</v>
      </c>
      <c r="E111" s="85" t="s">
        <v>987</v>
      </c>
      <c r="F111" s="652">
        <v>92761</v>
      </c>
      <c r="G111" s="383" t="s">
        <v>1845</v>
      </c>
      <c r="H111" s="85" t="s">
        <v>214</v>
      </c>
      <c r="I111" s="37">
        <v>122.4</v>
      </c>
      <c r="J111" s="519" t="s">
        <v>1846</v>
      </c>
      <c r="K111" s="37">
        <v>15.5</v>
      </c>
      <c r="L111" s="37">
        <v>1897.2</v>
      </c>
      <c r="M111" s="591"/>
      <c r="N111" s="384"/>
      <c r="O111" s="384"/>
      <c r="P111" s="87"/>
      <c r="Q111" s="475"/>
      <c r="R111" s="87"/>
      <c r="S111" s="87"/>
      <c r="T111" s="87"/>
      <c r="U111" s="87"/>
      <c r="V111" s="87"/>
      <c r="W111" s="87"/>
      <c r="X111" s="87"/>
      <c r="Y111" s="87"/>
      <c r="Z111" s="87"/>
      <c r="AA111" s="87"/>
    </row>
    <row r="112" spans="2:27" ht="36" x14ac:dyDescent="0.25">
      <c r="B112" s="612" t="s">
        <v>988</v>
      </c>
      <c r="C112" s="85" t="s">
        <v>54</v>
      </c>
      <c r="D112" s="85" t="s">
        <v>55</v>
      </c>
      <c r="E112" s="85" t="s">
        <v>988</v>
      </c>
      <c r="F112" s="652">
        <v>94965</v>
      </c>
      <c r="G112" s="383" t="s">
        <v>1819</v>
      </c>
      <c r="H112" s="85" t="s">
        <v>1771</v>
      </c>
      <c r="I112" s="37">
        <v>1.92</v>
      </c>
      <c r="J112" s="519" t="s">
        <v>1820</v>
      </c>
      <c r="K112" s="37">
        <v>609.89</v>
      </c>
      <c r="L112" s="37">
        <v>1170.98</v>
      </c>
      <c r="M112" s="591"/>
      <c r="N112" s="384"/>
      <c r="O112" s="384"/>
      <c r="P112" s="87"/>
      <c r="Q112" s="475"/>
      <c r="R112" s="87"/>
      <c r="S112" s="87"/>
      <c r="T112" s="87"/>
      <c r="U112" s="87"/>
      <c r="V112" s="87"/>
      <c r="W112" s="87"/>
      <c r="X112" s="87"/>
      <c r="Y112" s="87"/>
      <c r="Z112" s="87"/>
      <c r="AA112" s="87"/>
    </row>
    <row r="113" spans="2:27" ht="24" x14ac:dyDescent="0.25">
      <c r="B113" s="612" t="s">
        <v>989</v>
      </c>
      <c r="C113" s="85" t="s">
        <v>54</v>
      </c>
      <c r="D113" s="85" t="s">
        <v>55</v>
      </c>
      <c r="E113" s="85" t="s">
        <v>989</v>
      </c>
      <c r="F113" s="652">
        <v>103670</v>
      </c>
      <c r="G113" s="383" t="s">
        <v>1821</v>
      </c>
      <c r="H113" s="85" t="s">
        <v>1771</v>
      </c>
      <c r="I113" s="37">
        <v>1.92</v>
      </c>
      <c r="J113" s="519" t="s">
        <v>1822</v>
      </c>
      <c r="K113" s="37">
        <v>333.58</v>
      </c>
      <c r="L113" s="37">
        <v>640.47</v>
      </c>
      <c r="M113" s="591"/>
      <c r="N113" s="384"/>
      <c r="O113" s="384"/>
      <c r="P113" s="87"/>
      <c r="Q113" s="475"/>
      <c r="R113" s="87"/>
      <c r="S113" s="87"/>
      <c r="T113" s="87"/>
      <c r="U113" s="87"/>
      <c r="V113" s="87"/>
      <c r="W113" s="87"/>
      <c r="X113" s="87"/>
      <c r="Y113" s="87"/>
      <c r="Z113" s="87"/>
      <c r="AA113" s="87"/>
    </row>
    <row r="114" spans="2:27" x14ac:dyDescent="0.25">
      <c r="B114" s="558"/>
      <c r="C114" s="628"/>
      <c r="D114" s="628"/>
      <c r="E114" s="85"/>
      <c r="F114" s="678"/>
      <c r="G114" s="629"/>
      <c r="H114" s="628"/>
      <c r="I114" s="630"/>
      <c r="J114" s="631"/>
      <c r="K114" s="630"/>
      <c r="L114" s="630"/>
      <c r="M114" s="591"/>
      <c r="N114" s="384"/>
      <c r="O114" s="384"/>
      <c r="P114" s="87"/>
      <c r="Q114" s="475"/>
      <c r="R114" s="87"/>
      <c r="S114" s="87"/>
      <c r="T114" s="87"/>
      <c r="U114" s="87"/>
      <c r="V114" s="87"/>
      <c r="W114" s="87"/>
      <c r="X114" s="87"/>
      <c r="Y114" s="87"/>
      <c r="Z114" s="87"/>
      <c r="AA114" s="87"/>
    </row>
    <row r="115" spans="2:27" x14ac:dyDescent="0.25">
      <c r="B115" s="622" t="s">
        <v>1079</v>
      </c>
      <c r="C115" s="622"/>
      <c r="D115" s="622"/>
      <c r="E115" s="622"/>
      <c r="F115" s="622"/>
      <c r="G115" s="623" t="s">
        <v>129</v>
      </c>
      <c r="H115" s="624"/>
      <c r="I115" s="625"/>
      <c r="J115" s="626"/>
      <c r="K115" s="625"/>
      <c r="L115" s="627">
        <v>73328.63</v>
      </c>
      <c r="M115" s="591"/>
      <c r="N115" s="384"/>
      <c r="O115" s="384"/>
      <c r="P115" s="87"/>
      <c r="Q115" s="475"/>
      <c r="R115" s="87"/>
      <c r="S115" s="87"/>
      <c r="T115" s="87"/>
      <c r="U115" s="87"/>
      <c r="V115" s="87"/>
      <c r="W115" s="87"/>
      <c r="X115" s="87"/>
      <c r="Y115" s="87"/>
      <c r="Z115" s="87"/>
      <c r="AA115" s="87"/>
    </row>
    <row r="116" spans="2:27" ht="36" x14ac:dyDescent="0.25">
      <c r="B116" s="612" t="s">
        <v>1080</v>
      </c>
      <c r="C116" s="85" t="s">
        <v>54</v>
      </c>
      <c r="D116" s="85" t="s">
        <v>55</v>
      </c>
      <c r="E116" s="85" t="s">
        <v>1080</v>
      </c>
      <c r="F116" s="41">
        <v>101963</v>
      </c>
      <c r="G116" s="383" t="s">
        <v>1849</v>
      </c>
      <c r="H116" s="85" t="s">
        <v>45</v>
      </c>
      <c r="I116" s="37">
        <v>192.44</v>
      </c>
      <c r="J116" s="519" t="s">
        <v>1850</v>
      </c>
      <c r="K116" s="37">
        <v>228.15</v>
      </c>
      <c r="L116" s="37">
        <v>43905.18</v>
      </c>
      <c r="M116" s="686"/>
      <c r="N116" s="384"/>
      <c r="O116" s="384"/>
      <c r="P116" s="87"/>
      <c r="Q116" s="475"/>
      <c r="R116" s="87"/>
      <c r="S116" s="87"/>
      <c r="T116" s="87"/>
      <c r="U116" s="87"/>
      <c r="V116" s="87"/>
      <c r="W116" s="87"/>
      <c r="X116" s="87"/>
      <c r="Y116" s="87"/>
      <c r="Z116" s="87"/>
      <c r="AA116" s="87"/>
    </row>
    <row r="117" spans="2:27" ht="36" x14ac:dyDescent="0.25">
      <c r="B117" s="612" t="s">
        <v>1081</v>
      </c>
      <c r="C117" s="85" t="s">
        <v>54</v>
      </c>
      <c r="D117" s="85" t="s">
        <v>57</v>
      </c>
      <c r="E117" s="85" t="s">
        <v>1081</v>
      </c>
      <c r="F117" s="41" t="s">
        <v>1505</v>
      </c>
      <c r="G117" s="383" t="s">
        <v>1508</v>
      </c>
      <c r="H117" s="85" t="s">
        <v>45</v>
      </c>
      <c r="I117" s="37">
        <v>27.94</v>
      </c>
      <c r="J117" s="519">
        <v>187.49</v>
      </c>
      <c r="K117" s="37">
        <v>229.62</v>
      </c>
      <c r="L117" s="37">
        <v>6415.58</v>
      </c>
      <c r="M117" s="686"/>
      <c r="N117" s="384"/>
      <c r="O117" s="384"/>
      <c r="P117" s="87"/>
      <c r="Q117" s="475"/>
      <c r="R117" s="87"/>
      <c r="S117" s="87"/>
      <c r="T117" s="87"/>
      <c r="U117" s="87"/>
      <c r="V117" s="87"/>
      <c r="W117" s="87"/>
      <c r="X117" s="87"/>
      <c r="Y117" s="87"/>
      <c r="Z117" s="87"/>
      <c r="AA117" s="87"/>
    </row>
    <row r="118" spans="2:27" ht="36" x14ac:dyDescent="0.25">
      <c r="B118" s="612" t="s">
        <v>1082</v>
      </c>
      <c r="C118" s="85" t="s">
        <v>54</v>
      </c>
      <c r="D118" s="85" t="s">
        <v>57</v>
      </c>
      <c r="E118" s="85" t="s">
        <v>1082</v>
      </c>
      <c r="F118" s="41" t="s">
        <v>1507</v>
      </c>
      <c r="G118" s="383" t="s">
        <v>1506</v>
      </c>
      <c r="H118" s="85" t="s">
        <v>45</v>
      </c>
      <c r="I118" s="37">
        <v>31.95</v>
      </c>
      <c r="J118" s="519">
        <v>203.58000000000004</v>
      </c>
      <c r="K118" s="37">
        <v>249.33</v>
      </c>
      <c r="L118" s="37">
        <v>7966.09</v>
      </c>
      <c r="M118" s="686"/>
      <c r="N118" s="384"/>
      <c r="O118" s="384"/>
      <c r="P118" s="87"/>
      <c r="Q118" s="475"/>
      <c r="R118" s="87"/>
      <c r="S118" s="87"/>
      <c r="T118" s="87"/>
      <c r="U118" s="87"/>
      <c r="V118" s="87"/>
      <c r="W118" s="87"/>
      <c r="X118" s="87"/>
      <c r="Y118" s="87"/>
      <c r="Z118" s="87"/>
      <c r="AA118" s="87"/>
    </row>
    <row r="119" spans="2:27" ht="24" x14ac:dyDescent="0.25">
      <c r="B119" s="612" t="s">
        <v>1083</v>
      </c>
      <c r="C119" s="85" t="s">
        <v>54</v>
      </c>
      <c r="D119" s="85" t="s">
        <v>55</v>
      </c>
      <c r="E119" s="85" t="s">
        <v>1083</v>
      </c>
      <c r="F119" s="41">
        <v>92767</v>
      </c>
      <c r="G119" s="383" t="s">
        <v>1851</v>
      </c>
      <c r="H119" s="85" t="s">
        <v>214</v>
      </c>
      <c r="I119" s="37">
        <v>18</v>
      </c>
      <c r="J119" s="519" t="s">
        <v>1852</v>
      </c>
      <c r="K119" s="37">
        <v>18.7</v>
      </c>
      <c r="L119" s="37">
        <v>336.6</v>
      </c>
      <c r="M119" s="686"/>
      <c r="N119" s="384"/>
      <c r="O119" s="384"/>
      <c r="P119" s="87"/>
      <c r="Q119" s="475"/>
      <c r="R119" s="87"/>
      <c r="S119" s="87"/>
      <c r="T119" s="87"/>
      <c r="U119" s="87"/>
      <c r="V119" s="87"/>
      <c r="W119" s="87"/>
      <c r="X119" s="87"/>
      <c r="Y119" s="87"/>
      <c r="Z119" s="87"/>
      <c r="AA119" s="87"/>
    </row>
    <row r="120" spans="2:27" ht="24" x14ac:dyDescent="0.25">
      <c r="B120" s="612" t="s">
        <v>1084</v>
      </c>
      <c r="C120" s="85" t="s">
        <v>54</v>
      </c>
      <c r="D120" s="85" t="s">
        <v>55</v>
      </c>
      <c r="E120" s="85" t="s">
        <v>1084</v>
      </c>
      <c r="F120" s="41">
        <v>92769</v>
      </c>
      <c r="G120" s="383" t="s">
        <v>1853</v>
      </c>
      <c r="H120" s="85" t="s">
        <v>214</v>
      </c>
      <c r="I120" s="37">
        <v>29.3</v>
      </c>
      <c r="J120" s="519" t="s">
        <v>1854</v>
      </c>
      <c r="K120" s="37">
        <v>15.79</v>
      </c>
      <c r="L120" s="37">
        <v>462.64</v>
      </c>
      <c r="M120" s="686"/>
      <c r="N120" s="384"/>
      <c r="O120" s="384"/>
      <c r="P120" s="87"/>
      <c r="Q120" s="475"/>
      <c r="R120" s="87"/>
      <c r="S120" s="87"/>
      <c r="T120" s="87"/>
      <c r="U120" s="87"/>
      <c r="V120" s="87"/>
      <c r="W120" s="87"/>
      <c r="X120" s="87"/>
      <c r="Y120" s="87"/>
      <c r="Z120" s="87"/>
      <c r="AA120" s="87"/>
    </row>
    <row r="121" spans="2:27" ht="24" x14ac:dyDescent="0.25">
      <c r="B121" s="612" t="s">
        <v>1509</v>
      </c>
      <c r="C121" s="85" t="s">
        <v>54</v>
      </c>
      <c r="D121" s="85" t="s">
        <v>55</v>
      </c>
      <c r="E121" s="85" t="s">
        <v>1509</v>
      </c>
      <c r="F121" s="41">
        <v>92770</v>
      </c>
      <c r="G121" s="383" t="s">
        <v>1855</v>
      </c>
      <c r="H121" s="85" t="s">
        <v>214</v>
      </c>
      <c r="I121" s="37">
        <v>81.2</v>
      </c>
      <c r="J121" s="519" t="s">
        <v>1856</v>
      </c>
      <c r="K121" s="37">
        <v>14.96</v>
      </c>
      <c r="L121" s="37">
        <v>1214.75</v>
      </c>
      <c r="M121" s="686"/>
      <c r="N121" s="384"/>
      <c r="O121" s="384"/>
      <c r="P121" s="87"/>
      <c r="Q121" s="475"/>
      <c r="R121" s="87"/>
      <c r="S121" s="87"/>
      <c r="T121" s="87"/>
      <c r="U121" s="87"/>
      <c r="V121" s="87"/>
      <c r="W121" s="87"/>
      <c r="X121" s="87"/>
      <c r="Y121" s="87"/>
      <c r="Z121" s="87"/>
      <c r="AA121" s="87"/>
    </row>
    <row r="122" spans="2:27" ht="24" x14ac:dyDescent="0.25">
      <c r="B122" s="612" t="s">
        <v>1510</v>
      </c>
      <c r="C122" s="85" t="s">
        <v>54</v>
      </c>
      <c r="D122" s="85" t="s">
        <v>56</v>
      </c>
      <c r="E122" s="85" t="s">
        <v>1510</v>
      </c>
      <c r="F122" s="41">
        <v>601003215</v>
      </c>
      <c r="G122" s="383" t="s">
        <v>1857</v>
      </c>
      <c r="H122" s="85" t="s">
        <v>45</v>
      </c>
      <c r="I122" s="37">
        <v>252.32999999999998</v>
      </c>
      <c r="J122" s="519">
        <v>42.16</v>
      </c>
      <c r="K122" s="37">
        <v>51.63</v>
      </c>
      <c r="L122" s="37">
        <v>13027.79</v>
      </c>
      <c r="M122" s="686"/>
      <c r="N122" s="384"/>
      <c r="O122" s="384"/>
      <c r="P122" s="87"/>
      <c r="Q122" s="475"/>
      <c r="R122" s="87"/>
      <c r="S122" s="87"/>
      <c r="T122" s="87"/>
      <c r="U122" s="87"/>
      <c r="V122" s="87"/>
      <c r="W122" s="87"/>
      <c r="X122" s="87"/>
      <c r="Y122" s="87"/>
      <c r="Z122" s="87"/>
      <c r="AA122" s="87"/>
    </row>
    <row r="123" spans="2:27" x14ac:dyDescent="0.25">
      <c r="B123" s="558"/>
      <c r="C123" s="558"/>
      <c r="D123" s="558"/>
      <c r="E123" s="558"/>
      <c r="F123" s="558"/>
      <c r="G123" s="613"/>
      <c r="H123" s="558"/>
      <c r="I123" s="679"/>
      <c r="J123" s="680"/>
      <c r="K123" s="614"/>
      <c r="L123" s="681"/>
      <c r="M123" s="686"/>
      <c r="N123" s="384"/>
      <c r="O123" s="384"/>
      <c r="P123" s="87"/>
      <c r="Q123" s="475"/>
      <c r="R123" s="87"/>
      <c r="S123" s="87"/>
      <c r="T123" s="87"/>
      <c r="U123" s="87"/>
      <c r="V123" s="87"/>
      <c r="W123" s="87"/>
      <c r="X123" s="87"/>
      <c r="Y123" s="87"/>
      <c r="Z123" s="87"/>
      <c r="AA123" s="87"/>
    </row>
    <row r="124" spans="2:27" x14ac:dyDescent="0.25">
      <c r="B124" s="599" t="s">
        <v>58</v>
      </c>
      <c r="C124" s="599"/>
      <c r="D124" s="599"/>
      <c r="E124" s="600"/>
      <c r="F124" s="599"/>
      <c r="G124" s="601" t="s">
        <v>122</v>
      </c>
      <c r="H124" s="602"/>
      <c r="I124" s="603"/>
      <c r="J124" s="604"/>
      <c r="K124" s="603"/>
      <c r="L124" s="605">
        <v>186646.30999999997</v>
      </c>
      <c r="M124" s="686"/>
      <c r="N124" s="384"/>
      <c r="O124" s="384"/>
      <c r="P124" s="87"/>
      <c r="Q124" s="87"/>
      <c r="R124" s="87"/>
      <c r="S124" s="87"/>
      <c r="T124" s="87"/>
      <c r="U124" s="87"/>
      <c r="V124" s="87"/>
      <c r="W124" s="87"/>
      <c r="X124" s="87"/>
      <c r="Y124" s="87"/>
      <c r="Z124" s="87"/>
      <c r="AA124" s="87"/>
    </row>
    <row r="125" spans="2:27" x14ac:dyDescent="0.25">
      <c r="B125" s="606" t="s">
        <v>59</v>
      </c>
      <c r="C125" s="606"/>
      <c r="D125" s="606"/>
      <c r="E125" s="606"/>
      <c r="F125" s="606"/>
      <c r="G125" s="607" t="s">
        <v>124</v>
      </c>
      <c r="H125" s="608"/>
      <c r="I125" s="609"/>
      <c r="J125" s="610"/>
      <c r="K125" s="609"/>
      <c r="L125" s="611">
        <v>69747.61</v>
      </c>
      <c r="M125" s="686"/>
      <c r="N125" s="384"/>
      <c r="O125" s="384"/>
      <c r="P125" s="87"/>
      <c r="Q125" s="87"/>
      <c r="R125" s="87"/>
      <c r="S125" s="87"/>
      <c r="T125" s="87"/>
      <c r="U125" s="87"/>
      <c r="V125" s="87"/>
      <c r="W125" s="87"/>
      <c r="X125" s="87"/>
      <c r="Y125" s="87"/>
      <c r="Z125" s="87"/>
      <c r="AA125" s="87"/>
    </row>
    <row r="126" spans="2:27" ht="36" x14ac:dyDescent="0.25">
      <c r="B126" s="85" t="s">
        <v>503</v>
      </c>
      <c r="C126" s="85" t="s">
        <v>54</v>
      </c>
      <c r="D126" s="85" t="s">
        <v>55</v>
      </c>
      <c r="E126" s="85" t="s">
        <v>503</v>
      </c>
      <c r="F126" s="41">
        <v>101166</v>
      </c>
      <c r="G126" s="383" t="s">
        <v>1858</v>
      </c>
      <c r="H126" s="85" t="s">
        <v>1771</v>
      </c>
      <c r="I126" s="37">
        <v>5.9373440000000013</v>
      </c>
      <c r="J126" s="519" t="s">
        <v>1859</v>
      </c>
      <c r="K126" s="37">
        <v>808.59</v>
      </c>
      <c r="L126" s="37">
        <v>4800.87</v>
      </c>
      <c r="M126" s="686"/>
      <c r="N126" s="384"/>
      <c r="O126" s="384"/>
      <c r="P126" s="87"/>
      <c r="Q126" s="87"/>
      <c r="R126" s="87"/>
      <c r="S126" s="87"/>
      <c r="T126" s="87"/>
      <c r="U126" s="87"/>
      <c r="V126" s="87"/>
      <c r="W126" s="87"/>
      <c r="X126" s="87"/>
      <c r="Y126" s="87"/>
      <c r="Z126" s="87"/>
      <c r="AA126" s="87"/>
    </row>
    <row r="127" spans="2:27" ht="36" x14ac:dyDescent="0.25">
      <c r="B127" s="85" t="s">
        <v>504</v>
      </c>
      <c r="C127" s="85" t="s">
        <v>54</v>
      </c>
      <c r="D127" s="85" t="s">
        <v>55</v>
      </c>
      <c r="E127" s="85" t="s">
        <v>504</v>
      </c>
      <c r="F127" s="41">
        <v>103330</v>
      </c>
      <c r="G127" s="383" t="s">
        <v>1860</v>
      </c>
      <c r="H127" s="85" t="s">
        <v>45</v>
      </c>
      <c r="I127" s="37">
        <v>618.87470000000008</v>
      </c>
      <c r="J127" s="519" t="s">
        <v>1861</v>
      </c>
      <c r="K127" s="37">
        <v>99.85</v>
      </c>
      <c r="L127" s="37">
        <v>61794.63</v>
      </c>
      <c r="M127" s="686"/>
      <c r="N127" s="384"/>
      <c r="O127" s="384"/>
      <c r="P127" s="87"/>
      <c r="Q127" s="87"/>
      <c r="R127" s="87"/>
      <c r="S127" s="87"/>
      <c r="T127" s="87"/>
      <c r="U127" s="87"/>
      <c r="V127" s="87"/>
      <c r="W127" s="87"/>
      <c r="X127" s="87"/>
      <c r="Y127" s="87"/>
      <c r="Z127" s="87"/>
      <c r="AA127" s="87"/>
    </row>
    <row r="128" spans="2:27" ht="24" x14ac:dyDescent="0.25">
      <c r="B128" s="85" t="s">
        <v>505</v>
      </c>
      <c r="C128" s="85" t="s">
        <v>54</v>
      </c>
      <c r="D128" s="85" t="s">
        <v>55</v>
      </c>
      <c r="E128" s="85" t="s">
        <v>505</v>
      </c>
      <c r="F128" s="41">
        <v>93202</v>
      </c>
      <c r="G128" s="383" t="s">
        <v>1862</v>
      </c>
      <c r="H128" s="85" t="s">
        <v>153</v>
      </c>
      <c r="I128" s="37">
        <v>93.59</v>
      </c>
      <c r="J128" s="519" t="s">
        <v>1863</v>
      </c>
      <c r="K128" s="37">
        <v>33.68</v>
      </c>
      <c r="L128" s="37">
        <v>3152.11</v>
      </c>
      <c r="M128" s="686"/>
      <c r="N128" s="384"/>
      <c r="O128" s="384"/>
      <c r="P128" s="87"/>
      <c r="Q128" s="87"/>
      <c r="R128" s="87"/>
      <c r="S128" s="87"/>
      <c r="T128" s="87"/>
      <c r="U128" s="87"/>
      <c r="V128" s="87"/>
      <c r="W128" s="87"/>
      <c r="X128" s="87"/>
      <c r="Y128" s="87"/>
      <c r="Z128" s="87"/>
      <c r="AA128" s="87"/>
    </row>
    <row r="129" spans="2:27" x14ac:dyDescent="0.25">
      <c r="B129" s="558"/>
      <c r="C129" s="558"/>
      <c r="D129" s="558"/>
      <c r="E129" s="612"/>
      <c r="F129" s="558"/>
      <c r="G129" s="613"/>
      <c r="H129" s="558"/>
      <c r="I129" s="614"/>
      <c r="J129" s="615"/>
      <c r="K129" s="614"/>
      <c r="L129" s="614"/>
      <c r="M129" s="686"/>
      <c r="N129" s="384"/>
      <c r="O129" s="384"/>
      <c r="P129" s="87"/>
      <c r="Q129" s="87"/>
      <c r="R129" s="87"/>
      <c r="S129" s="87"/>
      <c r="T129" s="87"/>
      <c r="U129" s="87"/>
      <c r="V129" s="87"/>
      <c r="W129" s="87"/>
      <c r="X129" s="87"/>
      <c r="Y129" s="87"/>
      <c r="Z129" s="87"/>
      <c r="AA129" s="87"/>
    </row>
    <row r="130" spans="2:27" x14ac:dyDescent="0.25">
      <c r="B130" s="606" t="s">
        <v>60</v>
      </c>
      <c r="C130" s="606"/>
      <c r="D130" s="606"/>
      <c r="E130" s="606"/>
      <c r="F130" s="606"/>
      <c r="G130" s="607" t="s">
        <v>125</v>
      </c>
      <c r="H130" s="608"/>
      <c r="I130" s="609"/>
      <c r="J130" s="610"/>
      <c r="K130" s="609"/>
      <c r="L130" s="611">
        <v>5962.9</v>
      </c>
      <c r="M130" s="686"/>
      <c r="N130" s="87"/>
      <c r="O130" s="384"/>
      <c r="P130" s="87"/>
      <c r="Q130" s="87"/>
      <c r="R130" s="87"/>
      <c r="S130" s="87"/>
      <c r="T130" s="87"/>
      <c r="U130" s="87"/>
      <c r="V130" s="87"/>
      <c r="W130" s="87"/>
      <c r="X130" s="87"/>
      <c r="Y130" s="87"/>
      <c r="Z130" s="87"/>
      <c r="AA130" s="87"/>
    </row>
    <row r="131" spans="2:27" x14ac:dyDescent="0.25">
      <c r="B131" s="85" t="s">
        <v>310</v>
      </c>
      <c r="C131" s="85" t="s">
        <v>54</v>
      </c>
      <c r="D131" s="85" t="s">
        <v>55</v>
      </c>
      <c r="E131" s="85" t="s">
        <v>310</v>
      </c>
      <c r="F131" s="41">
        <v>93182</v>
      </c>
      <c r="G131" s="383" t="s">
        <v>1864</v>
      </c>
      <c r="H131" s="85" t="s">
        <v>153</v>
      </c>
      <c r="I131" s="37">
        <v>16.59</v>
      </c>
      <c r="J131" s="519" t="s">
        <v>1865</v>
      </c>
      <c r="K131" s="37">
        <v>62.59</v>
      </c>
      <c r="L131" s="37">
        <v>1038.3599999999999</v>
      </c>
      <c r="M131" s="686"/>
      <c r="N131" s="87"/>
      <c r="O131" s="384"/>
      <c r="P131" s="87"/>
      <c r="Q131" s="87"/>
      <c r="R131" s="87"/>
      <c r="S131" s="87"/>
      <c r="T131" s="87"/>
      <c r="U131" s="87"/>
      <c r="V131" s="87"/>
      <c r="W131" s="87"/>
      <c r="X131" s="87"/>
      <c r="Y131" s="87"/>
      <c r="Z131" s="87"/>
      <c r="AA131" s="87"/>
    </row>
    <row r="132" spans="2:27" x14ac:dyDescent="0.25">
      <c r="B132" s="85" t="s">
        <v>311</v>
      </c>
      <c r="C132" s="85" t="s">
        <v>54</v>
      </c>
      <c r="D132" s="85" t="s">
        <v>55</v>
      </c>
      <c r="E132" s="85" t="s">
        <v>311</v>
      </c>
      <c r="F132" s="41">
        <v>93183</v>
      </c>
      <c r="G132" s="383" t="s">
        <v>1866</v>
      </c>
      <c r="H132" s="85" t="s">
        <v>153</v>
      </c>
      <c r="I132" s="37">
        <v>10.5</v>
      </c>
      <c r="J132" s="519" t="s">
        <v>1867</v>
      </c>
      <c r="K132" s="37">
        <v>79.69</v>
      </c>
      <c r="L132" s="37">
        <v>836.74</v>
      </c>
      <c r="M132" s="686"/>
      <c r="N132" s="384"/>
      <c r="O132" s="384"/>
      <c r="P132" s="87"/>
      <c r="Q132" s="87"/>
      <c r="R132" s="87"/>
      <c r="S132" s="87"/>
      <c r="T132" s="87"/>
      <c r="U132" s="87"/>
      <c r="V132" s="87"/>
      <c r="W132" s="87"/>
      <c r="X132" s="87"/>
      <c r="Y132" s="87"/>
      <c r="Z132" s="87"/>
      <c r="AA132" s="87"/>
    </row>
    <row r="133" spans="2:27" ht="24" x14ac:dyDescent="0.25">
      <c r="B133" s="85" t="s">
        <v>312</v>
      </c>
      <c r="C133" s="85" t="s">
        <v>54</v>
      </c>
      <c r="D133" s="85" t="s">
        <v>55</v>
      </c>
      <c r="E133" s="85" t="s">
        <v>312</v>
      </c>
      <c r="F133" s="41">
        <v>93184</v>
      </c>
      <c r="G133" s="383" t="s">
        <v>1868</v>
      </c>
      <c r="H133" s="85" t="s">
        <v>153</v>
      </c>
      <c r="I133" s="37">
        <v>78.680000000000007</v>
      </c>
      <c r="J133" s="519" t="s">
        <v>1869</v>
      </c>
      <c r="K133" s="37">
        <v>34.799999999999997</v>
      </c>
      <c r="L133" s="37">
        <v>2738.06</v>
      </c>
      <c r="M133" s="686"/>
      <c r="N133" s="384"/>
      <c r="O133" s="384"/>
      <c r="P133" s="87"/>
      <c r="Q133" s="87"/>
      <c r="R133" s="87"/>
      <c r="S133" s="87"/>
      <c r="T133" s="87"/>
      <c r="U133" s="87"/>
      <c r="V133" s="87"/>
      <c r="W133" s="87"/>
      <c r="X133" s="87"/>
      <c r="Y133" s="87"/>
      <c r="Z133" s="87"/>
      <c r="AA133" s="87"/>
    </row>
    <row r="134" spans="2:27" x14ac:dyDescent="0.25">
      <c r="B134" s="85" t="s">
        <v>313</v>
      </c>
      <c r="C134" s="85" t="s">
        <v>54</v>
      </c>
      <c r="D134" s="85" t="s">
        <v>55</v>
      </c>
      <c r="E134" s="85" t="s">
        <v>313</v>
      </c>
      <c r="F134" s="41">
        <v>93194</v>
      </c>
      <c r="G134" s="383" t="s">
        <v>1870</v>
      </c>
      <c r="H134" s="85" t="s">
        <v>153</v>
      </c>
      <c r="I134" s="37">
        <v>16.59</v>
      </c>
      <c r="J134" s="519" t="s">
        <v>1871</v>
      </c>
      <c r="K134" s="37">
        <v>33.909999999999997</v>
      </c>
      <c r="L134" s="37">
        <v>562.55999999999995</v>
      </c>
      <c r="M134" s="686"/>
      <c r="N134" s="384"/>
      <c r="O134" s="384"/>
      <c r="P134" s="87"/>
      <c r="Q134" s="87"/>
      <c r="R134" s="87"/>
      <c r="S134" s="87"/>
      <c r="T134" s="87"/>
      <c r="U134" s="87"/>
      <c r="V134" s="87"/>
      <c r="W134" s="87"/>
      <c r="X134" s="87"/>
      <c r="Y134" s="87"/>
      <c r="Z134" s="87"/>
      <c r="AA134" s="87"/>
    </row>
    <row r="135" spans="2:27" ht="24" x14ac:dyDescent="0.25">
      <c r="B135" s="85" t="s">
        <v>314</v>
      </c>
      <c r="C135" s="85" t="s">
        <v>54</v>
      </c>
      <c r="D135" s="85" t="s">
        <v>55</v>
      </c>
      <c r="E135" s="85" t="s">
        <v>314</v>
      </c>
      <c r="F135" s="41">
        <v>93195</v>
      </c>
      <c r="G135" s="383" t="s">
        <v>1872</v>
      </c>
      <c r="H135" s="85" t="s">
        <v>153</v>
      </c>
      <c r="I135" s="37">
        <v>10.5</v>
      </c>
      <c r="J135" s="519" t="s">
        <v>1873</v>
      </c>
      <c r="K135" s="37">
        <v>74.97</v>
      </c>
      <c r="L135" s="37">
        <v>787.18</v>
      </c>
      <c r="M135" s="686"/>
      <c r="N135" s="384"/>
      <c r="O135" s="384"/>
      <c r="P135" s="87"/>
      <c r="Q135" s="87"/>
      <c r="R135" s="87"/>
      <c r="S135" s="87"/>
      <c r="T135" s="87"/>
      <c r="U135" s="87"/>
      <c r="V135" s="87"/>
      <c r="W135" s="87"/>
      <c r="X135" s="87"/>
      <c r="Y135" s="87"/>
      <c r="Z135" s="87"/>
      <c r="AA135" s="87"/>
    </row>
    <row r="136" spans="2:27" x14ac:dyDescent="0.25">
      <c r="B136" s="558"/>
      <c r="C136" s="558"/>
      <c r="D136" s="558"/>
      <c r="E136" s="612"/>
      <c r="F136" s="558"/>
      <c r="G136" s="613"/>
      <c r="H136" s="558"/>
      <c r="I136" s="614"/>
      <c r="J136" s="615"/>
      <c r="K136" s="614"/>
      <c r="L136" s="614"/>
      <c r="M136" s="686"/>
      <c r="N136" s="384"/>
      <c r="O136" s="384"/>
      <c r="P136" s="87"/>
      <c r="Q136" s="87"/>
      <c r="R136" s="87"/>
      <c r="S136" s="87"/>
      <c r="T136" s="87"/>
      <c r="U136" s="87"/>
      <c r="V136" s="87"/>
      <c r="W136" s="87"/>
      <c r="X136" s="87"/>
      <c r="Y136" s="87"/>
      <c r="Z136" s="87"/>
      <c r="AA136" s="87"/>
    </row>
    <row r="137" spans="2:27" x14ac:dyDescent="0.25">
      <c r="B137" s="606" t="s">
        <v>950</v>
      </c>
      <c r="C137" s="606"/>
      <c r="D137" s="606"/>
      <c r="E137" s="606"/>
      <c r="F137" s="606"/>
      <c r="G137" s="607" t="s">
        <v>949</v>
      </c>
      <c r="H137" s="608"/>
      <c r="I137" s="609"/>
      <c r="J137" s="610"/>
      <c r="K137" s="609"/>
      <c r="L137" s="611">
        <v>110935.8</v>
      </c>
      <c r="M137" s="686"/>
      <c r="N137" s="384"/>
      <c r="O137" s="384"/>
      <c r="P137" s="87"/>
      <c r="Q137" s="87"/>
      <c r="R137" s="87"/>
      <c r="S137" s="87"/>
      <c r="T137" s="87"/>
      <c r="U137" s="87"/>
      <c r="V137" s="87"/>
      <c r="W137" s="87"/>
      <c r="X137" s="87"/>
      <c r="Y137" s="87"/>
      <c r="Z137" s="87"/>
      <c r="AA137" s="87"/>
    </row>
    <row r="138" spans="2:27" ht="24" x14ac:dyDescent="0.25">
      <c r="B138" s="85" t="s">
        <v>951</v>
      </c>
      <c r="C138" s="85" t="s">
        <v>54</v>
      </c>
      <c r="D138" s="85" t="s">
        <v>56</v>
      </c>
      <c r="E138" s="85" t="s">
        <v>951</v>
      </c>
      <c r="F138" s="41">
        <v>2001003012</v>
      </c>
      <c r="G138" s="383" t="s">
        <v>1874</v>
      </c>
      <c r="H138" s="85" t="s">
        <v>153</v>
      </c>
      <c r="I138" s="37">
        <v>117.77999999999999</v>
      </c>
      <c r="J138" s="519">
        <v>769.06</v>
      </c>
      <c r="K138" s="37">
        <v>941.89</v>
      </c>
      <c r="L138" s="37">
        <v>110935.8</v>
      </c>
      <c r="M138" s="686"/>
      <c r="N138" s="384"/>
      <c r="O138" s="384"/>
      <c r="P138" s="87"/>
      <c r="Q138" s="87"/>
      <c r="R138" s="87"/>
      <c r="S138" s="87"/>
      <c r="T138" s="87"/>
      <c r="U138" s="87"/>
      <c r="V138" s="87"/>
      <c r="W138" s="87"/>
      <c r="X138" s="87"/>
      <c r="Y138" s="87"/>
      <c r="Z138" s="87"/>
      <c r="AA138" s="87"/>
    </row>
    <row r="139" spans="2:27" x14ac:dyDescent="0.25">
      <c r="B139" s="565"/>
      <c r="C139" s="565"/>
      <c r="D139" s="565"/>
      <c r="E139" s="565"/>
      <c r="F139" s="565"/>
      <c r="G139" s="566"/>
      <c r="H139" s="567"/>
      <c r="I139" s="568"/>
      <c r="J139" s="569"/>
      <c r="K139" s="568"/>
      <c r="L139" s="570"/>
      <c r="M139" s="686"/>
      <c r="N139" s="384"/>
      <c r="O139" s="384"/>
      <c r="P139" s="87"/>
      <c r="Q139" s="87"/>
      <c r="R139" s="87"/>
      <c r="S139" s="87"/>
      <c r="T139" s="87"/>
      <c r="U139" s="87"/>
      <c r="V139" s="87"/>
      <c r="W139" s="87"/>
      <c r="X139" s="87"/>
      <c r="Y139" s="87"/>
      <c r="Z139" s="87"/>
      <c r="AA139" s="87"/>
    </row>
    <row r="140" spans="2:27" x14ac:dyDescent="0.25">
      <c r="B140" s="616" t="s">
        <v>132</v>
      </c>
      <c r="C140" s="616"/>
      <c r="D140" s="616"/>
      <c r="E140" s="617"/>
      <c r="F140" s="616"/>
      <c r="G140" s="540" t="s">
        <v>130</v>
      </c>
      <c r="H140" s="539"/>
      <c r="I140" s="618"/>
      <c r="J140" s="619"/>
      <c r="K140" s="618"/>
      <c r="L140" s="620">
        <v>97015.37000000001</v>
      </c>
      <c r="M140" s="686"/>
      <c r="N140" s="384"/>
      <c r="O140" s="384"/>
      <c r="P140" s="87"/>
      <c r="Q140" s="87"/>
      <c r="R140" s="87"/>
      <c r="S140" s="87"/>
      <c r="T140" s="87"/>
      <c r="U140" s="87"/>
      <c r="V140" s="87"/>
      <c r="W140" s="87"/>
      <c r="X140" s="87"/>
      <c r="Y140" s="87"/>
      <c r="Z140" s="87"/>
      <c r="AA140" s="87"/>
    </row>
    <row r="141" spans="2:27" ht="48" x14ac:dyDescent="0.25">
      <c r="B141" s="85" t="s">
        <v>134</v>
      </c>
      <c r="C141" s="85" t="s">
        <v>54</v>
      </c>
      <c r="D141" s="85" t="s">
        <v>55</v>
      </c>
      <c r="E141" s="85" t="s">
        <v>134</v>
      </c>
      <c r="F141" s="41">
        <v>100774</v>
      </c>
      <c r="G141" s="383" t="s">
        <v>1875</v>
      </c>
      <c r="H141" s="85" t="s">
        <v>214</v>
      </c>
      <c r="I141" s="37">
        <v>3248.19</v>
      </c>
      <c r="J141" s="519" t="s">
        <v>1876</v>
      </c>
      <c r="K141" s="37">
        <v>14.81</v>
      </c>
      <c r="L141" s="37">
        <v>48105.69</v>
      </c>
      <c r="M141" s="686"/>
      <c r="N141" s="384"/>
      <c r="O141" s="384"/>
      <c r="P141" s="87"/>
      <c r="Q141" s="87"/>
      <c r="R141" s="87"/>
      <c r="S141" s="87"/>
      <c r="T141" s="87"/>
      <c r="U141" s="87"/>
      <c r="V141" s="87"/>
      <c r="W141" s="87"/>
      <c r="X141" s="87"/>
      <c r="Y141" s="87"/>
      <c r="Z141" s="87"/>
      <c r="AA141" s="87"/>
    </row>
    <row r="142" spans="2:27" ht="24" x14ac:dyDescent="0.25">
      <c r="B142" s="85" t="s">
        <v>135</v>
      </c>
      <c r="C142" s="612" t="s">
        <v>54</v>
      </c>
      <c r="D142" s="612" t="s">
        <v>57</v>
      </c>
      <c r="E142" s="85" t="s">
        <v>135</v>
      </c>
      <c r="F142" s="621" t="s">
        <v>785</v>
      </c>
      <c r="G142" s="383" t="s">
        <v>1099</v>
      </c>
      <c r="H142" s="85" t="s">
        <v>45</v>
      </c>
      <c r="I142" s="37">
        <v>306.7</v>
      </c>
      <c r="J142" s="519">
        <v>106.10999999999999</v>
      </c>
      <c r="K142" s="37">
        <v>129.94999999999999</v>
      </c>
      <c r="L142" s="37">
        <v>39855.660000000003</v>
      </c>
      <c r="M142" s="686"/>
      <c r="N142" s="384"/>
      <c r="O142" s="384"/>
      <c r="P142" s="87"/>
      <c r="Q142" s="87"/>
      <c r="R142" s="87"/>
      <c r="S142" s="87"/>
      <c r="T142" s="87"/>
      <c r="U142" s="87"/>
      <c r="V142" s="87"/>
      <c r="W142" s="87"/>
      <c r="X142" s="87"/>
      <c r="Y142" s="87"/>
      <c r="Z142" s="87"/>
      <c r="AA142" s="87"/>
    </row>
    <row r="143" spans="2:27" x14ac:dyDescent="0.25">
      <c r="B143" s="85" t="s">
        <v>298</v>
      </c>
      <c r="C143" s="85" t="s">
        <v>54</v>
      </c>
      <c r="D143" s="85" t="s">
        <v>56</v>
      </c>
      <c r="E143" s="85" t="s">
        <v>298</v>
      </c>
      <c r="F143" s="621">
        <v>1001000135</v>
      </c>
      <c r="G143" s="383" t="s">
        <v>1877</v>
      </c>
      <c r="H143" s="85" t="s">
        <v>153</v>
      </c>
      <c r="I143" s="37">
        <v>20.37</v>
      </c>
      <c r="J143" s="519">
        <v>40.54</v>
      </c>
      <c r="K143" s="37">
        <v>49.65</v>
      </c>
      <c r="L143" s="37">
        <v>1011.37</v>
      </c>
      <c r="M143" s="686"/>
      <c r="N143" s="384"/>
      <c r="O143" s="384"/>
      <c r="P143" s="87"/>
      <c r="Q143" s="87"/>
      <c r="R143" s="87"/>
      <c r="S143" s="87"/>
      <c r="T143" s="87"/>
      <c r="U143" s="87"/>
      <c r="V143" s="87"/>
      <c r="W143" s="87"/>
      <c r="X143" s="87"/>
      <c r="Y143" s="87"/>
      <c r="Z143" s="87"/>
      <c r="AA143" s="87"/>
    </row>
    <row r="144" spans="2:27" ht="24" x14ac:dyDescent="0.25">
      <c r="B144" s="85" t="s">
        <v>299</v>
      </c>
      <c r="C144" s="85" t="s">
        <v>54</v>
      </c>
      <c r="D144" s="85" t="s">
        <v>55</v>
      </c>
      <c r="E144" s="85" t="s">
        <v>299</v>
      </c>
      <c r="F144" s="41">
        <v>94231</v>
      </c>
      <c r="G144" s="383" t="s">
        <v>1878</v>
      </c>
      <c r="H144" s="85" t="s">
        <v>153</v>
      </c>
      <c r="I144" s="37">
        <v>49.18</v>
      </c>
      <c r="J144" s="519" t="s">
        <v>1879</v>
      </c>
      <c r="K144" s="37">
        <v>59.9</v>
      </c>
      <c r="L144" s="37">
        <v>2945.88</v>
      </c>
      <c r="M144" s="686"/>
      <c r="O144" s="384"/>
      <c r="P144" s="87"/>
      <c r="Q144" s="87"/>
      <c r="R144" s="87"/>
      <c r="S144" s="87"/>
      <c r="T144" s="87"/>
      <c r="U144" s="87"/>
      <c r="V144" s="87"/>
      <c r="W144" s="87"/>
      <c r="X144" s="87"/>
      <c r="Y144" s="87"/>
      <c r="Z144" s="87"/>
      <c r="AA144" s="87"/>
    </row>
    <row r="145" spans="2:27" x14ac:dyDescent="0.25">
      <c r="B145" s="85" t="s">
        <v>352</v>
      </c>
      <c r="C145" s="85" t="s">
        <v>54</v>
      </c>
      <c r="D145" s="85" t="s">
        <v>55</v>
      </c>
      <c r="E145" s="85" t="s">
        <v>352</v>
      </c>
      <c r="F145" s="41">
        <v>101979</v>
      </c>
      <c r="G145" s="383" t="s">
        <v>1880</v>
      </c>
      <c r="H145" s="85" t="s">
        <v>153</v>
      </c>
      <c r="I145" s="37">
        <v>103.32</v>
      </c>
      <c r="J145" s="519" t="s">
        <v>1881</v>
      </c>
      <c r="K145" s="37">
        <v>49.33</v>
      </c>
      <c r="L145" s="37">
        <v>5096.7700000000004</v>
      </c>
      <c r="M145" s="686"/>
      <c r="N145" s="384"/>
      <c r="O145" s="384"/>
      <c r="P145" s="87"/>
      <c r="Q145" s="87"/>
      <c r="R145" s="87"/>
      <c r="S145" s="87"/>
      <c r="T145" s="87"/>
      <c r="U145" s="87"/>
      <c r="V145" s="87"/>
      <c r="W145" s="87"/>
      <c r="X145" s="87"/>
      <c r="Y145" s="87"/>
      <c r="Z145" s="87"/>
      <c r="AA145" s="87"/>
    </row>
    <row r="146" spans="2:27" x14ac:dyDescent="0.25">
      <c r="B146" s="565"/>
      <c r="C146" s="565"/>
      <c r="D146" s="565"/>
      <c r="E146" s="565"/>
      <c r="F146" s="565"/>
      <c r="G146" s="566"/>
      <c r="H146" s="567"/>
      <c r="I146" s="568"/>
      <c r="J146" s="569"/>
      <c r="K146" s="568"/>
      <c r="L146" s="570"/>
      <c r="M146" s="686"/>
      <c r="N146" s="385"/>
      <c r="O146" s="384"/>
      <c r="P146" s="87"/>
      <c r="Q146" s="87"/>
      <c r="R146" s="87"/>
      <c r="S146" s="87"/>
      <c r="T146" s="87"/>
      <c r="U146" s="87"/>
      <c r="V146" s="87"/>
      <c r="W146" s="87"/>
      <c r="X146" s="87"/>
      <c r="Y146" s="87"/>
      <c r="Z146" s="87"/>
      <c r="AA146" s="87"/>
    </row>
    <row r="147" spans="2:27" x14ac:dyDescent="0.25">
      <c r="B147" s="616" t="s">
        <v>61</v>
      </c>
      <c r="C147" s="616"/>
      <c r="D147" s="616"/>
      <c r="E147" s="617"/>
      <c r="F147" s="616"/>
      <c r="G147" s="540" t="s">
        <v>133</v>
      </c>
      <c r="H147" s="539"/>
      <c r="I147" s="618"/>
      <c r="J147" s="619"/>
      <c r="K147" s="618"/>
      <c r="L147" s="620">
        <v>165742.37999999998</v>
      </c>
      <c r="M147" s="686"/>
      <c r="N147" s="385"/>
      <c r="O147" s="384"/>
      <c r="P147" s="87"/>
      <c r="Q147" s="87"/>
      <c r="R147" s="87"/>
      <c r="S147" s="87"/>
      <c r="T147" s="87"/>
      <c r="U147" s="87"/>
      <c r="V147" s="87"/>
      <c r="W147" s="87"/>
      <c r="X147" s="87"/>
      <c r="Y147" s="87"/>
      <c r="Z147" s="87"/>
      <c r="AA147" s="87"/>
    </row>
    <row r="148" spans="2:27" x14ac:dyDescent="0.25">
      <c r="B148" s="606" t="s">
        <v>62</v>
      </c>
      <c r="C148" s="606"/>
      <c r="D148" s="606"/>
      <c r="E148" s="606"/>
      <c r="F148" s="606"/>
      <c r="G148" s="607" t="s">
        <v>137</v>
      </c>
      <c r="H148" s="608"/>
      <c r="I148" s="609"/>
      <c r="J148" s="610"/>
      <c r="K148" s="609"/>
      <c r="L148" s="611">
        <v>108560.79000000001</v>
      </c>
      <c r="M148" s="686"/>
      <c r="N148" s="385"/>
      <c r="O148" s="384"/>
      <c r="P148" s="87"/>
      <c r="Q148" s="87"/>
      <c r="R148" s="87"/>
      <c r="S148" s="87"/>
      <c r="T148" s="87"/>
      <c r="U148" s="87"/>
      <c r="V148" s="87"/>
      <c r="W148" s="87"/>
      <c r="X148" s="87"/>
      <c r="Y148" s="87"/>
      <c r="Z148" s="87"/>
      <c r="AA148" s="87"/>
    </row>
    <row r="149" spans="2:27" ht="24" x14ac:dyDescent="0.25">
      <c r="B149" s="85" t="s">
        <v>141</v>
      </c>
      <c r="C149" s="85" t="s">
        <v>54</v>
      </c>
      <c r="D149" s="85" t="s">
        <v>56</v>
      </c>
      <c r="E149" s="85" t="s">
        <v>141</v>
      </c>
      <c r="F149" s="41">
        <v>1501000100</v>
      </c>
      <c r="G149" s="383" t="s">
        <v>1882</v>
      </c>
      <c r="H149" s="85" t="s">
        <v>45</v>
      </c>
      <c r="I149" s="37">
        <v>1237.7494000000002</v>
      </c>
      <c r="J149" s="519">
        <v>7.17</v>
      </c>
      <c r="K149" s="37">
        <v>8.7799999999999994</v>
      </c>
      <c r="L149" s="37">
        <v>10867.43</v>
      </c>
      <c r="M149" s="686"/>
      <c r="N149" s="385"/>
      <c r="O149" s="384"/>
      <c r="P149" s="87"/>
      <c r="Q149" s="87"/>
      <c r="R149" s="87"/>
      <c r="S149" s="87"/>
      <c r="T149" s="87"/>
      <c r="U149" s="87"/>
      <c r="V149" s="87"/>
      <c r="W149" s="87"/>
      <c r="X149" s="87"/>
      <c r="Y149" s="87"/>
      <c r="Z149" s="87"/>
      <c r="AA149" s="87"/>
    </row>
    <row r="150" spans="2:27" ht="36" x14ac:dyDescent="0.25">
      <c r="B150" s="85" t="s">
        <v>142</v>
      </c>
      <c r="C150" s="85" t="s">
        <v>54</v>
      </c>
      <c r="D150" s="85" t="s">
        <v>55</v>
      </c>
      <c r="E150" s="85" t="s">
        <v>142</v>
      </c>
      <c r="F150" s="41">
        <v>87529</v>
      </c>
      <c r="G150" s="383" t="s">
        <v>1883</v>
      </c>
      <c r="H150" s="85" t="s">
        <v>45</v>
      </c>
      <c r="I150" s="37">
        <v>270.63510000000014</v>
      </c>
      <c r="J150" s="519" t="s">
        <v>1884</v>
      </c>
      <c r="K150" s="37">
        <v>42.35</v>
      </c>
      <c r="L150" s="37">
        <v>11461.39</v>
      </c>
      <c r="M150" s="686"/>
      <c r="N150" s="385"/>
      <c r="O150" s="384"/>
      <c r="P150" s="87"/>
      <c r="Q150" s="87"/>
      <c r="R150" s="87"/>
      <c r="S150" s="87"/>
      <c r="T150" s="87"/>
      <c r="U150" s="87"/>
      <c r="V150" s="87"/>
      <c r="W150" s="87"/>
      <c r="X150" s="87"/>
      <c r="Y150" s="87"/>
      <c r="Z150" s="87"/>
      <c r="AA150" s="87"/>
    </row>
    <row r="151" spans="2:27" ht="36" x14ac:dyDescent="0.25">
      <c r="B151" s="85" t="s">
        <v>480</v>
      </c>
      <c r="C151" s="85" t="s">
        <v>54</v>
      </c>
      <c r="D151" s="85" t="s">
        <v>55</v>
      </c>
      <c r="E151" s="85" t="s">
        <v>480</v>
      </c>
      <c r="F151" s="41">
        <v>87775</v>
      </c>
      <c r="G151" s="383" t="s">
        <v>1885</v>
      </c>
      <c r="H151" s="85" t="s">
        <v>45</v>
      </c>
      <c r="I151" s="37">
        <v>510.2543</v>
      </c>
      <c r="J151" s="519" t="s">
        <v>1886</v>
      </c>
      <c r="K151" s="37">
        <v>63.38</v>
      </c>
      <c r="L151" s="37">
        <v>32339.91</v>
      </c>
      <c r="M151" s="686"/>
      <c r="N151" s="385"/>
      <c r="O151" s="384"/>
      <c r="P151" s="87"/>
      <c r="Q151" s="87"/>
      <c r="R151" s="87"/>
      <c r="S151" s="87"/>
      <c r="T151" s="87"/>
      <c r="U151" s="87"/>
      <c r="V151" s="87"/>
      <c r="W151" s="87"/>
      <c r="X151" s="87"/>
      <c r="Y151" s="87"/>
      <c r="Z151" s="87"/>
      <c r="AA151" s="87"/>
    </row>
    <row r="152" spans="2:27" ht="36" x14ac:dyDescent="0.25">
      <c r="B152" s="85" t="s">
        <v>481</v>
      </c>
      <c r="C152" s="85" t="s">
        <v>54</v>
      </c>
      <c r="D152" s="85" t="s">
        <v>55</v>
      </c>
      <c r="E152" s="85" t="s">
        <v>481</v>
      </c>
      <c r="F152" s="41">
        <v>87528</v>
      </c>
      <c r="G152" s="383" t="s">
        <v>1887</v>
      </c>
      <c r="H152" s="85" t="s">
        <v>45</v>
      </c>
      <c r="I152" s="37">
        <v>67.760000000000005</v>
      </c>
      <c r="J152" s="519" t="s">
        <v>1888</v>
      </c>
      <c r="K152" s="37">
        <v>49.47</v>
      </c>
      <c r="L152" s="37">
        <v>3352.08</v>
      </c>
      <c r="M152" s="686"/>
      <c r="N152" s="385"/>
      <c r="O152" s="384"/>
      <c r="P152" s="87"/>
      <c r="Q152" s="87"/>
      <c r="R152" s="87"/>
      <c r="S152" s="87"/>
      <c r="T152" s="87"/>
      <c r="U152" s="87"/>
      <c r="V152" s="87"/>
      <c r="W152" s="87"/>
      <c r="X152" s="87"/>
      <c r="Y152" s="87"/>
      <c r="Z152" s="87"/>
      <c r="AA152" s="87"/>
    </row>
    <row r="153" spans="2:27" ht="36" x14ac:dyDescent="0.25">
      <c r="B153" s="85" t="s">
        <v>482</v>
      </c>
      <c r="C153" s="85" t="s">
        <v>54</v>
      </c>
      <c r="D153" s="85" t="s">
        <v>55</v>
      </c>
      <c r="E153" s="85" t="s">
        <v>482</v>
      </c>
      <c r="F153" s="41">
        <v>87535</v>
      </c>
      <c r="G153" s="383" t="s">
        <v>1889</v>
      </c>
      <c r="H153" s="85" t="s">
        <v>45</v>
      </c>
      <c r="I153" s="37">
        <v>389.1</v>
      </c>
      <c r="J153" s="519" t="s">
        <v>1890</v>
      </c>
      <c r="K153" s="37">
        <v>38.130000000000003</v>
      </c>
      <c r="L153" s="37">
        <v>14836.38</v>
      </c>
      <c r="M153" s="686"/>
      <c r="N153" s="385"/>
      <c r="O153" s="384"/>
      <c r="P153" s="87"/>
      <c r="Q153" s="87"/>
      <c r="R153" s="87"/>
      <c r="S153" s="87"/>
      <c r="T153" s="87"/>
      <c r="U153" s="87"/>
      <c r="V153" s="87"/>
      <c r="W153" s="87"/>
      <c r="X153" s="87"/>
      <c r="Y153" s="87"/>
      <c r="Z153" s="87"/>
      <c r="AA153" s="87"/>
    </row>
    <row r="154" spans="2:27" ht="36" x14ac:dyDescent="0.25">
      <c r="B154" s="85" t="s">
        <v>506</v>
      </c>
      <c r="C154" s="85" t="s">
        <v>54</v>
      </c>
      <c r="D154" s="85" t="s">
        <v>55</v>
      </c>
      <c r="E154" s="85" t="s">
        <v>506</v>
      </c>
      <c r="F154" s="41">
        <v>87273</v>
      </c>
      <c r="G154" s="383" t="s">
        <v>1891</v>
      </c>
      <c r="H154" s="85" t="s">
        <v>45</v>
      </c>
      <c r="I154" s="37">
        <v>456.86</v>
      </c>
      <c r="J154" s="519" t="s">
        <v>1892</v>
      </c>
      <c r="K154" s="37">
        <v>78.150000000000006</v>
      </c>
      <c r="L154" s="37">
        <v>35703.599999999999</v>
      </c>
      <c r="M154" s="686"/>
      <c r="N154" s="385"/>
      <c r="O154" s="384"/>
      <c r="P154" s="87"/>
      <c r="Q154" s="87"/>
      <c r="R154" s="87"/>
      <c r="S154" s="87"/>
      <c r="T154" s="87"/>
      <c r="U154" s="87"/>
      <c r="V154" s="87"/>
      <c r="W154" s="87"/>
      <c r="X154" s="87"/>
      <c r="Y154" s="87"/>
      <c r="Z154" s="87"/>
      <c r="AA154" s="87"/>
    </row>
    <row r="155" spans="2:27" x14ac:dyDescent="0.25">
      <c r="B155" s="575"/>
      <c r="C155" s="575"/>
      <c r="D155" s="575"/>
      <c r="E155" s="574"/>
      <c r="F155" s="575"/>
      <c r="G155" s="577"/>
      <c r="H155" s="575"/>
      <c r="I155" s="578"/>
      <c r="J155" s="579"/>
      <c r="K155" s="578"/>
      <c r="L155" s="578"/>
      <c r="M155" s="686"/>
      <c r="N155" s="385"/>
      <c r="O155" s="384"/>
      <c r="P155" s="87"/>
      <c r="Q155" s="87"/>
      <c r="R155" s="87"/>
      <c r="S155" s="87"/>
      <c r="T155" s="87"/>
      <c r="U155" s="87"/>
      <c r="V155" s="87"/>
      <c r="W155" s="87"/>
      <c r="X155" s="87"/>
      <c r="Y155" s="87"/>
      <c r="Z155" s="87"/>
      <c r="AA155" s="87"/>
    </row>
    <row r="156" spans="2:27" x14ac:dyDescent="0.25">
      <c r="B156" s="606" t="s">
        <v>63</v>
      </c>
      <c r="C156" s="606"/>
      <c r="D156" s="606"/>
      <c r="E156" s="606"/>
      <c r="F156" s="606"/>
      <c r="G156" s="607" t="s">
        <v>138</v>
      </c>
      <c r="H156" s="608"/>
      <c r="I156" s="609"/>
      <c r="J156" s="610"/>
      <c r="K156" s="609"/>
      <c r="L156" s="611">
        <v>57181.59</v>
      </c>
      <c r="M156" s="686"/>
      <c r="N156" s="385"/>
      <c r="O156" s="384"/>
      <c r="P156" s="87"/>
      <c r="Q156" s="87"/>
      <c r="R156" s="87"/>
      <c r="S156" s="87"/>
      <c r="T156" s="87"/>
      <c r="U156" s="87"/>
      <c r="V156" s="87"/>
      <c r="W156" s="87"/>
      <c r="X156" s="87"/>
      <c r="Y156" s="87"/>
      <c r="Z156" s="87"/>
      <c r="AA156" s="87"/>
    </row>
    <row r="157" spans="2:27" ht="36" x14ac:dyDescent="0.25">
      <c r="B157" s="85" t="s">
        <v>144</v>
      </c>
      <c r="C157" s="85" t="s">
        <v>54</v>
      </c>
      <c r="D157" s="85" t="s">
        <v>55</v>
      </c>
      <c r="E157" s="85" t="s">
        <v>144</v>
      </c>
      <c r="F157" s="41">
        <v>87882</v>
      </c>
      <c r="G157" s="383" t="s">
        <v>1893</v>
      </c>
      <c r="H157" s="85" t="s">
        <v>45</v>
      </c>
      <c r="I157" s="37">
        <v>355.61</v>
      </c>
      <c r="J157" s="519" t="s">
        <v>1894</v>
      </c>
      <c r="K157" s="37">
        <v>11.56</v>
      </c>
      <c r="L157" s="37">
        <v>4110.8500000000004</v>
      </c>
      <c r="M157" s="686"/>
      <c r="N157" s="385"/>
      <c r="O157" s="384"/>
      <c r="P157" s="87"/>
      <c r="Q157" s="87"/>
      <c r="R157" s="87"/>
      <c r="S157" s="87"/>
      <c r="T157" s="87"/>
      <c r="U157" s="87"/>
      <c r="V157" s="87"/>
      <c r="W157" s="87"/>
      <c r="X157" s="87"/>
      <c r="Y157" s="87"/>
      <c r="Z157" s="87"/>
      <c r="AA157" s="87"/>
    </row>
    <row r="158" spans="2:27" ht="24" x14ac:dyDescent="0.25">
      <c r="B158" s="85" t="s">
        <v>145</v>
      </c>
      <c r="C158" s="85" t="s">
        <v>54</v>
      </c>
      <c r="D158" s="85" t="s">
        <v>55</v>
      </c>
      <c r="E158" s="85" t="s">
        <v>145</v>
      </c>
      <c r="F158" s="41">
        <v>90408</v>
      </c>
      <c r="G158" s="383" t="s">
        <v>1895</v>
      </c>
      <c r="H158" s="85" t="s">
        <v>45</v>
      </c>
      <c r="I158" s="37">
        <v>355.61</v>
      </c>
      <c r="J158" s="519" t="s">
        <v>1896</v>
      </c>
      <c r="K158" s="37">
        <v>36.909999999999997</v>
      </c>
      <c r="L158" s="37">
        <v>13125.56</v>
      </c>
      <c r="M158" s="686"/>
      <c r="N158" s="385"/>
      <c r="O158" s="384"/>
      <c r="P158" s="87"/>
      <c r="Q158" s="87"/>
      <c r="R158" s="87"/>
      <c r="S158" s="87"/>
      <c r="T158" s="87"/>
      <c r="U158" s="87"/>
      <c r="V158" s="87"/>
      <c r="W158" s="87"/>
      <c r="X158" s="87"/>
      <c r="Y158" s="87"/>
      <c r="Z158" s="87"/>
      <c r="AA158" s="87"/>
    </row>
    <row r="159" spans="2:27" ht="24" x14ac:dyDescent="0.25">
      <c r="B159" s="85" t="s">
        <v>146</v>
      </c>
      <c r="C159" s="85" t="s">
        <v>54</v>
      </c>
      <c r="D159" s="85" t="s">
        <v>55</v>
      </c>
      <c r="E159" s="85" t="s">
        <v>146</v>
      </c>
      <c r="F159" s="41">
        <v>96110</v>
      </c>
      <c r="G159" s="383" t="s">
        <v>1897</v>
      </c>
      <c r="H159" s="85" t="s">
        <v>45</v>
      </c>
      <c r="I159" s="37">
        <v>303.75</v>
      </c>
      <c r="J159" s="519" t="s">
        <v>1898</v>
      </c>
      <c r="K159" s="37">
        <v>90.34</v>
      </c>
      <c r="L159" s="37">
        <v>27440.77</v>
      </c>
      <c r="M159" s="686"/>
      <c r="N159" s="385"/>
      <c r="O159" s="384"/>
      <c r="P159" s="87"/>
      <c r="Q159" s="87"/>
      <c r="R159" s="87"/>
      <c r="S159" s="87"/>
      <c r="T159" s="87"/>
      <c r="U159" s="87"/>
      <c r="V159" s="87"/>
      <c r="W159" s="87"/>
      <c r="X159" s="87"/>
      <c r="Y159" s="87"/>
      <c r="Z159" s="87"/>
      <c r="AA159" s="87"/>
    </row>
    <row r="160" spans="2:27" ht="24" x14ac:dyDescent="0.25">
      <c r="B160" s="85" t="s">
        <v>179</v>
      </c>
      <c r="C160" s="85" t="s">
        <v>54</v>
      </c>
      <c r="D160" s="85" t="s">
        <v>55</v>
      </c>
      <c r="E160" s="85" t="s">
        <v>179</v>
      </c>
      <c r="F160" s="41">
        <v>96123</v>
      </c>
      <c r="G160" s="383" t="s">
        <v>1899</v>
      </c>
      <c r="H160" s="85" t="s">
        <v>153</v>
      </c>
      <c r="I160" s="37">
        <v>358.18999999999994</v>
      </c>
      <c r="J160" s="519" t="s">
        <v>1900</v>
      </c>
      <c r="K160" s="37">
        <v>34.909999999999997</v>
      </c>
      <c r="L160" s="37">
        <v>12504.41</v>
      </c>
      <c r="M160" s="686"/>
      <c r="N160" s="385"/>
      <c r="O160" s="384"/>
      <c r="P160" s="87"/>
      <c r="Q160" s="87"/>
      <c r="R160" s="87"/>
      <c r="S160" s="87"/>
      <c r="T160" s="87"/>
      <c r="U160" s="87"/>
      <c r="V160" s="87"/>
      <c r="W160" s="87"/>
      <c r="X160" s="87"/>
      <c r="Y160" s="87"/>
      <c r="Z160" s="87"/>
      <c r="AA160" s="87"/>
    </row>
    <row r="161" spans="2:27" x14ac:dyDescent="0.25">
      <c r="B161" s="565"/>
      <c r="C161" s="565"/>
      <c r="D161" s="565"/>
      <c r="E161" s="565"/>
      <c r="F161" s="565"/>
      <c r="G161" s="566"/>
      <c r="H161" s="567"/>
      <c r="I161" s="568"/>
      <c r="J161" s="569"/>
      <c r="K161" s="568"/>
      <c r="L161" s="570"/>
      <c r="M161" s="686"/>
      <c r="N161" s="385"/>
      <c r="O161" s="384"/>
      <c r="P161" s="87"/>
      <c r="Q161" s="87"/>
      <c r="R161" s="87"/>
      <c r="S161" s="87"/>
      <c r="T161" s="87"/>
      <c r="U161" s="87"/>
      <c r="V161" s="87"/>
      <c r="W161" s="87"/>
      <c r="X161" s="87"/>
      <c r="Y161" s="87"/>
      <c r="Z161" s="87"/>
      <c r="AA161" s="87"/>
    </row>
    <row r="162" spans="2:27" x14ac:dyDescent="0.25">
      <c r="B162" s="616" t="s">
        <v>64</v>
      </c>
      <c r="C162" s="616"/>
      <c r="D162" s="616"/>
      <c r="E162" s="617"/>
      <c r="F162" s="616"/>
      <c r="G162" s="540" t="s">
        <v>139</v>
      </c>
      <c r="H162" s="539"/>
      <c r="I162" s="618"/>
      <c r="J162" s="619"/>
      <c r="K162" s="618"/>
      <c r="L162" s="620">
        <v>72693.53</v>
      </c>
      <c r="M162" s="686"/>
      <c r="N162" s="385"/>
      <c r="O162" s="384"/>
      <c r="P162" s="87"/>
      <c r="Q162" s="87"/>
      <c r="R162" s="87"/>
      <c r="S162" s="87"/>
      <c r="T162" s="87"/>
      <c r="U162" s="87"/>
      <c r="V162" s="87"/>
      <c r="W162" s="87"/>
      <c r="X162" s="87"/>
      <c r="Y162" s="87"/>
      <c r="Z162" s="87"/>
      <c r="AA162" s="87"/>
    </row>
    <row r="163" spans="2:27" x14ac:dyDescent="0.25">
      <c r="B163" s="622" t="s">
        <v>65</v>
      </c>
      <c r="C163" s="622"/>
      <c r="D163" s="622"/>
      <c r="E163" s="622"/>
      <c r="F163" s="622"/>
      <c r="G163" s="623" t="s">
        <v>140</v>
      </c>
      <c r="H163" s="624"/>
      <c r="I163" s="625"/>
      <c r="J163" s="626"/>
      <c r="K163" s="625"/>
      <c r="L163" s="627">
        <v>12076.27</v>
      </c>
      <c r="M163" s="686"/>
      <c r="N163" s="385"/>
      <c r="O163" s="384"/>
      <c r="P163" s="87"/>
      <c r="Q163" s="87"/>
      <c r="R163" s="87"/>
      <c r="S163" s="87"/>
      <c r="T163" s="87"/>
      <c r="U163" s="87"/>
      <c r="V163" s="87"/>
      <c r="W163" s="87"/>
      <c r="X163" s="87"/>
      <c r="Y163" s="87"/>
      <c r="Z163" s="87"/>
      <c r="AA163" s="87"/>
    </row>
    <row r="164" spans="2:27" x14ac:dyDescent="0.25">
      <c r="B164" s="85" t="s">
        <v>180</v>
      </c>
      <c r="C164" s="85" t="s">
        <v>54</v>
      </c>
      <c r="D164" s="85" t="s">
        <v>57</v>
      </c>
      <c r="E164" s="85" t="s">
        <v>180</v>
      </c>
      <c r="F164" s="41" t="s">
        <v>787</v>
      </c>
      <c r="G164" s="383" t="s">
        <v>1285</v>
      </c>
      <c r="H164" s="85" t="s">
        <v>45</v>
      </c>
      <c r="I164" s="37">
        <v>3.24</v>
      </c>
      <c r="J164" s="519">
        <v>423.93999999999994</v>
      </c>
      <c r="K164" s="37">
        <v>519.21</v>
      </c>
      <c r="L164" s="37">
        <v>1682.24</v>
      </c>
      <c r="M164" s="686"/>
      <c r="N164" s="384"/>
      <c r="O164" s="384"/>
      <c r="P164" s="87"/>
      <c r="Q164" s="87"/>
      <c r="R164" s="87"/>
      <c r="S164" s="87"/>
      <c r="T164" s="87"/>
      <c r="U164" s="87"/>
      <c r="V164" s="87"/>
      <c r="W164" s="87"/>
      <c r="X164" s="87"/>
      <c r="Y164" s="87"/>
      <c r="Z164" s="87"/>
      <c r="AA164" s="87"/>
    </row>
    <row r="165" spans="2:27" ht="48" x14ac:dyDescent="0.25">
      <c r="B165" s="85" t="s">
        <v>181</v>
      </c>
      <c r="C165" s="85" t="s">
        <v>54</v>
      </c>
      <c r="D165" s="85" t="s">
        <v>55</v>
      </c>
      <c r="E165" s="85" t="s">
        <v>181</v>
      </c>
      <c r="F165" s="41">
        <v>94570</v>
      </c>
      <c r="G165" s="383" t="s">
        <v>1901</v>
      </c>
      <c r="H165" s="85" t="s">
        <v>45</v>
      </c>
      <c r="I165" s="37">
        <v>3.6</v>
      </c>
      <c r="J165" s="519" t="s">
        <v>1902</v>
      </c>
      <c r="K165" s="37">
        <v>551.88</v>
      </c>
      <c r="L165" s="37">
        <v>1986.76</v>
      </c>
      <c r="M165" s="686"/>
      <c r="N165" s="386"/>
      <c r="O165" s="384"/>
      <c r="P165" s="87"/>
      <c r="Q165" s="87"/>
      <c r="R165" s="87"/>
      <c r="S165" s="87"/>
      <c r="T165" s="87"/>
      <c r="U165" s="87"/>
      <c r="V165" s="87"/>
      <c r="W165" s="87"/>
      <c r="X165" s="87"/>
      <c r="Y165" s="87"/>
      <c r="Z165" s="87"/>
      <c r="AA165" s="87"/>
    </row>
    <row r="166" spans="2:27" ht="36" x14ac:dyDescent="0.25">
      <c r="B166" s="85" t="s">
        <v>897</v>
      </c>
      <c r="C166" s="85" t="s">
        <v>54</v>
      </c>
      <c r="D166" s="85" t="s">
        <v>55</v>
      </c>
      <c r="E166" s="85" t="s">
        <v>897</v>
      </c>
      <c r="F166" s="41">
        <v>100674</v>
      </c>
      <c r="G166" s="383" t="s">
        <v>1903</v>
      </c>
      <c r="H166" s="85" t="s">
        <v>45</v>
      </c>
      <c r="I166" s="37">
        <v>3.15</v>
      </c>
      <c r="J166" s="519" t="s">
        <v>1904</v>
      </c>
      <c r="K166" s="37">
        <v>1164.25</v>
      </c>
      <c r="L166" s="37">
        <v>3667.38</v>
      </c>
      <c r="M166" s="686"/>
      <c r="N166" s="386"/>
      <c r="O166" s="384"/>
      <c r="P166" s="87"/>
      <c r="Q166" s="87"/>
      <c r="R166" s="87"/>
      <c r="S166" s="87"/>
      <c r="T166" s="87"/>
      <c r="U166" s="87"/>
      <c r="V166" s="87"/>
      <c r="W166" s="87"/>
      <c r="X166" s="87"/>
      <c r="Y166" s="87"/>
      <c r="Z166" s="87"/>
      <c r="AA166" s="87"/>
    </row>
    <row r="167" spans="2:27" ht="36" x14ac:dyDescent="0.25">
      <c r="B167" s="85" t="s">
        <v>1517</v>
      </c>
      <c r="C167" s="85" t="s">
        <v>54</v>
      </c>
      <c r="D167" s="85" t="s">
        <v>55</v>
      </c>
      <c r="E167" s="85" t="s">
        <v>1517</v>
      </c>
      <c r="F167" s="41">
        <v>94569</v>
      </c>
      <c r="G167" s="383" t="s">
        <v>1905</v>
      </c>
      <c r="H167" s="85" t="s">
        <v>45</v>
      </c>
      <c r="I167" s="37">
        <v>4.5</v>
      </c>
      <c r="J167" s="519" t="s">
        <v>1906</v>
      </c>
      <c r="K167" s="37">
        <v>1053.31</v>
      </c>
      <c r="L167" s="37">
        <v>4739.8900000000003</v>
      </c>
      <c r="M167" s="686"/>
      <c r="N167" s="386"/>
      <c r="O167" s="384"/>
      <c r="P167" s="87"/>
      <c r="Q167" s="87"/>
      <c r="R167" s="87"/>
      <c r="S167" s="87"/>
      <c r="T167" s="87"/>
      <c r="U167" s="87"/>
      <c r="V167" s="87"/>
      <c r="W167" s="87"/>
      <c r="X167" s="87"/>
      <c r="Y167" s="87"/>
      <c r="Z167" s="87"/>
      <c r="AA167" s="87"/>
    </row>
    <row r="168" spans="2:27" x14ac:dyDescent="0.25">
      <c r="B168" s="565"/>
      <c r="C168" s="565"/>
      <c r="D168" s="565"/>
      <c r="E168" s="564"/>
      <c r="F168" s="565"/>
      <c r="G168" s="566"/>
      <c r="H168" s="565"/>
      <c r="I168" s="573"/>
      <c r="J168" s="576"/>
      <c r="K168" s="573"/>
      <c r="L168" s="573"/>
      <c r="M168" s="686"/>
      <c r="N168" s="386"/>
      <c r="O168" s="384"/>
      <c r="P168" s="87"/>
      <c r="Q168" s="87"/>
      <c r="R168" s="87"/>
      <c r="S168" s="87"/>
      <c r="T168" s="87"/>
      <c r="U168" s="87"/>
      <c r="V168" s="87"/>
      <c r="W168" s="87"/>
      <c r="X168" s="87"/>
      <c r="Y168" s="87"/>
      <c r="Z168" s="87"/>
      <c r="AA168" s="87"/>
    </row>
    <row r="169" spans="2:27" x14ac:dyDescent="0.25">
      <c r="B169" s="622" t="s">
        <v>66</v>
      </c>
      <c r="C169" s="622"/>
      <c r="D169" s="622"/>
      <c r="E169" s="622"/>
      <c r="F169" s="622"/>
      <c r="G169" s="623" t="s">
        <v>1529</v>
      </c>
      <c r="H169" s="624"/>
      <c r="I169" s="625"/>
      <c r="J169" s="626"/>
      <c r="K169" s="625"/>
      <c r="L169" s="627">
        <v>60617.259999999995</v>
      </c>
      <c r="M169" s="686"/>
      <c r="N169" s="384"/>
      <c r="O169" s="384"/>
      <c r="P169" s="87"/>
      <c r="Q169" s="87"/>
      <c r="R169" s="87"/>
      <c r="S169" s="87"/>
      <c r="T169" s="87"/>
      <c r="U169" s="87"/>
      <c r="V169" s="87"/>
      <c r="W169" s="87"/>
      <c r="X169" s="87"/>
      <c r="Y169" s="87"/>
      <c r="Z169" s="87"/>
      <c r="AA169" s="87"/>
    </row>
    <row r="170" spans="2:27" x14ac:dyDescent="0.25">
      <c r="B170" s="85" t="s">
        <v>165</v>
      </c>
      <c r="C170" s="85" t="s">
        <v>54</v>
      </c>
      <c r="D170" s="85" t="s">
        <v>56</v>
      </c>
      <c r="E170" s="85" t="s">
        <v>165</v>
      </c>
      <c r="F170" s="41">
        <v>1101002030</v>
      </c>
      <c r="G170" s="383" t="s">
        <v>1137</v>
      </c>
      <c r="H170" s="85" t="s">
        <v>119</v>
      </c>
      <c r="I170" s="37">
        <v>1</v>
      </c>
      <c r="J170" s="519">
        <v>152.35</v>
      </c>
      <c r="K170" s="37">
        <v>186.58</v>
      </c>
      <c r="L170" s="37">
        <v>186.58</v>
      </c>
      <c r="M170" s="686"/>
      <c r="N170" s="384"/>
      <c r="O170" s="384"/>
      <c r="P170" s="87"/>
      <c r="Q170" s="87"/>
      <c r="R170" s="87"/>
      <c r="S170" s="87"/>
      <c r="T170" s="87"/>
      <c r="U170" s="87"/>
      <c r="V170" s="87"/>
      <c r="W170" s="87"/>
      <c r="X170" s="87"/>
      <c r="Y170" s="87"/>
      <c r="Z170" s="87"/>
      <c r="AA170" s="87"/>
    </row>
    <row r="171" spans="2:27" ht="24" x14ac:dyDescent="0.25">
      <c r="B171" s="85" t="s">
        <v>798</v>
      </c>
      <c r="C171" s="85" t="s">
        <v>54</v>
      </c>
      <c r="D171" s="85" t="s">
        <v>55</v>
      </c>
      <c r="E171" s="85" t="s">
        <v>798</v>
      </c>
      <c r="F171" s="41">
        <v>91341</v>
      </c>
      <c r="G171" s="383" t="s">
        <v>1907</v>
      </c>
      <c r="H171" s="85" t="s">
        <v>45</v>
      </c>
      <c r="I171" s="37">
        <v>44.24</v>
      </c>
      <c r="J171" s="519" t="s">
        <v>1908</v>
      </c>
      <c r="K171" s="37">
        <v>864.72</v>
      </c>
      <c r="L171" s="37">
        <v>38255.21</v>
      </c>
      <c r="M171" s="686"/>
      <c r="N171" s="384"/>
      <c r="O171" s="384"/>
      <c r="P171" s="87"/>
      <c r="Q171" s="87"/>
      <c r="R171" s="87"/>
      <c r="S171" s="87"/>
      <c r="T171" s="87"/>
      <c r="U171" s="87"/>
      <c r="V171" s="87"/>
      <c r="W171" s="87"/>
      <c r="X171" s="87"/>
      <c r="Y171" s="87"/>
      <c r="Z171" s="87"/>
      <c r="AA171" s="87"/>
    </row>
    <row r="172" spans="2:27" ht="24" x14ac:dyDescent="0.25">
      <c r="B172" s="85" t="s">
        <v>166</v>
      </c>
      <c r="C172" s="85" t="s">
        <v>54</v>
      </c>
      <c r="D172" s="85" t="s">
        <v>57</v>
      </c>
      <c r="E172" s="85" t="s">
        <v>166</v>
      </c>
      <c r="F172" s="41" t="s">
        <v>786</v>
      </c>
      <c r="G172" s="383" t="s">
        <v>1522</v>
      </c>
      <c r="H172" s="85" t="s">
        <v>119</v>
      </c>
      <c r="I172" s="37">
        <v>2</v>
      </c>
      <c r="J172" s="519">
        <v>3110.0600000000004</v>
      </c>
      <c r="K172" s="37">
        <v>3809.01</v>
      </c>
      <c r="L172" s="37">
        <v>7618.02</v>
      </c>
      <c r="M172" s="686"/>
      <c r="N172" s="384"/>
      <c r="O172" s="384"/>
      <c r="P172" s="87"/>
      <c r="Q172" s="87"/>
      <c r="R172" s="87"/>
      <c r="S172" s="87"/>
      <c r="T172" s="87"/>
      <c r="U172" s="87"/>
      <c r="V172" s="87"/>
      <c r="W172" s="87"/>
      <c r="X172" s="87"/>
      <c r="Y172" s="87"/>
      <c r="Z172" s="87"/>
      <c r="AA172" s="87"/>
    </row>
    <row r="173" spans="2:27" ht="36" x14ac:dyDescent="0.25">
      <c r="B173" s="85" t="s">
        <v>182</v>
      </c>
      <c r="C173" s="85" t="s">
        <v>54</v>
      </c>
      <c r="D173" s="85" t="s">
        <v>57</v>
      </c>
      <c r="E173" s="85" t="s">
        <v>182</v>
      </c>
      <c r="F173" s="41" t="s">
        <v>788</v>
      </c>
      <c r="G173" s="383" t="s">
        <v>1524</v>
      </c>
      <c r="H173" s="85" t="s">
        <v>45</v>
      </c>
      <c r="I173" s="37">
        <v>8</v>
      </c>
      <c r="J173" s="519">
        <v>736.38000000000011</v>
      </c>
      <c r="K173" s="37">
        <v>901.87</v>
      </c>
      <c r="L173" s="37">
        <v>7214.96</v>
      </c>
      <c r="M173" s="686"/>
      <c r="N173" s="384"/>
      <c r="O173" s="384"/>
      <c r="P173" s="87"/>
      <c r="Q173" s="87"/>
      <c r="R173" s="87"/>
      <c r="S173" s="87"/>
      <c r="T173" s="87"/>
      <c r="U173" s="87"/>
      <c r="V173" s="87"/>
      <c r="W173" s="87"/>
      <c r="X173" s="87"/>
      <c r="Y173" s="87"/>
      <c r="Z173" s="87"/>
      <c r="AA173" s="87"/>
    </row>
    <row r="174" spans="2:27" x14ac:dyDescent="0.25">
      <c r="B174" s="85" t="s">
        <v>799</v>
      </c>
      <c r="C174" s="85" t="s">
        <v>54</v>
      </c>
      <c r="D174" s="85" t="s">
        <v>103</v>
      </c>
      <c r="E174" s="85" t="s">
        <v>799</v>
      </c>
      <c r="F174" s="41" t="s">
        <v>1532</v>
      </c>
      <c r="G174" s="383" t="s">
        <v>1531</v>
      </c>
      <c r="H174" s="85" t="s">
        <v>45</v>
      </c>
      <c r="I174" s="37">
        <v>7.0350000000000001</v>
      </c>
      <c r="J174" s="519">
        <v>852.19</v>
      </c>
      <c r="K174" s="37">
        <v>1043.71</v>
      </c>
      <c r="L174" s="37">
        <v>7342.49</v>
      </c>
      <c r="M174" s="686"/>
      <c r="N174" s="384"/>
      <c r="O174" s="384"/>
      <c r="P174" s="87"/>
      <c r="Q174" s="87"/>
      <c r="R174" s="87"/>
      <c r="S174" s="87"/>
      <c r="T174" s="87"/>
      <c r="U174" s="87"/>
      <c r="V174" s="87"/>
      <c r="W174" s="87"/>
      <c r="X174" s="87"/>
      <c r="Y174" s="87"/>
      <c r="Z174" s="87"/>
      <c r="AA174" s="87"/>
    </row>
    <row r="175" spans="2:27" x14ac:dyDescent="0.25">
      <c r="B175" s="565"/>
      <c r="C175" s="565"/>
      <c r="D175" s="565"/>
      <c r="E175" s="565"/>
      <c r="F175" s="565"/>
      <c r="G175" s="566"/>
      <c r="H175" s="567"/>
      <c r="I175" s="568"/>
      <c r="J175" s="569"/>
      <c r="K175" s="568"/>
      <c r="L175" s="570"/>
      <c r="M175" s="686"/>
      <c r="N175" s="384"/>
      <c r="O175" s="384"/>
      <c r="P175" s="87"/>
      <c r="Q175" s="87"/>
      <c r="R175" s="87"/>
      <c r="S175" s="87"/>
      <c r="T175" s="87"/>
      <c r="U175" s="87"/>
      <c r="V175" s="87"/>
      <c r="W175" s="87"/>
      <c r="X175" s="87"/>
      <c r="Y175" s="87"/>
      <c r="Z175" s="87"/>
      <c r="AA175" s="87"/>
    </row>
    <row r="176" spans="2:27" x14ac:dyDescent="0.25">
      <c r="B176" s="616" t="s">
        <v>148</v>
      </c>
      <c r="C176" s="616"/>
      <c r="D176" s="616"/>
      <c r="E176" s="617"/>
      <c r="F176" s="616"/>
      <c r="G176" s="540" t="s">
        <v>131</v>
      </c>
      <c r="H176" s="539"/>
      <c r="I176" s="618"/>
      <c r="J176" s="619"/>
      <c r="K176" s="618"/>
      <c r="L176" s="620">
        <v>64060.829999999987</v>
      </c>
      <c r="M176" s="686"/>
      <c r="N176" s="384"/>
      <c r="O176" s="384"/>
      <c r="P176" s="87"/>
      <c r="Q176" s="87"/>
      <c r="R176" s="87"/>
      <c r="S176" s="87"/>
      <c r="T176" s="87"/>
      <c r="U176" s="87"/>
      <c r="V176" s="87"/>
      <c r="W176" s="87"/>
      <c r="X176" s="87"/>
      <c r="Y176" s="87"/>
      <c r="Z176" s="87"/>
      <c r="AA176" s="87"/>
    </row>
    <row r="177" spans="2:27" x14ac:dyDescent="0.25">
      <c r="B177" s="622" t="s">
        <v>150</v>
      </c>
      <c r="C177" s="622"/>
      <c r="D177" s="622"/>
      <c r="E177" s="622"/>
      <c r="F177" s="622"/>
      <c r="G177" s="623" t="s">
        <v>163</v>
      </c>
      <c r="H177" s="624"/>
      <c r="I177" s="625"/>
      <c r="J177" s="626"/>
      <c r="K177" s="625"/>
      <c r="L177" s="627">
        <v>23148.78</v>
      </c>
      <c r="M177" s="686"/>
      <c r="N177" s="384"/>
      <c r="O177" s="384"/>
      <c r="P177" s="87"/>
      <c r="Q177" s="87"/>
      <c r="R177" s="87"/>
      <c r="S177" s="87"/>
      <c r="T177" s="87"/>
      <c r="U177" s="87"/>
      <c r="V177" s="87"/>
      <c r="W177" s="87"/>
      <c r="X177" s="87"/>
      <c r="Y177" s="87"/>
      <c r="Z177" s="87"/>
      <c r="AA177" s="87"/>
    </row>
    <row r="178" spans="2:27" ht="24" x14ac:dyDescent="0.25">
      <c r="B178" s="85" t="s">
        <v>361</v>
      </c>
      <c r="C178" s="85" t="s">
        <v>54</v>
      </c>
      <c r="D178" s="85" t="s">
        <v>55</v>
      </c>
      <c r="E178" s="85" t="s">
        <v>361</v>
      </c>
      <c r="F178" s="41">
        <v>95241</v>
      </c>
      <c r="G178" s="383" t="s">
        <v>1831</v>
      </c>
      <c r="H178" s="85" t="s">
        <v>45</v>
      </c>
      <c r="I178" s="37">
        <v>303.75</v>
      </c>
      <c r="J178" s="519" t="s">
        <v>1832</v>
      </c>
      <c r="K178" s="37">
        <v>42.98</v>
      </c>
      <c r="L178" s="37">
        <v>13055.17</v>
      </c>
      <c r="M178" s="686"/>
      <c r="N178" s="384"/>
      <c r="O178" s="384"/>
      <c r="P178" s="87"/>
      <c r="Q178" s="87"/>
      <c r="R178" s="87"/>
      <c r="S178" s="87"/>
      <c r="T178" s="87"/>
      <c r="U178" s="87"/>
      <c r="V178" s="87"/>
      <c r="W178" s="87"/>
      <c r="X178" s="87"/>
      <c r="Y178" s="87"/>
      <c r="Z178" s="87"/>
      <c r="AA178" s="87"/>
    </row>
    <row r="179" spans="2:27" ht="24" x14ac:dyDescent="0.25">
      <c r="B179" s="85" t="s">
        <v>362</v>
      </c>
      <c r="C179" s="85" t="s">
        <v>54</v>
      </c>
      <c r="D179" s="85" t="s">
        <v>56</v>
      </c>
      <c r="E179" s="85" t="s">
        <v>362</v>
      </c>
      <c r="F179" s="41">
        <v>1701000116</v>
      </c>
      <c r="G179" s="383" t="s">
        <v>1909</v>
      </c>
      <c r="H179" s="85" t="s">
        <v>45</v>
      </c>
      <c r="I179" s="37">
        <v>303.75</v>
      </c>
      <c r="J179" s="519">
        <v>27.14</v>
      </c>
      <c r="K179" s="37">
        <v>33.229999999999997</v>
      </c>
      <c r="L179" s="37">
        <v>10093.61</v>
      </c>
      <c r="M179" s="686"/>
      <c r="N179" s="384"/>
      <c r="O179" s="384"/>
      <c r="P179" s="87"/>
      <c r="Q179" s="87"/>
      <c r="R179" s="87"/>
      <c r="S179" s="87"/>
      <c r="T179" s="87"/>
      <c r="U179" s="87"/>
      <c r="V179" s="87"/>
      <c r="W179" s="87"/>
      <c r="X179" s="87"/>
      <c r="Y179" s="87"/>
      <c r="Z179" s="87"/>
      <c r="AA179" s="87"/>
    </row>
    <row r="180" spans="2:27" x14ac:dyDescent="0.25">
      <c r="B180" s="628"/>
      <c r="C180" s="628"/>
      <c r="D180" s="628"/>
      <c r="E180" s="628"/>
      <c r="F180" s="628"/>
      <c r="G180" s="629"/>
      <c r="H180" s="628"/>
      <c r="I180" s="630"/>
      <c r="J180" s="631"/>
      <c r="K180" s="630"/>
      <c r="L180" s="632"/>
      <c r="M180" s="686"/>
      <c r="N180" s="384"/>
      <c r="O180" s="384"/>
      <c r="P180" s="87"/>
      <c r="Q180" s="87"/>
      <c r="R180" s="87"/>
      <c r="S180" s="87"/>
      <c r="T180" s="87"/>
      <c r="U180" s="87"/>
      <c r="V180" s="87"/>
      <c r="W180" s="87"/>
      <c r="X180" s="87"/>
      <c r="Y180" s="87"/>
      <c r="Z180" s="87"/>
      <c r="AA180" s="87"/>
    </row>
    <row r="181" spans="2:27" x14ac:dyDescent="0.25">
      <c r="B181" s="622" t="s">
        <v>216</v>
      </c>
      <c r="C181" s="622"/>
      <c r="D181" s="622"/>
      <c r="E181" s="622"/>
      <c r="F181" s="622"/>
      <c r="G181" s="623" t="s">
        <v>353</v>
      </c>
      <c r="H181" s="624"/>
      <c r="I181" s="625"/>
      <c r="J181" s="626"/>
      <c r="K181" s="625"/>
      <c r="L181" s="627">
        <v>40912.049999999996</v>
      </c>
      <c r="M181" s="686"/>
      <c r="N181" s="384"/>
      <c r="O181" s="384"/>
      <c r="P181" s="87"/>
      <c r="Q181" s="87"/>
      <c r="R181" s="87"/>
      <c r="S181" s="87"/>
      <c r="T181" s="87"/>
      <c r="U181" s="87"/>
      <c r="V181" s="87"/>
      <c r="W181" s="87"/>
      <c r="X181" s="87"/>
      <c r="Y181" s="87"/>
      <c r="Z181" s="87"/>
      <c r="AA181" s="87"/>
    </row>
    <row r="182" spans="2:27" ht="48" x14ac:dyDescent="0.25">
      <c r="B182" s="85" t="s">
        <v>507</v>
      </c>
      <c r="C182" s="85" t="s">
        <v>54</v>
      </c>
      <c r="D182" s="85" t="s">
        <v>55</v>
      </c>
      <c r="E182" s="85" t="s">
        <v>507</v>
      </c>
      <c r="F182" s="41">
        <v>104162</v>
      </c>
      <c r="G182" s="383" t="s">
        <v>1910</v>
      </c>
      <c r="H182" s="85" t="s">
        <v>45</v>
      </c>
      <c r="I182" s="37">
        <v>303.75</v>
      </c>
      <c r="J182" s="519" t="s">
        <v>1911</v>
      </c>
      <c r="K182" s="37">
        <v>121.78</v>
      </c>
      <c r="L182" s="37">
        <v>36990.67</v>
      </c>
      <c r="M182" s="686"/>
      <c r="N182" s="384"/>
      <c r="O182" s="384"/>
      <c r="P182" s="87"/>
      <c r="Q182" s="87"/>
      <c r="R182" s="87"/>
      <c r="S182" s="87"/>
      <c r="T182" s="87"/>
      <c r="U182" s="87"/>
      <c r="V182" s="87"/>
      <c r="W182" s="87"/>
      <c r="X182" s="87"/>
      <c r="Y182" s="87"/>
      <c r="Z182" s="87"/>
      <c r="AA182" s="87"/>
    </row>
    <row r="183" spans="2:27" x14ac:dyDescent="0.25">
      <c r="B183" s="85" t="s">
        <v>508</v>
      </c>
      <c r="C183" s="85" t="s">
        <v>54</v>
      </c>
      <c r="D183" s="85" t="s">
        <v>55</v>
      </c>
      <c r="E183" s="85" t="s">
        <v>508</v>
      </c>
      <c r="F183" s="41">
        <v>101741</v>
      </c>
      <c r="G183" s="383" t="s">
        <v>1912</v>
      </c>
      <c r="H183" s="85" t="s">
        <v>153</v>
      </c>
      <c r="I183" s="37">
        <v>135.57</v>
      </c>
      <c r="J183" s="519" t="s">
        <v>1913</v>
      </c>
      <c r="K183" s="37">
        <v>27.81</v>
      </c>
      <c r="L183" s="37">
        <v>3770.2</v>
      </c>
      <c r="M183" s="686"/>
      <c r="N183" s="384"/>
      <c r="O183" s="384"/>
      <c r="P183" s="87"/>
      <c r="Q183" s="87"/>
      <c r="R183" s="87"/>
      <c r="S183" s="87"/>
      <c r="T183" s="87"/>
      <c r="U183" s="87"/>
      <c r="V183" s="87"/>
      <c r="W183" s="87"/>
      <c r="X183" s="87"/>
      <c r="Y183" s="87"/>
      <c r="Z183" s="87"/>
      <c r="AA183" s="87"/>
    </row>
    <row r="184" spans="2:27" ht="36" x14ac:dyDescent="0.25">
      <c r="B184" s="85" t="s">
        <v>1527</v>
      </c>
      <c r="C184" s="85" t="s">
        <v>54</v>
      </c>
      <c r="D184" s="85" t="s">
        <v>55</v>
      </c>
      <c r="E184" s="85" t="s">
        <v>1527</v>
      </c>
      <c r="F184" s="41">
        <v>87246</v>
      </c>
      <c r="G184" s="383" t="s">
        <v>1914</v>
      </c>
      <c r="H184" s="85" t="s">
        <v>45</v>
      </c>
      <c r="I184" s="37">
        <v>2</v>
      </c>
      <c r="J184" s="519" t="s">
        <v>1915</v>
      </c>
      <c r="K184" s="37">
        <v>75.59</v>
      </c>
      <c r="L184" s="37">
        <v>151.18</v>
      </c>
      <c r="M184" s="686"/>
      <c r="N184" s="384"/>
      <c r="O184" s="384"/>
      <c r="P184" s="87"/>
      <c r="Q184" s="87"/>
      <c r="R184" s="87"/>
      <c r="S184" s="87"/>
      <c r="T184" s="87"/>
      <c r="U184" s="87"/>
      <c r="V184" s="87"/>
      <c r="W184" s="87"/>
      <c r="X184" s="87"/>
      <c r="Y184" s="87"/>
      <c r="Z184" s="87"/>
      <c r="AA184" s="87"/>
    </row>
    <row r="185" spans="2:27" x14ac:dyDescent="0.25">
      <c r="B185" s="565"/>
      <c r="C185" s="565"/>
      <c r="D185" s="565"/>
      <c r="E185" s="565"/>
      <c r="F185" s="565"/>
      <c r="G185" s="566"/>
      <c r="H185" s="567"/>
      <c r="I185" s="568"/>
      <c r="J185" s="569"/>
      <c r="K185" s="568"/>
      <c r="L185" s="570"/>
      <c r="M185" s="686"/>
      <c r="N185" s="384"/>
      <c r="O185" s="384"/>
      <c r="P185" s="87"/>
      <c r="Q185" s="87"/>
      <c r="R185" s="87"/>
      <c r="S185" s="87"/>
      <c r="T185" s="87"/>
      <c r="U185" s="87"/>
      <c r="V185" s="87"/>
      <c r="W185" s="87"/>
      <c r="X185" s="87"/>
      <c r="Y185" s="87"/>
      <c r="Z185" s="87"/>
      <c r="AA185" s="87"/>
    </row>
    <row r="186" spans="2:27" x14ac:dyDescent="0.25">
      <c r="B186" s="616" t="s">
        <v>151</v>
      </c>
      <c r="C186" s="616"/>
      <c r="D186" s="616"/>
      <c r="E186" s="617"/>
      <c r="F186" s="616"/>
      <c r="G186" s="540" t="s">
        <v>147</v>
      </c>
      <c r="H186" s="539"/>
      <c r="I186" s="618"/>
      <c r="J186" s="619"/>
      <c r="K186" s="618"/>
      <c r="L186" s="620">
        <v>90253.200000000012</v>
      </c>
      <c r="M186" s="686"/>
      <c r="N186" s="520"/>
      <c r="O186" s="384"/>
      <c r="P186" s="87"/>
      <c r="Q186" s="87"/>
      <c r="R186" s="87"/>
      <c r="S186" s="87"/>
      <c r="T186" s="87"/>
      <c r="U186" s="87"/>
      <c r="V186" s="87"/>
      <c r="W186" s="87"/>
      <c r="X186" s="87"/>
      <c r="Y186" s="87"/>
      <c r="Z186" s="87"/>
      <c r="AA186" s="87"/>
    </row>
    <row r="187" spans="2:27" x14ac:dyDescent="0.25">
      <c r="B187" s="646" t="s">
        <v>183</v>
      </c>
      <c r="C187" s="646"/>
      <c r="D187" s="646"/>
      <c r="E187" s="646"/>
      <c r="F187" s="647"/>
      <c r="G187" s="648" t="s">
        <v>823</v>
      </c>
      <c r="H187" s="649"/>
      <c r="I187" s="650"/>
      <c r="J187" s="649"/>
      <c r="K187" s="649"/>
      <c r="L187" s="651">
        <v>34843.33</v>
      </c>
      <c r="M187" s="686"/>
      <c r="N187" s="520"/>
      <c r="O187" s="384"/>
      <c r="P187" s="87"/>
      <c r="Q187" s="87"/>
      <c r="R187" s="87"/>
      <c r="S187" s="87"/>
      <c r="T187" s="87"/>
      <c r="U187" s="87"/>
      <c r="V187" s="87"/>
      <c r="W187" s="87"/>
      <c r="X187" s="87"/>
      <c r="Y187" s="87"/>
      <c r="Z187" s="87"/>
      <c r="AA187" s="87"/>
    </row>
    <row r="188" spans="2:27" x14ac:dyDescent="0.25">
      <c r="B188" s="622" t="s">
        <v>509</v>
      </c>
      <c r="C188" s="622"/>
      <c r="D188" s="622"/>
      <c r="E188" s="622"/>
      <c r="F188" s="622"/>
      <c r="G188" s="623" t="s">
        <v>904</v>
      </c>
      <c r="H188" s="624"/>
      <c r="I188" s="625"/>
      <c r="J188" s="626"/>
      <c r="K188" s="625"/>
      <c r="L188" s="627"/>
      <c r="M188" s="686"/>
      <c r="N188" s="645" t="s">
        <v>131</v>
      </c>
      <c r="O188" s="384"/>
      <c r="P188" s="87"/>
      <c r="Q188" s="87"/>
      <c r="R188" s="87"/>
      <c r="S188" s="87"/>
      <c r="T188" s="87"/>
      <c r="U188" s="87"/>
      <c r="V188" s="87"/>
      <c r="W188" s="87"/>
      <c r="X188" s="87"/>
      <c r="Y188" s="87"/>
      <c r="Z188" s="87"/>
      <c r="AA188" s="87"/>
    </row>
    <row r="189" spans="2:27" ht="36" x14ac:dyDescent="0.25">
      <c r="B189" s="85" t="s">
        <v>1193</v>
      </c>
      <c r="C189" s="85" t="s">
        <v>54</v>
      </c>
      <c r="D189" s="85" t="s">
        <v>55</v>
      </c>
      <c r="E189" s="85" t="s">
        <v>1193</v>
      </c>
      <c r="F189" s="41">
        <v>90443</v>
      </c>
      <c r="G189" s="383" t="s">
        <v>1916</v>
      </c>
      <c r="H189" s="85" t="s">
        <v>153</v>
      </c>
      <c r="I189" s="37">
        <v>60.400000000000006</v>
      </c>
      <c r="J189" s="519" t="s">
        <v>1917</v>
      </c>
      <c r="K189" s="37">
        <v>8.56</v>
      </c>
      <c r="L189" s="37">
        <v>517.02</v>
      </c>
      <c r="M189" s="686"/>
      <c r="N189" s="644">
        <v>141.79499999999999</v>
      </c>
      <c r="O189" s="384"/>
      <c r="P189" s="87"/>
      <c r="Q189" s="87"/>
      <c r="R189" s="87"/>
      <c r="S189" s="87"/>
      <c r="T189" s="87"/>
      <c r="U189" s="87"/>
      <c r="V189" s="87"/>
      <c r="W189" s="87"/>
      <c r="X189" s="87"/>
      <c r="Y189" s="87"/>
      <c r="Z189" s="87"/>
      <c r="AA189" s="87"/>
    </row>
    <row r="190" spans="2:27" ht="24" x14ac:dyDescent="0.25">
      <c r="B190" s="85" t="s">
        <v>1194</v>
      </c>
      <c r="C190" s="85" t="s">
        <v>54</v>
      </c>
      <c r="D190" s="85" t="s">
        <v>56</v>
      </c>
      <c r="E190" s="85" t="s">
        <v>1194</v>
      </c>
      <c r="F190" s="41">
        <v>1301006064</v>
      </c>
      <c r="G190" s="383" t="s">
        <v>1918</v>
      </c>
      <c r="H190" s="85" t="s">
        <v>153</v>
      </c>
      <c r="I190" s="37">
        <v>141.79499999999999</v>
      </c>
      <c r="J190" s="519">
        <v>5.49</v>
      </c>
      <c r="K190" s="37">
        <v>6.72</v>
      </c>
      <c r="L190" s="37">
        <v>952.86</v>
      </c>
      <c r="M190" s="686"/>
      <c r="N190" s="520"/>
      <c r="O190" s="384"/>
      <c r="P190" s="87"/>
      <c r="Q190" s="87"/>
      <c r="R190" s="87"/>
      <c r="S190" s="87"/>
      <c r="T190" s="87"/>
      <c r="U190" s="87"/>
      <c r="V190" s="87"/>
      <c r="W190" s="87"/>
      <c r="X190" s="87"/>
      <c r="Y190" s="87"/>
      <c r="Z190" s="87"/>
      <c r="AA190" s="87"/>
    </row>
    <row r="191" spans="2:27" ht="24" x14ac:dyDescent="0.25">
      <c r="B191" s="85" t="s">
        <v>1195</v>
      </c>
      <c r="C191" s="85" t="s">
        <v>54</v>
      </c>
      <c r="D191" s="85" t="s">
        <v>56</v>
      </c>
      <c r="E191" s="85" t="s">
        <v>1195</v>
      </c>
      <c r="F191" s="41">
        <v>1301006067</v>
      </c>
      <c r="G191" s="383" t="s">
        <v>1919</v>
      </c>
      <c r="H191" s="85" t="s">
        <v>153</v>
      </c>
      <c r="I191" s="37">
        <v>141.79499999999999</v>
      </c>
      <c r="J191" s="519">
        <v>5.37</v>
      </c>
      <c r="K191" s="37">
        <v>6.57</v>
      </c>
      <c r="L191" s="37">
        <v>931.59</v>
      </c>
      <c r="M191" s="686"/>
      <c r="N191" s="520"/>
      <c r="O191" s="384"/>
      <c r="P191" s="87"/>
      <c r="Q191" s="87"/>
      <c r="R191" s="87"/>
      <c r="S191" s="87"/>
      <c r="T191" s="87"/>
      <c r="U191" s="87"/>
      <c r="V191" s="87"/>
      <c r="W191" s="87"/>
      <c r="X191" s="87"/>
      <c r="Y191" s="87"/>
      <c r="Z191" s="87"/>
      <c r="AA191" s="87"/>
    </row>
    <row r="192" spans="2:27" x14ac:dyDescent="0.25">
      <c r="B192" s="559"/>
      <c r="C192" s="559"/>
      <c r="D192" s="559"/>
      <c r="E192" s="559"/>
      <c r="F192" s="560"/>
      <c r="G192" s="561"/>
      <c r="H192" s="559"/>
      <c r="I192" s="562"/>
      <c r="J192" s="563"/>
      <c r="K192" s="562"/>
      <c r="L192" s="562"/>
      <c r="M192" s="686"/>
      <c r="N192" s="520"/>
      <c r="O192" s="384"/>
      <c r="P192" s="87"/>
      <c r="Q192" s="87"/>
      <c r="R192" s="87"/>
      <c r="S192" s="87"/>
      <c r="T192" s="87"/>
      <c r="U192" s="87"/>
      <c r="V192" s="87"/>
      <c r="W192" s="87"/>
      <c r="X192" s="87"/>
      <c r="Y192" s="87"/>
      <c r="Z192" s="87"/>
      <c r="AA192" s="87"/>
    </row>
    <row r="193" spans="1:27" s="437" customFormat="1" x14ac:dyDescent="0.25">
      <c r="A193" s="86"/>
      <c r="B193" s="622" t="s">
        <v>510</v>
      </c>
      <c r="C193" s="622"/>
      <c r="D193" s="622"/>
      <c r="E193" s="622"/>
      <c r="F193" s="622"/>
      <c r="G193" s="623" t="s">
        <v>1151</v>
      </c>
      <c r="H193" s="624"/>
      <c r="I193" s="625"/>
      <c r="J193" s="626"/>
      <c r="K193" s="625"/>
      <c r="L193" s="627"/>
      <c r="M193" s="686"/>
      <c r="N193" s="660"/>
      <c r="O193" s="661"/>
      <c r="P193" s="86"/>
      <c r="Q193" s="86"/>
      <c r="R193" s="86"/>
      <c r="S193" s="86"/>
      <c r="T193" s="86"/>
      <c r="U193" s="86"/>
      <c r="V193" s="86"/>
      <c r="W193" s="86"/>
      <c r="X193" s="86"/>
      <c r="Y193" s="86"/>
      <c r="Z193" s="86"/>
      <c r="AA193" s="86"/>
    </row>
    <row r="194" spans="1:27" ht="36" x14ac:dyDescent="0.25">
      <c r="B194" s="85" t="s">
        <v>1196</v>
      </c>
      <c r="C194" s="85" t="s">
        <v>54</v>
      </c>
      <c r="D194" s="85" t="s">
        <v>55</v>
      </c>
      <c r="E194" s="85" t="s">
        <v>1196</v>
      </c>
      <c r="F194" s="41">
        <v>97902</v>
      </c>
      <c r="G194" s="383" t="s">
        <v>1920</v>
      </c>
      <c r="H194" s="85" t="s">
        <v>119</v>
      </c>
      <c r="I194" s="37">
        <v>4</v>
      </c>
      <c r="J194" s="519" t="s">
        <v>1921</v>
      </c>
      <c r="K194" s="37">
        <v>672.24</v>
      </c>
      <c r="L194" s="37">
        <v>2688.96</v>
      </c>
      <c r="M194" s="686"/>
      <c r="N194" s="521"/>
      <c r="O194" s="384"/>
      <c r="P194" s="87"/>
      <c r="Q194" s="87"/>
      <c r="R194" s="87"/>
      <c r="S194" s="87"/>
      <c r="T194" s="87"/>
      <c r="U194" s="87"/>
      <c r="V194" s="87"/>
      <c r="W194" s="87"/>
      <c r="X194" s="87"/>
      <c r="Y194" s="87"/>
      <c r="Z194" s="87"/>
      <c r="AA194" s="87"/>
    </row>
    <row r="195" spans="1:27" ht="36" x14ac:dyDescent="0.25">
      <c r="B195" s="85" t="s">
        <v>1197</v>
      </c>
      <c r="C195" s="85" t="s">
        <v>54</v>
      </c>
      <c r="D195" s="85" t="s">
        <v>55</v>
      </c>
      <c r="E195" s="85" t="s">
        <v>1197</v>
      </c>
      <c r="F195" s="41">
        <v>97903</v>
      </c>
      <c r="G195" s="383" t="s">
        <v>1922</v>
      </c>
      <c r="H195" s="85" t="s">
        <v>119</v>
      </c>
      <c r="I195" s="37">
        <v>1</v>
      </c>
      <c r="J195" s="519" t="s">
        <v>1923</v>
      </c>
      <c r="K195" s="37">
        <v>933.49</v>
      </c>
      <c r="L195" s="37">
        <v>933.49</v>
      </c>
      <c r="M195" s="686"/>
      <c r="N195" s="520"/>
      <c r="O195" s="384"/>
      <c r="P195" s="87"/>
      <c r="Q195" s="87"/>
      <c r="R195" s="87"/>
      <c r="S195" s="87"/>
      <c r="T195" s="87"/>
      <c r="U195" s="87"/>
      <c r="V195" s="87"/>
      <c r="W195" s="87"/>
      <c r="X195" s="87"/>
      <c r="Y195" s="87"/>
      <c r="Z195" s="87"/>
      <c r="AA195" s="87"/>
    </row>
    <row r="196" spans="1:27" ht="36" x14ac:dyDescent="0.25">
      <c r="B196" s="85" t="s">
        <v>1198</v>
      </c>
      <c r="C196" s="85" t="s">
        <v>54</v>
      </c>
      <c r="D196" s="85" t="s">
        <v>55</v>
      </c>
      <c r="E196" s="85" t="s">
        <v>1198</v>
      </c>
      <c r="F196" s="41">
        <v>104328</v>
      </c>
      <c r="G196" s="383" t="s">
        <v>1924</v>
      </c>
      <c r="H196" s="85" t="s">
        <v>119</v>
      </c>
      <c r="I196" s="37">
        <v>14</v>
      </c>
      <c r="J196" s="519" t="s">
        <v>1925</v>
      </c>
      <c r="K196" s="37">
        <v>84.1</v>
      </c>
      <c r="L196" s="37">
        <v>1177.4000000000001</v>
      </c>
      <c r="M196" s="686"/>
      <c r="N196" s="520"/>
      <c r="O196" s="384"/>
      <c r="P196" s="87"/>
      <c r="Q196" s="87"/>
      <c r="R196" s="87"/>
      <c r="S196" s="87"/>
      <c r="T196" s="87"/>
      <c r="U196" s="87"/>
      <c r="V196" s="87"/>
      <c r="W196" s="87"/>
      <c r="X196" s="87"/>
      <c r="Y196" s="87"/>
      <c r="Z196" s="87"/>
      <c r="AA196" s="87"/>
    </row>
    <row r="197" spans="1:27" ht="36" x14ac:dyDescent="0.25">
      <c r="B197" s="85" t="s">
        <v>1199</v>
      </c>
      <c r="C197" s="85" t="s">
        <v>54</v>
      </c>
      <c r="D197" s="85" t="s">
        <v>55</v>
      </c>
      <c r="E197" s="85" t="s">
        <v>1199</v>
      </c>
      <c r="F197" s="41">
        <v>89707</v>
      </c>
      <c r="G197" s="383" t="s">
        <v>1926</v>
      </c>
      <c r="H197" s="85" t="s">
        <v>119</v>
      </c>
      <c r="I197" s="37">
        <v>1</v>
      </c>
      <c r="J197" s="519" t="s">
        <v>1927</v>
      </c>
      <c r="K197" s="37">
        <v>57.73</v>
      </c>
      <c r="L197" s="37">
        <v>57.73</v>
      </c>
      <c r="M197" s="686"/>
      <c r="O197" s="87"/>
      <c r="P197" s="87"/>
      <c r="Q197" s="87"/>
      <c r="R197" s="87"/>
      <c r="S197" s="87"/>
      <c r="T197" s="87"/>
      <c r="U197" s="87"/>
      <c r="V197" s="87"/>
      <c r="W197" s="87"/>
      <c r="X197" s="87"/>
      <c r="Y197" s="87"/>
      <c r="Z197" s="87"/>
      <c r="AA197" s="87"/>
    </row>
    <row r="198" spans="1:27" ht="24" x14ac:dyDescent="0.25">
      <c r="B198" s="85" t="s">
        <v>1200</v>
      </c>
      <c r="C198" s="85" t="s">
        <v>54</v>
      </c>
      <c r="D198" s="85" t="s">
        <v>57</v>
      </c>
      <c r="E198" s="85" t="s">
        <v>1200</v>
      </c>
      <c r="F198" s="41" t="s">
        <v>789</v>
      </c>
      <c r="G198" s="383" t="s">
        <v>1192</v>
      </c>
      <c r="H198" s="85" t="s">
        <v>119</v>
      </c>
      <c r="I198" s="37">
        <v>2</v>
      </c>
      <c r="J198" s="519">
        <v>357.21999999999997</v>
      </c>
      <c r="K198" s="37">
        <v>437.5</v>
      </c>
      <c r="L198" s="37">
        <v>875</v>
      </c>
      <c r="M198" s="686"/>
      <c r="N198" s="87"/>
      <c r="O198" s="87"/>
      <c r="P198" s="87"/>
      <c r="Q198" s="87"/>
      <c r="R198" s="87"/>
      <c r="S198" s="87"/>
      <c r="T198" s="87"/>
      <c r="U198" s="87"/>
      <c r="V198" s="87"/>
      <c r="W198" s="87"/>
      <c r="X198" s="87"/>
      <c r="Y198" s="87"/>
      <c r="Z198" s="87"/>
      <c r="AA198" s="87"/>
    </row>
    <row r="199" spans="1:27" ht="36" x14ac:dyDescent="0.25">
      <c r="B199" s="85" t="s">
        <v>1201</v>
      </c>
      <c r="C199" s="85" t="s">
        <v>54</v>
      </c>
      <c r="D199" s="85" t="s">
        <v>55</v>
      </c>
      <c r="E199" s="85" t="s">
        <v>1201</v>
      </c>
      <c r="F199" s="41">
        <v>89728</v>
      </c>
      <c r="G199" s="383" t="s">
        <v>1928</v>
      </c>
      <c r="H199" s="85" t="s">
        <v>119</v>
      </c>
      <c r="I199" s="37">
        <v>4</v>
      </c>
      <c r="J199" s="519" t="s">
        <v>1929</v>
      </c>
      <c r="K199" s="37">
        <v>15.45</v>
      </c>
      <c r="L199" s="37">
        <v>61.8</v>
      </c>
      <c r="M199" s="686"/>
      <c r="N199" s="87"/>
      <c r="O199" s="87"/>
      <c r="P199" s="87"/>
      <c r="Q199" s="87"/>
      <c r="R199" s="87"/>
      <c r="S199" s="87"/>
      <c r="T199" s="87"/>
      <c r="U199" s="87"/>
      <c r="V199" s="87"/>
      <c r="W199" s="87"/>
      <c r="X199" s="87"/>
      <c r="Y199" s="87"/>
      <c r="Z199" s="87"/>
      <c r="AA199" s="87"/>
    </row>
    <row r="200" spans="1:27" ht="36" x14ac:dyDescent="0.25">
      <c r="B200" s="85" t="s">
        <v>1202</v>
      </c>
      <c r="C200" s="85" t="s">
        <v>54</v>
      </c>
      <c r="D200" s="85" t="s">
        <v>55</v>
      </c>
      <c r="E200" s="85" t="s">
        <v>1202</v>
      </c>
      <c r="F200" s="41">
        <v>89746</v>
      </c>
      <c r="G200" s="383" t="s">
        <v>1930</v>
      </c>
      <c r="H200" s="85" t="s">
        <v>119</v>
      </c>
      <c r="I200" s="37">
        <v>2</v>
      </c>
      <c r="J200" s="519" t="s">
        <v>1931</v>
      </c>
      <c r="K200" s="37">
        <v>33.700000000000003</v>
      </c>
      <c r="L200" s="37">
        <v>67.400000000000006</v>
      </c>
      <c r="M200" s="686"/>
      <c r="N200" s="87"/>
      <c r="O200" s="87"/>
      <c r="P200" s="87"/>
      <c r="Q200" s="87"/>
      <c r="R200" s="87"/>
      <c r="S200" s="87"/>
      <c r="T200" s="87"/>
      <c r="U200" s="87"/>
      <c r="V200" s="87"/>
      <c r="W200" s="87"/>
      <c r="X200" s="87"/>
      <c r="Y200" s="87"/>
      <c r="Z200" s="87"/>
      <c r="AA200" s="87"/>
    </row>
    <row r="201" spans="1:27" ht="36" x14ac:dyDescent="0.25">
      <c r="B201" s="85" t="s">
        <v>1203</v>
      </c>
      <c r="C201" s="85" t="s">
        <v>54</v>
      </c>
      <c r="D201" s="85" t="s">
        <v>55</v>
      </c>
      <c r="E201" s="85" t="s">
        <v>1203</v>
      </c>
      <c r="F201" s="41">
        <v>89855</v>
      </c>
      <c r="G201" s="383" t="s">
        <v>1932</v>
      </c>
      <c r="H201" s="85" t="s">
        <v>119</v>
      </c>
      <c r="I201" s="37">
        <v>4</v>
      </c>
      <c r="J201" s="519" t="s">
        <v>1933</v>
      </c>
      <c r="K201" s="37">
        <v>132.63</v>
      </c>
      <c r="L201" s="37">
        <v>530.52</v>
      </c>
      <c r="M201" s="686"/>
      <c r="N201" s="87"/>
      <c r="O201" s="87"/>
      <c r="P201" s="87"/>
      <c r="Q201" s="87"/>
      <c r="R201" s="87"/>
      <c r="S201" s="87"/>
      <c r="T201" s="87"/>
      <c r="U201" s="87"/>
      <c r="V201" s="87"/>
      <c r="W201" s="87"/>
      <c r="X201" s="87"/>
      <c r="Y201" s="87"/>
      <c r="Z201" s="87"/>
      <c r="AA201" s="87"/>
    </row>
    <row r="202" spans="1:27" ht="36" x14ac:dyDescent="0.25">
      <c r="B202" s="85" t="s">
        <v>1204</v>
      </c>
      <c r="C202" s="85" t="s">
        <v>54</v>
      </c>
      <c r="D202" s="85" t="s">
        <v>55</v>
      </c>
      <c r="E202" s="85" t="s">
        <v>1204</v>
      </c>
      <c r="F202" s="41">
        <v>89802</v>
      </c>
      <c r="G202" s="383" t="s">
        <v>1934</v>
      </c>
      <c r="H202" s="85" t="s">
        <v>119</v>
      </c>
      <c r="I202" s="37">
        <v>11</v>
      </c>
      <c r="J202" s="519" t="s">
        <v>1935</v>
      </c>
      <c r="K202" s="37">
        <v>12.76</v>
      </c>
      <c r="L202" s="37">
        <v>140.36000000000001</v>
      </c>
      <c r="M202" s="686"/>
      <c r="N202" s="87"/>
      <c r="O202" s="87"/>
      <c r="P202" s="87"/>
      <c r="Q202" s="87"/>
      <c r="R202" s="87"/>
      <c r="S202" s="87"/>
      <c r="T202" s="87"/>
      <c r="U202" s="87"/>
      <c r="V202" s="87"/>
      <c r="W202" s="87"/>
      <c r="X202" s="87"/>
      <c r="Y202" s="87"/>
      <c r="Z202" s="87"/>
      <c r="AA202" s="87"/>
    </row>
    <row r="203" spans="1:27" ht="36" x14ac:dyDescent="0.25">
      <c r="B203" s="85" t="s">
        <v>1205</v>
      </c>
      <c r="C203" s="85" t="s">
        <v>54</v>
      </c>
      <c r="D203" s="85" t="s">
        <v>55</v>
      </c>
      <c r="E203" s="85" t="s">
        <v>1205</v>
      </c>
      <c r="F203" s="41">
        <v>89744</v>
      </c>
      <c r="G203" s="383" t="s">
        <v>1936</v>
      </c>
      <c r="H203" s="85" t="s">
        <v>119</v>
      </c>
      <c r="I203" s="37">
        <v>4</v>
      </c>
      <c r="J203" s="519" t="s">
        <v>1937</v>
      </c>
      <c r="K203" s="37">
        <v>32.700000000000003</v>
      </c>
      <c r="L203" s="37">
        <v>130.80000000000001</v>
      </c>
      <c r="M203" s="686"/>
      <c r="N203" s="87"/>
      <c r="O203" s="87"/>
      <c r="P203" s="87"/>
      <c r="Q203" s="87"/>
      <c r="R203" s="87"/>
      <c r="S203" s="87"/>
      <c r="T203" s="87"/>
      <c r="U203" s="87"/>
      <c r="V203" s="87"/>
      <c r="W203" s="87"/>
      <c r="X203" s="87"/>
      <c r="Y203" s="87"/>
      <c r="Z203" s="87"/>
      <c r="AA203" s="87"/>
    </row>
    <row r="204" spans="1:27" ht="36" x14ac:dyDescent="0.25">
      <c r="B204" s="85" t="s">
        <v>1206</v>
      </c>
      <c r="C204" s="85" t="s">
        <v>54</v>
      </c>
      <c r="D204" s="85" t="s">
        <v>55</v>
      </c>
      <c r="E204" s="85" t="s">
        <v>1206</v>
      </c>
      <c r="F204" s="41">
        <v>89731</v>
      </c>
      <c r="G204" s="383" t="s">
        <v>1938</v>
      </c>
      <c r="H204" s="85" t="s">
        <v>119</v>
      </c>
      <c r="I204" s="37">
        <v>12</v>
      </c>
      <c r="J204" s="519" t="s">
        <v>1939</v>
      </c>
      <c r="K204" s="37">
        <v>17.510000000000002</v>
      </c>
      <c r="L204" s="37">
        <v>210.12</v>
      </c>
      <c r="M204" s="686"/>
      <c r="N204" s="87"/>
      <c r="O204" s="87"/>
      <c r="P204" s="87"/>
      <c r="Q204" s="87"/>
      <c r="R204" s="87"/>
      <c r="S204" s="87"/>
      <c r="T204" s="87"/>
      <c r="U204" s="87"/>
      <c r="V204" s="87"/>
      <c r="W204" s="87"/>
      <c r="X204" s="87"/>
      <c r="Y204" s="87"/>
      <c r="Z204" s="87"/>
      <c r="AA204" s="87"/>
    </row>
    <row r="205" spans="1:27" ht="36" x14ac:dyDescent="0.25">
      <c r="B205" s="85" t="s">
        <v>1207</v>
      </c>
      <c r="C205" s="85" t="s">
        <v>54</v>
      </c>
      <c r="D205" s="85" t="s">
        <v>55</v>
      </c>
      <c r="E205" s="85" t="s">
        <v>1207</v>
      </c>
      <c r="F205" s="41">
        <v>89724</v>
      </c>
      <c r="G205" s="383" t="s">
        <v>1940</v>
      </c>
      <c r="H205" s="85" t="s">
        <v>119</v>
      </c>
      <c r="I205" s="37">
        <v>4</v>
      </c>
      <c r="J205" s="519" t="s">
        <v>1941</v>
      </c>
      <c r="K205" s="37">
        <v>11.94</v>
      </c>
      <c r="L205" s="37">
        <v>47.76</v>
      </c>
      <c r="M205" s="686"/>
      <c r="N205" s="87"/>
      <c r="O205" s="87"/>
      <c r="P205" s="87"/>
      <c r="Q205" s="87"/>
      <c r="R205" s="87"/>
      <c r="S205" s="87"/>
      <c r="T205" s="87"/>
      <c r="U205" s="87"/>
      <c r="V205" s="87"/>
      <c r="W205" s="87"/>
      <c r="X205" s="87"/>
      <c r="Y205" s="87"/>
      <c r="Z205" s="87"/>
      <c r="AA205" s="87"/>
    </row>
    <row r="206" spans="1:27" ht="36" x14ac:dyDescent="0.25">
      <c r="B206" s="85" t="s">
        <v>1208</v>
      </c>
      <c r="C206" s="85" t="s">
        <v>54</v>
      </c>
      <c r="D206" s="85" t="s">
        <v>56</v>
      </c>
      <c r="E206" s="85" t="s">
        <v>1208</v>
      </c>
      <c r="F206" s="41">
        <v>1301005094</v>
      </c>
      <c r="G206" s="383" t="s">
        <v>1942</v>
      </c>
      <c r="H206" s="85" t="s">
        <v>119</v>
      </c>
      <c r="I206" s="37">
        <v>11</v>
      </c>
      <c r="J206" s="519">
        <v>34.840000000000003</v>
      </c>
      <c r="K206" s="37">
        <v>42.66</v>
      </c>
      <c r="L206" s="37">
        <v>469.26</v>
      </c>
      <c r="M206" s="686"/>
      <c r="N206" s="87"/>
      <c r="O206" s="87"/>
      <c r="P206" s="87"/>
      <c r="Q206" s="87"/>
      <c r="R206" s="87"/>
      <c r="S206" s="87"/>
      <c r="T206" s="87"/>
      <c r="U206" s="87"/>
      <c r="V206" s="87"/>
      <c r="W206" s="87"/>
      <c r="X206" s="87"/>
      <c r="Y206" s="87"/>
      <c r="Z206" s="87"/>
      <c r="AA206" s="87"/>
    </row>
    <row r="207" spans="1:27" ht="36" x14ac:dyDescent="0.25">
      <c r="B207" s="85" t="s">
        <v>1209</v>
      </c>
      <c r="C207" s="85" t="s">
        <v>54</v>
      </c>
      <c r="D207" s="85" t="s">
        <v>55</v>
      </c>
      <c r="E207" s="85" t="s">
        <v>1209</v>
      </c>
      <c r="F207" s="41">
        <v>89797</v>
      </c>
      <c r="G207" s="383" t="s">
        <v>1943</v>
      </c>
      <c r="H207" s="85" t="s">
        <v>119</v>
      </c>
      <c r="I207" s="37">
        <v>2</v>
      </c>
      <c r="J207" s="519" t="s">
        <v>1944</v>
      </c>
      <c r="K207" s="37">
        <v>61.28</v>
      </c>
      <c r="L207" s="37">
        <v>122.56</v>
      </c>
      <c r="M207" s="686"/>
      <c r="N207" s="87"/>
      <c r="O207" s="87"/>
      <c r="P207" s="87"/>
      <c r="Q207" s="87"/>
      <c r="R207" s="87"/>
      <c r="S207" s="87"/>
      <c r="T207" s="87"/>
      <c r="U207" s="87"/>
      <c r="V207" s="87"/>
      <c r="W207" s="87"/>
      <c r="X207" s="87"/>
      <c r="Y207" s="87"/>
      <c r="Z207" s="87"/>
      <c r="AA207" s="87"/>
    </row>
    <row r="208" spans="1:27" ht="36" x14ac:dyDescent="0.25">
      <c r="B208" s="85" t="s">
        <v>1210</v>
      </c>
      <c r="C208" s="85" t="s">
        <v>54</v>
      </c>
      <c r="D208" s="85" t="s">
        <v>55</v>
      </c>
      <c r="E208" s="85" t="s">
        <v>1210</v>
      </c>
      <c r="F208" s="41">
        <v>89827</v>
      </c>
      <c r="G208" s="383" t="s">
        <v>1945</v>
      </c>
      <c r="H208" s="85" t="s">
        <v>119</v>
      </c>
      <c r="I208" s="37">
        <v>8</v>
      </c>
      <c r="J208" s="519" t="s">
        <v>1946</v>
      </c>
      <c r="K208" s="37">
        <v>23.89</v>
      </c>
      <c r="L208" s="37">
        <v>191.12</v>
      </c>
      <c r="M208" s="686"/>
      <c r="N208" s="87"/>
      <c r="O208" s="87"/>
      <c r="P208" s="87"/>
      <c r="Q208" s="87"/>
      <c r="R208" s="87"/>
      <c r="S208" s="87"/>
      <c r="T208" s="87"/>
      <c r="U208" s="87"/>
      <c r="V208" s="87"/>
      <c r="W208" s="87"/>
      <c r="X208" s="87"/>
      <c r="Y208" s="87"/>
      <c r="Z208" s="87"/>
      <c r="AA208" s="87"/>
    </row>
    <row r="209" spans="2:27" x14ac:dyDescent="0.25">
      <c r="B209" s="85" t="s">
        <v>1211</v>
      </c>
      <c r="C209" s="85" t="s">
        <v>54</v>
      </c>
      <c r="D209" s="85" t="s">
        <v>103</v>
      </c>
      <c r="E209" s="85" t="s">
        <v>1211</v>
      </c>
      <c r="F209" s="41">
        <v>53428</v>
      </c>
      <c r="G209" s="383" t="s">
        <v>1537</v>
      </c>
      <c r="H209" s="85" t="s">
        <v>119</v>
      </c>
      <c r="I209" s="37">
        <v>2</v>
      </c>
      <c r="J209" s="519">
        <v>28.41</v>
      </c>
      <c r="K209" s="37">
        <v>34.79</v>
      </c>
      <c r="L209" s="37">
        <v>69.58</v>
      </c>
      <c r="M209" s="686"/>
      <c r="N209" s="87"/>
      <c r="O209" s="87"/>
      <c r="P209" s="87"/>
      <c r="Q209" s="87"/>
      <c r="R209" s="87"/>
      <c r="S209" s="87"/>
      <c r="T209" s="87"/>
      <c r="U209" s="87"/>
      <c r="V209" s="87"/>
      <c r="W209" s="87"/>
      <c r="X209" s="87"/>
      <c r="Y209" s="87"/>
      <c r="Z209" s="87"/>
      <c r="AA209" s="87"/>
    </row>
    <row r="210" spans="2:27" ht="36" x14ac:dyDescent="0.25">
      <c r="B210" s="85" t="s">
        <v>1212</v>
      </c>
      <c r="C210" s="85" t="s">
        <v>54</v>
      </c>
      <c r="D210" s="85" t="s">
        <v>55</v>
      </c>
      <c r="E210" s="85" t="s">
        <v>1212</v>
      </c>
      <c r="F210" s="41">
        <v>89714</v>
      </c>
      <c r="G210" s="383" t="s">
        <v>1947</v>
      </c>
      <c r="H210" s="85" t="s">
        <v>153</v>
      </c>
      <c r="I210" s="37">
        <v>59.08</v>
      </c>
      <c r="J210" s="519" t="s">
        <v>1948</v>
      </c>
      <c r="K210" s="37">
        <v>43.09</v>
      </c>
      <c r="L210" s="37">
        <v>2545.75</v>
      </c>
      <c r="M210" s="686"/>
      <c r="N210" s="87"/>
      <c r="O210" s="87"/>
      <c r="P210" s="87"/>
      <c r="Q210" s="87"/>
      <c r="R210" s="87"/>
      <c r="S210" s="87"/>
      <c r="T210" s="87"/>
      <c r="U210" s="87"/>
      <c r="V210" s="87"/>
      <c r="W210" s="87"/>
      <c r="X210" s="87"/>
      <c r="Y210" s="87"/>
      <c r="Z210" s="87"/>
      <c r="AA210" s="87"/>
    </row>
    <row r="211" spans="2:27" ht="24" x14ac:dyDescent="0.25">
      <c r="B211" s="85" t="s">
        <v>1213</v>
      </c>
      <c r="C211" s="85" t="s">
        <v>54</v>
      </c>
      <c r="D211" s="85" t="s">
        <v>55</v>
      </c>
      <c r="E211" s="85" t="s">
        <v>1213</v>
      </c>
      <c r="F211" s="41">
        <v>89849</v>
      </c>
      <c r="G211" s="383" t="s">
        <v>1949</v>
      </c>
      <c r="H211" s="85" t="s">
        <v>153</v>
      </c>
      <c r="I211" s="37">
        <v>27.39</v>
      </c>
      <c r="J211" s="519" t="s">
        <v>1950</v>
      </c>
      <c r="K211" s="37">
        <v>66.5</v>
      </c>
      <c r="L211" s="37">
        <v>1821.43</v>
      </c>
      <c r="M211" s="686"/>
      <c r="N211" s="87"/>
      <c r="O211" s="87"/>
      <c r="P211" s="87"/>
      <c r="Q211" s="87"/>
      <c r="R211" s="87"/>
      <c r="S211" s="87"/>
      <c r="T211" s="87"/>
      <c r="U211" s="87"/>
      <c r="V211" s="87"/>
      <c r="W211" s="87"/>
      <c r="X211" s="87"/>
      <c r="Y211" s="87"/>
      <c r="Z211" s="87"/>
      <c r="AA211" s="87"/>
    </row>
    <row r="212" spans="2:27" ht="36" x14ac:dyDescent="0.25">
      <c r="B212" s="85" t="s">
        <v>1214</v>
      </c>
      <c r="C212" s="85" t="s">
        <v>54</v>
      </c>
      <c r="D212" s="85" t="s">
        <v>55</v>
      </c>
      <c r="E212" s="85" t="s">
        <v>1214</v>
      </c>
      <c r="F212" s="41">
        <v>89712</v>
      </c>
      <c r="G212" s="383" t="s">
        <v>1951</v>
      </c>
      <c r="H212" s="85" t="s">
        <v>153</v>
      </c>
      <c r="I212" s="37">
        <v>39.14</v>
      </c>
      <c r="J212" s="519" t="s">
        <v>1952</v>
      </c>
      <c r="K212" s="37">
        <v>30.97</v>
      </c>
      <c r="L212" s="37">
        <v>1212.1600000000001</v>
      </c>
      <c r="M212" s="686"/>
      <c r="N212" s="87"/>
      <c r="O212" s="87"/>
      <c r="P212" s="87"/>
      <c r="Q212" s="87"/>
      <c r="R212" s="87"/>
      <c r="S212" s="87"/>
      <c r="T212" s="87"/>
      <c r="U212" s="87"/>
      <c r="V212" s="87"/>
      <c r="W212" s="87"/>
      <c r="X212" s="87"/>
      <c r="Y212" s="87"/>
      <c r="Z212" s="87"/>
      <c r="AA212" s="87"/>
    </row>
    <row r="213" spans="2:27" ht="36" x14ac:dyDescent="0.25">
      <c r="B213" s="85" t="s">
        <v>1215</v>
      </c>
      <c r="C213" s="85" t="s">
        <v>54</v>
      </c>
      <c r="D213" s="85" t="s">
        <v>55</v>
      </c>
      <c r="E213" s="85" t="s">
        <v>1215</v>
      </c>
      <c r="F213" s="41">
        <v>89711</v>
      </c>
      <c r="G213" s="383" t="s">
        <v>1953</v>
      </c>
      <c r="H213" s="85" t="s">
        <v>153</v>
      </c>
      <c r="I213" s="37">
        <v>1.26</v>
      </c>
      <c r="J213" s="519" t="s">
        <v>1954</v>
      </c>
      <c r="K213" s="37">
        <v>24.18</v>
      </c>
      <c r="L213" s="37">
        <v>30.46</v>
      </c>
      <c r="M213" s="686"/>
      <c r="N213" s="87"/>
      <c r="O213" s="87"/>
      <c r="P213" s="87"/>
      <c r="Q213" s="87"/>
      <c r="R213" s="87"/>
      <c r="S213" s="87"/>
      <c r="T213" s="87"/>
      <c r="U213" s="87"/>
      <c r="V213" s="87"/>
      <c r="W213" s="87"/>
      <c r="X213" s="87"/>
      <c r="Y213" s="87"/>
      <c r="Z213" s="87"/>
      <c r="AA213" s="87"/>
    </row>
    <row r="214" spans="2:27" ht="36" x14ac:dyDescent="0.25">
      <c r="B214" s="85" t="s">
        <v>1216</v>
      </c>
      <c r="C214" s="85" t="s">
        <v>54</v>
      </c>
      <c r="D214" s="85" t="s">
        <v>55</v>
      </c>
      <c r="E214" s="85" t="s">
        <v>1216</v>
      </c>
      <c r="F214" s="41">
        <v>89711</v>
      </c>
      <c r="G214" s="383" t="s">
        <v>1953</v>
      </c>
      <c r="H214" s="85" t="s">
        <v>153</v>
      </c>
      <c r="I214" s="37">
        <v>2.4</v>
      </c>
      <c r="J214" s="519" t="s">
        <v>1954</v>
      </c>
      <c r="K214" s="37">
        <v>24.18</v>
      </c>
      <c r="L214" s="37">
        <v>58.03</v>
      </c>
      <c r="M214" s="686"/>
      <c r="N214" s="87"/>
      <c r="O214" s="87"/>
      <c r="P214" s="87"/>
      <c r="Q214" s="87"/>
      <c r="R214" s="87"/>
      <c r="S214" s="87"/>
      <c r="T214" s="87"/>
      <c r="U214" s="87"/>
      <c r="V214" s="87"/>
      <c r="W214" s="87"/>
      <c r="X214" s="87"/>
      <c r="Y214" s="87"/>
      <c r="Z214" s="87"/>
      <c r="AA214" s="87"/>
    </row>
    <row r="215" spans="2:27" ht="36" x14ac:dyDescent="0.25">
      <c r="B215" s="85" t="s">
        <v>1217</v>
      </c>
      <c r="C215" s="85" t="s">
        <v>54</v>
      </c>
      <c r="D215" s="85" t="s">
        <v>55</v>
      </c>
      <c r="E215" s="85" t="s">
        <v>1217</v>
      </c>
      <c r="F215" s="41">
        <v>89712</v>
      </c>
      <c r="G215" s="383" t="s">
        <v>1951</v>
      </c>
      <c r="H215" s="85" t="s">
        <v>153</v>
      </c>
      <c r="I215" s="37">
        <v>3.6</v>
      </c>
      <c r="J215" s="519" t="s">
        <v>1952</v>
      </c>
      <c r="K215" s="37">
        <v>30.97</v>
      </c>
      <c r="L215" s="37">
        <v>111.49</v>
      </c>
      <c r="M215" s="686"/>
      <c r="N215" s="87"/>
      <c r="O215" s="87"/>
      <c r="P215" s="87"/>
      <c r="Q215" s="87"/>
      <c r="R215" s="87"/>
      <c r="S215" s="87"/>
      <c r="T215" s="87"/>
      <c r="U215" s="87"/>
      <c r="V215" s="87"/>
      <c r="W215" s="87"/>
      <c r="X215" s="87"/>
      <c r="Y215" s="87"/>
      <c r="Z215" s="87"/>
      <c r="AA215" s="87"/>
    </row>
    <row r="216" spans="2:27" ht="36" x14ac:dyDescent="0.25">
      <c r="B216" s="85" t="s">
        <v>1218</v>
      </c>
      <c r="C216" s="85" t="s">
        <v>54</v>
      </c>
      <c r="D216" s="85" t="s">
        <v>55</v>
      </c>
      <c r="E216" s="85" t="s">
        <v>1218</v>
      </c>
      <c r="F216" s="41">
        <v>98065</v>
      </c>
      <c r="G216" s="383" t="s">
        <v>1955</v>
      </c>
      <c r="H216" s="85" t="s">
        <v>119</v>
      </c>
      <c r="I216" s="37">
        <v>1</v>
      </c>
      <c r="J216" s="519" t="s">
        <v>1956</v>
      </c>
      <c r="K216" s="37">
        <v>9873.8799999999992</v>
      </c>
      <c r="L216" s="37">
        <v>9873.8799999999992</v>
      </c>
      <c r="M216" s="686"/>
      <c r="N216" s="87"/>
      <c r="O216" s="87"/>
      <c r="P216" s="87"/>
      <c r="Q216" s="87"/>
      <c r="R216" s="87"/>
      <c r="S216" s="87"/>
      <c r="T216" s="87"/>
      <c r="U216" s="87"/>
      <c r="V216" s="87"/>
      <c r="W216" s="87"/>
      <c r="X216" s="87"/>
      <c r="Y216" s="87"/>
      <c r="Z216" s="87"/>
      <c r="AA216" s="87"/>
    </row>
    <row r="217" spans="2:27" ht="36" x14ac:dyDescent="0.25">
      <c r="B217" s="85" t="s">
        <v>1219</v>
      </c>
      <c r="C217" s="85" t="s">
        <v>54</v>
      </c>
      <c r="D217" s="85" t="s">
        <v>55</v>
      </c>
      <c r="E217" s="85" t="s">
        <v>1219</v>
      </c>
      <c r="F217" s="41">
        <v>98054</v>
      </c>
      <c r="G217" s="383" t="s">
        <v>1957</v>
      </c>
      <c r="H217" s="85" t="s">
        <v>119</v>
      </c>
      <c r="I217" s="37">
        <v>1</v>
      </c>
      <c r="J217" s="519" t="s">
        <v>1958</v>
      </c>
      <c r="K217" s="37">
        <v>6071.79</v>
      </c>
      <c r="L217" s="37">
        <v>6071.79</v>
      </c>
      <c r="M217" s="686"/>
      <c r="N217" s="87"/>
      <c r="O217" s="87"/>
      <c r="P217" s="87"/>
      <c r="Q217" s="87"/>
      <c r="R217" s="87"/>
      <c r="S217" s="87"/>
      <c r="T217" s="87"/>
      <c r="U217" s="87"/>
      <c r="V217" s="87"/>
      <c r="W217" s="87"/>
      <c r="X217" s="87"/>
      <c r="Y217" s="87"/>
      <c r="Z217" s="87"/>
      <c r="AA217" s="87"/>
    </row>
    <row r="218" spans="2:27" ht="36" x14ac:dyDescent="0.25">
      <c r="B218" s="85" t="s">
        <v>1220</v>
      </c>
      <c r="C218" s="85" t="s">
        <v>54</v>
      </c>
      <c r="D218" s="85" t="s">
        <v>55</v>
      </c>
      <c r="E218" s="85" t="s">
        <v>1220</v>
      </c>
      <c r="F218" s="41">
        <v>89731</v>
      </c>
      <c r="G218" s="383" t="s">
        <v>1938</v>
      </c>
      <c r="H218" s="85" t="s">
        <v>119</v>
      </c>
      <c r="I218" s="37">
        <v>30</v>
      </c>
      <c r="J218" s="519" t="s">
        <v>1939</v>
      </c>
      <c r="K218" s="37">
        <v>17.510000000000002</v>
      </c>
      <c r="L218" s="37">
        <v>525.29999999999995</v>
      </c>
      <c r="M218" s="686"/>
      <c r="N218" s="87"/>
      <c r="O218" s="87"/>
      <c r="P218" s="87"/>
      <c r="Q218" s="87"/>
      <c r="R218" s="87"/>
      <c r="S218" s="87"/>
      <c r="T218" s="87"/>
      <c r="U218" s="87"/>
      <c r="V218" s="87"/>
      <c r="W218" s="87"/>
      <c r="X218" s="87"/>
      <c r="Y218" s="87"/>
      <c r="Z218" s="87"/>
      <c r="AA218" s="87"/>
    </row>
    <row r="219" spans="2:27" ht="36" x14ac:dyDescent="0.25">
      <c r="B219" s="85" t="s">
        <v>1221</v>
      </c>
      <c r="C219" s="85" t="s">
        <v>54</v>
      </c>
      <c r="D219" s="85" t="s">
        <v>55</v>
      </c>
      <c r="E219" s="85" t="s">
        <v>1221</v>
      </c>
      <c r="F219" s="41">
        <v>104348</v>
      </c>
      <c r="G219" s="383" t="s">
        <v>1959</v>
      </c>
      <c r="H219" s="85" t="s">
        <v>119</v>
      </c>
      <c r="I219" s="37">
        <v>15</v>
      </c>
      <c r="J219" s="519" t="s">
        <v>1960</v>
      </c>
      <c r="K219" s="37">
        <v>13.45</v>
      </c>
      <c r="L219" s="37">
        <v>201.75</v>
      </c>
      <c r="M219" s="686"/>
      <c r="N219" s="87"/>
      <c r="O219" s="87"/>
      <c r="P219" s="87"/>
      <c r="Q219" s="87"/>
      <c r="R219" s="87"/>
      <c r="S219" s="87"/>
      <c r="T219" s="87"/>
      <c r="U219" s="87"/>
      <c r="V219" s="87"/>
      <c r="W219" s="87"/>
      <c r="X219" s="87"/>
      <c r="Y219" s="87"/>
      <c r="Z219" s="87"/>
      <c r="AA219" s="87"/>
    </row>
    <row r="220" spans="2:27" ht="36" x14ac:dyDescent="0.25">
      <c r="B220" s="85" t="s">
        <v>1222</v>
      </c>
      <c r="C220" s="85" t="s">
        <v>54</v>
      </c>
      <c r="D220" s="85" t="s">
        <v>55</v>
      </c>
      <c r="E220" s="85" t="s">
        <v>1222</v>
      </c>
      <c r="F220" s="41">
        <v>89712</v>
      </c>
      <c r="G220" s="383" t="s">
        <v>1951</v>
      </c>
      <c r="H220" s="85" t="s">
        <v>153</v>
      </c>
      <c r="I220" s="37">
        <v>57.13</v>
      </c>
      <c r="J220" s="519" t="s">
        <v>1952</v>
      </c>
      <c r="K220" s="37">
        <v>30.97</v>
      </c>
      <c r="L220" s="37">
        <v>1769.31</v>
      </c>
      <c r="M220" s="686"/>
      <c r="N220" s="87"/>
      <c r="O220" s="87"/>
      <c r="P220" s="87"/>
      <c r="Q220" s="87"/>
      <c r="R220" s="87"/>
      <c r="S220" s="87"/>
      <c r="T220" s="87"/>
      <c r="U220" s="87"/>
      <c r="V220" s="87"/>
      <c r="W220" s="87"/>
      <c r="X220" s="87"/>
      <c r="Y220" s="87"/>
      <c r="Z220" s="87"/>
      <c r="AA220" s="87"/>
    </row>
    <row r="221" spans="2:27" ht="36" x14ac:dyDescent="0.25">
      <c r="B221" s="85" t="s">
        <v>1223</v>
      </c>
      <c r="C221" s="85" t="s">
        <v>54</v>
      </c>
      <c r="D221" s="85" t="s">
        <v>55</v>
      </c>
      <c r="E221" s="85" t="s">
        <v>1223</v>
      </c>
      <c r="F221" s="41">
        <v>104352</v>
      </c>
      <c r="G221" s="383" t="s">
        <v>1961</v>
      </c>
      <c r="H221" s="85" t="s">
        <v>119</v>
      </c>
      <c r="I221" s="37">
        <v>1</v>
      </c>
      <c r="J221" s="519" t="s">
        <v>1962</v>
      </c>
      <c r="K221" s="37">
        <v>47.23</v>
      </c>
      <c r="L221" s="37">
        <v>47.23</v>
      </c>
      <c r="M221" s="686"/>
      <c r="N221" s="87"/>
      <c r="O221" s="87"/>
      <c r="P221" s="87"/>
      <c r="Q221" s="87"/>
      <c r="R221" s="87"/>
      <c r="S221" s="87"/>
      <c r="T221" s="87"/>
      <c r="U221" s="87"/>
      <c r="V221" s="87"/>
      <c r="W221" s="87"/>
      <c r="X221" s="87"/>
      <c r="Y221" s="87"/>
      <c r="Z221" s="87"/>
      <c r="AA221" s="87"/>
    </row>
    <row r="222" spans="2:27" ht="36" x14ac:dyDescent="0.25">
      <c r="B222" s="85" t="s">
        <v>1224</v>
      </c>
      <c r="C222" s="85" t="s">
        <v>54</v>
      </c>
      <c r="D222" s="85" t="s">
        <v>55</v>
      </c>
      <c r="E222" s="85" t="s">
        <v>1224</v>
      </c>
      <c r="F222" s="41">
        <v>89784</v>
      </c>
      <c r="G222" s="383" t="s">
        <v>1963</v>
      </c>
      <c r="H222" s="85" t="s">
        <v>119</v>
      </c>
      <c r="I222" s="37">
        <v>14</v>
      </c>
      <c r="J222" s="519" t="s">
        <v>1964</v>
      </c>
      <c r="K222" s="37">
        <v>28.53</v>
      </c>
      <c r="L222" s="37">
        <v>399.42</v>
      </c>
      <c r="M222" s="686"/>
      <c r="N222" s="87"/>
      <c r="O222" s="87"/>
      <c r="P222" s="87"/>
      <c r="Q222" s="87"/>
      <c r="R222" s="87"/>
      <c r="S222" s="87"/>
      <c r="T222" s="87"/>
      <c r="U222" s="87"/>
      <c r="V222" s="87"/>
      <c r="W222" s="87"/>
      <c r="X222" s="87"/>
      <c r="Y222" s="87"/>
      <c r="Z222" s="87"/>
      <c r="AA222" s="87"/>
    </row>
    <row r="223" spans="2:27" x14ac:dyDescent="0.25">
      <c r="B223" s="628"/>
      <c r="C223" s="628"/>
      <c r="D223" s="628"/>
      <c r="E223" s="628"/>
      <c r="F223" s="628"/>
      <c r="G223" s="629"/>
      <c r="H223" s="628"/>
      <c r="I223" s="630"/>
      <c r="J223" s="631"/>
      <c r="K223" s="630"/>
      <c r="L223" s="632"/>
      <c r="M223" s="686"/>
      <c r="N223" s="87"/>
      <c r="O223" s="87"/>
      <c r="P223" s="87"/>
      <c r="Q223" s="87"/>
      <c r="R223" s="87"/>
      <c r="S223" s="87"/>
      <c r="T223" s="87"/>
      <c r="U223" s="87"/>
      <c r="V223" s="87"/>
      <c r="W223" s="87"/>
      <c r="X223" s="87"/>
      <c r="Y223" s="87"/>
      <c r="Z223" s="87"/>
      <c r="AA223" s="87"/>
    </row>
    <row r="224" spans="2:27" x14ac:dyDescent="0.25">
      <c r="B224" s="646" t="s">
        <v>761</v>
      </c>
      <c r="C224" s="646"/>
      <c r="D224" s="646"/>
      <c r="E224" s="647"/>
      <c r="F224" s="648"/>
      <c r="G224" s="701" t="s">
        <v>822</v>
      </c>
      <c r="H224" s="650"/>
      <c r="I224" s="649"/>
      <c r="J224" s="649"/>
      <c r="K224" s="649"/>
      <c r="L224" s="651">
        <v>24392.449999999993</v>
      </c>
      <c r="M224" s="686"/>
      <c r="N224" s="87"/>
      <c r="O224" s="87"/>
      <c r="P224" s="87"/>
      <c r="Q224" s="87"/>
      <c r="R224" s="87"/>
      <c r="S224" s="87"/>
      <c r="T224" s="87"/>
      <c r="U224" s="87"/>
      <c r="V224" s="87"/>
      <c r="W224" s="87"/>
      <c r="X224" s="87"/>
      <c r="Y224" s="87"/>
      <c r="Z224" s="87"/>
      <c r="AA224" s="87"/>
    </row>
    <row r="225" spans="2:27" x14ac:dyDescent="0.25">
      <c r="B225" s="622" t="s">
        <v>762</v>
      </c>
      <c r="C225" s="622"/>
      <c r="D225" s="622"/>
      <c r="E225" s="622"/>
      <c r="F225" s="622"/>
      <c r="G225" s="623" t="s">
        <v>904</v>
      </c>
      <c r="H225" s="624"/>
      <c r="I225" s="625"/>
      <c r="J225" s="626"/>
      <c r="K225" s="625"/>
      <c r="L225" s="627"/>
      <c r="M225" s="686"/>
      <c r="N225" s="645" t="s">
        <v>315</v>
      </c>
      <c r="O225" s="645" t="s">
        <v>131</v>
      </c>
      <c r="P225" s="87"/>
      <c r="Q225" s="87"/>
      <c r="R225" s="87"/>
      <c r="S225" s="87"/>
      <c r="T225" s="87"/>
      <c r="U225" s="87"/>
      <c r="V225" s="87"/>
      <c r="W225" s="87"/>
      <c r="X225" s="87"/>
      <c r="Y225" s="87"/>
      <c r="Z225" s="87"/>
      <c r="AA225" s="87"/>
    </row>
    <row r="226" spans="2:27" ht="36" x14ac:dyDescent="0.25">
      <c r="B226" s="85" t="s">
        <v>905</v>
      </c>
      <c r="C226" s="85" t="s">
        <v>54</v>
      </c>
      <c r="D226" s="85" t="s">
        <v>55</v>
      </c>
      <c r="E226" s="85" t="s">
        <v>905</v>
      </c>
      <c r="F226" s="41">
        <v>90444</v>
      </c>
      <c r="G226" s="383" t="s">
        <v>1965</v>
      </c>
      <c r="H226" s="85" t="s">
        <v>153</v>
      </c>
      <c r="I226" s="37">
        <v>81.744999999999976</v>
      </c>
      <c r="J226" s="519" t="s">
        <v>1966</v>
      </c>
      <c r="K226" s="37">
        <v>15.6</v>
      </c>
      <c r="L226" s="37">
        <v>1275.22</v>
      </c>
      <c r="M226" s="686"/>
      <c r="N226" s="644">
        <v>79.504999999999995</v>
      </c>
      <c r="O226" s="644"/>
      <c r="P226" s="87"/>
      <c r="Q226" s="87"/>
      <c r="R226" s="87"/>
      <c r="S226" s="87"/>
      <c r="T226" s="87"/>
      <c r="U226" s="87"/>
      <c r="V226" s="87"/>
      <c r="W226" s="87"/>
      <c r="X226" s="87"/>
      <c r="Y226" s="87"/>
      <c r="Z226" s="87"/>
      <c r="AA226" s="87"/>
    </row>
    <row r="227" spans="2:27" ht="24" x14ac:dyDescent="0.25">
      <c r="B227" s="85" t="s">
        <v>906</v>
      </c>
      <c r="C227" s="85" t="s">
        <v>54</v>
      </c>
      <c r="D227" s="85" t="s">
        <v>56</v>
      </c>
      <c r="E227" s="85" t="s">
        <v>906</v>
      </c>
      <c r="F227" s="41">
        <v>1301006064</v>
      </c>
      <c r="G227" s="383" t="s">
        <v>1918</v>
      </c>
      <c r="H227" s="85" t="s">
        <v>153</v>
      </c>
      <c r="I227" s="37">
        <v>79.504999999999995</v>
      </c>
      <c r="J227" s="519">
        <v>5.49</v>
      </c>
      <c r="K227" s="37">
        <v>6.72</v>
      </c>
      <c r="L227" s="37">
        <v>534.27</v>
      </c>
      <c r="M227" s="686"/>
      <c r="N227" s="87"/>
      <c r="O227" s="87"/>
      <c r="P227" s="87"/>
      <c r="Q227" s="87"/>
      <c r="R227" s="87"/>
      <c r="S227" s="87"/>
      <c r="T227" s="87"/>
      <c r="U227" s="87"/>
      <c r="V227" s="87"/>
      <c r="W227" s="87"/>
      <c r="X227" s="87"/>
      <c r="Y227" s="87"/>
      <c r="Z227" s="87"/>
      <c r="AA227" s="87"/>
    </row>
    <row r="228" spans="2:27" ht="24" x14ac:dyDescent="0.25">
      <c r="B228" s="85" t="s">
        <v>907</v>
      </c>
      <c r="C228" s="85" t="s">
        <v>54</v>
      </c>
      <c r="D228" s="85" t="s">
        <v>56</v>
      </c>
      <c r="E228" s="85" t="s">
        <v>907</v>
      </c>
      <c r="F228" s="41">
        <v>1301006067</v>
      </c>
      <c r="G228" s="383" t="s">
        <v>1919</v>
      </c>
      <c r="H228" s="85" t="s">
        <v>153</v>
      </c>
      <c r="I228" s="37">
        <v>79.504999999999995</v>
      </c>
      <c r="J228" s="519">
        <v>5.37</v>
      </c>
      <c r="K228" s="37">
        <v>6.57</v>
      </c>
      <c r="L228" s="37">
        <v>522.34</v>
      </c>
      <c r="M228" s="686"/>
      <c r="N228" s="87"/>
      <c r="O228" s="87"/>
      <c r="P228" s="87"/>
      <c r="Q228" s="87"/>
      <c r="R228" s="87"/>
      <c r="S228" s="87"/>
      <c r="T228" s="87"/>
      <c r="U228" s="87"/>
      <c r="V228" s="87"/>
      <c r="W228" s="87"/>
      <c r="X228" s="87"/>
      <c r="Y228" s="87"/>
      <c r="Z228" s="87"/>
      <c r="AA228" s="87"/>
    </row>
    <row r="229" spans="2:27" x14ac:dyDescent="0.25">
      <c r="B229" s="565"/>
      <c r="C229" s="565"/>
      <c r="D229" s="565"/>
      <c r="E229" s="565"/>
      <c r="F229" s="565"/>
      <c r="G229" s="566"/>
      <c r="H229" s="565"/>
      <c r="I229" s="573"/>
      <c r="J229" s="576"/>
      <c r="K229" s="573"/>
      <c r="L229" s="580"/>
      <c r="M229" s="686"/>
      <c r="N229" s="87"/>
      <c r="O229" s="87"/>
      <c r="P229" s="87"/>
      <c r="Q229" s="87"/>
      <c r="R229" s="87"/>
      <c r="S229" s="87"/>
      <c r="T229" s="87"/>
      <c r="U229" s="87"/>
      <c r="V229" s="87"/>
      <c r="W229" s="87"/>
      <c r="X229" s="87"/>
      <c r="Y229" s="87"/>
      <c r="Z229" s="87"/>
      <c r="AA229" s="87"/>
    </row>
    <row r="230" spans="2:27" x14ac:dyDescent="0.25">
      <c r="B230" s="622" t="s">
        <v>763</v>
      </c>
      <c r="C230" s="622"/>
      <c r="D230" s="622"/>
      <c r="E230" s="622"/>
      <c r="F230" s="622"/>
      <c r="G230" s="623" t="s">
        <v>898</v>
      </c>
      <c r="H230" s="624"/>
      <c r="I230" s="625"/>
      <c r="J230" s="626"/>
      <c r="K230" s="625"/>
      <c r="L230" s="627"/>
      <c r="M230" s="686"/>
      <c r="N230" s="87"/>
      <c r="O230" s="87"/>
      <c r="P230" s="87"/>
      <c r="Q230" s="87"/>
      <c r="R230" s="87"/>
      <c r="S230" s="87"/>
      <c r="T230" s="87"/>
      <c r="U230" s="87"/>
      <c r="V230" s="87"/>
      <c r="W230" s="87"/>
      <c r="X230" s="87"/>
      <c r="Y230" s="87"/>
      <c r="Z230" s="87"/>
      <c r="AA230" s="87"/>
    </row>
    <row r="231" spans="2:27" ht="24" x14ac:dyDescent="0.25">
      <c r="B231" s="85" t="s">
        <v>908</v>
      </c>
      <c r="C231" s="85" t="s">
        <v>54</v>
      </c>
      <c r="D231" s="85" t="s">
        <v>55</v>
      </c>
      <c r="E231" s="85" t="s">
        <v>908</v>
      </c>
      <c r="F231" s="41">
        <v>89987</v>
      </c>
      <c r="G231" s="383" t="s">
        <v>1967</v>
      </c>
      <c r="H231" s="85" t="s">
        <v>119</v>
      </c>
      <c r="I231" s="37">
        <v>2</v>
      </c>
      <c r="J231" s="519" t="s">
        <v>1968</v>
      </c>
      <c r="K231" s="37">
        <v>104.15</v>
      </c>
      <c r="L231" s="37">
        <v>208.3</v>
      </c>
      <c r="M231" s="686"/>
      <c r="N231" s="87"/>
      <c r="O231" s="87"/>
      <c r="P231" s="87"/>
      <c r="Q231" s="87"/>
      <c r="R231" s="87"/>
      <c r="S231" s="87"/>
      <c r="T231" s="87"/>
      <c r="U231" s="87"/>
      <c r="V231" s="87"/>
      <c r="W231" s="87"/>
      <c r="X231" s="87"/>
      <c r="Y231" s="87"/>
      <c r="Z231" s="87"/>
      <c r="AA231" s="87"/>
    </row>
    <row r="232" spans="2:27" ht="48" x14ac:dyDescent="0.25">
      <c r="B232" s="85" t="s">
        <v>909</v>
      </c>
      <c r="C232" s="85" t="s">
        <v>54</v>
      </c>
      <c r="D232" s="85" t="s">
        <v>55</v>
      </c>
      <c r="E232" s="85" t="s">
        <v>909</v>
      </c>
      <c r="F232" s="41">
        <v>94703</v>
      </c>
      <c r="G232" s="383" t="s">
        <v>1969</v>
      </c>
      <c r="H232" s="85" t="s">
        <v>119</v>
      </c>
      <c r="I232" s="37">
        <v>2</v>
      </c>
      <c r="J232" s="519" t="s">
        <v>1970</v>
      </c>
      <c r="K232" s="37">
        <v>25.02</v>
      </c>
      <c r="L232" s="37">
        <v>50.04</v>
      </c>
      <c r="M232" s="686"/>
      <c r="N232" s="87"/>
      <c r="O232" s="87"/>
      <c r="P232" s="87"/>
      <c r="Q232" s="87"/>
      <c r="R232" s="87"/>
      <c r="S232" s="87"/>
      <c r="T232" s="87"/>
      <c r="U232" s="87"/>
      <c r="V232" s="87"/>
      <c r="W232" s="87"/>
      <c r="X232" s="87"/>
      <c r="Y232" s="87"/>
      <c r="Z232" s="87"/>
      <c r="AA232" s="87"/>
    </row>
    <row r="233" spans="2:27" ht="36" x14ac:dyDescent="0.25">
      <c r="B233" s="85" t="s">
        <v>910</v>
      </c>
      <c r="C233" s="85" t="s">
        <v>54</v>
      </c>
      <c r="D233" s="85" t="s">
        <v>55</v>
      </c>
      <c r="E233" s="85" t="s">
        <v>910</v>
      </c>
      <c r="F233" s="41">
        <v>89383</v>
      </c>
      <c r="G233" s="383" t="s">
        <v>1971</v>
      </c>
      <c r="H233" s="85" t="s">
        <v>119</v>
      </c>
      <c r="I233" s="37">
        <v>4</v>
      </c>
      <c r="J233" s="519" t="s">
        <v>1972</v>
      </c>
      <c r="K233" s="37">
        <v>7.56</v>
      </c>
      <c r="L233" s="37">
        <v>30.24</v>
      </c>
      <c r="M233" s="686"/>
      <c r="N233" s="87"/>
      <c r="O233" s="87"/>
      <c r="P233" s="87"/>
      <c r="Q233" s="87"/>
      <c r="R233" s="87"/>
      <c r="S233" s="87"/>
      <c r="T233" s="87"/>
      <c r="U233" s="87"/>
      <c r="V233" s="87"/>
      <c r="W233" s="87"/>
      <c r="X233" s="87"/>
      <c r="Y233" s="87"/>
      <c r="Z233" s="87"/>
      <c r="AA233" s="87"/>
    </row>
    <row r="234" spans="2:27" ht="24" x14ac:dyDescent="0.25">
      <c r="B234" s="85" t="s">
        <v>911</v>
      </c>
      <c r="C234" s="85" t="s">
        <v>54</v>
      </c>
      <c r="D234" s="85" t="s">
        <v>55</v>
      </c>
      <c r="E234" s="85" t="s">
        <v>911</v>
      </c>
      <c r="F234" s="41">
        <v>89408</v>
      </c>
      <c r="G234" s="383" t="s">
        <v>1973</v>
      </c>
      <c r="H234" s="85" t="s">
        <v>119</v>
      </c>
      <c r="I234" s="37">
        <v>6</v>
      </c>
      <c r="J234" s="519" t="s">
        <v>1974</v>
      </c>
      <c r="K234" s="37">
        <v>9.85</v>
      </c>
      <c r="L234" s="37">
        <v>59.1</v>
      </c>
      <c r="M234" s="686"/>
      <c r="N234" s="87"/>
      <c r="O234" s="87"/>
      <c r="P234" s="87"/>
      <c r="Q234" s="87"/>
      <c r="R234" s="87"/>
      <c r="S234" s="87"/>
      <c r="T234" s="87"/>
      <c r="U234" s="87"/>
      <c r="V234" s="87"/>
      <c r="W234" s="87"/>
      <c r="X234" s="87"/>
      <c r="Y234" s="87"/>
      <c r="Z234" s="87"/>
      <c r="AA234" s="87"/>
    </row>
    <row r="235" spans="2:27" ht="24" x14ac:dyDescent="0.25">
      <c r="B235" s="85" t="s">
        <v>1538</v>
      </c>
      <c r="C235" s="85" t="s">
        <v>54</v>
      </c>
      <c r="D235" s="85" t="s">
        <v>55</v>
      </c>
      <c r="E235" s="85" t="s">
        <v>1538</v>
      </c>
      <c r="F235" s="41">
        <v>89402</v>
      </c>
      <c r="G235" s="383" t="s">
        <v>1975</v>
      </c>
      <c r="H235" s="85" t="s">
        <v>153</v>
      </c>
      <c r="I235" s="37">
        <v>24.96</v>
      </c>
      <c r="J235" s="519" t="s">
        <v>1976</v>
      </c>
      <c r="K235" s="37">
        <v>14.03</v>
      </c>
      <c r="L235" s="37">
        <v>350.18</v>
      </c>
      <c r="M235" s="686"/>
      <c r="N235" s="87"/>
      <c r="O235" s="87"/>
      <c r="P235" s="87"/>
      <c r="Q235" s="87"/>
      <c r="R235" s="87"/>
      <c r="S235" s="87"/>
      <c r="T235" s="87"/>
      <c r="U235" s="87"/>
      <c r="V235" s="87"/>
      <c r="W235" s="87"/>
      <c r="X235" s="87"/>
      <c r="Y235" s="87"/>
      <c r="Z235" s="87"/>
      <c r="AA235" s="87"/>
    </row>
    <row r="236" spans="2:27" ht="24" x14ac:dyDescent="0.25">
      <c r="B236" s="85" t="s">
        <v>1539</v>
      </c>
      <c r="C236" s="85" t="s">
        <v>54</v>
      </c>
      <c r="D236" s="85" t="s">
        <v>55</v>
      </c>
      <c r="E236" s="85" t="s">
        <v>1539</v>
      </c>
      <c r="F236" s="41">
        <v>89440</v>
      </c>
      <c r="G236" s="383" t="s">
        <v>1977</v>
      </c>
      <c r="H236" s="85" t="s">
        <v>119</v>
      </c>
      <c r="I236" s="37">
        <v>1</v>
      </c>
      <c r="J236" s="519" t="s">
        <v>1978</v>
      </c>
      <c r="K236" s="37">
        <v>13.66</v>
      </c>
      <c r="L236" s="37">
        <v>13.66</v>
      </c>
      <c r="M236" s="686"/>
      <c r="N236" s="87"/>
      <c r="O236" s="87"/>
      <c r="P236" s="87"/>
      <c r="Q236" s="87"/>
      <c r="R236" s="87"/>
      <c r="S236" s="87"/>
      <c r="T236" s="87"/>
      <c r="U236" s="87"/>
      <c r="V236" s="87"/>
      <c r="W236" s="87"/>
      <c r="X236" s="87"/>
      <c r="Y236" s="87"/>
      <c r="Z236" s="87"/>
      <c r="AA236" s="87"/>
    </row>
    <row r="237" spans="2:27" x14ac:dyDescent="0.25">
      <c r="B237" s="565"/>
      <c r="C237" s="565"/>
      <c r="D237" s="565"/>
      <c r="E237" s="565"/>
      <c r="F237" s="565"/>
      <c r="G237" s="566"/>
      <c r="H237" s="565"/>
      <c r="I237" s="573"/>
      <c r="J237" s="576"/>
      <c r="K237" s="573"/>
      <c r="L237" s="580"/>
      <c r="M237" s="686"/>
      <c r="N237" s="87"/>
      <c r="O237" s="87"/>
      <c r="P237" s="87"/>
      <c r="Q237" s="87"/>
      <c r="R237" s="87"/>
      <c r="S237" s="87"/>
      <c r="T237" s="87"/>
      <c r="U237" s="87"/>
      <c r="V237" s="87"/>
      <c r="W237" s="87"/>
      <c r="X237" s="87"/>
      <c r="Y237" s="87"/>
      <c r="Z237" s="87"/>
      <c r="AA237" s="87"/>
    </row>
    <row r="238" spans="2:27" x14ac:dyDescent="0.25">
      <c r="B238" s="622" t="s">
        <v>764</v>
      </c>
      <c r="C238" s="622"/>
      <c r="D238" s="622"/>
      <c r="E238" s="622"/>
      <c r="F238" s="622"/>
      <c r="G238" s="623" t="s">
        <v>899</v>
      </c>
      <c r="H238" s="624"/>
      <c r="I238" s="625"/>
      <c r="J238" s="626"/>
      <c r="K238" s="625"/>
      <c r="L238" s="627"/>
      <c r="M238" s="686"/>
      <c r="N238" s="87"/>
      <c r="O238" s="87"/>
      <c r="P238" s="87"/>
      <c r="Q238" s="87"/>
      <c r="R238" s="87"/>
      <c r="S238" s="87"/>
      <c r="T238" s="87"/>
      <c r="U238" s="87"/>
      <c r="V238" s="87"/>
      <c r="W238" s="87"/>
      <c r="X238" s="87"/>
      <c r="Y238" s="87"/>
      <c r="Z238" s="87"/>
      <c r="AA238" s="87"/>
    </row>
    <row r="239" spans="2:27" ht="24" x14ac:dyDescent="0.25">
      <c r="B239" s="85" t="s">
        <v>912</v>
      </c>
      <c r="C239" s="85" t="s">
        <v>54</v>
      </c>
      <c r="D239" s="85" t="s">
        <v>55</v>
      </c>
      <c r="E239" s="85" t="s">
        <v>912</v>
      </c>
      <c r="F239" s="41">
        <v>94499</v>
      </c>
      <c r="G239" s="383" t="s">
        <v>1979</v>
      </c>
      <c r="H239" s="85" t="s">
        <v>119</v>
      </c>
      <c r="I239" s="37">
        <v>4</v>
      </c>
      <c r="J239" s="519" t="s">
        <v>1980</v>
      </c>
      <c r="K239" s="37">
        <v>321.05</v>
      </c>
      <c r="L239" s="37">
        <v>1284.2</v>
      </c>
      <c r="M239" s="686"/>
      <c r="N239" s="87"/>
      <c r="O239" s="87"/>
      <c r="P239" s="87"/>
      <c r="Q239" s="87"/>
      <c r="R239" s="87"/>
      <c r="S239" s="87"/>
      <c r="T239" s="87"/>
      <c r="U239" s="87"/>
      <c r="V239" s="87"/>
      <c r="W239" s="87"/>
      <c r="X239" s="87"/>
      <c r="Y239" s="87"/>
      <c r="Z239" s="87"/>
      <c r="AA239" s="87"/>
    </row>
    <row r="240" spans="2:27" ht="24" x14ac:dyDescent="0.25">
      <c r="B240" s="85" t="s">
        <v>913</v>
      </c>
      <c r="C240" s="85" t="s">
        <v>54</v>
      </c>
      <c r="D240" s="85" t="s">
        <v>55</v>
      </c>
      <c r="E240" s="85" t="s">
        <v>913</v>
      </c>
      <c r="F240" s="41">
        <v>94794</v>
      </c>
      <c r="G240" s="383" t="s">
        <v>1981</v>
      </c>
      <c r="H240" s="85" t="s">
        <v>119</v>
      </c>
      <c r="I240" s="37">
        <v>2</v>
      </c>
      <c r="J240" s="519" t="s">
        <v>1982</v>
      </c>
      <c r="K240" s="37">
        <v>184.4</v>
      </c>
      <c r="L240" s="37">
        <v>368.8</v>
      </c>
      <c r="M240" s="686"/>
      <c r="N240" s="87"/>
      <c r="O240" s="87"/>
      <c r="P240" s="87"/>
      <c r="Q240" s="87"/>
      <c r="R240" s="87"/>
      <c r="S240" s="87"/>
      <c r="T240" s="87"/>
      <c r="U240" s="87"/>
      <c r="V240" s="87"/>
      <c r="W240" s="87"/>
      <c r="X240" s="87"/>
      <c r="Y240" s="87"/>
      <c r="Z240" s="87"/>
      <c r="AA240" s="87"/>
    </row>
    <row r="241" spans="2:27" ht="24" x14ac:dyDescent="0.25">
      <c r="B241" s="85" t="s">
        <v>914</v>
      </c>
      <c r="C241" s="85" t="s">
        <v>54</v>
      </c>
      <c r="D241" s="85" t="s">
        <v>55</v>
      </c>
      <c r="E241" s="85" t="s">
        <v>914</v>
      </c>
      <c r="F241" s="41">
        <v>89987</v>
      </c>
      <c r="G241" s="383" t="s">
        <v>1967</v>
      </c>
      <c r="H241" s="85" t="s">
        <v>119</v>
      </c>
      <c r="I241" s="37">
        <v>14</v>
      </c>
      <c r="J241" s="519" t="s">
        <v>1968</v>
      </c>
      <c r="K241" s="37">
        <v>104.15</v>
      </c>
      <c r="L241" s="37">
        <v>1458.1</v>
      </c>
      <c r="M241" s="686"/>
      <c r="N241" s="87"/>
      <c r="O241" s="87"/>
      <c r="P241" s="87"/>
      <c r="Q241" s="87"/>
      <c r="R241" s="87"/>
      <c r="S241" s="87"/>
      <c r="T241" s="87"/>
      <c r="U241" s="87"/>
      <c r="V241" s="87"/>
      <c r="W241" s="87"/>
      <c r="X241" s="87"/>
      <c r="Y241" s="87"/>
      <c r="Z241" s="87"/>
      <c r="AA241" s="87"/>
    </row>
    <row r="242" spans="2:27" ht="24" x14ac:dyDescent="0.25">
      <c r="B242" s="85" t="s">
        <v>915</v>
      </c>
      <c r="C242" s="85" t="s">
        <v>54</v>
      </c>
      <c r="D242" s="85" t="s">
        <v>55</v>
      </c>
      <c r="E242" s="85" t="s">
        <v>915</v>
      </c>
      <c r="F242" s="41">
        <v>89985</v>
      </c>
      <c r="G242" s="383" t="s">
        <v>1983</v>
      </c>
      <c r="H242" s="85" t="s">
        <v>119</v>
      </c>
      <c r="I242" s="37">
        <v>4</v>
      </c>
      <c r="J242" s="519" t="s">
        <v>1984</v>
      </c>
      <c r="K242" s="37">
        <v>98.92</v>
      </c>
      <c r="L242" s="37">
        <v>395.68</v>
      </c>
      <c r="M242" s="686"/>
      <c r="N242" s="87"/>
      <c r="O242" s="87"/>
      <c r="P242" s="87"/>
      <c r="Q242" s="87"/>
      <c r="R242" s="87"/>
      <c r="S242" s="87"/>
      <c r="T242" s="87"/>
      <c r="U242" s="87"/>
      <c r="V242" s="87"/>
      <c r="W242" s="87"/>
      <c r="X242" s="87"/>
      <c r="Y242" s="87"/>
      <c r="Z242" s="87"/>
      <c r="AA242" s="87"/>
    </row>
    <row r="243" spans="2:27" ht="24" x14ac:dyDescent="0.25">
      <c r="B243" s="85" t="s">
        <v>916</v>
      </c>
      <c r="C243" s="85" t="s">
        <v>54</v>
      </c>
      <c r="D243" s="85" t="s">
        <v>55</v>
      </c>
      <c r="E243" s="85" t="s">
        <v>916</v>
      </c>
      <c r="F243" s="41">
        <v>94490</v>
      </c>
      <c r="G243" s="383" t="s">
        <v>1985</v>
      </c>
      <c r="H243" s="85" t="s">
        <v>119</v>
      </c>
      <c r="I243" s="37">
        <v>1</v>
      </c>
      <c r="J243" s="519" t="s">
        <v>1986</v>
      </c>
      <c r="K243" s="37">
        <v>51.47</v>
      </c>
      <c r="L243" s="37">
        <v>51.47</v>
      </c>
      <c r="M243" s="686"/>
      <c r="N243" s="87"/>
      <c r="O243" s="87"/>
      <c r="P243" s="87"/>
      <c r="Q243" s="87"/>
      <c r="R243" s="87"/>
      <c r="S243" s="87"/>
      <c r="T243" s="87"/>
      <c r="U243" s="87"/>
      <c r="V243" s="87"/>
      <c r="W243" s="87"/>
      <c r="X243" s="87"/>
      <c r="Y243" s="87"/>
      <c r="Z243" s="87"/>
      <c r="AA243" s="87"/>
    </row>
    <row r="244" spans="2:27" ht="36" x14ac:dyDescent="0.25">
      <c r="B244" s="85" t="s">
        <v>917</v>
      </c>
      <c r="C244" s="85" t="s">
        <v>54</v>
      </c>
      <c r="D244" s="85" t="s">
        <v>55</v>
      </c>
      <c r="E244" s="85" t="s">
        <v>917</v>
      </c>
      <c r="F244" s="41">
        <v>89385</v>
      </c>
      <c r="G244" s="383" t="s">
        <v>1987</v>
      </c>
      <c r="H244" s="85" t="s">
        <v>119</v>
      </c>
      <c r="I244" s="37">
        <v>4</v>
      </c>
      <c r="J244" s="519" t="s">
        <v>1988</v>
      </c>
      <c r="K244" s="37">
        <v>8.32</v>
      </c>
      <c r="L244" s="37">
        <v>33.28</v>
      </c>
      <c r="M244" s="686"/>
      <c r="N244" s="87"/>
      <c r="O244" s="87"/>
      <c r="P244" s="87"/>
      <c r="Q244" s="87"/>
      <c r="R244" s="87"/>
      <c r="S244" s="87"/>
      <c r="T244" s="87"/>
      <c r="U244" s="87"/>
      <c r="V244" s="87"/>
      <c r="W244" s="87"/>
      <c r="X244" s="87"/>
      <c r="Y244" s="87"/>
      <c r="Z244" s="87"/>
      <c r="AA244" s="87"/>
    </row>
    <row r="245" spans="2:27" ht="48" x14ac:dyDescent="0.25">
      <c r="B245" s="85" t="s">
        <v>918</v>
      </c>
      <c r="C245" s="85" t="s">
        <v>54</v>
      </c>
      <c r="D245" s="85" t="s">
        <v>55</v>
      </c>
      <c r="E245" s="85" t="s">
        <v>918</v>
      </c>
      <c r="F245" s="41">
        <v>94704</v>
      </c>
      <c r="G245" s="383" t="s">
        <v>1989</v>
      </c>
      <c r="H245" s="85" t="s">
        <v>119</v>
      </c>
      <c r="I245" s="37">
        <v>2</v>
      </c>
      <c r="J245" s="519" t="s">
        <v>1990</v>
      </c>
      <c r="K245" s="37">
        <v>32.619999999999997</v>
      </c>
      <c r="L245" s="37">
        <v>65.239999999999995</v>
      </c>
      <c r="M245" s="686"/>
      <c r="N245" s="87"/>
      <c r="O245" s="87"/>
      <c r="P245" s="87"/>
      <c r="Q245" s="87"/>
      <c r="R245" s="87"/>
      <c r="S245" s="87"/>
      <c r="T245" s="87"/>
      <c r="U245" s="87"/>
      <c r="V245" s="87"/>
      <c r="W245" s="87"/>
      <c r="X245" s="87"/>
      <c r="Y245" s="87"/>
      <c r="Z245" s="87"/>
      <c r="AA245" s="87"/>
    </row>
    <row r="246" spans="2:27" ht="48" x14ac:dyDescent="0.25">
      <c r="B246" s="85" t="s">
        <v>919</v>
      </c>
      <c r="C246" s="85" t="s">
        <v>54</v>
      </c>
      <c r="D246" s="85" t="s">
        <v>55</v>
      </c>
      <c r="E246" s="85" t="s">
        <v>919</v>
      </c>
      <c r="F246" s="41">
        <v>94789</v>
      </c>
      <c r="G246" s="383" t="s">
        <v>1991</v>
      </c>
      <c r="H246" s="85" t="s">
        <v>119</v>
      </c>
      <c r="I246" s="37">
        <v>4</v>
      </c>
      <c r="J246" s="519" t="s">
        <v>1992</v>
      </c>
      <c r="K246" s="37">
        <v>276.81</v>
      </c>
      <c r="L246" s="37">
        <v>1107.24</v>
      </c>
      <c r="M246" s="686"/>
      <c r="N246" s="87"/>
      <c r="O246" s="87"/>
      <c r="P246" s="87"/>
      <c r="Q246" s="87"/>
      <c r="R246" s="87"/>
      <c r="S246" s="87"/>
      <c r="T246" s="87"/>
      <c r="U246" s="87"/>
      <c r="V246" s="87"/>
      <c r="W246" s="87"/>
      <c r="X246" s="87"/>
      <c r="Y246" s="87"/>
      <c r="Z246" s="87"/>
      <c r="AA246" s="87"/>
    </row>
    <row r="247" spans="2:27" ht="36" x14ac:dyDescent="0.25">
      <c r="B247" s="85" t="s">
        <v>920</v>
      </c>
      <c r="C247" s="85" t="s">
        <v>54</v>
      </c>
      <c r="D247" s="85" t="s">
        <v>55</v>
      </c>
      <c r="E247" s="85" t="s">
        <v>920</v>
      </c>
      <c r="F247" s="41">
        <v>89383</v>
      </c>
      <c r="G247" s="383" t="s">
        <v>1971</v>
      </c>
      <c r="H247" s="85" t="s">
        <v>119</v>
      </c>
      <c r="I247" s="37">
        <v>32</v>
      </c>
      <c r="J247" s="519" t="s">
        <v>1972</v>
      </c>
      <c r="K247" s="37">
        <v>7.56</v>
      </c>
      <c r="L247" s="37">
        <v>241.92</v>
      </c>
      <c r="M247" s="686"/>
      <c r="N247" s="87"/>
      <c r="O247" s="87"/>
      <c r="P247" s="87"/>
      <c r="Q247" s="87"/>
      <c r="R247" s="87"/>
      <c r="S247" s="87"/>
      <c r="T247" s="87"/>
      <c r="U247" s="87"/>
      <c r="V247" s="87"/>
      <c r="W247" s="87"/>
      <c r="X247" s="87"/>
      <c r="Y247" s="87"/>
      <c r="Z247" s="87"/>
      <c r="AA247" s="87"/>
    </row>
    <row r="248" spans="2:27" ht="48" x14ac:dyDescent="0.25">
      <c r="B248" s="85" t="s">
        <v>921</v>
      </c>
      <c r="C248" s="85" t="s">
        <v>54</v>
      </c>
      <c r="D248" s="85" t="s">
        <v>55</v>
      </c>
      <c r="E248" s="85" t="s">
        <v>921</v>
      </c>
      <c r="F248" s="41">
        <v>94662</v>
      </c>
      <c r="G248" s="383" t="s">
        <v>1993</v>
      </c>
      <c r="H248" s="85" t="s">
        <v>119</v>
      </c>
      <c r="I248" s="37">
        <v>8</v>
      </c>
      <c r="J248" s="519" t="s">
        <v>1994</v>
      </c>
      <c r="K248" s="37">
        <v>15.71</v>
      </c>
      <c r="L248" s="37">
        <v>125.68</v>
      </c>
      <c r="M248" s="686"/>
      <c r="N248" s="87"/>
      <c r="O248" s="87"/>
      <c r="P248" s="87"/>
      <c r="Q248" s="87"/>
      <c r="R248" s="87"/>
      <c r="S248" s="87"/>
      <c r="T248" s="87"/>
      <c r="U248" s="87"/>
      <c r="V248" s="87"/>
      <c r="W248" s="87"/>
      <c r="X248" s="87"/>
      <c r="Y248" s="87"/>
      <c r="Z248" s="87"/>
      <c r="AA248" s="87"/>
    </row>
    <row r="249" spans="2:27" ht="48" x14ac:dyDescent="0.25">
      <c r="B249" s="85" t="s">
        <v>922</v>
      </c>
      <c r="C249" s="85" t="s">
        <v>54</v>
      </c>
      <c r="D249" s="85" t="s">
        <v>55</v>
      </c>
      <c r="E249" s="85" t="s">
        <v>922</v>
      </c>
      <c r="F249" s="41">
        <v>94666</v>
      </c>
      <c r="G249" s="383" t="s">
        <v>1995</v>
      </c>
      <c r="H249" s="85" t="s">
        <v>119</v>
      </c>
      <c r="I249" s="37">
        <v>8</v>
      </c>
      <c r="J249" s="519" t="s">
        <v>1996</v>
      </c>
      <c r="K249" s="37">
        <v>42.8</v>
      </c>
      <c r="L249" s="37">
        <v>342.4</v>
      </c>
      <c r="M249" s="686"/>
      <c r="N249" s="87"/>
      <c r="O249" s="87"/>
      <c r="P249" s="87"/>
      <c r="Q249" s="87"/>
      <c r="R249" s="87"/>
      <c r="S249" s="87"/>
      <c r="T249" s="87"/>
      <c r="U249" s="87"/>
      <c r="V249" s="87"/>
      <c r="W249" s="87"/>
      <c r="X249" s="87"/>
      <c r="Y249" s="87"/>
      <c r="Z249" s="87"/>
      <c r="AA249" s="87"/>
    </row>
    <row r="250" spans="2:27" ht="24" x14ac:dyDescent="0.25">
      <c r="B250" s="85" t="s">
        <v>923</v>
      </c>
      <c r="C250" s="85" t="s">
        <v>54</v>
      </c>
      <c r="D250" s="85" t="s">
        <v>55</v>
      </c>
      <c r="E250" s="85" t="s">
        <v>923</v>
      </c>
      <c r="F250" s="41">
        <v>103966</v>
      </c>
      <c r="G250" s="383" t="s">
        <v>1997</v>
      </c>
      <c r="H250" s="85" t="s">
        <v>119</v>
      </c>
      <c r="I250" s="37">
        <v>9</v>
      </c>
      <c r="J250" s="519" t="s">
        <v>1998</v>
      </c>
      <c r="K250" s="37">
        <v>11.46</v>
      </c>
      <c r="L250" s="37">
        <v>103.14</v>
      </c>
      <c r="M250" s="686"/>
      <c r="N250" s="87"/>
      <c r="O250" s="87"/>
      <c r="P250" s="87"/>
      <c r="Q250" s="87"/>
      <c r="R250" s="87"/>
      <c r="S250" s="87"/>
      <c r="T250" s="87"/>
      <c r="U250" s="87"/>
      <c r="V250" s="87"/>
      <c r="W250" s="87"/>
      <c r="X250" s="87"/>
      <c r="Y250" s="87"/>
      <c r="Z250" s="87"/>
      <c r="AA250" s="87"/>
    </row>
    <row r="251" spans="2:27" ht="24" x14ac:dyDescent="0.25">
      <c r="B251" s="85" t="s">
        <v>924</v>
      </c>
      <c r="C251" s="85" t="s">
        <v>54</v>
      </c>
      <c r="D251" s="85" t="s">
        <v>57</v>
      </c>
      <c r="E251" s="85" t="s">
        <v>924</v>
      </c>
      <c r="F251" s="41" t="s">
        <v>790</v>
      </c>
      <c r="G251" s="383" t="s">
        <v>1540</v>
      </c>
      <c r="H251" s="85" t="s">
        <v>119</v>
      </c>
      <c r="I251" s="37">
        <v>2</v>
      </c>
      <c r="J251" s="519">
        <v>26.73</v>
      </c>
      <c r="K251" s="37">
        <v>32.729999999999997</v>
      </c>
      <c r="L251" s="37">
        <v>65.459999999999994</v>
      </c>
      <c r="M251" s="686"/>
      <c r="N251" s="87"/>
      <c r="O251" s="87"/>
      <c r="P251" s="87"/>
      <c r="Q251" s="87"/>
      <c r="R251" s="87"/>
      <c r="S251" s="87"/>
      <c r="T251" s="87"/>
      <c r="U251" s="87"/>
      <c r="V251" s="87"/>
      <c r="W251" s="87"/>
      <c r="X251" s="87"/>
      <c r="Y251" s="87"/>
      <c r="Z251" s="87"/>
      <c r="AA251" s="87"/>
    </row>
    <row r="252" spans="2:27" ht="24" x14ac:dyDescent="0.25">
      <c r="B252" s="85" t="s">
        <v>925</v>
      </c>
      <c r="C252" s="85" t="s">
        <v>54</v>
      </c>
      <c r="D252" s="85" t="s">
        <v>55</v>
      </c>
      <c r="E252" s="85" t="s">
        <v>925</v>
      </c>
      <c r="F252" s="41">
        <v>89504</v>
      </c>
      <c r="G252" s="383" t="s">
        <v>1999</v>
      </c>
      <c r="H252" s="85" t="s">
        <v>119</v>
      </c>
      <c r="I252" s="37">
        <v>1</v>
      </c>
      <c r="J252" s="519" t="s">
        <v>2000</v>
      </c>
      <c r="K252" s="37">
        <v>22.13</v>
      </c>
      <c r="L252" s="37">
        <v>22.13</v>
      </c>
      <c r="M252" s="686"/>
      <c r="N252" s="87"/>
      <c r="O252" s="87"/>
      <c r="P252" s="87"/>
      <c r="Q252" s="87"/>
      <c r="R252" s="87"/>
      <c r="S252" s="87"/>
      <c r="T252" s="87"/>
      <c r="U252" s="87"/>
      <c r="V252" s="87"/>
      <c r="W252" s="87"/>
      <c r="X252" s="87"/>
      <c r="Y252" s="87"/>
      <c r="Z252" s="87"/>
      <c r="AA252" s="87"/>
    </row>
    <row r="253" spans="2:27" ht="24" x14ac:dyDescent="0.25">
      <c r="B253" s="85" t="s">
        <v>926</v>
      </c>
      <c r="C253" s="85" t="s">
        <v>54</v>
      </c>
      <c r="D253" s="85" t="s">
        <v>55</v>
      </c>
      <c r="E253" s="85" t="s">
        <v>926</v>
      </c>
      <c r="F253" s="41">
        <v>89519</v>
      </c>
      <c r="G253" s="383" t="s">
        <v>2001</v>
      </c>
      <c r="H253" s="85" t="s">
        <v>119</v>
      </c>
      <c r="I253" s="37">
        <v>3</v>
      </c>
      <c r="J253" s="519" t="s">
        <v>2002</v>
      </c>
      <c r="K253" s="37">
        <v>55.65</v>
      </c>
      <c r="L253" s="37">
        <v>166.95</v>
      </c>
      <c r="M253" s="686"/>
      <c r="N253" s="87"/>
      <c r="O253" s="87"/>
      <c r="P253" s="87"/>
      <c r="Q253" s="87"/>
      <c r="R253" s="87"/>
      <c r="S253" s="87"/>
      <c r="T253" s="87"/>
      <c r="U253" s="87"/>
      <c r="V253" s="87"/>
      <c r="W253" s="87"/>
      <c r="X253" s="87"/>
      <c r="Y253" s="87"/>
      <c r="Z253" s="87"/>
      <c r="AA253" s="87"/>
    </row>
    <row r="254" spans="2:27" ht="24" x14ac:dyDescent="0.25">
      <c r="B254" s="85" t="s">
        <v>927</v>
      </c>
      <c r="C254" s="85" t="s">
        <v>54</v>
      </c>
      <c r="D254" s="85" t="s">
        <v>55</v>
      </c>
      <c r="E254" s="85" t="s">
        <v>927</v>
      </c>
      <c r="F254" s="41">
        <v>89410</v>
      </c>
      <c r="G254" s="383" t="s">
        <v>2003</v>
      </c>
      <c r="H254" s="85" t="s">
        <v>119</v>
      </c>
      <c r="I254" s="37">
        <v>2</v>
      </c>
      <c r="J254" s="519" t="s">
        <v>2004</v>
      </c>
      <c r="K254" s="37">
        <v>12.61</v>
      </c>
      <c r="L254" s="37">
        <v>25.22</v>
      </c>
      <c r="M254" s="686"/>
      <c r="N254" s="87"/>
      <c r="O254" s="87"/>
      <c r="P254" s="87"/>
      <c r="Q254" s="87"/>
      <c r="R254" s="87"/>
      <c r="S254" s="87"/>
      <c r="T254" s="87"/>
      <c r="U254" s="87"/>
      <c r="V254" s="87"/>
      <c r="W254" s="87"/>
      <c r="X254" s="87"/>
      <c r="Y254" s="87"/>
      <c r="Z254" s="87"/>
      <c r="AA254" s="87"/>
    </row>
    <row r="255" spans="2:27" ht="36" x14ac:dyDescent="0.25">
      <c r="B255" s="85" t="s">
        <v>928</v>
      </c>
      <c r="C255" s="85" t="s">
        <v>54</v>
      </c>
      <c r="D255" s="85" t="s">
        <v>55</v>
      </c>
      <c r="E255" s="85" t="s">
        <v>928</v>
      </c>
      <c r="F255" s="41">
        <v>94679</v>
      </c>
      <c r="G255" s="383" t="s">
        <v>2005</v>
      </c>
      <c r="H255" s="85" t="s">
        <v>119</v>
      </c>
      <c r="I255" s="37">
        <v>1</v>
      </c>
      <c r="J255" s="519" t="s">
        <v>2006</v>
      </c>
      <c r="K255" s="37">
        <v>29.32</v>
      </c>
      <c r="L255" s="37">
        <v>29.32</v>
      </c>
      <c r="M255" s="686"/>
      <c r="N255" s="87"/>
      <c r="O255" s="87"/>
      <c r="P255" s="87"/>
      <c r="Q255" s="87"/>
      <c r="R255" s="87"/>
      <c r="S255" s="87"/>
      <c r="T255" s="87"/>
      <c r="U255" s="87"/>
      <c r="V255" s="87"/>
      <c r="W255" s="87"/>
      <c r="X255" s="87"/>
      <c r="Y255" s="87"/>
      <c r="Z255" s="87"/>
      <c r="AA255" s="87"/>
    </row>
    <row r="256" spans="2:27" ht="36" x14ac:dyDescent="0.25">
      <c r="B256" s="85" t="s">
        <v>929</v>
      </c>
      <c r="C256" s="85" t="s">
        <v>54</v>
      </c>
      <c r="D256" s="85" t="s">
        <v>55</v>
      </c>
      <c r="E256" s="85" t="s">
        <v>929</v>
      </c>
      <c r="F256" s="41">
        <v>94683</v>
      </c>
      <c r="G256" s="383" t="s">
        <v>2007</v>
      </c>
      <c r="H256" s="85" t="s">
        <v>119</v>
      </c>
      <c r="I256" s="37">
        <v>6</v>
      </c>
      <c r="J256" s="519" t="s">
        <v>2008</v>
      </c>
      <c r="K256" s="37">
        <v>88.09</v>
      </c>
      <c r="L256" s="37">
        <v>528.54</v>
      </c>
      <c r="M256" s="686"/>
      <c r="N256" s="87"/>
      <c r="O256" s="87"/>
      <c r="P256" s="87"/>
      <c r="Q256" s="87"/>
      <c r="R256" s="87"/>
      <c r="S256" s="87"/>
      <c r="T256" s="87"/>
      <c r="U256" s="87"/>
      <c r="V256" s="87"/>
      <c r="W256" s="87"/>
      <c r="X256" s="87"/>
      <c r="Y256" s="87"/>
      <c r="Z256" s="87"/>
      <c r="AA256" s="87"/>
    </row>
    <row r="257" spans="2:27" ht="24" x14ac:dyDescent="0.25">
      <c r="B257" s="85" t="s">
        <v>930</v>
      </c>
      <c r="C257" s="85" t="s">
        <v>54</v>
      </c>
      <c r="D257" s="85" t="s">
        <v>55</v>
      </c>
      <c r="E257" s="85" t="s">
        <v>930</v>
      </c>
      <c r="F257" s="41">
        <v>89409</v>
      </c>
      <c r="G257" s="383" t="s">
        <v>2009</v>
      </c>
      <c r="H257" s="85" t="s">
        <v>119</v>
      </c>
      <c r="I257" s="37">
        <v>1</v>
      </c>
      <c r="J257" s="519" t="s">
        <v>2010</v>
      </c>
      <c r="K257" s="37">
        <v>10.8</v>
      </c>
      <c r="L257" s="37">
        <v>10.8</v>
      </c>
      <c r="M257" s="686"/>
      <c r="N257" s="87"/>
      <c r="O257" s="87"/>
      <c r="P257" s="87"/>
      <c r="Q257" s="87"/>
      <c r="R257" s="87"/>
      <c r="S257" s="87"/>
      <c r="T257" s="87"/>
      <c r="U257" s="87"/>
      <c r="V257" s="87"/>
      <c r="W257" s="87"/>
      <c r="X257" s="87"/>
      <c r="Y257" s="87"/>
      <c r="Z257" s="87"/>
      <c r="AA257" s="87"/>
    </row>
    <row r="258" spans="2:27" ht="24" x14ac:dyDescent="0.25">
      <c r="B258" s="85" t="s">
        <v>931</v>
      </c>
      <c r="C258" s="85" t="s">
        <v>54</v>
      </c>
      <c r="D258" s="85" t="s">
        <v>55</v>
      </c>
      <c r="E258" s="85" t="s">
        <v>931</v>
      </c>
      <c r="F258" s="41">
        <v>89414</v>
      </c>
      <c r="G258" s="383" t="s">
        <v>2011</v>
      </c>
      <c r="H258" s="85" t="s">
        <v>119</v>
      </c>
      <c r="I258" s="37">
        <v>1</v>
      </c>
      <c r="J258" s="519" t="s">
        <v>2012</v>
      </c>
      <c r="K258" s="37">
        <v>15.97</v>
      </c>
      <c r="L258" s="37">
        <v>15.97</v>
      </c>
      <c r="M258" s="686"/>
      <c r="N258" s="87"/>
      <c r="O258" s="87"/>
      <c r="P258" s="87"/>
      <c r="Q258" s="87"/>
      <c r="R258" s="87"/>
      <c r="S258" s="87"/>
      <c r="T258" s="87"/>
      <c r="U258" s="87"/>
      <c r="V258" s="87"/>
      <c r="W258" s="87"/>
      <c r="X258" s="87"/>
      <c r="Y258" s="87"/>
      <c r="Z258" s="87"/>
      <c r="AA258" s="87"/>
    </row>
    <row r="259" spans="2:27" ht="24" x14ac:dyDescent="0.25">
      <c r="B259" s="85" t="s">
        <v>932</v>
      </c>
      <c r="C259" s="85" t="s">
        <v>54</v>
      </c>
      <c r="D259" s="85" t="s">
        <v>55</v>
      </c>
      <c r="E259" s="85" t="s">
        <v>932</v>
      </c>
      <c r="F259" s="41">
        <v>89502</v>
      </c>
      <c r="G259" s="383" t="s">
        <v>2013</v>
      </c>
      <c r="H259" s="85" t="s">
        <v>119</v>
      </c>
      <c r="I259" s="37">
        <v>1</v>
      </c>
      <c r="J259" s="519" t="s">
        <v>2014</v>
      </c>
      <c r="K259" s="37">
        <v>19.93</v>
      </c>
      <c r="L259" s="37">
        <v>19.93</v>
      </c>
      <c r="M259" s="686"/>
      <c r="N259" s="87"/>
      <c r="O259" s="87"/>
      <c r="P259" s="87"/>
      <c r="Q259" s="87"/>
      <c r="R259" s="87"/>
      <c r="S259" s="87"/>
      <c r="T259" s="87"/>
      <c r="U259" s="87"/>
      <c r="V259" s="87"/>
      <c r="W259" s="87"/>
      <c r="X259" s="87"/>
      <c r="Y259" s="87"/>
      <c r="Z259" s="87"/>
      <c r="AA259" s="87"/>
    </row>
    <row r="260" spans="2:27" ht="24" x14ac:dyDescent="0.25">
      <c r="B260" s="85" t="s">
        <v>933</v>
      </c>
      <c r="C260" s="85" t="s">
        <v>54</v>
      </c>
      <c r="D260" s="85" t="s">
        <v>55</v>
      </c>
      <c r="E260" s="85" t="s">
        <v>933</v>
      </c>
      <c r="F260" s="41">
        <v>89408</v>
      </c>
      <c r="G260" s="383" t="s">
        <v>1973</v>
      </c>
      <c r="H260" s="85" t="s">
        <v>119</v>
      </c>
      <c r="I260" s="37">
        <v>26</v>
      </c>
      <c r="J260" s="519" t="s">
        <v>1974</v>
      </c>
      <c r="K260" s="37">
        <v>9.85</v>
      </c>
      <c r="L260" s="37">
        <v>256.10000000000002</v>
      </c>
      <c r="M260" s="686"/>
      <c r="N260" s="87"/>
      <c r="O260" s="87"/>
      <c r="P260" s="87"/>
      <c r="Q260" s="87"/>
      <c r="R260" s="87"/>
      <c r="S260" s="87"/>
      <c r="T260" s="87"/>
      <c r="U260" s="87"/>
      <c r="V260" s="87"/>
      <c r="W260" s="87"/>
      <c r="X260" s="87"/>
      <c r="Y260" s="87"/>
      <c r="Z260" s="87"/>
      <c r="AA260" s="87"/>
    </row>
    <row r="261" spans="2:27" ht="24" x14ac:dyDescent="0.25">
      <c r="B261" s="85" t="s">
        <v>934</v>
      </c>
      <c r="C261" s="85" t="s">
        <v>54</v>
      </c>
      <c r="D261" s="85" t="s">
        <v>55</v>
      </c>
      <c r="E261" s="85" t="s">
        <v>934</v>
      </c>
      <c r="F261" s="41">
        <v>89413</v>
      </c>
      <c r="G261" s="383" t="s">
        <v>2015</v>
      </c>
      <c r="H261" s="85" t="s">
        <v>119</v>
      </c>
      <c r="I261" s="37">
        <v>1</v>
      </c>
      <c r="J261" s="519" t="s">
        <v>2016</v>
      </c>
      <c r="K261" s="37">
        <v>13.86</v>
      </c>
      <c r="L261" s="37">
        <v>13.86</v>
      </c>
      <c r="M261" s="686"/>
      <c r="N261" s="87"/>
      <c r="O261" s="87"/>
      <c r="P261" s="87"/>
      <c r="Q261" s="87"/>
      <c r="R261" s="87"/>
      <c r="S261" s="87"/>
      <c r="T261" s="87"/>
      <c r="U261" s="87"/>
      <c r="V261" s="87"/>
      <c r="W261" s="87"/>
      <c r="X261" s="87"/>
      <c r="Y261" s="87"/>
      <c r="Z261" s="87"/>
      <c r="AA261" s="87"/>
    </row>
    <row r="262" spans="2:27" ht="36" x14ac:dyDescent="0.25">
      <c r="B262" s="85" t="s">
        <v>935</v>
      </c>
      <c r="C262" s="85" t="s">
        <v>54</v>
      </c>
      <c r="D262" s="85" t="s">
        <v>55</v>
      </c>
      <c r="E262" s="85" t="s">
        <v>935</v>
      </c>
      <c r="F262" s="41">
        <v>94678</v>
      </c>
      <c r="G262" s="383" t="s">
        <v>2017</v>
      </c>
      <c r="H262" s="85" t="s">
        <v>119</v>
      </c>
      <c r="I262" s="37">
        <v>9</v>
      </c>
      <c r="J262" s="519" t="s">
        <v>2018</v>
      </c>
      <c r="K262" s="37">
        <v>19.47</v>
      </c>
      <c r="L262" s="37">
        <v>175.23</v>
      </c>
      <c r="M262" s="686"/>
      <c r="N262" s="87"/>
      <c r="O262" s="87"/>
      <c r="P262" s="87"/>
      <c r="Q262" s="87"/>
      <c r="R262" s="87"/>
      <c r="S262" s="87"/>
      <c r="T262" s="87"/>
      <c r="U262" s="87"/>
      <c r="V262" s="87"/>
      <c r="W262" s="87"/>
      <c r="X262" s="87"/>
      <c r="Y262" s="87"/>
      <c r="Z262" s="87"/>
      <c r="AA262" s="87"/>
    </row>
    <row r="263" spans="2:27" ht="36" x14ac:dyDescent="0.25">
      <c r="B263" s="85" t="s">
        <v>936</v>
      </c>
      <c r="C263" s="85" t="s">
        <v>54</v>
      </c>
      <c r="D263" s="85" t="s">
        <v>55</v>
      </c>
      <c r="E263" s="85" t="s">
        <v>936</v>
      </c>
      <c r="F263" s="41">
        <v>94682</v>
      </c>
      <c r="G263" s="383" t="s">
        <v>2019</v>
      </c>
      <c r="H263" s="85" t="s">
        <v>119</v>
      </c>
      <c r="I263" s="37">
        <v>1</v>
      </c>
      <c r="J263" s="519" t="s">
        <v>2020</v>
      </c>
      <c r="K263" s="37">
        <v>128.51</v>
      </c>
      <c r="L263" s="37">
        <v>128.51</v>
      </c>
      <c r="M263" s="686"/>
      <c r="N263" s="87"/>
      <c r="O263" s="87"/>
      <c r="P263" s="87"/>
      <c r="Q263" s="87"/>
      <c r="R263" s="87"/>
      <c r="S263" s="87"/>
      <c r="T263" s="87"/>
      <c r="U263" s="87"/>
      <c r="V263" s="87"/>
      <c r="W263" s="87"/>
      <c r="X263" s="87"/>
      <c r="Y263" s="87"/>
      <c r="Z263" s="87"/>
      <c r="AA263" s="87"/>
    </row>
    <row r="264" spans="2:27" ht="24" x14ac:dyDescent="0.25">
      <c r="B264" s="85" t="s">
        <v>937</v>
      </c>
      <c r="C264" s="85" t="s">
        <v>54</v>
      </c>
      <c r="D264" s="85" t="s">
        <v>55</v>
      </c>
      <c r="E264" s="85" t="s">
        <v>937</v>
      </c>
      <c r="F264" s="41">
        <v>89424</v>
      </c>
      <c r="G264" s="383" t="s">
        <v>2021</v>
      </c>
      <c r="H264" s="85" t="s">
        <v>119</v>
      </c>
      <c r="I264" s="37">
        <v>14</v>
      </c>
      <c r="J264" s="519" t="s">
        <v>2022</v>
      </c>
      <c r="K264" s="37">
        <v>7.51</v>
      </c>
      <c r="L264" s="37">
        <v>105.14</v>
      </c>
      <c r="M264" s="686"/>
      <c r="N264" s="87"/>
      <c r="O264" s="87"/>
      <c r="P264" s="87"/>
      <c r="Q264" s="87"/>
      <c r="R264" s="87"/>
      <c r="S264" s="87"/>
      <c r="T264" s="87"/>
      <c r="U264" s="87"/>
      <c r="V264" s="87"/>
      <c r="W264" s="87"/>
      <c r="X264" s="87"/>
      <c r="Y264" s="87"/>
      <c r="Z264" s="87"/>
      <c r="AA264" s="87"/>
    </row>
    <row r="265" spans="2:27" ht="36" x14ac:dyDescent="0.25">
      <c r="B265" s="85" t="s">
        <v>938</v>
      </c>
      <c r="C265" s="85" t="s">
        <v>54</v>
      </c>
      <c r="D265" s="85" t="s">
        <v>55</v>
      </c>
      <c r="E265" s="85" t="s">
        <v>938</v>
      </c>
      <c r="F265" s="41">
        <v>94663</v>
      </c>
      <c r="G265" s="383" t="s">
        <v>2023</v>
      </c>
      <c r="H265" s="85" t="s">
        <v>119</v>
      </c>
      <c r="I265" s="37">
        <v>12</v>
      </c>
      <c r="J265" s="519" t="s">
        <v>2024</v>
      </c>
      <c r="K265" s="37">
        <v>15.59</v>
      </c>
      <c r="L265" s="37">
        <v>187.08</v>
      </c>
      <c r="M265" s="686"/>
      <c r="N265" s="87"/>
      <c r="O265" s="87"/>
      <c r="P265" s="87"/>
      <c r="Q265" s="87"/>
      <c r="R265" s="87"/>
      <c r="S265" s="87"/>
      <c r="T265" s="87"/>
      <c r="U265" s="87"/>
      <c r="V265" s="87"/>
      <c r="W265" s="87"/>
      <c r="X265" s="87"/>
      <c r="Y265" s="87"/>
      <c r="Z265" s="87"/>
      <c r="AA265" s="87"/>
    </row>
    <row r="266" spans="2:27" ht="36" x14ac:dyDescent="0.25">
      <c r="B266" s="85" t="s">
        <v>939</v>
      </c>
      <c r="C266" s="85" t="s">
        <v>54</v>
      </c>
      <c r="D266" s="85" t="s">
        <v>55</v>
      </c>
      <c r="E266" s="85" t="s">
        <v>939</v>
      </c>
      <c r="F266" s="41">
        <v>94667</v>
      </c>
      <c r="G266" s="383" t="s">
        <v>2025</v>
      </c>
      <c r="H266" s="85" t="s">
        <v>119</v>
      </c>
      <c r="I266" s="37">
        <v>1</v>
      </c>
      <c r="J266" s="519" t="s">
        <v>2026</v>
      </c>
      <c r="K266" s="37">
        <v>42.91</v>
      </c>
      <c r="L266" s="37">
        <v>42.91</v>
      </c>
      <c r="M266" s="686"/>
      <c r="N266" s="87"/>
      <c r="O266" s="87"/>
      <c r="P266" s="87"/>
      <c r="Q266" s="87"/>
      <c r="R266" s="87"/>
      <c r="S266" s="87"/>
      <c r="T266" s="87"/>
      <c r="U266" s="87"/>
      <c r="V266" s="87"/>
      <c r="W266" s="87"/>
      <c r="X266" s="87"/>
      <c r="Y266" s="87"/>
      <c r="Z266" s="87"/>
      <c r="AA266" s="87"/>
    </row>
    <row r="267" spans="2:27" ht="24" x14ac:dyDescent="0.25">
      <c r="B267" s="85" t="s">
        <v>940</v>
      </c>
      <c r="C267" s="85" t="s">
        <v>54</v>
      </c>
      <c r="D267" s="85" t="s">
        <v>55</v>
      </c>
      <c r="E267" s="85" t="s">
        <v>940</v>
      </c>
      <c r="F267" s="41">
        <v>89402</v>
      </c>
      <c r="G267" s="383" t="s">
        <v>1975</v>
      </c>
      <c r="H267" s="85" t="s">
        <v>153</v>
      </c>
      <c r="I267" s="37">
        <v>64.959999999999994</v>
      </c>
      <c r="J267" s="519" t="s">
        <v>1976</v>
      </c>
      <c r="K267" s="37">
        <v>14.03</v>
      </c>
      <c r="L267" s="37">
        <v>911.38</v>
      </c>
      <c r="M267" s="686"/>
      <c r="N267" s="87"/>
      <c r="O267" s="87"/>
      <c r="P267" s="87"/>
      <c r="Q267" s="87"/>
      <c r="R267" s="87"/>
      <c r="S267" s="87"/>
      <c r="T267" s="87"/>
      <c r="U267" s="87"/>
      <c r="V267" s="87"/>
      <c r="W267" s="87"/>
      <c r="X267" s="87"/>
      <c r="Y267" s="87"/>
      <c r="Z267" s="87"/>
      <c r="AA267" s="87"/>
    </row>
    <row r="268" spans="2:27" ht="24" x14ac:dyDescent="0.25">
      <c r="B268" s="85" t="s">
        <v>941</v>
      </c>
      <c r="C268" s="85" t="s">
        <v>54</v>
      </c>
      <c r="D268" s="85" t="s">
        <v>55</v>
      </c>
      <c r="E268" s="85" t="s">
        <v>941</v>
      </c>
      <c r="F268" s="41">
        <v>89357</v>
      </c>
      <c r="G268" s="383" t="s">
        <v>2027</v>
      </c>
      <c r="H268" s="85" t="s">
        <v>153</v>
      </c>
      <c r="I268" s="37">
        <v>6.75</v>
      </c>
      <c r="J268" s="519" t="s">
        <v>2028</v>
      </c>
      <c r="K268" s="37">
        <v>36.380000000000003</v>
      </c>
      <c r="L268" s="37">
        <v>245.56</v>
      </c>
      <c r="M268" s="686"/>
      <c r="N268" s="87"/>
      <c r="O268" s="87"/>
      <c r="P268" s="87"/>
      <c r="Q268" s="87"/>
      <c r="R268" s="87"/>
      <c r="S268" s="87"/>
      <c r="T268" s="87"/>
      <c r="U268" s="87"/>
      <c r="V268" s="87"/>
      <c r="W268" s="87"/>
      <c r="X268" s="87"/>
      <c r="Y268" s="87"/>
      <c r="Z268" s="87"/>
      <c r="AA268" s="87"/>
    </row>
    <row r="269" spans="2:27" ht="36" x14ac:dyDescent="0.25">
      <c r="B269" s="85" t="s">
        <v>942</v>
      </c>
      <c r="C269" s="85" t="s">
        <v>54</v>
      </c>
      <c r="D269" s="85" t="s">
        <v>55</v>
      </c>
      <c r="E269" s="85" t="s">
        <v>942</v>
      </c>
      <c r="F269" s="41">
        <v>94651</v>
      </c>
      <c r="G269" s="383" t="s">
        <v>2029</v>
      </c>
      <c r="H269" s="85" t="s">
        <v>153</v>
      </c>
      <c r="I269" s="37">
        <v>31.32</v>
      </c>
      <c r="J269" s="519" t="s">
        <v>2030</v>
      </c>
      <c r="K269" s="37">
        <v>29.65</v>
      </c>
      <c r="L269" s="37">
        <v>928.63</v>
      </c>
      <c r="M269" s="686"/>
      <c r="N269" s="87"/>
      <c r="O269" s="87"/>
      <c r="P269" s="87"/>
      <c r="Q269" s="87"/>
      <c r="R269" s="87"/>
      <c r="S269" s="87"/>
      <c r="T269" s="87"/>
      <c r="U269" s="87"/>
      <c r="V269" s="87"/>
      <c r="W269" s="87"/>
      <c r="X269" s="87"/>
      <c r="Y269" s="87"/>
      <c r="Z269" s="87"/>
      <c r="AA269" s="87"/>
    </row>
    <row r="270" spans="2:27" ht="36" x14ac:dyDescent="0.25">
      <c r="B270" s="85" t="s">
        <v>943</v>
      </c>
      <c r="C270" s="85" t="s">
        <v>54</v>
      </c>
      <c r="D270" s="85" t="s">
        <v>55</v>
      </c>
      <c r="E270" s="85" t="s">
        <v>943</v>
      </c>
      <c r="F270" s="41">
        <v>94653</v>
      </c>
      <c r="G270" s="383" t="s">
        <v>2031</v>
      </c>
      <c r="H270" s="85" t="s">
        <v>153</v>
      </c>
      <c r="I270" s="37">
        <v>33.26</v>
      </c>
      <c r="J270" s="519" t="s">
        <v>2032</v>
      </c>
      <c r="K270" s="37">
        <v>67.7</v>
      </c>
      <c r="L270" s="37">
        <v>2251.6999999999998</v>
      </c>
      <c r="M270" s="686"/>
      <c r="N270" s="87"/>
      <c r="O270" s="87"/>
      <c r="P270" s="87"/>
      <c r="Q270" s="87"/>
      <c r="R270" s="87"/>
      <c r="S270" s="87"/>
      <c r="T270" s="87"/>
      <c r="U270" s="87"/>
      <c r="V270" s="87"/>
      <c r="W270" s="87"/>
      <c r="X270" s="87"/>
      <c r="Y270" s="87"/>
      <c r="Z270" s="87"/>
      <c r="AA270" s="87"/>
    </row>
    <row r="271" spans="2:27" ht="24" x14ac:dyDescent="0.25">
      <c r="B271" s="85" t="s">
        <v>944</v>
      </c>
      <c r="C271" s="85" t="s">
        <v>54</v>
      </c>
      <c r="D271" s="85" t="s">
        <v>55</v>
      </c>
      <c r="E271" s="85" t="s">
        <v>944</v>
      </c>
      <c r="F271" s="41">
        <v>89440</v>
      </c>
      <c r="G271" s="383" t="s">
        <v>1977</v>
      </c>
      <c r="H271" s="85" t="s">
        <v>119</v>
      </c>
      <c r="I271" s="37">
        <v>6</v>
      </c>
      <c r="J271" s="519" t="s">
        <v>1978</v>
      </c>
      <c r="K271" s="37">
        <v>13.66</v>
      </c>
      <c r="L271" s="37">
        <v>81.96</v>
      </c>
      <c r="M271" s="686"/>
      <c r="N271" s="87"/>
      <c r="O271" s="87"/>
      <c r="P271" s="87"/>
      <c r="Q271" s="87"/>
      <c r="R271" s="87"/>
      <c r="S271" s="87"/>
      <c r="T271" s="87"/>
      <c r="U271" s="87"/>
      <c r="V271" s="87"/>
      <c r="W271" s="87"/>
      <c r="X271" s="87"/>
      <c r="Y271" s="87"/>
      <c r="Z271" s="87"/>
      <c r="AA271" s="87"/>
    </row>
    <row r="272" spans="2:27" ht="24" x14ac:dyDescent="0.25">
      <c r="B272" s="85" t="s">
        <v>945</v>
      </c>
      <c r="C272" s="85" t="s">
        <v>54</v>
      </c>
      <c r="D272" s="85" t="s">
        <v>55</v>
      </c>
      <c r="E272" s="85" t="s">
        <v>945</v>
      </c>
      <c r="F272" s="41">
        <v>89443</v>
      </c>
      <c r="G272" s="383" t="s">
        <v>2033</v>
      </c>
      <c r="H272" s="85" t="s">
        <v>119</v>
      </c>
      <c r="I272" s="37">
        <v>1</v>
      </c>
      <c r="J272" s="519" t="s">
        <v>2034</v>
      </c>
      <c r="K272" s="37">
        <v>19.54</v>
      </c>
      <c r="L272" s="37">
        <v>19.54</v>
      </c>
      <c r="M272" s="686"/>
      <c r="N272" s="87"/>
      <c r="O272" s="87"/>
      <c r="P272" s="87"/>
      <c r="Q272" s="87"/>
      <c r="R272" s="87"/>
      <c r="S272" s="87"/>
      <c r="T272" s="87"/>
      <c r="U272" s="87"/>
      <c r="V272" s="87"/>
      <c r="W272" s="87"/>
      <c r="X272" s="87"/>
      <c r="Y272" s="87"/>
      <c r="Z272" s="87"/>
      <c r="AA272" s="87"/>
    </row>
    <row r="273" spans="1:27" ht="24" x14ac:dyDescent="0.25">
      <c r="B273" s="85" t="s">
        <v>1225</v>
      </c>
      <c r="C273" s="85" t="s">
        <v>54</v>
      </c>
      <c r="D273" s="85" t="s">
        <v>55</v>
      </c>
      <c r="E273" s="85" t="s">
        <v>1225</v>
      </c>
      <c r="F273" s="41">
        <v>89625</v>
      </c>
      <c r="G273" s="383" t="s">
        <v>2035</v>
      </c>
      <c r="H273" s="85" t="s">
        <v>119</v>
      </c>
      <c r="I273" s="37">
        <v>2</v>
      </c>
      <c r="J273" s="519" t="s">
        <v>2036</v>
      </c>
      <c r="K273" s="37">
        <v>26.84</v>
      </c>
      <c r="L273" s="37">
        <v>53.68</v>
      </c>
      <c r="M273" s="686"/>
      <c r="N273" s="87"/>
      <c r="O273" s="87"/>
      <c r="P273" s="87"/>
      <c r="Q273" s="87"/>
      <c r="R273" s="87"/>
      <c r="S273" s="87"/>
      <c r="T273" s="87"/>
      <c r="U273" s="87"/>
      <c r="V273" s="87"/>
      <c r="W273" s="87"/>
      <c r="X273" s="87"/>
      <c r="Y273" s="87"/>
      <c r="Z273" s="87"/>
      <c r="AA273" s="87"/>
    </row>
    <row r="274" spans="1:27" ht="36" x14ac:dyDescent="0.25">
      <c r="B274" s="85" t="s">
        <v>1226</v>
      </c>
      <c r="C274" s="85" t="s">
        <v>54</v>
      </c>
      <c r="D274" s="85" t="s">
        <v>55</v>
      </c>
      <c r="E274" s="85" t="s">
        <v>1226</v>
      </c>
      <c r="F274" s="41">
        <v>94697</v>
      </c>
      <c r="G274" s="383" t="s">
        <v>2037</v>
      </c>
      <c r="H274" s="85" t="s">
        <v>119</v>
      </c>
      <c r="I274" s="37">
        <v>4</v>
      </c>
      <c r="J274" s="519" t="s">
        <v>2038</v>
      </c>
      <c r="K274" s="37">
        <v>103.96</v>
      </c>
      <c r="L274" s="37">
        <v>415.84</v>
      </c>
      <c r="M274" s="686"/>
      <c r="N274" s="87"/>
      <c r="O274" s="87"/>
      <c r="P274" s="87"/>
      <c r="Q274" s="87"/>
      <c r="R274" s="87"/>
      <c r="S274" s="87"/>
      <c r="T274" s="87"/>
      <c r="U274" s="87"/>
      <c r="V274" s="87"/>
      <c r="W274" s="87"/>
      <c r="X274" s="87"/>
      <c r="Y274" s="87"/>
      <c r="Z274" s="87"/>
      <c r="AA274" s="87"/>
    </row>
    <row r="275" spans="1:27" ht="24" x14ac:dyDescent="0.25">
      <c r="B275" s="85" t="s">
        <v>1227</v>
      </c>
      <c r="C275" s="85" t="s">
        <v>54</v>
      </c>
      <c r="D275" s="85" t="s">
        <v>55</v>
      </c>
      <c r="E275" s="85" t="s">
        <v>1227</v>
      </c>
      <c r="F275" s="41">
        <v>89627</v>
      </c>
      <c r="G275" s="383" t="s">
        <v>2039</v>
      </c>
      <c r="H275" s="85" t="s">
        <v>119</v>
      </c>
      <c r="I275" s="37">
        <v>4</v>
      </c>
      <c r="J275" s="519" t="s">
        <v>2040</v>
      </c>
      <c r="K275" s="37">
        <v>23.67</v>
      </c>
      <c r="L275" s="37">
        <v>94.68</v>
      </c>
      <c r="M275" s="686"/>
      <c r="N275" s="87"/>
      <c r="O275" s="87"/>
      <c r="P275" s="87"/>
      <c r="Q275" s="87"/>
      <c r="R275" s="87"/>
      <c r="S275" s="87"/>
      <c r="T275" s="87"/>
      <c r="U275" s="87"/>
      <c r="V275" s="87"/>
      <c r="W275" s="87"/>
      <c r="X275" s="87"/>
      <c r="Y275" s="87"/>
      <c r="Z275" s="87"/>
      <c r="AA275" s="87"/>
    </row>
    <row r="276" spans="1:27" ht="36" x14ac:dyDescent="0.25">
      <c r="B276" s="85" t="s">
        <v>1228</v>
      </c>
      <c r="C276" s="85" t="s">
        <v>54</v>
      </c>
      <c r="D276" s="85" t="s">
        <v>55</v>
      </c>
      <c r="E276" s="85" t="s">
        <v>1228</v>
      </c>
      <c r="F276" s="41">
        <v>94698</v>
      </c>
      <c r="G276" s="383" t="s">
        <v>2041</v>
      </c>
      <c r="H276" s="85" t="s">
        <v>119</v>
      </c>
      <c r="I276" s="37">
        <v>11</v>
      </c>
      <c r="J276" s="519" t="s">
        <v>2042</v>
      </c>
      <c r="K276" s="37">
        <v>85.8</v>
      </c>
      <c r="L276" s="37">
        <v>943.8</v>
      </c>
      <c r="M276" s="686"/>
      <c r="N276" s="87"/>
      <c r="O276" s="87"/>
      <c r="P276" s="87"/>
      <c r="Q276" s="87"/>
      <c r="R276" s="87"/>
      <c r="S276" s="87"/>
      <c r="T276" s="87"/>
      <c r="U276" s="87"/>
      <c r="V276" s="87"/>
      <c r="W276" s="87"/>
      <c r="X276" s="87"/>
      <c r="Y276" s="87"/>
      <c r="Z276" s="87"/>
      <c r="AA276" s="87"/>
    </row>
    <row r="277" spans="1:27" ht="36" x14ac:dyDescent="0.25">
      <c r="B277" s="85" t="s">
        <v>1229</v>
      </c>
      <c r="C277" s="85" t="s">
        <v>54</v>
      </c>
      <c r="D277" s="85" t="s">
        <v>55</v>
      </c>
      <c r="E277" s="85" t="s">
        <v>1229</v>
      </c>
      <c r="F277" s="41">
        <v>89366</v>
      </c>
      <c r="G277" s="383" t="s">
        <v>2043</v>
      </c>
      <c r="H277" s="85" t="s">
        <v>119</v>
      </c>
      <c r="I277" s="37">
        <v>15</v>
      </c>
      <c r="J277" s="519" t="s">
        <v>2044</v>
      </c>
      <c r="K277" s="37">
        <v>18.899999999999999</v>
      </c>
      <c r="L277" s="37">
        <v>283.5</v>
      </c>
      <c r="M277" s="686"/>
      <c r="N277" s="87"/>
      <c r="O277" s="87"/>
      <c r="P277" s="87"/>
      <c r="Q277" s="87"/>
      <c r="R277" s="87"/>
      <c r="S277" s="87"/>
      <c r="T277" s="87"/>
      <c r="U277" s="87"/>
      <c r="V277" s="87"/>
      <c r="W277" s="87"/>
      <c r="X277" s="87"/>
      <c r="Y277" s="87"/>
      <c r="Z277" s="87"/>
      <c r="AA277" s="87"/>
    </row>
    <row r="278" spans="1:27" ht="36" x14ac:dyDescent="0.25">
      <c r="B278" s="85" t="s">
        <v>1230</v>
      </c>
      <c r="C278" s="85" t="s">
        <v>54</v>
      </c>
      <c r="D278" s="85" t="s">
        <v>55</v>
      </c>
      <c r="E278" s="85" t="s">
        <v>1230</v>
      </c>
      <c r="F278" s="41">
        <v>90373</v>
      </c>
      <c r="G278" s="383" t="s">
        <v>2045</v>
      </c>
      <c r="H278" s="85" t="s">
        <v>119</v>
      </c>
      <c r="I278" s="37">
        <v>4</v>
      </c>
      <c r="J278" s="519" t="s">
        <v>2046</v>
      </c>
      <c r="K278" s="37">
        <v>15.02</v>
      </c>
      <c r="L278" s="37">
        <v>60.08</v>
      </c>
      <c r="M278" s="686"/>
      <c r="N278" s="87"/>
      <c r="O278" s="87"/>
      <c r="P278" s="87"/>
      <c r="Q278" s="87"/>
      <c r="R278" s="87"/>
      <c r="S278" s="87"/>
      <c r="T278" s="87"/>
      <c r="U278" s="87"/>
      <c r="V278" s="87"/>
      <c r="W278" s="87"/>
      <c r="X278" s="87"/>
      <c r="Y278" s="87"/>
      <c r="Z278" s="87"/>
      <c r="AA278" s="87"/>
    </row>
    <row r="279" spans="1:27" ht="24" x14ac:dyDescent="0.25">
      <c r="B279" s="85" t="s">
        <v>1231</v>
      </c>
      <c r="C279" s="85" t="s">
        <v>54</v>
      </c>
      <c r="D279" s="85" t="s">
        <v>55</v>
      </c>
      <c r="E279" s="85" t="s">
        <v>1231</v>
      </c>
      <c r="F279" s="41">
        <v>102609</v>
      </c>
      <c r="G279" s="383" t="s">
        <v>2047</v>
      </c>
      <c r="H279" s="85" t="s">
        <v>119</v>
      </c>
      <c r="I279" s="37">
        <v>2</v>
      </c>
      <c r="J279" s="519" t="s">
        <v>2048</v>
      </c>
      <c r="K279" s="37">
        <v>1422.26</v>
      </c>
      <c r="L279" s="37">
        <v>2844.52</v>
      </c>
      <c r="M279" s="686"/>
      <c r="N279" s="87"/>
      <c r="O279" s="87"/>
      <c r="P279" s="87"/>
      <c r="Q279" s="87"/>
      <c r="R279" s="87"/>
      <c r="S279" s="87"/>
      <c r="T279" s="87"/>
      <c r="U279" s="87"/>
      <c r="V279" s="87"/>
      <c r="W279" s="87"/>
      <c r="X279" s="87"/>
      <c r="Y279" s="87"/>
      <c r="Z279" s="87"/>
      <c r="AA279" s="87"/>
    </row>
    <row r="280" spans="1:27" ht="24" x14ac:dyDescent="0.25">
      <c r="B280" s="85" t="s">
        <v>1232</v>
      </c>
      <c r="C280" s="85" t="s">
        <v>54</v>
      </c>
      <c r="D280" s="85" t="s">
        <v>57</v>
      </c>
      <c r="E280" s="85" t="s">
        <v>1232</v>
      </c>
      <c r="F280" s="41" t="s">
        <v>797</v>
      </c>
      <c r="G280" s="383" t="s">
        <v>1586</v>
      </c>
      <c r="H280" s="85" t="s">
        <v>119</v>
      </c>
      <c r="I280" s="37">
        <v>1</v>
      </c>
      <c r="J280" s="519">
        <v>3955.0699999999997</v>
      </c>
      <c r="K280" s="37">
        <v>4843.93</v>
      </c>
      <c r="L280" s="37">
        <v>4843.93</v>
      </c>
      <c r="M280" s="686"/>
      <c r="N280" s="87"/>
      <c r="O280" s="87"/>
      <c r="P280" s="87"/>
      <c r="Q280" s="87"/>
      <c r="R280" s="87"/>
      <c r="S280" s="87"/>
      <c r="T280" s="87"/>
      <c r="U280" s="87"/>
      <c r="V280" s="87"/>
      <c r="W280" s="87"/>
      <c r="X280" s="87"/>
      <c r="Y280" s="87"/>
      <c r="Z280" s="87"/>
      <c r="AA280" s="87"/>
    </row>
    <row r="281" spans="1:27" x14ac:dyDescent="0.25">
      <c r="B281" s="628"/>
      <c r="C281" s="628"/>
      <c r="D281" s="628"/>
      <c r="E281" s="628"/>
      <c r="F281" s="628"/>
      <c r="G281" s="629"/>
      <c r="H281" s="628"/>
      <c r="I281" s="630"/>
      <c r="J281" s="631"/>
      <c r="K281" s="630"/>
      <c r="L281" s="632"/>
      <c r="M281" s="686"/>
      <c r="N281" s="87"/>
      <c r="O281" s="87"/>
      <c r="P281" s="87"/>
      <c r="Q281" s="87"/>
      <c r="R281" s="87"/>
      <c r="S281" s="87"/>
      <c r="T281" s="87"/>
      <c r="U281" s="87"/>
      <c r="V281" s="87"/>
      <c r="W281" s="87"/>
      <c r="X281" s="87"/>
      <c r="Y281" s="87"/>
      <c r="Z281" s="87"/>
      <c r="AA281" s="87"/>
    </row>
    <row r="282" spans="1:27" x14ac:dyDescent="0.25">
      <c r="A282" s="86"/>
      <c r="B282" s="646" t="s">
        <v>184</v>
      </c>
      <c r="C282" s="646"/>
      <c r="D282" s="646"/>
      <c r="E282" s="622"/>
      <c r="F282" s="646"/>
      <c r="G282" s="647" t="s">
        <v>485</v>
      </c>
      <c r="H282" s="648"/>
      <c r="I282" s="649"/>
      <c r="J282" s="650"/>
      <c r="K282" s="649"/>
      <c r="L282" s="651">
        <v>787.11999999999989</v>
      </c>
      <c r="M282" s="686"/>
      <c r="N282" s="384"/>
      <c r="O282" s="384"/>
      <c r="P282" s="87"/>
      <c r="Q282" s="87"/>
      <c r="R282" s="87"/>
      <c r="S282" s="87"/>
      <c r="T282" s="87"/>
      <c r="U282" s="87"/>
      <c r="V282" s="87"/>
      <c r="W282" s="87"/>
      <c r="X282" s="87"/>
      <c r="Y282" s="87"/>
      <c r="Z282" s="87"/>
      <c r="AA282" s="87"/>
    </row>
    <row r="283" spans="1:27" ht="36" x14ac:dyDescent="0.25">
      <c r="A283" s="86"/>
      <c r="B283" s="85" t="s">
        <v>511</v>
      </c>
      <c r="C283" s="85" t="s">
        <v>54</v>
      </c>
      <c r="D283" s="85" t="s">
        <v>55</v>
      </c>
      <c r="E283" s="85" t="s">
        <v>511</v>
      </c>
      <c r="F283" s="41">
        <v>90443</v>
      </c>
      <c r="G283" s="383" t="s">
        <v>1916</v>
      </c>
      <c r="H283" s="85" t="s">
        <v>153</v>
      </c>
      <c r="I283" s="37">
        <v>7.5</v>
      </c>
      <c r="J283" s="519" t="s">
        <v>1917</v>
      </c>
      <c r="K283" s="37">
        <v>8.56</v>
      </c>
      <c r="L283" s="37">
        <v>64.2</v>
      </c>
      <c r="M283" s="686"/>
      <c r="N283" s="654" t="s">
        <v>1189</v>
      </c>
      <c r="O283" s="384"/>
      <c r="P283" s="87"/>
      <c r="Q283" s="87"/>
      <c r="R283" s="87"/>
      <c r="S283" s="87"/>
      <c r="T283" s="87"/>
      <c r="U283" s="87"/>
      <c r="V283" s="87"/>
      <c r="W283" s="87"/>
      <c r="X283" s="87"/>
      <c r="Y283" s="87"/>
      <c r="Z283" s="87"/>
      <c r="AA283" s="87"/>
    </row>
    <row r="284" spans="1:27" ht="24" x14ac:dyDescent="0.25">
      <c r="A284" s="86"/>
      <c r="B284" s="85" t="s">
        <v>512</v>
      </c>
      <c r="C284" s="85" t="s">
        <v>54</v>
      </c>
      <c r="D284" s="85" t="s">
        <v>56</v>
      </c>
      <c r="E284" s="85" t="s">
        <v>512</v>
      </c>
      <c r="F284" s="41">
        <v>1301006064</v>
      </c>
      <c r="G284" s="383" t="s">
        <v>1918</v>
      </c>
      <c r="H284" s="85" t="s">
        <v>153</v>
      </c>
      <c r="I284" s="37">
        <v>15.5</v>
      </c>
      <c r="J284" s="519">
        <v>5.49</v>
      </c>
      <c r="K284" s="37">
        <v>6.72</v>
      </c>
      <c r="L284" s="37">
        <v>104.16</v>
      </c>
      <c r="M284" s="686"/>
      <c r="N284" s="655">
        <v>46.94</v>
      </c>
      <c r="O284" s="384"/>
      <c r="P284" s="87"/>
      <c r="Q284" s="87"/>
      <c r="R284" s="87"/>
      <c r="S284" s="87"/>
      <c r="T284" s="87"/>
      <c r="U284" s="87"/>
      <c r="V284" s="87"/>
      <c r="W284" s="87"/>
      <c r="X284" s="87"/>
      <c r="Y284" s="87"/>
      <c r="Z284" s="87"/>
      <c r="AA284" s="87"/>
    </row>
    <row r="285" spans="1:27" ht="24" x14ac:dyDescent="0.25">
      <c r="A285" s="86"/>
      <c r="B285" s="85" t="s">
        <v>765</v>
      </c>
      <c r="C285" s="85" t="s">
        <v>54</v>
      </c>
      <c r="D285" s="85" t="s">
        <v>56</v>
      </c>
      <c r="E285" s="85" t="s">
        <v>765</v>
      </c>
      <c r="F285" s="41">
        <v>1301006067</v>
      </c>
      <c r="G285" s="383" t="s">
        <v>1919</v>
      </c>
      <c r="H285" s="85" t="s">
        <v>153</v>
      </c>
      <c r="I285" s="37">
        <v>15.5</v>
      </c>
      <c r="J285" s="519">
        <v>5.37</v>
      </c>
      <c r="K285" s="37">
        <v>6.57</v>
      </c>
      <c r="L285" s="37">
        <v>101.83</v>
      </c>
      <c r="M285" s="686"/>
      <c r="N285" s="384"/>
      <c r="O285" s="384"/>
      <c r="P285" s="87"/>
      <c r="Q285" s="87"/>
      <c r="R285" s="87"/>
      <c r="S285" s="87"/>
      <c r="T285" s="87"/>
      <c r="U285" s="87"/>
      <c r="V285" s="87"/>
      <c r="W285" s="87"/>
      <c r="X285" s="87"/>
      <c r="Y285" s="87"/>
      <c r="Z285" s="87"/>
      <c r="AA285" s="87"/>
    </row>
    <row r="286" spans="1:27" x14ac:dyDescent="0.25">
      <c r="A286" s="86"/>
      <c r="B286" s="85" t="s">
        <v>513</v>
      </c>
      <c r="C286" s="85" t="s">
        <v>54</v>
      </c>
      <c r="D286" s="85" t="s">
        <v>103</v>
      </c>
      <c r="E286" s="85" t="s">
        <v>513</v>
      </c>
      <c r="F286" s="41">
        <v>70340</v>
      </c>
      <c r="G286" s="383" t="s">
        <v>900</v>
      </c>
      <c r="H286" s="85" t="s">
        <v>119</v>
      </c>
      <c r="I286" s="37">
        <v>3</v>
      </c>
      <c r="J286" s="519">
        <v>33.92</v>
      </c>
      <c r="K286" s="37">
        <v>41.54</v>
      </c>
      <c r="L286" s="37">
        <v>124.62</v>
      </c>
      <c r="M286" s="686"/>
      <c r="N286" s="384"/>
      <c r="O286" s="384"/>
      <c r="P286" s="87"/>
      <c r="Q286" s="87"/>
      <c r="R286" s="87"/>
      <c r="S286" s="87"/>
      <c r="T286" s="87"/>
      <c r="U286" s="87"/>
      <c r="V286" s="87"/>
      <c r="W286" s="87"/>
      <c r="X286" s="87"/>
      <c r="Y286" s="87"/>
      <c r="Z286" s="87"/>
      <c r="AA286" s="87"/>
    </row>
    <row r="287" spans="1:27" ht="24" x14ac:dyDescent="0.25">
      <c r="A287" s="86"/>
      <c r="B287" s="85" t="s">
        <v>516</v>
      </c>
      <c r="C287" s="85" t="s">
        <v>54</v>
      </c>
      <c r="D287" s="85" t="s">
        <v>55</v>
      </c>
      <c r="E287" s="85" t="s">
        <v>516</v>
      </c>
      <c r="F287" s="41">
        <v>89867</v>
      </c>
      <c r="G287" s="383" t="s">
        <v>2049</v>
      </c>
      <c r="H287" s="85" t="s">
        <v>119</v>
      </c>
      <c r="I287" s="37">
        <v>1</v>
      </c>
      <c r="J287" s="519" t="s">
        <v>2050</v>
      </c>
      <c r="K287" s="37">
        <v>9.33</v>
      </c>
      <c r="L287" s="37">
        <v>9.33</v>
      </c>
      <c r="M287" s="686"/>
      <c r="N287" s="384"/>
      <c r="O287" s="384"/>
      <c r="P287" s="87"/>
      <c r="Q287" s="87"/>
      <c r="R287" s="87"/>
      <c r="S287" s="87"/>
      <c r="T287" s="87"/>
      <c r="U287" s="87"/>
      <c r="V287" s="87"/>
      <c r="W287" s="87"/>
      <c r="X287" s="87"/>
      <c r="Y287" s="87"/>
      <c r="Z287" s="87"/>
      <c r="AA287" s="87"/>
    </row>
    <row r="288" spans="1:27" ht="24" x14ac:dyDescent="0.25">
      <c r="A288" s="86"/>
      <c r="B288" s="85" t="s">
        <v>901</v>
      </c>
      <c r="C288" s="85" t="s">
        <v>54</v>
      </c>
      <c r="D288" s="85" t="s">
        <v>55</v>
      </c>
      <c r="E288" s="85" t="s">
        <v>901</v>
      </c>
      <c r="F288" s="41">
        <v>89866</v>
      </c>
      <c r="G288" s="383" t="s">
        <v>2051</v>
      </c>
      <c r="H288" s="85" t="s">
        <v>119</v>
      </c>
      <c r="I288" s="37">
        <v>2</v>
      </c>
      <c r="J288" s="519" t="s">
        <v>2052</v>
      </c>
      <c r="K288" s="37">
        <v>8.3800000000000008</v>
      </c>
      <c r="L288" s="37">
        <v>16.760000000000002</v>
      </c>
      <c r="M288" s="686"/>
      <c r="N288" s="384"/>
      <c r="O288" s="384"/>
      <c r="P288" s="87"/>
      <c r="Q288" s="87"/>
      <c r="R288" s="87"/>
      <c r="S288" s="87"/>
      <c r="T288" s="87"/>
      <c r="U288" s="87"/>
      <c r="V288" s="87"/>
      <c r="W288" s="87"/>
      <c r="X288" s="87"/>
      <c r="Y288" s="87"/>
      <c r="Z288" s="87"/>
      <c r="AA288" s="87"/>
    </row>
    <row r="289" spans="1:27" ht="24" x14ac:dyDescent="0.25">
      <c r="A289" s="86"/>
      <c r="B289" s="85" t="s">
        <v>902</v>
      </c>
      <c r="C289" s="85" t="s">
        <v>54</v>
      </c>
      <c r="D289" s="85" t="s">
        <v>55</v>
      </c>
      <c r="E289" s="85" t="s">
        <v>902</v>
      </c>
      <c r="F289" s="41">
        <v>89381</v>
      </c>
      <c r="G289" s="383" t="s">
        <v>2053</v>
      </c>
      <c r="H289" s="85" t="s">
        <v>119</v>
      </c>
      <c r="I289" s="37">
        <v>3</v>
      </c>
      <c r="J289" s="519" t="s">
        <v>2054</v>
      </c>
      <c r="K289" s="37">
        <v>14.51</v>
      </c>
      <c r="L289" s="37">
        <v>43.53</v>
      </c>
      <c r="M289" s="686"/>
      <c r="N289" s="384"/>
      <c r="O289" s="384"/>
      <c r="P289" s="87"/>
      <c r="Q289" s="87"/>
      <c r="R289" s="87"/>
      <c r="S289" s="87"/>
      <c r="T289" s="87"/>
      <c r="U289" s="87"/>
      <c r="V289" s="87"/>
      <c r="W289" s="87"/>
      <c r="X289" s="87"/>
      <c r="Y289" s="87"/>
      <c r="Z289" s="87"/>
      <c r="AA289" s="87"/>
    </row>
    <row r="290" spans="1:27" ht="24" x14ac:dyDescent="0.25">
      <c r="A290" s="86"/>
      <c r="B290" s="85" t="s">
        <v>903</v>
      </c>
      <c r="C290" s="85" t="s">
        <v>54</v>
      </c>
      <c r="D290" s="85" t="s">
        <v>55</v>
      </c>
      <c r="E290" s="85" t="s">
        <v>903</v>
      </c>
      <c r="F290" s="41">
        <v>89402</v>
      </c>
      <c r="G290" s="383" t="s">
        <v>1975</v>
      </c>
      <c r="H290" s="85" t="s">
        <v>153</v>
      </c>
      <c r="I290" s="37">
        <v>23</v>
      </c>
      <c r="J290" s="519" t="s">
        <v>1976</v>
      </c>
      <c r="K290" s="37">
        <v>14.03</v>
      </c>
      <c r="L290" s="37">
        <v>322.69</v>
      </c>
      <c r="M290" s="686"/>
      <c r="N290" s="384"/>
      <c r="O290" s="384"/>
      <c r="P290" s="87"/>
      <c r="Q290" s="87"/>
      <c r="R290" s="87"/>
      <c r="S290" s="87"/>
      <c r="T290" s="87"/>
      <c r="U290" s="87"/>
      <c r="V290" s="87"/>
      <c r="W290" s="87"/>
      <c r="X290" s="87"/>
      <c r="Y290" s="87"/>
      <c r="Z290" s="87"/>
      <c r="AA290" s="87"/>
    </row>
    <row r="291" spans="1:27" x14ac:dyDescent="0.25">
      <c r="A291" s="86"/>
      <c r="B291" s="565"/>
      <c r="C291" s="565"/>
      <c r="D291" s="565"/>
      <c r="E291" s="565"/>
      <c r="F291" s="565"/>
      <c r="G291" s="566"/>
      <c r="H291" s="565"/>
      <c r="I291" s="573"/>
      <c r="J291" s="576"/>
      <c r="K291" s="573"/>
      <c r="L291" s="580"/>
      <c r="M291" s="686"/>
      <c r="N291" s="384"/>
      <c r="O291" s="384"/>
      <c r="P291" s="87"/>
      <c r="Q291" s="87"/>
      <c r="R291" s="87"/>
      <c r="S291" s="87"/>
      <c r="T291" s="87"/>
      <c r="U291" s="87"/>
      <c r="V291" s="87"/>
      <c r="W291" s="87"/>
      <c r="X291" s="87"/>
      <c r="Y291" s="87"/>
      <c r="Z291" s="87"/>
      <c r="AA291" s="87"/>
    </row>
    <row r="292" spans="1:27" x14ac:dyDescent="0.25">
      <c r="B292" s="646" t="s">
        <v>185</v>
      </c>
      <c r="C292" s="646"/>
      <c r="D292" s="646"/>
      <c r="E292" s="646"/>
      <c r="F292" s="646"/>
      <c r="G292" s="647" t="s">
        <v>363</v>
      </c>
      <c r="H292" s="648"/>
      <c r="I292" s="649"/>
      <c r="J292" s="650"/>
      <c r="K292" s="649"/>
      <c r="L292" s="651">
        <v>30230.300000000003</v>
      </c>
      <c r="M292" s="686"/>
      <c r="N292" s="654" t="s">
        <v>1189</v>
      </c>
      <c r="O292" s="384"/>
      <c r="P292" s="87"/>
      <c r="Q292" s="87"/>
      <c r="R292" s="87"/>
      <c r="S292" s="87"/>
      <c r="T292" s="87"/>
      <c r="U292" s="87"/>
      <c r="V292" s="87"/>
      <c r="W292" s="87"/>
      <c r="X292" s="87"/>
      <c r="Y292" s="87"/>
      <c r="Z292" s="87"/>
      <c r="AA292" s="87"/>
    </row>
    <row r="293" spans="1:27" ht="24" x14ac:dyDescent="0.25">
      <c r="B293" s="85" t="s">
        <v>514</v>
      </c>
      <c r="C293" s="85" t="s">
        <v>54</v>
      </c>
      <c r="D293" s="85" t="s">
        <v>56</v>
      </c>
      <c r="E293" s="85" t="s">
        <v>514</v>
      </c>
      <c r="F293" s="41">
        <v>1301006064</v>
      </c>
      <c r="G293" s="383" t="s">
        <v>1918</v>
      </c>
      <c r="H293" s="85" t="s">
        <v>153</v>
      </c>
      <c r="I293" s="37">
        <v>152.88499999999999</v>
      </c>
      <c r="J293" s="519">
        <v>5.49</v>
      </c>
      <c r="K293" s="37">
        <v>6.72</v>
      </c>
      <c r="L293" s="37">
        <v>1027.3800000000001</v>
      </c>
      <c r="M293" s="686"/>
      <c r="N293" s="655">
        <v>152.88499999999999</v>
      </c>
      <c r="O293" s="384"/>
      <c r="P293" s="87"/>
      <c r="Q293" s="87"/>
      <c r="R293" s="87"/>
      <c r="S293" s="87"/>
      <c r="T293" s="87"/>
      <c r="U293" s="87"/>
      <c r="V293" s="87"/>
      <c r="W293" s="87"/>
      <c r="X293" s="87"/>
      <c r="Y293" s="87"/>
      <c r="Z293" s="87"/>
      <c r="AA293" s="87"/>
    </row>
    <row r="294" spans="1:27" ht="24" x14ac:dyDescent="0.25">
      <c r="B294" s="85" t="s">
        <v>515</v>
      </c>
      <c r="C294" s="85" t="s">
        <v>54</v>
      </c>
      <c r="D294" s="85" t="s">
        <v>56</v>
      </c>
      <c r="E294" s="85" t="s">
        <v>515</v>
      </c>
      <c r="F294" s="41">
        <v>1301006067</v>
      </c>
      <c r="G294" s="383" t="s">
        <v>1919</v>
      </c>
      <c r="H294" s="85" t="s">
        <v>153</v>
      </c>
      <c r="I294" s="37">
        <v>152.88499999999999</v>
      </c>
      <c r="J294" s="519">
        <v>5.37</v>
      </c>
      <c r="K294" s="37">
        <v>6.57</v>
      </c>
      <c r="L294" s="37">
        <v>1004.45</v>
      </c>
      <c r="M294" s="686"/>
      <c r="N294" s="384"/>
      <c r="O294" s="384"/>
      <c r="P294" s="87"/>
      <c r="Q294" s="87"/>
      <c r="R294" s="87"/>
      <c r="S294" s="87"/>
      <c r="T294" s="87"/>
      <c r="U294" s="87"/>
      <c r="V294" s="87"/>
      <c r="W294" s="87"/>
      <c r="X294" s="87"/>
      <c r="Y294" s="87"/>
      <c r="Z294" s="87"/>
      <c r="AA294" s="87"/>
    </row>
    <row r="295" spans="1:27" ht="36" x14ac:dyDescent="0.25">
      <c r="B295" s="85" t="s">
        <v>517</v>
      </c>
      <c r="C295" s="85" t="s">
        <v>54</v>
      </c>
      <c r="D295" s="85" t="s">
        <v>55</v>
      </c>
      <c r="E295" s="85" t="s">
        <v>517</v>
      </c>
      <c r="F295" s="41">
        <v>97902</v>
      </c>
      <c r="G295" s="383" t="s">
        <v>1920</v>
      </c>
      <c r="H295" s="85" t="s">
        <v>119</v>
      </c>
      <c r="I295" s="37">
        <v>6</v>
      </c>
      <c r="J295" s="519" t="s">
        <v>1921</v>
      </c>
      <c r="K295" s="37">
        <v>672.24</v>
      </c>
      <c r="L295" s="37">
        <v>4033.44</v>
      </c>
      <c r="M295" s="686"/>
      <c r="N295" s="384"/>
      <c r="O295" s="384"/>
      <c r="P295" s="87"/>
      <c r="Q295" s="87"/>
      <c r="R295" s="87"/>
      <c r="S295" s="87"/>
      <c r="T295" s="87"/>
      <c r="U295" s="87"/>
      <c r="V295" s="87"/>
      <c r="W295" s="87"/>
      <c r="X295" s="87"/>
      <c r="Y295" s="87"/>
      <c r="Z295" s="87"/>
      <c r="AA295" s="87"/>
    </row>
    <row r="296" spans="1:27" ht="24" x14ac:dyDescent="0.25">
      <c r="B296" s="85" t="s">
        <v>518</v>
      </c>
      <c r="C296" s="85" t="s">
        <v>54</v>
      </c>
      <c r="D296" s="85" t="s">
        <v>55</v>
      </c>
      <c r="E296" s="85" t="s">
        <v>518</v>
      </c>
      <c r="F296" s="41">
        <v>94228</v>
      </c>
      <c r="G296" s="383" t="s">
        <v>2055</v>
      </c>
      <c r="H296" s="85" t="s">
        <v>153</v>
      </c>
      <c r="I296" s="37">
        <v>71.099999999999994</v>
      </c>
      <c r="J296" s="519" t="s">
        <v>2056</v>
      </c>
      <c r="K296" s="37">
        <v>100.34</v>
      </c>
      <c r="L296" s="37">
        <v>7134.17</v>
      </c>
      <c r="M296" s="686"/>
      <c r="N296" s="384"/>
      <c r="O296" s="384"/>
      <c r="P296" s="87"/>
      <c r="Q296" s="87"/>
      <c r="R296" s="87"/>
      <c r="S296" s="87"/>
      <c r="T296" s="87"/>
      <c r="U296" s="87"/>
      <c r="V296" s="87"/>
      <c r="W296" s="87"/>
      <c r="X296" s="87"/>
      <c r="Y296" s="87"/>
      <c r="Z296" s="87"/>
      <c r="AA296" s="87"/>
    </row>
    <row r="297" spans="1:27" ht="36" x14ac:dyDescent="0.25">
      <c r="B297" s="85" t="s">
        <v>525</v>
      </c>
      <c r="C297" s="85" t="s">
        <v>54</v>
      </c>
      <c r="D297" s="85" t="s">
        <v>55</v>
      </c>
      <c r="E297" s="85" t="s">
        <v>525</v>
      </c>
      <c r="F297" s="41">
        <v>89746</v>
      </c>
      <c r="G297" s="383" t="s">
        <v>1930</v>
      </c>
      <c r="H297" s="85" t="s">
        <v>119</v>
      </c>
      <c r="I297" s="37">
        <v>11</v>
      </c>
      <c r="J297" s="519" t="s">
        <v>1931</v>
      </c>
      <c r="K297" s="37">
        <v>33.700000000000003</v>
      </c>
      <c r="L297" s="37">
        <v>370.7</v>
      </c>
      <c r="M297" s="686"/>
      <c r="N297" s="384"/>
      <c r="O297" s="384"/>
      <c r="P297" s="87"/>
      <c r="Q297" s="87"/>
      <c r="R297" s="87"/>
      <c r="S297" s="87"/>
      <c r="T297" s="87"/>
      <c r="U297" s="87"/>
      <c r="V297" s="87"/>
      <c r="W297" s="87"/>
      <c r="X297" s="87"/>
      <c r="Y297" s="87"/>
      <c r="Z297" s="87"/>
      <c r="AA297" s="87"/>
    </row>
    <row r="298" spans="1:27" ht="36" x14ac:dyDescent="0.25">
      <c r="B298" s="85" t="s">
        <v>526</v>
      </c>
      <c r="C298" s="85" t="s">
        <v>54</v>
      </c>
      <c r="D298" s="85" t="s">
        <v>55</v>
      </c>
      <c r="E298" s="85" t="s">
        <v>526</v>
      </c>
      <c r="F298" s="41">
        <v>89744</v>
      </c>
      <c r="G298" s="383" t="s">
        <v>1936</v>
      </c>
      <c r="H298" s="85" t="s">
        <v>119</v>
      </c>
      <c r="I298" s="37">
        <v>36</v>
      </c>
      <c r="J298" s="519" t="s">
        <v>1937</v>
      </c>
      <c r="K298" s="37">
        <v>32.700000000000003</v>
      </c>
      <c r="L298" s="37">
        <v>1177.2</v>
      </c>
      <c r="M298" s="686"/>
      <c r="N298" s="384"/>
      <c r="O298" s="384"/>
      <c r="P298" s="87"/>
      <c r="Q298" s="87"/>
      <c r="R298" s="87"/>
      <c r="S298" s="87"/>
      <c r="T298" s="87"/>
      <c r="U298" s="87"/>
      <c r="V298" s="87"/>
      <c r="W298" s="87"/>
      <c r="X298" s="87"/>
      <c r="Y298" s="87"/>
      <c r="Z298" s="87"/>
      <c r="AA298" s="87"/>
    </row>
    <row r="299" spans="1:27" ht="36" x14ac:dyDescent="0.25">
      <c r="B299" s="85" t="s">
        <v>622</v>
      </c>
      <c r="C299" s="85" t="s">
        <v>54</v>
      </c>
      <c r="D299" s="85" t="s">
        <v>55</v>
      </c>
      <c r="E299" s="85" t="s">
        <v>622</v>
      </c>
      <c r="F299" s="41">
        <v>89778</v>
      </c>
      <c r="G299" s="383" t="s">
        <v>2057</v>
      </c>
      <c r="H299" s="85" t="s">
        <v>119</v>
      </c>
      <c r="I299" s="37">
        <v>5</v>
      </c>
      <c r="J299" s="519" t="s">
        <v>2058</v>
      </c>
      <c r="K299" s="37">
        <v>21.37</v>
      </c>
      <c r="L299" s="37">
        <v>106.85</v>
      </c>
      <c r="M299" s="686"/>
      <c r="N299" s="384"/>
      <c r="O299" s="384"/>
      <c r="P299" s="87"/>
      <c r="Q299" s="87"/>
      <c r="R299" s="87"/>
      <c r="S299" s="87"/>
      <c r="T299" s="87"/>
      <c r="U299" s="87"/>
      <c r="V299" s="87"/>
      <c r="W299" s="87"/>
      <c r="X299" s="87"/>
      <c r="Y299" s="87"/>
      <c r="Z299" s="87"/>
      <c r="AA299" s="87"/>
    </row>
    <row r="300" spans="1:27" ht="24" x14ac:dyDescent="0.25">
      <c r="B300" s="85" t="s">
        <v>1130</v>
      </c>
      <c r="C300" s="85" t="s">
        <v>54</v>
      </c>
      <c r="D300" s="85" t="s">
        <v>55</v>
      </c>
      <c r="E300" s="85" t="s">
        <v>1130</v>
      </c>
      <c r="F300" s="41">
        <v>89580</v>
      </c>
      <c r="G300" s="383" t="s">
        <v>2059</v>
      </c>
      <c r="H300" s="85" t="s">
        <v>153</v>
      </c>
      <c r="I300" s="37">
        <v>159</v>
      </c>
      <c r="J300" s="519" t="s">
        <v>2060</v>
      </c>
      <c r="K300" s="37">
        <v>81.430000000000007</v>
      </c>
      <c r="L300" s="37">
        <v>12947.37</v>
      </c>
      <c r="M300" s="686"/>
      <c r="N300" s="384"/>
      <c r="O300" s="384"/>
      <c r="P300" s="87"/>
      <c r="Q300" s="87"/>
      <c r="R300" s="87"/>
      <c r="S300" s="87"/>
      <c r="T300" s="87"/>
      <c r="U300" s="87"/>
      <c r="V300" s="87"/>
      <c r="W300" s="87"/>
      <c r="X300" s="87"/>
      <c r="Y300" s="87"/>
      <c r="Z300" s="87"/>
      <c r="AA300" s="87"/>
    </row>
    <row r="301" spans="1:27" ht="24" x14ac:dyDescent="0.25">
      <c r="B301" s="85" t="s">
        <v>1131</v>
      </c>
      <c r="C301" s="85" t="s">
        <v>54</v>
      </c>
      <c r="D301" s="85" t="s">
        <v>55</v>
      </c>
      <c r="E301" s="85" t="s">
        <v>1131</v>
      </c>
      <c r="F301" s="41">
        <v>89578</v>
      </c>
      <c r="G301" s="383" t="s">
        <v>2061</v>
      </c>
      <c r="H301" s="85" t="s">
        <v>153</v>
      </c>
      <c r="I301" s="37">
        <v>61.8</v>
      </c>
      <c r="J301" s="519" t="s">
        <v>2062</v>
      </c>
      <c r="K301" s="37">
        <v>39.299999999999997</v>
      </c>
      <c r="L301" s="37">
        <v>2428.7399999999998</v>
      </c>
      <c r="M301" s="686"/>
      <c r="N301" s="384"/>
      <c r="O301" s="384"/>
      <c r="P301" s="87"/>
      <c r="Q301" s="87"/>
      <c r="R301" s="87"/>
      <c r="S301" s="87"/>
      <c r="T301" s="87"/>
      <c r="U301" s="87"/>
      <c r="V301" s="87"/>
      <c r="W301" s="87"/>
      <c r="X301" s="87"/>
      <c r="Y301" s="87"/>
      <c r="Z301" s="87"/>
      <c r="AA301" s="87"/>
    </row>
    <row r="302" spans="1:27" x14ac:dyDescent="0.25">
      <c r="B302" s="572"/>
      <c r="C302" s="572"/>
      <c r="D302" s="572"/>
      <c r="E302" s="572"/>
      <c r="F302" s="581"/>
      <c r="G302" s="571"/>
      <c r="H302" s="572"/>
      <c r="I302" s="582"/>
      <c r="J302" s="583"/>
      <c r="K302" s="582"/>
      <c r="L302" s="584"/>
      <c r="M302" s="686"/>
      <c r="N302" s="87"/>
      <c r="O302" s="87"/>
      <c r="P302" s="87"/>
      <c r="Q302" s="87"/>
      <c r="R302" s="87"/>
      <c r="S302" s="87"/>
      <c r="T302" s="87"/>
      <c r="U302" s="87"/>
      <c r="V302" s="87"/>
      <c r="W302" s="87"/>
      <c r="X302" s="87"/>
      <c r="Y302" s="87"/>
      <c r="Z302" s="87"/>
      <c r="AA302" s="87"/>
    </row>
    <row r="303" spans="1:27" x14ac:dyDescent="0.25">
      <c r="B303" s="616" t="s">
        <v>152</v>
      </c>
      <c r="C303" s="616"/>
      <c r="D303" s="616"/>
      <c r="E303" s="617"/>
      <c r="F303" s="616"/>
      <c r="G303" s="540" t="s">
        <v>149</v>
      </c>
      <c r="H303" s="539"/>
      <c r="I303" s="618"/>
      <c r="J303" s="619"/>
      <c r="K303" s="618"/>
      <c r="L303" s="620">
        <v>21030.959999999999</v>
      </c>
      <c r="M303" s="686"/>
      <c r="N303" s="87"/>
      <c r="O303" s="87"/>
      <c r="P303" s="87"/>
      <c r="Q303" s="87"/>
      <c r="R303" s="87"/>
      <c r="S303" s="87"/>
      <c r="T303" s="87"/>
      <c r="U303" s="87"/>
      <c r="V303" s="87"/>
      <c r="W303" s="87"/>
      <c r="X303" s="87"/>
      <c r="Y303" s="87"/>
      <c r="Z303" s="87"/>
      <c r="AA303" s="87"/>
    </row>
    <row r="304" spans="1:27" ht="36" x14ac:dyDescent="0.25">
      <c r="B304" s="85" t="s">
        <v>186</v>
      </c>
      <c r="C304" s="85" t="s">
        <v>54</v>
      </c>
      <c r="D304" s="85" t="s">
        <v>55</v>
      </c>
      <c r="E304" s="85" t="s">
        <v>186</v>
      </c>
      <c r="F304" s="41">
        <v>95470</v>
      </c>
      <c r="G304" s="383" t="s">
        <v>2063</v>
      </c>
      <c r="H304" s="85" t="s">
        <v>119</v>
      </c>
      <c r="I304" s="37">
        <v>4</v>
      </c>
      <c r="J304" s="519" t="s">
        <v>2064</v>
      </c>
      <c r="K304" s="37">
        <v>390.9</v>
      </c>
      <c r="L304" s="37">
        <v>1563.6</v>
      </c>
      <c r="M304" s="686"/>
      <c r="N304" s="87"/>
      <c r="O304" s="87"/>
      <c r="P304" s="87"/>
      <c r="Q304" s="87"/>
      <c r="R304" s="87"/>
      <c r="S304" s="87"/>
      <c r="T304" s="87"/>
      <c r="U304" s="87"/>
      <c r="V304" s="87"/>
      <c r="W304" s="87"/>
      <c r="X304" s="87"/>
      <c r="Y304" s="87"/>
      <c r="Z304" s="87"/>
      <c r="AA304" s="87"/>
    </row>
    <row r="305" spans="1:27" ht="24" x14ac:dyDescent="0.25">
      <c r="B305" s="85" t="s">
        <v>187</v>
      </c>
      <c r="C305" s="85" t="s">
        <v>54</v>
      </c>
      <c r="D305" s="85" t="s">
        <v>55</v>
      </c>
      <c r="E305" s="85" t="s">
        <v>187</v>
      </c>
      <c r="F305" s="41">
        <v>100849</v>
      </c>
      <c r="G305" s="383" t="s">
        <v>2065</v>
      </c>
      <c r="H305" s="85" t="s">
        <v>119</v>
      </c>
      <c r="I305" s="37">
        <v>4</v>
      </c>
      <c r="J305" s="519" t="s">
        <v>2066</v>
      </c>
      <c r="K305" s="37">
        <v>57.78</v>
      </c>
      <c r="L305" s="37">
        <v>231.12</v>
      </c>
      <c r="M305" s="686"/>
      <c r="N305" s="87"/>
      <c r="O305" s="87"/>
      <c r="P305" s="87"/>
      <c r="Q305" s="87"/>
      <c r="R305" s="87"/>
      <c r="S305" s="87"/>
      <c r="T305" s="87"/>
      <c r="U305" s="87"/>
      <c r="V305" s="87"/>
      <c r="W305" s="87"/>
      <c r="X305" s="87"/>
      <c r="Y305" s="87"/>
      <c r="Z305" s="87"/>
      <c r="AA305" s="87"/>
    </row>
    <row r="306" spans="1:27" ht="24" x14ac:dyDescent="0.25">
      <c r="B306" s="85" t="s">
        <v>188</v>
      </c>
      <c r="C306" s="85" t="s">
        <v>54</v>
      </c>
      <c r="D306" s="85" t="s">
        <v>55</v>
      </c>
      <c r="E306" s="85" t="s">
        <v>188</v>
      </c>
      <c r="F306" s="41">
        <v>99635</v>
      </c>
      <c r="G306" s="383" t="s">
        <v>2067</v>
      </c>
      <c r="H306" s="85" t="s">
        <v>119</v>
      </c>
      <c r="I306" s="37">
        <v>4</v>
      </c>
      <c r="J306" s="519" t="s">
        <v>2068</v>
      </c>
      <c r="K306" s="37">
        <v>306.44</v>
      </c>
      <c r="L306" s="37">
        <v>1225.76</v>
      </c>
      <c r="M306" s="686"/>
      <c r="N306" s="87"/>
      <c r="O306" s="87"/>
      <c r="P306" s="87"/>
      <c r="Q306" s="87"/>
      <c r="R306" s="87"/>
      <c r="S306" s="87"/>
      <c r="T306" s="87"/>
      <c r="U306" s="87"/>
      <c r="V306" s="87"/>
      <c r="W306" s="87"/>
      <c r="X306" s="87"/>
      <c r="Y306" s="87"/>
      <c r="Z306" s="87"/>
      <c r="AA306" s="87"/>
    </row>
    <row r="307" spans="1:27" ht="24" x14ac:dyDescent="0.25">
      <c r="B307" s="85" t="s">
        <v>189</v>
      </c>
      <c r="C307" s="85" t="s">
        <v>54</v>
      </c>
      <c r="D307" s="85" t="s">
        <v>55</v>
      </c>
      <c r="E307" s="85" t="s">
        <v>189</v>
      </c>
      <c r="F307" s="41">
        <v>95544</v>
      </c>
      <c r="G307" s="383" t="s">
        <v>2069</v>
      </c>
      <c r="H307" s="85" t="s">
        <v>119</v>
      </c>
      <c r="I307" s="37">
        <v>4</v>
      </c>
      <c r="J307" s="519" t="s">
        <v>2070</v>
      </c>
      <c r="K307" s="37">
        <v>46.29</v>
      </c>
      <c r="L307" s="37">
        <v>185.16</v>
      </c>
      <c r="M307" s="686"/>
      <c r="N307" s="87"/>
      <c r="O307" s="87"/>
      <c r="P307" s="87"/>
      <c r="Q307" s="87"/>
      <c r="R307" s="87"/>
      <c r="S307" s="87"/>
      <c r="T307" s="87"/>
      <c r="U307" s="87"/>
      <c r="V307" s="87"/>
      <c r="W307" s="87"/>
      <c r="X307" s="87"/>
      <c r="Y307" s="87"/>
      <c r="Z307" s="87"/>
      <c r="AA307" s="87"/>
    </row>
    <row r="308" spans="1:27" ht="24" x14ac:dyDescent="0.25">
      <c r="B308" s="85" t="s">
        <v>990</v>
      </c>
      <c r="C308" s="85" t="s">
        <v>54</v>
      </c>
      <c r="D308" s="85" t="s">
        <v>55</v>
      </c>
      <c r="E308" s="85" t="s">
        <v>990</v>
      </c>
      <c r="F308" s="41">
        <v>95547</v>
      </c>
      <c r="G308" s="383" t="s">
        <v>2071</v>
      </c>
      <c r="H308" s="85" t="s">
        <v>119</v>
      </c>
      <c r="I308" s="37">
        <v>10</v>
      </c>
      <c r="J308" s="519" t="s">
        <v>2072</v>
      </c>
      <c r="K308" s="37">
        <v>77.930000000000007</v>
      </c>
      <c r="L308" s="37">
        <v>779.3</v>
      </c>
      <c r="M308" s="686"/>
      <c r="N308" s="87"/>
      <c r="O308" s="87"/>
      <c r="P308" s="87"/>
      <c r="Q308" s="87"/>
      <c r="R308" s="87"/>
      <c r="S308" s="87"/>
      <c r="T308" s="87"/>
      <c r="U308" s="87"/>
      <c r="V308" s="87"/>
      <c r="W308" s="87"/>
      <c r="X308" s="87"/>
      <c r="Y308" s="87"/>
      <c r="Z308" s="87"/>
      <c r="AA308" s="87"/>
    </row>
    <row r="309" spans="1:27" x14ac:dyDescent="0.25">
      <c r="B309" s="85" t="s">
        <v>370</v>
      </c>
      <c r="C309" s="85" t="s">
        <v>54</v>
      </c>
      <c r="D309" s="85" t="s">
        <v>56</v>
      </c>
      <c r="E309" s="85" t="s">
        <v>370</v>
      </c>
      <c r="F309" s="41">
        <v>1301004064</v>
      </c>
      <c r="G309" s="383" t="s">
        <v>2073</v>
      </c>
      <c r="H309" s="85" t="s">
        <v>119</v>
      </c>
      <c r="I309" s="37">
        <v>10</v>
      </c>
      <c r="J309" s="519">
        <v>61.64</v>
      </c>
      <c r="K309" s="37">
        <v>75.489999999999995</v>
      </c>
      <c r="L309" s="37">
        <v>754.9</v>
      </c>
      <c r="M309" s="686"/>
      <c r="N309" s="87"/>
      <c r="O309" s="87"/>
      <c r="P309" s="87"/>
      <c r="Q309" s="87"/>
      <c r="R309" s="87"/>
      <c r="S309" s="87"/>
      <c r="T309" s="87"/>
      <c r="U309" s="87"/>
      <c r="V309" s="87"/>
      <c r="W309" s="87"/>
      <c r="X309" s="87"/>
      <c r="Y309" s="87"/>
      <c r="Z309" s="87"/>
      <c r="AA309" s="87"/>
    </row>
    <row r="310" spans="1:27" s="87" customFormat="1" ht="36" x14ac:dyDescent="0.25">
      <c r="B310" s="85" t="s">
        <v>434</v>
      </c>
      <c r="C310" s="85" t="s">
        <v>54</v>
      </c>
      <c r="D310" s="85" t="s">
        <v>55</v>
      </c>
      <c r="E310" s="85" t="s">
        <v>434</v>
      </c>
      <c r="F310" s="41">
        <v>86938</v>
      </c>
      <c r="G310" s="383" t="s">
        <v>2074</v>
      </c>
      <c r="H310" s="85" t="s">
        <v>119</v>
      </c>
      <c r="I310" s="37">
        <v>2</v>
      </c>
      <c r="J310" s="519" t="s">
        <v>2075</v>
      </c>
      <c r="K310" s="37">
        <v>741.28</v>
      </c>
      <c r="L310" s="37">
        <v>1482.56</v>
      </c>
      <c r="M310" s="686"/>
    </row>
    <row r="311" spans="1:27" s="87" customFormat="1" ht="36" x14ac:dyDescent="0.25">
      <c r="B311" s="85" t="s">
        <v>435</v>
      </c>
      <c r="C311" s="85" t="s">
        <v>54</v>
      </c>
      <c r="D311" s="85" t="s">
        <v>56</v>
      </c>
      <c r="E311" s="85" t="s">
        <v>435</v>
      </c>
      <c r="F311" s="41">
        <v>1301004052</v>
      </c>
      <c r="G311" s="383" t="s">
        <v>2076</v>
      </c>
      <c r="H311" s="85" t="s">
        <v>213</v>
      </c>
      <c r="I311" s="37">
        <v>4</v>
      </c>
      <c r="J311" s="519">
        <v>1949.94</v>
      </c>
      <c r="K311" s="37">
        <v>2388.17</v>
      </c>
      <c r="L311" s="37">
        <v>9552.68</v>
      </c>
      <c r="M311" s="686"/>
    </row>
    <row r="312" spans="1:27" s="87" customFormat="1" ht="24" x14ac:dyDescent="0.25">
      <c r="B312" s="85" t="s">
        <v>519</v>
      </c>
      <c r="C312" s="85" t="s">
        <v>54</v>
      </c>
      <c r="D312" s="85" t="s">
        <v>55</v>
      </c>
      <c r="E312" s="85" t="s">
        <v>519</v>
      </c>
      <c r="F312" s="41">
        <v>86904</v>
      </c>
      <c r="G312" s="383" t="s">
        <v>2077</v>
      </c>
      <c r="H312" s="85" t="s">
        <v>119</v>
      </c>
      <c r="I312" s="37">
        <v>2</v>
      </c>
      <c r="J312" s="519" t="s">
        <v>2078</v>
      </c>
      <c r="K312" s="37">
        <v>191.84</v>
      </c>
      <c r="L312" s="37">
        <v>383.68</v>
      </c>
      <c r="M312" s="686"/>
    </row>
    <row r="313" spans="1:27" s="87" customFormat="1" ht="48" x14ac:dyDescent="0.25">
      <c r="B313" s="85" t="s">
        <v>520</v>
      </c>
      <c r="C313" s="85" t="s">
        <v>54</v>
      </c>
      <c r="D313" s="85" t="s">
        <v>55</v>
      </c>
      <c r="E313" s="85" t="s">
        <v>520</v>
      </c>
      <c r="F313" s="41">
        <v>86922</v>
      </c>
      <c r="G313" s="383" t="s">
        <v>2079</v>
      </c>
      <c r="H313" s="85" t="s">
        <v>119</v>
      </c>
      <c r="I313" s="37">
        <v>2</v>
      </c>
      <c r="J313" s="519" t="s">
        <v>2080</v>
      </c>
      <c r="K313" s="37">
        <v>1330.38</v>
      </c>
      <c r="L313" s="37">
        <v>2660.76</v>
      </c>
      <c r="M313" s="686"/>
    </row>
    <row r="314" spans="1:27" s="87" customFormat="1" ht="36" x14ac:dyDescent="0.25">
      <c r="B314" s="85" t="s">
        <v>991</v>
      </c>
      <c r="C314" s="410" t="s">
        <v>54</v>
      </c>
      <c r="D314" s="85" t="s">
        <v>56</v>
      </c>
      <c r="E314" s="85" t="s">
        <v>991</v>
      </c>
      <c r="F314" s="41">
        <v>1301003066</v>
      </c>
      <c r="G314" s="383" t="s">
        <v>2081</v>
      </c>
      <c r="H314" s="85" t="s">
        <v>119</v>
      </c>
      <c r="I314" s="37">
        <v>4</v>
      </c>
      <c r="J314" s="519">
        <v>216.25</v>
      </c>
      <c r="K314" s="37">
        <v>264.85000000000002</v>
      </c>
      <c r="L314" s="37">
        <v>1059.4000000000001</v>
      </c>
      <c r="M314" s="686"/>
    </row>
    <row r="315" spans="1:27" s="87" customFormat="1" ht="24" x14ac:dyDescent="0.25">
      <c r="A315" s="387"/>
      <c r="B315" s="85" t="s">
        <v>1107</v>
      </c>
      <c r="C315" s="410" t="s">
        <v>54</v>
      </c>
      <c r="D315" s="85" t="s">
        <v>55</v>
      </c>
      <c r="E315" s="85" t="s">
        <v>1107</v>
      </c>
      <c r="F315" s="41">
        <v>86909</v>
      </c>
      <c r="G315" s="383" t="s">
        <v>2082</v>
      </c>
      <c r="H315" s="85" t="s">
        <v>119</v>
      </c>
      <c r="I315" s="37">
        <v>4</v>
      </c>
      <c r="J315" s="519" t="s">
        <v>2083</v>
      </c>
      <c r="K315" s="37">
        <v>170.28</v>
      </c>
      <c r="L315" s="37">
        <v>681.12</v>
      </c>
      <c r="M315" s="686"/>
    </row>
    <row r="316" spans="1:27" s="87" customFormat="1" ht="24" x14ac:dyDescent="0.25">
      <c r="A316" s="387"/>
      <c r="B316" s="85" t="s">
        <v>1108</v>
      </c>
      <c r="C316" s="410" t="s">
        <v>54</v>
      </c>
      <c r="D316" s="85" t="s">
        <v>55</v>
      </c>
      <c r="E316" s="85" t="s">
        <v>1108</v>
      </c>
      <c r="F316" s="41">
        <v>100860</v>
      </c>
      <c r="G316" s="383" t="s">
        <v>2084</v>
      </c>
      <c r="H316" s="85" t="s">
        <v>119</v>
      </c>
      <c r="I316" s="37">
        <v>4</v>
      </c>
      <c r="J316" s="519" t="s">
        <v>2085</v>
      </c>
      <c r="K316" s="37">
        <v>117.73</v>
      </c>
      <c r="L316" s="37">
        <v>470.92</v>
      </c>
      <c r="M316" s="686"/>
    </row>
    <row r="317" spans="1:27" x14ac:dyDescent="0.25">
      <c r="B317" s="565"/>
      <c r="C317" s="565"/>
      <c r="D317" s="565"/>
      <c r="E317" s="565"/>
      <c r="F317" s="565"/>
      <c r="G317" s="566"/>
      <c r="H317" s="567"/>
      <c r="I317" s="568"/>
      <c r="J317" s="569"/>
      <c r="K317" s="585"/>
      <c r="L317" s="570"/>
      <c r="M317" s="686"/>
      <c r="N317" s="87"/>
      <c r="O317" s="87"/>
      <c r="P317" s="87"/>
      <c r="Q317" s="87"/>
      <c r="R317" s="87"/>
      <c r="S317" s="87"/>
      <c r="T317" s="87"/>
      <c r="U317" s="87"/>
      <c r="V317" s="87"/>
      <c r="W317" s="87"/>
      <c r="X317" s="87"/>
      <c r="Y317" s="87"/>
      <c r="Z317" s="87"/>
      <c r="AA317" s="87"/>
    </row>
    <row r="318" spans="1:27" x14ac:dyDescent="0.25">
      <c r="B318" s="616" t="s">
        <v>155</v>
      </c>
      <c r="C318" s="616"/>
      <c r="D318" s="616"/>
      <c r="E318" s="617"/>
      <c r="F318" s="616"/>
      <c r="G318" s="540" t="s">
        <v>1358</v>
      </c>
      <c r="H318" s="539"/>
      <c r="I318" s="618"/>
      <c r="J318" s="670"/>
      <c r="K318" s="618"/>
      <c r="L318" s="620">
        <v>547431.57999999984</v>
      </c>
      <c r="M318" s="686"/>
      <c r="N318" s="87"/>
      <c r="O318" s="87"/>
      <c r="P318" s="87"/>
      <c r="Q318" s="87"/>
      <c r="R318" s="87"/>
      <c r="S318" s="87"/>
      <c r="T318" s="87"/>
      <c r="U318" s="87"/>
      <c r="V318" s="87"/>
      <c r="W318" s="87"/>
      <c r="X318" s="87"/>
      <c r="Y318" s="87"/>
      <c r="Z318" s="87"/>
      <c r="AA318" s="87"/>
    </row>
    <row r="319" spans="1:27" x14ac:dyDescent="0.25">
      <c r="B319" s="622" t="s">
        <v>1239</v>
      </c>
      <c r="C319" s="622"/>
      <c r="D319" s="622"/>
      <c r="E319" s="622"/>
      <c r="F319" s="622"/>
      <c r="G319" s="623" t="s">
        <v>899</v>
      </c>
      <c r="H319" s="624"/>
      <c r="I319" s="625"/>
      <c r="J319" s="669"/>
      <c r="K319" s="625"/>
      <c r="L319" s="627">
        <v>125085.72999999998</v>
      </c>
      <c r="M319" s="686"/>
      <c r="N319" s="87"/>
      <c r="O319" s="87"/>
      <c r="P319" s="87"/>
      <c r="Q319" s="87"/>
      <c r="R319" s="87"/>
      <c r="S319" s="87"/>
      <c r="T319" s="87"/>
      <c r="U319" s="87"/>
      <c r="V319" s="87"/>
      <c r="W319" s="87"/>
      <c r="X319" s="87"/>
      <c r="Y319" s="87"/>
      <c r="Z319" s="87"/>
      <c r="AA319" s="87"/>
    </row>
    <row r="320" spans="1:27" ht="36" x14ac:dyDescent="0.25">
      <c r="B320" s="85" t="s">
        <v>1300</v>
      </c>
      <c r="C320" s="85" t="s">
        <v>54</v>
      </c>
      <c r="D320" s="85" t="s">
        <v>55</v>
      </c>
      <c r="E320" s="85" t="s">
        <v>1300</v>
      </c>
      <c r="F320" s="41">
        <v>92994</v>
      </c>
      <c r="G320" s="383" t="s">
        <v>2086</v>
      </c>
      <c r="H320" s="85" t="s">
        <v>153</v>
      </c>
      <c r="I320" s="37">
        <v>178.04</v>
      </c>
      <c r="J320" s="519" t="s">
        <v>2087</v>
      </c>
      <c r="K320" s="37">
        <v>137.13999999999999</v>
      </c>
      <c r="L320" s="37">
        <v>24416.400000000001</v>
      </c>
      <c r="M320" s="686"/>
      <c r="N320" s="671" t="s">
        <v>131</v>
      </c>
      <c r="O320" s="671" t="s">
        <v>315</v>
      </c>
      <c r="P320" s="87"/>
      <c r="Q320" s="87"/>
      <c r="R320" s="87"/>
      <c r="S320" s="87"/>
      <c r="T320" s="87"/>
      <c r="U320" s="87"/>
      <c r="V320" s="87"/>
      <c r="W320" s="87"/>
      <c r="X320" s="87"/>
      <c r="Y320" s="87"/>
      <c r="Z320" s="87"/>
      <c r="AA320" s="87"/>
    </row>
    <row r="321" spans="2:27" ht="24" x14ac:dyDescent="0.25">
      <c r="B321" s="85" t="s">
        <v>1301</v>
      </c>
      <c r="C321" s="85" t="s">
        <v>54</v>
      </c>
      <c r="D321" s="85" t="s">
        <v>55</v>
      </c>
      <c r="E321" s="85" t="s">
        <v>1301</v>
      </c>
      <c r="F321" s="41">
        <v>91935</v>
      </c>
      <c r="G321" s="383" t="s">
        <v>2088</v>
      </c>
      <c r="H321" s="85" t="s">
        <v>153</v>
      </c>
      <c r="I321" s="37">
        <v>310.82</v>
      </c>
      <c r="J321" s="519" t="s">
        <v>2089</v>
      </c>
      <c r="K321" s="37">
        <v>26.99</v>
      </c>
      <c r="L321" s="37">
        <v>8389.0300000000007</v>
      </c>
      <c r="M321" s="686"/>
      <c r="N321" s="642">
        <v>195.56</v>
      </c>
      <c r="O321" s="642">
        <v>224.01</v>
      </c>
      <c r="P321" s="87"/>
      <c r="Q321" s="87"/>
      <c r="R321" s="87"/>
      <c r="S321" s="87"/>
      <c r="T321" s="87"/>
      <c r="U321" s="87"/>
      <c r="V321" s="87"/>
      <c r="W321" s="87"/>
      <c r="X321" s="87"/>
      <c r="Y321" s="87"/>
      <c r="Z321" s="87"/>
      <c r="AA321" s="87"/>
    </row>
    <row r="322" spans="2:27" ht="36" x14ac:dyDescent="0.25">
      <c r="B322" s="85" t="s">
        <v>1302</v>
      </c>
      <c r="C322" s="85" t="s">
        <v>54</v>
      </c>
      <c r="D322" s="85" t="s">
        <v>55</v>
      </c>
      <c r="E322" s="85" t="s">
        <v>1302</v>
      </c>
      <c r="F322" s="41">
        <v>92998</v>
      </c>
      <c r="G322" s="383" t="s">
        <v>2090</v>
      </c>
      <c r="H322" s="85" t="s">
        <v>153</v>
      </c>
      <c r="I322" s="37">
        <v>10.4</v>
      </c>
      <c r="J322" s="519" t="s">
        <v>2091</v>
      </c>
      <c r="K322" s="37">
        <v>203.33</v>
      </c>
      <c r="L322" s="37">
        <v>2114.63</v>
      </c>
      <c r="M322" s="686"/>
      <c r="N322" s="87"/>
      <c r="O322" s="87"/>
      <c r="P322" s="87"/>
      <c r="Q322" s="87"/>
      <c r="R322" s="87"/>
      <c r="S322" s="87"/>
      <c r="T322" s="87"/>
      <c r="U322" s="87"/>
      <c r="V322" s="87"/>
      <c r="W322" s="87"/>
      <c r="X322" s="87"/>
      <c r="Y322" s="87"/>
      <c r="Z322" s="87"/>
      <c r="AA322" s="87"/>
    </row>
    <row r="323" spans="2:27" ht="36" x14ac:dyDescent="0.25">
      <c r="B323" s="85" t="s">
        <v>1303</v>
      </c>
      <c r="C323" s="85" t="s">
        <v>54</v>
      </c>
      <c r="D323" s="85" t="s">
        <v>55</v>
      </c>
      <c r="E323" s="85" t="s">
        <v>1303</v>
      </c>
      <c r="F323" s="41">
        <v>101562</v>
      </c>
      <c r="G323" s="383" t="s">
        <v>2092</v>
      </c>
      <c r="H323" s="85" t="s">
        <v>153</v>
      </c>
      <c r="I323" s="37">
        <v>305.61</v>
      </c>
      <c r="J323" s="519" t="s">
        <v>2093</v>
      </c>
      <c r="K323" s="37">
        <v>26.68</v>
      </c>
      <c r="L323" s="37">
        <v>8153.67</v>
      </c>
      <c r="M323" s="686"/>
      <c r="N323" s="387"/>
      <c r="O323" s="87"/>
      <c r="P323" s="87"/>
      <c r="Q323" s="87"/>
      <c r="R323" s="87"/>
      <c r="S323" s="87"/>
      <c r="T323" s="87"/>
      <c r="U323" s="87"/>
      <c r="V323" s="87"/>
      <c r="W323" s="87"/>
      <c r="X323" s="87"/>
      <c r="Y323" s="87"/>
      <c r="Z323" s="87"/>
      <c r="AA323" s="87"/>
    </row>
    <row r="324" spans="2:27" ht="36" x14ac:dyDescent="0.25">
      <c r="B324" s="85" t="s">
        <v>1304</v>
      </c>
      <c r="C324" s="85" t="s">
        <v>54</v>
      </c>
      <c r="D324" s="85" t="s">
        <v>55</v>
      </c>
      <c r="E324" s="85" t="s">
        <v>1304</v>
      </c>
      <c r="F324" s="41">
        <v>92986</v>
      </c>
      <c r="G324" s="383" t="s">
        <v>2094</v>
      </c>
      <c r="H324" s="85" t="s">
        <v>153</v>
      </c>
      <c r="I324" s="37">
        <v>31.17</v>
      </c>
      <c r="J324" s="519" t="s">
        <v>2095</v>
      </c>
      <c r="K324" s="37">
        <v>40.68</v>
      </c>
      <c r="L324" s="37">
        <v>1267.99</v>
      </c>
      <c r="M324" s="686"/>
      <c r="N324" s="87"/>
      <c r="O324" s="87"/>
      <c r="P324" s="87"/>
      <c r="Q324" s="87"/>
      <c r="R324" s="87"/>
      <c r="S324" s="87"/>
      <c r="T324" s="87"/>
      <c r="U324" s="87"/>
      <c r="V324" s="87"/>
      <c r="W324" s="87"/>
      <c r="X324" s="87"/>
      <c r="Y324" s="87"/>
      <c r="Z324" s="87"/>
      <c r="AA324" s="87"/>
    </row>
    <row r="325" spans="2:27" ht="36" x14ac:dyDescent="0.25">
      <c r="B325" s="85" t="s">
        <v>1305</v>
      </c>
      <c r="C325" s="85" t="s">
        <v>54</v>
      </c>
      <c r="D325" s="85" t="s">
        <v>55</v>
      </c>
      <c r="E325" s="85" t="s">
        <v>1305</v>
      </c>
      <c r="F325" s="41">
        <v>92990</v>
      </c>
      <c r="G325" s="383" t="s">
        <v>2096</v>
      </c>
      <c r="H325" s="85" t="s">
        <v>153</v>
      </c>
      <c r="I325" s="37">
        <v>169.17</v>
      </c>
      <c r="J325" s="519" t="s">
        <v>2097</v>
      </c>
      <c r="K325" s="37">
        <v>81.650000000000006</v>
      </c>
      <c r="L325" s="37">
        <v>13812.73</v>
      </c>
      <c r="M325" s="686"/>
      <c r="N325" s="87"/>
      <c r="O325" s="87"/>
      <c r="P325" s="87"/>
      <c r="Q325" s="87"/>
      <c r="R325" s="87"/>
      <c r="S325" s="87"/>
      <c r="T325" s="87"/>
      <c r="U325" s="87"/>
      <c r="V325" s="87"/>
      <c r="W325" s="87"/>
      <c r="X325" s="87"/>
      <c r="Y325" s="87"/>
      <c r="Z325" s="87"/>
      <c r="AA325" s="87"/>
    </row>
    <row r="326" spans="2:27" ht="24" x14ac:dyDescent="0.25">
      <c r="B326" s="85" t="s">
        <v>1306</v>
      </c>
      <c r="C326" s="85" t="s">
        <v>54</v>
      </c>
      <c r="D326" s="85" t="s">
        <v>55</v>
      </c>
      <c r="E326" s="85" t="s">
        <v>1306</v>
      </c>
      <c r="F326" s="41">
        <v>91926</v>
      </c>
      <c r="G326" s="383" t="s">
        <v>2098</v>
      </c>
      <c r="H326" s="85" t="s">
        <v>153</v>
      </c>
      <c r="I326" s="37">
        <v>3023.79</v>
      </c>
      <c r="J326" s="519" t="s">
        <v>2099</v>
      </c>
      <c r="K326" s="37">
        <v>4.6399999999999997</v>
      </c>
      <c r="L326" s="37">
        <v>14030.38</v>
      </c>
      <c r="M326" s="686"/>
      <c r="N326" s="87"/>
      <c r="O326" s="87"/>
      <c r="P326" s="87"/>
      <c r="Q326" s="87"/>
      <c r="R326" s="87"/>
      <c r="S326" s="87"/>
      <c r="T326" s="87"/>
      <c r="U326" s="87"/>
      <c r="V326" s="87"/>
      <c r="W326" s="87"/>
      <c r="X326" s="87"/>
      <c r="Y326" s="87"/>
      <c r="Z326" s="87"/>
      <c r="AA326" s="87"/>
    </row>
    <row r="327" spans="2:27" ht="24" x14ac:dyDescent="0.25">
      <c r="B327" s="85" t="s">
        <v>1307</v>
      </c>
      <c r="C327" s="85" t="s">
        <v>54</v>
      </c>
      <c r="D327" s="85" t="s">
        <v>55</v>
      </c>
      <c r="E327" s="85" t="s">
        <v>1307</v>
      </c>
      <c r="F327" s="41">
        <v>91928</v>
      </c>
      <c r="G327" s="383" t="s">
        <v>2100</v>
      </c>
      <c r="H327" s="85" t="s">
        <v>153</v>
      </c>
      <c r="I327" s="37">
        <v>240.92</v>
      </c>
      <c r="J327" s="519" t="s">
        <v>2101</v>
      </c>
      <c r="K327" s="37">
        <v>7.15</v>
      </c>
      <c r="L327" s="37">
        <v>1722.57</v>
      </c>
      <c r="M327" s="686"/>
      <c r="N327" s="87"/>
      <c r="O327" s="87"/>
      <c r="P327" s="87"/>
      <c r="Q327" s="87"/>
      <c r="R327" s="87"/>
      <c r="S327" s="87"/>
      <c r="T327" s="87"/>
      <c r="U327" s="87"/>
      <c r="V327" s="87"/>
      <c r="W327" s="87"/>
      <c r="X327" s="87"/>
      <c r="Y327" s="87"/>
      <c r="Z327" s="87"/>
      <c r="AA327" s="87"/>
    </row>
    <row r="328" spans="2:27" ht="24" x14ac:dyDescent="0.25">
      <c r="B328" s="85" t="s">
        <v>1308</v>
      </c>
      <c r="C328" s="85" t="s">
        <v>54</v>
      </c>
      <c r="D328" s="85" t="s">
        <v>55</v>
      </c>
      <c r="E328" s="85" t="s">
        <v>1308</v>
      </c>
      <c r="F328" s="41">
        <v>91930</v>
      </c>
      <c r="G328" s="383" t="s">
        <v>2102</v>
      </c>
      <c r="H328" s="85" t="s">
        <v>153</v>
      </c>
      <c r="I328" s="37">
        <v>58.46</v>
      </c>
      <c r="J328" s="519" t="s">
        <v>2103</v>
      </c>
      <c r="K328" s="37">
        <v>9.98</v>
      </c>
      <c r="L328" s="37">
        <v>583.42999999999995</v>
      </c>
      <c r="M328" s="686"/>
      <c r="N328" s="87"/>
      <c r="O328" s="87"/>
      <c r="P328" s="87"/>
      <c r="Q328" s="87"/>
      <c r="R328" s="87"/>
      <c r="S328" s="87"/>
      <c r="T328" s="87"/>
      <c r="U328" s="87"/>
      <c r="V328" s="87"/>
      <c r="W328" s="87"/>
      <c r="X328" s="87"/>
      <c r="Y328" s="87"/>
      <c r="Z328" s="87"/>
      <c r="AA328" s="87"/>
    </row>
    <row r="329" spans="2:27" ht="36" x14ac:dyDescent="0.25">
      <c r="B329" s="85" t="s">
        <v>1309</v>
      </c>
      <c r="C329" s="85" t="s">
        <v>54</v>
      </c>
      <c r="D329" s="85" t="s">
        <v>55</v>
      </c>
      <c r="E329" s="85" t="s">
        <v>1309</v>
      </c>
      <c r="F329" s="41">
        <v>89385</v>
      </c>
      <c r="G329" s="383" t="s">
        <v>1987</v>
      </c>
      <c r="H329" s="85" t="s">
        <v>119</v>
      </c>
      <c r="I329" s="37">
        <v>4</v>
      </c>
      <c r="J329" s="519" t="s">
        <v>1988</v>
      </c>
      <c r="K329" s="37">
        <v>8.32</v>
      </c>
      <c r="L329" s="37">
        <v>33.28</v>
      </c>
      <c r="M329" s="686"/>
      <c r="N329" s="87"/>
      <c r="O329" s="87"/>
      <c r="P329" s="87"/>
      <c r="Q329" s="87"/>
      <c r="R329" s="87"/>
      <c r="S329" s="87"/>
      <c r="T329" s="87"/>
      <c r="U329" s="87"/>
      <c r="V329" s="87"/>
      <c r="W329" s="87"/>
      <c r="X329" s="87"/>
      <c r="Y329" s="87"/>
      <c r="Z329" s="87"/>
      <c r="AA329" s="87"/>
    </row>
    <row r="330" spans="2:27" ht="24" x14ac:dyDescent="0.25">
      <c r="B330" s="85" t="s">
        <v>1310</v>
      </c>
      <c r="C330" s="85" t="s">
        <v>54</v>
      </c>
      <c r="D330" s="85" t="s">
        <v>55</v>
      </c>
      <c r="E330" s="85" t="s">
        <v>1310</v>
      </c>
      <c r="F330" s="41">
        <v>91939</v>
      </c>
      <c r="G330" s="383" t="s">
        <v>2104</v>
      </c>
      <c r="H330" s="85" t="s">
        <v>119</v>
      </c>
      <c r="I330" s="37">
        <v>35</v>
      </c>
      <c r="J330" s="519" t="s">
        <v>2105</v>
      </c>
      <c r="K330" s="37">
        <v>34.14</v>
      </c>
      <c r="L330" s="37">
        <v>1194.9000000000001</v>
      </c>
      <c r="M330" s="686"/>
      <c r="N330" s="387"/>
      <c r="O330" s="87"/>
      <c r="P330" s="87"/>
      <c r="Q330" s="87"/>
      <c r="R330" s="87"/>
      <c r="S330" s="87"/>
      <c r="T330" s="87"/>
      <c r="U330" s="87"/>
      <c r="V330" s="87"/>
      <c r="W330" s="87"/>
      <c r="X330" s="87"/>
      <c r="Y330" s="87"/>
      <c r="Z330" s="87"/>
      <c r="AA330" s="87"/>
    </row>
    <row r="331" spans="2:27" ht="24" x14ac:dyDescent="0.25">
      <c r="B331" s="85" t="s">
        <v>1311</v>
      </c>
      <c r="C331" s="85" t="s">
        <v>54</v>
      </c>
      <c r="D331" s="85" t="s">
        <v>55</v>
      </c>
      <c r="E331" s="85" t="s">
        <v>1311</v>
      </c>
      <c r="F331" s="41">
        <v>91941</v>
      </c>
      <c r="G331" s="383" t="s">
        <v>2106</v>
      </c>
      <c r="H331" s="85" t="s">
        <v>119</v>
      </c>
      <c r="I331" s="37">
        <v>16</v>
      </c>
      <c r="J331" s="519" t="s">
        <v>2107</v>
      </c>
      <c r="K331" s="37">
        <v>12.27</v>
      </c>
      <c r="L331" s="37">
        <v>196.32</v>
      </c>
      <c r="M331" s="686"/>
      <c r="N331" s="387"/>
      <c r="O331" s="87"/>
      <c r="P331" s="87"/>
      <c r="Q331" s="87"/>
      <c r="R331" s="87"/>
      <c r="S331" s="87"/>
      <c r="T331" s="87"/>
      <c r="U331" s="87"/>
      <c r="V331" s="87"/>
      <c r="W331" s="87"/>
      <c r="X331" s="87"/>
      <c r="Y331" s="87"/>
      <c r="Z331" s="87"/>
      <c r="AA331" s="87"/>
    </row>
    <row r="332" spans="2:27" ht="24" x14ac:dyDescent="0.25">
      <c r="B332" s="85" t="s">
        <v>1312</v>
      </c>
      <c r="C332" s="85" t="s">
        <v>54</v>
      </c>
      <c r="D332" s="85" t="s">
        <v>55</v>
      </c>
      <c r="E332" s="85" t="s">
        <v>1312</v>
      </c>
      <c r="F332" s="41">
        <v>91940</v>
      </c>
      <c r="G332" s="383" t="s">
        <v>2108</v>
      </c>
      <c r="H332" s="85" t="s">
        <v>119</v>
      </c>
      <c r="I332" s="37">
        <v>49</v>
      </c>
      <c r="J332" s="519" t="s">
        <v>2018</v>
      </c>
      <c r="K332" s="37">
        <v>19.47</v>
      </c>
      <c r="L332" s="37">
        <v>954.03</v>
      </c>
      <c r="M332" s="686"/>
      <c r="N332" s="87"/>
      <c r="O332" s="87"/>
      <c r="P332" s="87"/>
      <c r="Q332" s="87"/>
      <c r="R332" s="87"/>
      <c r="S332" s="87"/>
      <c r="T332" s="87"/>
      <c r="U332" s="87"/>
      <c r="V332" s="87"/>
      <c r="W332" s="87"/>
      <c r="X332" s="87"/>
      <c r="Y332" s="87"/>
      <c r="Z332" s="87"/>
      <c r="AA332" s="87"/>
    </row>
    <row r="333" spans="2:27" ht="24" x14ac:dyDescent="0.25">
      <c r="B333" s="85" t="s">
        <v>1313</v>
      </c>
      <c r="C333" s="85" t="s">
        <v>54</v>
      </c>
      <c r="D333" s="85" t="s">
        <v>55</v>
      </c>
      <c r="E333" s="85" t="s">
        <v>1313</v>
      </c>
      <c r="F333" s="41">
        <v>91936</v>
      </c>
      <c r="G333" s="383" t="s">
        <v>2109</v>
      </c>
      <c r="H333" s="85" t="s">
        <v>119</v>
      </c>
      <c r="I333" s="37">
        <v>56</v>
      </c>
      <c r="J333" s="519" t="s">
        <v>2110</v>
      </c>
      <c r="K333" s="37">
        <v>18.45</v>
      </c>
      <c r="L333" s="37">
        <v>1033.2</v>
      </c>
      <c r="M333" s="686"/>
      <c r="N333" s="87"/>
      <c r="O333" s="87"/>
      <c r="P333" s="87"/>
      <c r="Q333" s="87"/>
      <c r="R333" s="87"/>
      <c r="S333" s="87"/>
      <c r="T333" s="87"/>
      <c r="U333" s="87"/>
      <c r="V333" s="87"/>
      <c r="W333" s="87"/>
      <c r="X333" s="87"/>
      <c r="Y333" s="87"/>
      <c r="Z333" s="87"/>
      <c r="AA333" s="87"/>
    </row>
    <row r="334" spans="2:27" ht="24" x14ac:dyDescent="0.25">
      <c r="B334" s="85" t="s">
        <v>1314</v>
      </c>
      <c r="C334" s="85" t="s">
        <v>54</v>
      </c>
      <c r="D334" s="85" t="s">
        <v>55</v>
      </c>
      <c r="E334" s="85" t="s">
        <v>1314</v>
      </c>
      <c r="F334" s="41">
        <v>96986</v>
      </c>
      <c r="G334" s="383" t="s">
        <v>2111</v>
      </c>
      <c r="H334" s="85" t="s">
        <v>119</v>
      </c>
      <c r="I334" s="37">
        <v>3</v>
      </c>
      <c r="J334" s="519" t="s">
        <v>2112</v>
      </c>
      <c r="K334" s="37">
        <v>141.66</v>
      </c>
      <c r="L334" s="37">
        <v>424.98</v>
      </c>
      <c r="M334" s="686"/>
      <c r="N334" s="87"/>
      <c r="O334" s="87"/>
      <c r="P334" s="87"/>
      <c r="Q334" s="87"/>
      <c r="R334" s="87"/>
      <c r="S334" s="87"/>
      <c r="T334" s="87"/>
      <c r="U334" s="87"/>
      <c r="V334" s="87"/>
      <c r="W334" s="87"/>
      <c r="X334" s="87"/>
      <c r="Y334" s="87"/>
      <c r="Z334" s="87"/>
      <c r="AA334" s="87"/>
    </row>
    <row r="335" spans="2:27" ht="36" x14ac:dyDescent="0.25">
      <c r="B335" s="85" t="s">
        <v>1315</v>
      </c>
      <c r="C335" s="85" t="s">
        <v>54</v>
      </c>
      <c r="D335" s="85" t="s">
        <v>55</v>
      </c>
      <c r="E335" s="85" t="s">
        <v>1315</v>
      </c>
      <c r="F335" s="41">
        <v>97886</v>
      </c>
      <c r="G335" s="383" t="s">
        <v>2113</v>
      </c>
      <c r="H335" s="85" t="s">
        <v>119</v>
      </c>
      <c r="I335" s="37">
        <v>8</v>
      </c>
      <c r="J335" s="519" t="s">
        <v>2114</v>
      </c>
      <c r="K335" s="37">
        <v>196.21</v>
      </c>
      <c r="L335" s="37">
        <v>1569.68</v>
      </c>
      <c r="M335" s="686"/>
      <c r="N335" s="87"/>
      <c r="O335" s="87"/>
      <c r="P335" s="87"/>
      <c r="Q335" s="87"/>
      <c r="R335" s="87"/>
      <c r="S335" s="87"/>
      <c r="T335" s="87"/>
      <c r="U335" s="87"/>
      <c r="V335" s="87"/>
      <c r="W335" s="87"/>
      <c r="X335" s="87"/>
      <c r="Y335" s="87"/>
      <c r="Z335" s="87"/>
      <c r="AA335" s="87"/>
    </row>
    <row r="336" spans="2:27" x14ac:dyDescent="0.25">
      <c r="B336" s="85" t="s">
        <v>1316</v>
      </c>
      <c r="C336" s="85" t="s">
        <v>54</v>
      </c>
      <c r="D336" s="85" t="s">
        <v>56</v>
      </c>
      <c r="E336" s="85" t="s">
        <v>1316</v>
      </c>
      <c r="F336" s="41">
        <v>1201002056</v>
      </c>
      <c r="G336" s="383" t="s">
        <v>2115</v>
      </c>
      <c r="H336" s="85" t="s">
        <v>119</v>
      </c>
      <c r="I336" s="37">
        <v>4</v>
      </c>
      <c r="J336" s="519">
        <v>4.1900000000000004</v>
      </c>
      <c r="K336" s="37">
        <v>5.13</v>
      </c>
      <c r="L336" s="37">
        <v>20.52</v>
      </c>
      <c r="M336" s="686"/>
      <c r="N336" s="87"/>
      <c r="O336" s="87"/>
      <c r="P336" s="87"/>
      <c r="Q336" s="87"/>
      <c r="R336" s="87"/>
      <c r="S336" s="87"/>
      <c r="T336" s="87"/>
      <c r="U336" s="87"/>
      <c r="V336" s="87"/>
      <c r="W336" s="87"/>
      <c r="X336" s="87"/>
      <c r="Y336" s="87"/>
      <c r="Z336" s="87"/>
      <c r="AA336" s="87"/>
    </row>
    <row r="337" spans="2:27" ht="24" x14ac:dyDescent="0.25">
      <c r="B337" s="85" t="s">
        <v>1317</v>
      </c>
      <c r="C337" s="85" t="s">
        <v>54</v>
      </c>
      <c r="D337" s="85" t="s">
        <v>55</v>
      </c>
      <c r="E337" s="85" t="s">
        <v>1317</v>
      </c>
      <c r="F337" s="41">
        <v>91955</v>
      </c>
      <c r="G337" s="383" t="s">
        <v>2116</v>
      </c>
      <c r="H337" s="85" t="s">
        <v>119</v>
      </c>
      <c r="I337" s="37">
        <v>6</v>
      </c>
      <c r="J337" s="519" t="s">
        <v>2117</v>
      </c>
      <c r="K337" s="37">
        <v>39.31</v>
      </c>
      <c r="L337" s="37">
        <v>235.86</v>
      </c>
      <c r="M337" s="686"/>
      <c r="N337" s="87"/>
      <c r="O337" s="87"/>
      <c r="P337" s="87"/>
      <c r="Q337" s="87"/>
      <c r="R337" s="87"/>
      <c r="S337" s="87"/>
      <c r="T337" s="87"/>
      <c r="U337" s="87"/>
      <c r="V337" s="87"/>
      <c r="W337" s="87"/>
      <c r="X337" s="87"/>
      <c r="Y337" s="87"/>
      <c r="Z337" s="87"/>
      <c r="AA337" s="87"/>
    </row>
    <row r="338" spans="2:27" ht="24" x14ac:dyDescent="0.25">
      <c r="B338" s="85" t="s">
        <v>1318</v>
      </c>
      <c r="C338" s="85" t="s">
        <v>54</v>
      </c>
      <c r="D338" s="85" t="s">
        <v>55</v>
      </c>
      <c r="E338" s="85" t="s">
        <v>1318</v>
      </c>
      <c r="F338" s="41">
        <v>91969</v>
      </c>
      <c r="G338" s="383" t="s">
        <v>2118</v>
      </c>
      <c r="H338" s="85" t="s">
        <v>119</v>
      </c>
      <c r="I338" s="37">
        <v>2</v>
      </c>
      <c r="J338" s="519" t="s">
        <v>2119</v>
      </c>
      <c r="K338" s="37">
        <v>87.06</v>
      </c>
      <c r="L338" s="37">
        <v>174.12</v>
      </c>
      <c r="M338" s="686"/>
      <c r="N338" s="87"/>
      <c r="O338" s="87"/>
      <c r="P338" s="87"/>
      <c r="Q338" s="87"/>
      <c r="R338" s="87"/>
      <c r="S338" s="87"/>
      <c r="T338" s="87"/>
      <c r="U338" s="87"/>
      <c r="V338" s="87"/>
      <c r="W338" s="87"/>
      <c r="X338" s="87"/>
      <c r="Y338" s="87"/>
      <c r="Z338" s="87"/>
      <c r="AA338" s="87"/>
    </row>
    <row r="339" spans="2:27" ht="24" x14ac:dyDescent="0.25">
      <c r="B339" s="85" t="s">
        <v>1319</v>
      </c>
      <c r="C339" s="85" t="s">
        <v>54</v>
      </c>
      <c r="D339" s="85" t="s">
        <v>55</v>
      </c>
      <c r="E339" s="85" t="s">
        <v>1319</v>
      </c>
      <c r="F339" s="41">
        <v>91953</v>
      </c>
      <c r="G339" s="383" t="s">
        <v>2120</v>
      </c>
      <c r="H339" s="85" t="s">
        <v>119</v>
      </c>
      <c r="I339" s="37">
        <v>5</v>
      </c>
      <c r="J339" s="519" t="s">
        <v>2121</v>
      </c>
      <c r="K339" s="37">
        <v>32.299999999999997</v>
      </c>
      <c r="L339" s="37">
        <v>161.5</v>
      </c>
      <c r="M339" s="686"/>
      <c r="N339" s="87"/>
      <c r="O339" s="87"/>
      <c r="P339" s="87"/>
      <c r="Q339" s="87"/>
      <c r="R339" s="87"/>
      <c r="S339" s="87"/>
      <c r="T339" s="87"/>
      <c r="U339" s="87"/>
      <c r="V339" s="87"/>
      <c r="W339" s="87"/>
      <c r="X339" s="87"/>
      <c r="Y339" s="87"/>
      <c r="Z339" s="87"/>
      <c r="AA339" s="87"/>
    </row>
    <row r="340" spans="2:27" ht="24" x14ac:dyDescent="0.25">
      <c r="B340" s="85" t="s">
        <v>1320</v>
      </c>
      <c r="C340" s="85" t="s">
        <v>54</v>
      </c>
      <c r="D340" s="85" t="s">
        <v>56</v>
      </c>
      <c r="E340" s="85" t="s">
        <v>1320</v>
      </c>
      <c r="F340" s="41">
        <v>1201002052</v>
      </c>
      <c r="G340" s="383" t="s">
        <v>2122</v>
      </c>
      <c r="H340" s="85" t="s">
        <v>119</v>
      </c>
      <c r="I340" s="37">
        <v>1</v>
      </c>
      <c r="J340" s="519">
        <v>6.53</v>
      </c>
      <c r="K340" s="37">
        <v>7.99</v>
      </c>
      <c r="L340" s="37">
        <v>7.99</v>
      </c>
      <c r="M340" s="686"/>
      <c r="N340" s="87"/>
      <c r="O340" s="87"/>
      <c r="P340" s="87"/>
      <c r="Q340" s="87"/>
      <c r="R340" s="87"/>
      <c r="S340" s="87"/>
      <c r="T340" s="87"/>
      <c r="U340" s="87"/>
      <c r="V340" s="87"/>
      <c r="W340" s="87"/>
      <c r="X340" s="87"/>
      <c r="Y340" s="87"/>
      <c r="Z340" s="87"/>
      <c r="AA340" s="87"/>
    </row>
    <row r="341" spans="2:27" ht="24" x14ac:dyDescent="0.25">
      <c r="B341" s="85" t="s">
        <v>1321</v>
      </c>
      <c r="C341" s="85" t="s">
        <v>54</v>
      </c>
      <c r="D341" s="85" t="s">
        <v>55</v>
      </c>
      <c r="E341" s="85" t="s">
        <v>1321</v>
      </c>
      <c r="F341" s="41">
        <v>92023</v>
      </c>
      <c r="G341" s="383" t="s">
        <v>2123</v>
      </c>
      <c r="H341" s="85" t="s">
        <v>119</v>
      </c>
      <c r="I341" s="37">
        <v>4</v>
      </c>
      <c r="J341" s="519" t="s">
        <v>2124</v>
      </c>
      <c r="K341" s="37">
        <v>54.96</v>
      </c>
      <c r="L341" s="37">
        <v>219.84</v>
      </c>
      <c r="M341" s="686"/>
      <c r="N341" s="87"/>
      <c r="O341" s="87"/>
      <c r="P341" s="87"/>
      <c r="Q341" s="87"/>
      <c r="R341" s="87"/>
      <c r="S341" s="87"/>
      <c r="T341" s="87"/>
      <c r="U341" s="87"/>
      <c r="V341" s="87"/>
      <c r="W341" s="87"/>
      <c r="X341" s="87"/>
      <c r="Y341" s="87"/>
      <c r="Z341" s="87"/>
      <c r="AA341" s="87"/>
    </row>
    <row r="342" spans="2:27" ht="24" x14ac:dyDescent="0.25">
      <c r="B342" s="85" t="s">
        <v>1322</v>
      </c>
      <c r="C342" s="85" t="s">
        <v>54</v>
      </c>
      <c r="D342" s="85" t="s">
        <v>55</v>
      </c>
      <c r="E342" s="85" t="s">
        <v>1322</v>
      </c>
      <c r="F342" s="41">
        <v>91992</v>
      </c>
      <c r="G342" s="383" t="s">
        <v>2125</v>
      </c>
      <c r="H342" s="85" t="s">
        <v>119</v>
      </c>
      <c r="I342" s="37">
        <v>27</v>
      </c>
      <c r="J342" s="519" t="s">
        <v>2126</v>
      </c>
      <c r="K342" s="37">
        <v>49.11</v>
      </c>
      <c r="L342" s="37">
        <v>1325.97</v>
      </c>
      <c r="M342" s="686"/>
      <c r="N342" s="87"/>
      <c r="O342" s="87"/>
      <c r="P342" s="87"/>
      <c r="Q342" s="87"/>
      <c r="R342" s="87"/>
      <c r="S342" s="87"/>
      <c r="T342" s="87"/>
      <c r="U342" s="87"/>
      <c r="V342" s="87"/>
      <c r="W342" s="87"/>
      <c r="X342" s="87"/>
      <c r="Y342" s="87"/>
      <c r="Z342" s="87"/>
      <c r="AA342" s="87"/>
    </row>
    <row r="343" spans="2:27" ht="24" x14ac:dyDescent="0.25">
      <c r="B343" s="85" t="s">
        <v>1323</v>
      </c>
      <c r="C343" s="85" t="s">
        <v>54</v>
      </c>
      <c r="D343" s="85" t="s">
        <v>55</v>
      </c>
      <c r="E343" s="85" t="s">
        <v>1323</v>
      </c>
      <c r="F343" s="41">
        <v>91993</v>
      </c>
      <c r="G343" s="383" t="s">
        <v>2127</v>
      </c>
      <c r="H343" s="85" t="s">
        <v>119</v>
      </c>
      <c r="I343" s="37">
        <v>1</v>
      </c>
      <c r="J343" s="519" t="s">
        <v>2128</v>
      </c>
      <c r="K343" s="37">
        <v>51.41</v>
      </c>
      <c r="L343" s="37">
        <v>51.41</v>
      </c>
      <c r="M343" s="686"/>
      <c r="N343" s="87"/>
      <c r="O343" s="87"/>
      <c r="P343" s="87"/>
      <c r="Q343" s="87"/>
      <c r="R343" s="87"/>
      <c r="S343" s="87"/>
      <c r="T343" s="87"/>
      <c r="U343" s="87"/>
      <c r="V343" s="87"/>
      <c r="W343" s="87"/>
      <c r="X343" s="87"/>
      <c r="Y343" s="87"/>
      <c r="Z343" s="87"/>
      <c r="AA343" s="87"/>
    </row>
    <row r="344" spans="2:27" ht="24" x14ac:dyDescent="0.25">
      <c r="B344" s="85" t="s">
        <v>1324</v>
      </c>
      <c r="C344" s="85" t="s">
        <v>54</v>
      </c>
      <c r="D344" s="85" t="s">
        <v>55</v>
      </c>
      <c r="E344" s="85" t="s">
        <v>1324</v>
      </c>
      <c r="F344" s="41">
        <v>92001</v>
      </c>
      <c r="G344" s="383" t="s">
        <v>2129</v>
      </c>
      <c r="H344" s="85" t="s">
        <v>119</v>
      </c>
      <c r="I344" s="37">
        <v>13</v>
      </c>
      <c r="J344" s="519" t="s">
        <v>2130</v>
      </c>
      <c r="K344" s="37">
        <v>36.17</v>
      </c>
      <c r="L344" s="37">
        <v>470.21</v>
      </c>
      <c r="M344" s="686"/>
      <c r="N344" s="87"/>
      <c r="O344" s="87"/>
      <c r="P344" s="87"/>
      <c r="Q344" s="87"/>
      <c r="R344" s="87"/>
      <c r="S344" s="87"/>
      <c r="T344" s="87"/>
      <c r="U344" s="87"/>
      <c r="V344" s="87"/>
      <c r="W344" s="87"/>
      <c r="X344" s="87"/>
      <c r="Y344" s="87"/>
      <c r="Z344" s="87"/>
      <c r="AA344" s="87"/>
    </row>
    <row r="345" spans="2:27" ht="24" x14ac:dyDescent="0.25">
      <c r="B345" s="85" t="s">
        <v>1325</v>
      </c>
      <c r="C345" s="85" t="s">
        <v>54</v>
      </c>
      <c r="D345" s="85" t="s">
        <v>55</v>
      </c>
      <c r="E345" s="85" t="s">
        <v>1325</v>
      </c>
      <c r="F345" s="41">
        <v>91996</v>
      </c>
      <c r="G345" s="383" t="s">
        <v>2131</v>
      </c>
      <c r="H345" s="85" t="s">
        <v>119</v>
      </c>
      <c r="I345" s="37">
        <v>7</v>
      </c>
      <c r="J345" s="519" t="s">
        <v>2132</v>
      </c>
      <c r="K345" s="37">
        <v>38.119999999999997</v>
      </c>
      <c r="L345" s="37">
        <v>266.83999999999997</v>
      </c>
      <c r="M345" s="686"/>
      <c r="N345" s="87"/>
      <c r="O345" s="87"/>
      <c r="P345" s="87"/>
      <c r="Q345" s="87"/>
      <c r="R345" s="87"/>
      <c r="S345" s="87"/>
      <c r="T345" s="87"/>
      <c r="U345" s="87"/>
      <c r="V345" s="87"/>
      <c r="W345" s="87"/>
      <c r="X345" s="87"/>
      <c r="Y345" s="87"/>
      <c r="Z345" s="87"/>
      <c r="AA345" s="87"/>
    </row>
    <row r="346" spans="2:27" x14ac:dyDescent="0.25">
      <c r="B346" s="85" t="s">
        <v>1326</v>
      </c>
      <c r="C346" s="85" t="s">
        <v>54</v>
      </c>
      <c r="D346" s="85" t="s">
        <v>103</v>
      </c>
      <c r="E346" s="85" t="s">
        <v>1326</v>
      </c>
      <c r="F346" s="41">
        <v>62041</v>
      </c>
      <c r="G346" s="383" t="s">
        <v>1656</v>
      </c>
      <c r="H346" s="85" t="s">
        <v>119</v>
      </c>
      <c r="I346" s="37">
        <v>6</v>
      </c>
      <c r="J346" s="519">
        <v>85.84</v>
      </c>
      <c r="K346" s="37">
        <v>105.13</v>
      </c>
      <c r="L346" s="37">
        <v>630.78</v>
      </c>
      <c r="M346" s="686"/>
      <c r="N346" s="87"/>
      <c r="O346" s="87"/>
      <c r="P346" s="87"/>
      <c r="Q346" s="87"/>
      <c r="R346" s="87"/>
      <c r="S346" s="87"/>
      <c r="T346" s="87"/>
      <c r="U346" s="87"/>
      <c r="V346" s="87"/>
      <c r="W346" s="87"/>
      <c r="X346" s="87"/>
      <c r="Y346" s="87"/>
      <c r="Z346" s="87"/>
      <c r="AA346" s="87"/>
    </row>
    <row r="347" spans="2:27" ht="24" x14ac:dyDescent="0.25">
      <c r="B347" s="85" t="s">
        <v>1327</v>
      </c>
      <c r="C347" s="85" t="s">
        <v>54</v>
      </c>
      <c r="D347" s="85" t="s">
        <v>55</v>
      </c>
      <c r="E347" s="85" t="s">
        <v>1327</v>
      </c>
      <c r="F347" s="41">
        <v>91997</v>
      </c>
      <c r="G347" s="383" t="s">
        <v>2133</v>
      </c>
      <c r="H347" s="85" t="s">
        <v>119</v>
      </c>
      <c r="I347" s="37">
        <v>1</v>
      </c>
      <c r="J347" s="519" t="s">
        <v>2134</v>
      </c>
      <c r="K347" s="37">
        <v>40.42</v>
      </c>
      <c r="L347" s="37">
        <v>40.42</v>
      </c>
      <c r="M347" s="686"/>
      <c r="N347" s="87"/>
      <c r="O347" s="87"/>
      <c r="P347" s="87"/>
      <c r="Q347" s="87"/>
      <c r="R347" s="87"/>
      <c r="S347" s="87"/>
      <c r="T347" s="87"/>
      <c r="U347" s="87"/>
      <c r="V347" s="87"/>
      <c r="W347" s="87"/>
      <c r="X347" s="87"/>
      <c r="Y347" s="87"/>
      <c r="Z347" s="87"/>
      <c r="AA347" s="87"/>
    </row>
    <row r="348" spans="2:27" ht="24" x14ac:dyDescent="0.25">
      <c r="B348" s="85" t="s">
        <v>1328</v>
      </c>
      <c r="C348" s="85" t="s">
        <v>54</v>
      </c>
      <c r="D348" s="85" t="s">
        <v>55</v>
      </c>
      <c r="E348" s="85" t="s">
        <v>1328</v>
      </c>
      <c r="F348" s="41">
        <v>92008</v>
      </c>
      <c r="G348" s="383" t="s">
        <v>2135</v>
      </c>
      <c r="H348" s="85" t="s">
        <v>119</v>
      </c>
      <c r="I348" s="37">
        <v>11</v>
      </c>
      <c r="J348" s="519" t="s">
        <v>2136</v>
      </c>
      <c r="K348" s="37">
        <v>52.28</v>
      </c>
      <c r="L348" s="37">
        <v>575.08000000000004</v>
      </c>
      <c r="M348" s="686"/>
      <c r="N348" s="87"/>
      <c r="O348" s="87"/>
      <c r="P348" s="87"/>
      <c r="Q348" s="87"/>
      <c r="R348" s="87"/>
      <c r="S348" s="87"/>
      <c r="T348" s="87"/>
      <c r="U348" s="87"/>
      <c r="V348" s="87"/>
      <c r="W348" s="87"/>
      <c r="X348" s="87"/>
      <c r="Y348" s="87"/>
      <c r="Z348" s="87"/>
      <c r="AA348" s="87"/>
    </row>
    <row r="349" spans="2:27" ht="24" x14ac:dyDescent="0.25">
      <c r="B349" s="85" t="s">
        <v>1329</v>
      </c>
      <c r="C349" s="85" t="s">
        <v>54</v>
      </c>
      <c r="D349" s="85" t="s">
        <v>55</v>
      </c>
      <c r="E349" s="85" t="s">
        <v>1329</v>
      </c>
      <c r="F349" s="41">
        <v>92004</v>
      </c>
      <c r="G349" s="383" t="s">
        <v>2137</v>
      </c>
      <c r="H349" s="85" t="s">
        <v>119</v>
      </c>
      <c r="I349" s="37">
        <v>10</v>
      </c>
      <c r="J349" s="519" t="s">
        <v>2138</v>
      </c>
      <c r="K349" s="37">
        <v>60.83</v>
      </c>
      <c r="L349" s="37">
        <v>608.29999999999995</v>
      </c>
      <c r="M349" s="686"/>
      <c r="N349" s="87"/>
      <c r="O349" s="87"/>
      <c r="P349" s="87"/>
      <c r="Q349" s="87"/>
      <c r="R349" s="87"/>
      <c r="S349" s="87"/>
      <c r="T349" s="87"/>
      <c r="U349" s="87"/>
      <c r="V349" s="87"/>
      <c r="W349" s="87"/>
      <c r="X349" s="87"/>
      <c r="Y349" s="87"/>
      <c r="Z349" s="87"/>
      <c r="AA349" s="87"/>
    </row>
    <row r="350" spans="2:27" ht="24" x14ac:dyDescent="0.25">
      <c r="B350" s="85" t="s">
        <v>1330</v>
      </c>
      <c r="C350" s="85" t="s">
        <v>54</v>
      </c>
      <c r="D350" s="85" t="s">
        <v>55</v>
      </c>
      <c r="E350" s="85" t="s">
        <v>1330</v>
      </c>
      <c r="F350" s="41">
        <v>92023</v>
      </c>
      <c r="G350" s="383" t="s">
        <v>2123</v>
      </c>
      <c r="H350" s="85" t="s">
        <v>119</v>
      </c>
      <c r="I350" s="37">
        <v>9</v>
      </c>
      <c r="J350" s="519" t="s">
        <v>2124</v>
      </c>
      <c r="K350" s="37">
        <v>54.96</v>
      </c>
      <c r="L350" s="37">
        <v>494.64</v>
      </c>
      <c r="M350" s="686"/>
      <c r="N350" s="87"/>
      <c r="O350" s="87"/>
      <c r="P350" s="87"/>
      <c r="Q350" s="87"/>
      <c r="R350" s="87"/>
      <c r="S350" s="87"/>
      <c r="T350" s="87"/>
      <c r="U350" s="87"/>
      <c r="V350" s="87"/>
      <c r="W350" s="87"/>
      <c r="X350" s="87"/>
      <c r="Y350" s="87"/>
      <c r="Z350" s="87"/>
      <c r="AA350" s="87"/>
    </row>
    <row r="351" spans="2:27" ht="24" x14ac:dyDescent="0.25">
      <c r="B351" s="85" t="s">
        <v>1331</v>
      </c>
      <c r="C351" s="85" t="s">
        <v>54</v>
      </c>
      <c r="D351" s="85" t="s">
        <v>55</v>
      </c>
      <c r="E351" s="85" t="s">
        <v>1331</v>
      </c>
      <c r="F351" s="41">
        <v>93660</v>
      </c>
      <c r="G351" s="383" t="s">
        <v>2139</v>
      </c>
      <c r="H351" s="85" t="s">
        <v>119</v>
      </c>
      <c r="I351" s="37">
        <v>13</v>
      </c>
      <c r="J351" s="519" t="s">
        <v>2140</v>
      </c>
      <c r="K351" s="37">
        <v>72.72</v>
      </c>
      <c r="L351" s="37">
        <v>945.36</v>
      </c>
      <c r="M351" s="686"/>
      <c r="N351" s="87"/>
      <c r="O351" s="87"/>
      <c r="P351" s="87"/>
      <c r="Q351" s="87"/>
      <c r="R351" s="87"/>
      <c r="S351" s="87"/>
      <c r="T351" s="87"/>
      <c r="U351" s="87"/>
      <c r="V351" s="87"/>
      <c r="W351" s="87"/>
      <c r="X351" s="87"/>
      <c r="Y351" s="87"/>
      <c r="Z351" s="87"/>
      <c r="AA351" s="87"/>
    </row>
    <row r="352" spans="2:27" ht="24" x14ac:dyDescent="0.25">
      <c r="B352" s="85" t="s">
        <v>1332</v>
      </c>
      <c r="C352" s="85" t="s">
        <v>54</v>
      </c>
      <c r="D352" s="85" t="s">
        <v>55</v>
      </c>
      <c r="E352" s="85" t="s">
        <v>1332</v>
      </c>
      <c r="F352" s="41">
        <v>93661</v>
      </c>
      <c r="G352" s="383" t="s">
        <v>2141</v>
      </c>
      <c r="H352" s="85" t="s">
        <v>119</v>
      </c>
      <c r="I352" s="37">
        <v>5</v>
      </c>
      <c r="J352" s="519" t="s">
        <v>2142</v>
      </c>
      <c r="K352" s="37">
        <v>74.14</v>
      </c>
      <c r="L352" s="37">
        <v>370.7</v>
      </c>
      <c r="M352" s="686"/>
      <c r="N352" s="87"/>
      <c r="O352" s="87"/>
      <c r="P352" s="87"/>
      <c r="Q352" s="87"/>
      <c r="R352" s="87"/>
      <c r="S352" s="87"/>
      <c r="T352" s="87"/>
      <c r="U352" s="87"/>
      <c r="V352" s="87"/>
      <c r="W352" s="87"/>
      <c r="X352" s="87"/>
      <c r="Y352" s="87"/>
      <c r="Z352" s="87"/>
      <c r="AA352" s="87"/>
    </row>
    <row r="353" spans="2:27" ht="24" x14ac:dyDescent="0.25">
      <c r="B353" s="85" t="s">
        <v>1333</v>
      </c>
      <c r="C353" s="85" t="s">
        <v>54</v>
      </c>
      <c r="D353" s="85" t="s">
        <v>55</v>
      </c>
      <c r="E353" s="85" t="s">
        <v>1333</v>
      </c>
      <c r="F353" s="41">
        <v>93663</v>
      </c>
      <c r="G353" s="383" t="s">
        <v>2143</v>
      </c>
      <c r="H353" s="85" t="s">
        <v>119</v>
      </c>
      <c r="I353" s="37">
        <v>4</v>
      </c>
      <c r="J353" s="519" t="s">
        <v>2144</v>
      </c>
      <c r="K353" s="37">
        <v>77.010000000000005</v>
      </c>
      <c r="L353" s="37">
        <v>308.04000000000002</v>
      </c>
      <c r="M353" s="686"/>
      <c r="N353" s="87"/>
      <c r="O353" s="87"/>
      <c r="P353" s="87"/>
      <c r="Q353" s="87"/>
      <c r="R353" s="87"/>
      <c r="S353" s="87"/>
      <c r="T353" s="87"/>
      <c r="U353" s="87"/>
      <c r="V353" s="87"/>
      <c r="W353" s="87"/>
      <c r="X353" s="87"/>
      <c r="Y353" s="87"/>
      <c r="Z353" s="87"/>
      <c r="AA353" s="87"/>
    </row>
    <row r="354" spans="2:27" ht="24" x14ac:dyDescent="0.25">
      <c r="B354" s="85" t="s">
        <v>1334</v>
      </c>
      <c r="C354" s="85" t="s">
        <v>54</v>
      </c>
      <c r="D354" s="85" t="s">
        <v>55</v>
      </c>
      <c r="E354" s="85" t="s">
        <v>1334</v>
      </c>
      <c r="F354" s="41">
        <v>93667</v>
      </c>
      <c r="G354" s="383" t="s">
        <v>2145</v>
      </c>
      <c r="H354" s="85" t="s">
        <v>119</v>
      </c>
      <c r="I354" s="37">
        <v>5</v>
      </c>
      <c r="J354" s="519" t="s">
        <v>2146</v>
      </c>
      <c r="K354" s="37">
        <v>90.91</v>
      </c>
      <c r="L354" s="37">
        <v>454.55</v>
      </c>
      <c r="M354" s="686"/>
      <c r="N354" s="87"/>
      <c r="O354" s="87"/>
      <c r="P354" s="87"/>
      <c r="Q354" s="87"/>
      <c r="R354" s="87"/>
      <c r="S354" s="87"/>
      <c r="T354" s="87"/>
      <c r="U354" s="87"/>
      <c r="V354" s="87"/>
      <c r="W354" s="87"/>
      <c r="X354" s="87"/>
      <c r="Y354" s="87"/>
      <c r="Z354" s="87"/>
      <c r="AA354" s="87"/>
    </row>
    <row r="355" spans="2:27" ht="24" x14ac:dyDescent="0.25">
      <c r="B355" s="85" t="s">
        <v>1335</v>
      </c>
      <c r="C355" s="85" t="s">
        <v>54</v>
      </c>
      <c r="D355" s="85" t="s">
        <v>55</v>
      </c>
      <c r="E355" s="85" t="s">
        <v>1335</v>
      </c>
      <c r="F355" s="41">
        <v>93669</v>
      </c>
      <c r="G355" s="383" t="s">
        <v>2147</v>
      </c>
      <c r="H355" s="85" t="s">
        <v>119</v>
      </c>
      <c r="I355" s="37">
        <v>1</v>
      </c>
      <c r="J355" s="519" t="s">
        <v>2148</v>
      </c>
      <c r="K355" s="37">
        <v>97.34</v>
      </c>
      <c r="L355" s="37">
        <v>97.34</v>
      </c>
      <c r="M355" s="686"/>
      <c r="N355" s="87"/>
      <c r="O355" s="87"/>
      <c r="P355" s="87"/>
      <c r="Q355" s="87"/>
      <c r="R355" s="87"/>
      <c r="S355" s="87"/>
      <c r="T355" s="87"/>
      <c r="U355" s="87"/>
      <c r="V355" s="87"/>
      <c r="W355" s="87"/>
      <c r="X355" s="87"/>
      <c r="Y355" s="87"/>
      <c r="Z355" s="87"/>
      <c r="AA355" s="87"/>
    </row>
    <row r="356" spans="2:27" ht="24" x14ac:dyDescent="0.25">
      <c r="B356" s="85" t="s">
        <v>1336</v>
      </c>
      <c r="C356" s="85" t="s">
        <v>54</v>
      </c>
      <c r="D356" s="85" t="s">
        <v>55</v>
      </c>
      <c r="E356" s="85" t="s">
        <v>1336</v>
      </c>
      <c r="F356" s="41">
        <v>101897</v>
      </c>
      <c r="G356" s="383" t="s">
        <v>2149</v>
      </c>
      <c r="H356" s="85" t="s">
        <v>119</v>
      </c>
      <c r="I356" s="37">
        <v>1</v>
      </c>
      <c r="J356" s="519" t="s">
        <v>2150</v>
      </c>
      <c r="K356" s="37">
        <v>1299.1099999999999</v>
      </c>
      <c r="L356" s="37">
        <v>1299.1099999999999</v>
      </c>
      <c r="M356" s="686"/>
      <c r="N356" s="87"/>
      <c r="O356" s="87"/>
      <c r="P356" s="87"/>
      <c r="Q356" s="87"/>
      <c r="R356" s="87"/>
      <c r="S356" s="87"/>
      <c r="T356" s="87"/>
      <c r="U356" s="87"/>
      <c r="V356" s="87"/>
      <c r="W356" s="87"/>
      <c r="X356" s="87"/>
      <c r="Y356" s="87"/>
      <c r="Z356" s="87"/>
      <c r="AA356" s="87"/>
    </row>
    <row r="357" spans="2:27" ht="24" x14ac:dyDescent="0.25">
      <c r="B357" s="85" t="s">
        <v>1337</v>
      </c>
      <c r="C357" s="85" t="s">
        <v>54</v>
      </c>
      <c r="D357" s="85" t="s">
        <v>57</v>
      </c>
      <c r="E357" s="85" t="s">
        <v>1337</v>
      </c>
      <c r="F357" s="41" t="s">
        <v>1585</v>
      </c>
      <c r="G357" s="383" t="s">
        <v>1592</v>
      </c>
      <c r="H357" s="85" t="s">
        <v>119</v>
      </c>
      <c r="I357" s="37">
        <v>1</v>
      </c>
      <c r="J357" s="519">
        <v>1383.71</v>
      </c>
      <c r="K357" s="37">
        <v>1694.68</v>
      </c>
      <c r="L357" s="37">
        <v>1694.68</v>
      </c>
      <c r="M357" s="686"/>
      <c r="N357" s="87"/>
      <c r="O357" s="87"/>
      <c r="P357" s="87"/>
      <c r="Q357" s="87"/>
      <c r="R357" s="87"/>
      <c r="S357" s="87"/>
      <c r="T357" s="87"/>
      <c r="U357" s="87"/>
      <c r="V357" s="87"/>
      <c r="W357" s="87"/>
      <c r="X357" s="87"/>
      <c r="Y357" s="87"/>
      <c r="Z357" s="87"/>
      <c r="AA357" s="87"/>
    </row>
    <row r="358" spans="2:27" ht="24" x14ac:dyDescent="0.25">
      <c r="B358" s="85" t="s">
        <v>1338</v>
      </c>
      <c r="C358" s="85" t="s">
        <v>54</v>
      </c>
      <c r="D358" s="85" t="s">
        <v>55</v>
      </c>
      <c r="E358" s="85" t="s">
        <v>1338</v>
      </c>
      <c r="F358" s="41">
        <v>93673</v>
      </c>
      <c r="G358" s="383" t="s">
        <v>2151</v>
      </c>
      <c r="H358" s="85" t="s">
        <v>119</v>
      </c>
      <c r="I358" s="37">
        <v>2</v>
      </c>
      <c r="J358" s="519" t="s">
        <v>2152</v>
      </c>
      <c r="K358" s="37">
        <v>120.93</v>
      </c>
      <c r="L358" s="37">
        <v>241.86</v>
      </c>
      <c r="M358" s="686"/>
      <c r="N358" s="87"/>
      <c r="O358" s="87"/>
      <c r="P358" s="87"/>
      <c r="Q358" s="87"/>
      <c r="R358" s="87"/>
      <c r="S358" s="87"/>
      <c r="T358" s="87"/>
      <c r="U358" s="87"/>
      <c r="V358" s="87"/>
      <c r="W358" s="87"/>
      <c r="X358" s="87"/>
      <c r="Y358" s="87"/>
      <c r="Z358" s="87"/>
      <c r="AA358" s="87"/>
    </row>
    <row r="359" spans="2:27" ht="24" x14ac:dyDescent="0.25">
      <c r="B359" s="85" t="s">
        <v>1339</v>
      </c>
      <c r="C359" s="85" t="s">
        <v>54</v>
      </c>
      <c r="D359" s="85" t="s">
        <v>57</v>
      </c>
      <c r="E359" s="85" t="s">
        <v>1339</v>
      </c>
      <c r="F359" s="41" t="s">
        <v>1593</v>
      </c>
      <c r="G359" s="383" t="s">
        <v>1594</v>
      </c>
      <c r="H359" s="85" t="s">
        <v>119</v>
      </c>
      <c r="I359" s="37">
        <v>1</v>
      </c>
      <c r="J359" s="519">
        <v>4501.38</v>
      </c>
      <c r="K359" s="37">
        <v>5513.02</v>
      </c>
      <c r="L359" s="37">
        <v>5513.02</v>
      </c>
      <c r="M359" s="686"/>
      <c r="N359" s="87"/>
      <c r="O359" s="87"/>
      <c r="P359" s="87"/>
      <c r="Q359" s="87"/>
      <c r="R359" s="87"/>
      <c r="S359" s="87"/>
      <c r="T359" s="87"/>
      <c r="U359" s="87"/>
      <c r="V359" s="87"/>
      <c r="W359" s="87"/>
      <c r="X359" s="87"/>
      <c r="Y359" s="87"/>
      <c r="Z359" s="87"/>
      <c r="AA359" s="87"/>
    </row>
    <row r="360" spans="2:27" ht="24" x14ac:dyDescent="0.25">
      <c r="B360" s="85" t="s">
        <v>1340</v>
      </c>
      <c r="C360" s="85" t="s">
        <v>54</v>
      </c>
      <c r="D360" s="85" t="s">
        <v>55</v>
      </c>
      <c r="E360" s="85" t="s">
        <v>1340</v>
      </c>
      <c r="F360" s="41">
        <v>101894</v>
      </c>
      <c r="G360" s="383" t="s">
        <v>2153</v>
      </c>
      <c r="H360" s="85" t="s">
        <v>119</v>
      </c>
      <c r="I360" s="37">
        <v>2</v>
      </c>
      <c r="J360" s="519" t="s">
        <v>2154</v>
      </c>
      <c r="K360" s="37">
        <v>196.41</v>
      </c>
      <c r="L360" s="37">
        <v>392.82</v>
      </c>
      <c r="M360" s="686"/>
      <c r="N360" s="87"/>
      <c r="O360" s="87"/>
      <c r="P360" s="87"/>
      <c r="Q360" s="87"/>
      <c r="R360" s="87"/>
      <c r="S360" s="87"/>
      <c r="T360" s="87"/>
      <c r="U360" s="87"/>
      <c r="V360" s="87"/>
      <c r="W360" s="87"/>
      <c r="X360" s="87"/>
      <c r="Y360" s="87"/>
      <c r="Z360" s="87"/>
      <c r="AA360" s="87"/>
    </row>
    <row r="361" spans="2:27" ht="24" x14ac:dyDescent="0.25">
      <c r="B361" s="85" t="s">
        <v>1341</v>
      </c>
      <c r="C361" s="85" t="s">
        <v>54</v>
      </c>
      <c r="D361" s="85" t="s">
        <v>56</v>
      </c>
      <c r="E361" s="85" t="s">
        <v>1341</v>
      </c>
      <c r="F361" s="41">
        <v>1201005088</v>
      </c>
      <c r="G361" s="383" t="s">
        <v>2155</v>
      </c>
      <c r="H361" s="85" t="s">
        <v>119</v>
      </c>
      <c r="I361" s="37">
        <v>2</v>
      </c>
      <c r="J361" s="519">
        <v>173.97</v>
      </c>
      <c r="K361" s="37">
        <v>213.06</v>
      </c>
      <c r="L361" s="37">
        <v>426.12</v>
      </c>
      <c r="M361" s="686"/>
      <c r="N361" s="87"/>
      <c r="O361" s="87"/>
      <c r="P361" s="87"/>
      <c r="Q361" s="87"/>
      <c r="R361" s="87"/>
      <c r="S361" s="87"/>
      <c r="T361" s="87"/>
      <c r="U361" s="87"/>
      <c r="V361" s="87"/>
      <c r="W361" s="87"/>
      <c r="X361" s="87"/>
      <c r="Y361" s="87"/>
      <c r="Z361" s="87"/>
      <c r="AA361" s="87"/>
    </row>
    <row r="362" spans="2:27" x14ac:dyDescent="0.25">
      <c r="B362" s="85" t="s">
        <v>1342</v>
      </c>
      <c r="C362" s="85" t="s">
        <v>54</v>
      </c>
      <c r="D362" s="85" t="s">
        <v>103</v>
      </c>
      <c r="E362" s="85" t="s">
        <v>1342</v>
      </c>
      <c r="F362" s="41">
        <v>64160</v>
      </c>
      <c r="G362" s="383" t="s">
        <v>1595</v>
      </c>
      <c r="H362" s="85" t="s">
        <v>119</v>
      </c>
      <c r="I362" s="37">
        <v>1</v>
      </c>
      <c r="J362" s="519">
        <v>185.64</v>
      </c>
      <c r="K362" s="37">
        <v>227.36</v>
      </c>
      <c r="L362" s="37">
        <v>227.36</v>
      </c>
      <c r="M362" s="686"/>
      <c r="N362" s="87"/>
      <c r="O362" s="87"/>
      <c r="P362" s="87"/>
      <c r="Q362" s="87"/>
      <c r="R362" s="87"/>
      <c r="S362" s="87"/>
      <c r="T362" s="87"/>
      <c r="U362" s="87"/>
      <c r="V362" s="87"/>
      <c r="W362" s="87"/>
      <c r="X362" s="87"/>
      <c r="Y362" s="87"/>
      <c r="Z362" s="87"/>
      <c r="AA362" s="87"/>
    </row>
    <row r="363" spans="2:27" ht="24" x14ac:dyDescent="0.25">
      <c r="B363" s="85" t="s">
        <v>1343</v>
      </c>
      <c r="C363" s="85" t="s">
        <v>54</v>
      </c>
      <c r="D363" s="85" t="s">
        <v>56</v>
      </c>
      <c r="E363" s="85" t="s">
        <v>1343</v>
      </c>
      <c r="F363" s="41">
        <v>1201005132</v>
      </c>
      <c r="G363" s="383" t="s">
        <v>2156</v>
      </c>
      <c r="H363" s="85" t="s">
        <v>119</v>
      </c>
      <c r="I363" s="37">
        <v>10</v>
      </c>
      <c r="J363" s="519">
        <v>82.1</v>
      </c>
      <c r="K363" s="37">
        <v>100.55</v>
      </c>
      <c r="L363" s="37">
        <v>1005.5</v>
      </c>
      <c r="M363" s="686"/>
      <c r="N363" s="87"/>
      <c r="O363" s="87"/>
      <c r="P363" s="87"/>
      <c r="Q363" s="87"/>
      <c r="R363" s="87"/>
      <c r="S363" s="87"/>
      <c r="T363" s="87"/>
      <c r="U363" s="87"/>
      <c r="V363" s="87"/>
      <c r="W363" s="87"/>
      <c r="X363" s="87"/>
      <c r="Y363" s="87"/>
      <c r="Z363" s="87"/>
      <c r="AA363" s="87"/>
    </row>
    <row r="364" spans="2:27" ht="24" x14ac:dyDescent="0.25">
      <c r="B364" s="85" t="s">
        <v>1344</v>
      </c>
      <c r="C364" s="85" t="s">
        <v>54</v>
      </c>
      <c r="D364" s="85" t="s">
        <v>56</v>
      </c>
      <c r="E364" s="85" t="s">
        <v>1344</v>
      </c>
      <c r="F364" s="41">
        <v>1201005141</v>
      </c>
      <c r="G364" s="383" t="s">
        <v>2157</v>
      </c>
      <c r="H364" s="85" t="s">
        <v>119</v>
      </c>
      <c r="I364" s="37">
        <v>3</v>
      </c>
      <c r="J364" s="519">
        <v>127.03</v>
      </c>
      <c r="K364" s="37">
        <v>155.57</v>
      </c>
      <c r="L364" s="37">
        <v>466.71</v>
      </c>
      <c r="M364" s="686"/>
      <c r="N364" s="87"/>
      <c r="O364" s="87"/>
      <c r="P364" s="87"/>
      <c r="Q364" s="87"/>
      <c r="R364" s="87"/>
      <c r="S364" s="87"/>
      <c r="T364" s="87"/>
      <c r="U364" s="87"/>
      <c r="V364" s="87"/>
      <c r="W364" s="87"/>
      <c r="X364" s="87"/>
      <c r="Y364" s="87"/>
      <c r="Z364" s="87"/>
      <c r="AA364" s="87"/>
    </row>
    <row r="365" spans="2:27" x14ac:dyDescent="0.25">
      <c r="B365" s="85" t="s">
        <v>1345</v>
      </c>
      <c r="C365" s="85" t="s">
        <v>54</v>
      </c>
      <c r="D365" s="85" t="s">
        <v>57</v>
      </c>
      <c r="E365" s="85" t="s">
        <v>1345</v>
      </c>
      <c r="F365" s="41" t="s">
        <v>1141</v>
      </c>
      <c r="G365" s="383" t="s">
        <v>1146</v>
      </c>
      <c r="H365" s="85" t="s">
        <v>119</v>
      </c>
      <c r="I365" s="37">
        <v>2</v>
      </c>
      <c r="J365" s="519">
        <v>273.01</v>
      </c>
      <c r="K365" s="37">
        <v>334.36</v>
      </c>
      <c r="L365" s="37">
        <v>668.72</v>
      </c>
      <c r="M365" s="686"/>
      <c r="N365" s="87"/>
      <c r="O365" s="87"/>
      <c r="P365" s="87"/>
      <c r="Q365" s="87"/>
      <c r="R365" s="87"/>
      <c r="S365" s="87"/>
      <c r="T365" s="87"/>
      <c r="U365" s="87"/>
      <c r="V365" s="87"/>
      <c r="W365" s="87"/>
      <c r="X365" s="87"/>
      <c r="Y365" s="87"/>
      <c r="Z365" s="87"/>
      <c r="AA365" s="87"/>
    </row>
    <row r="366" spans="2:27" x14ac:dyDescent="0.25">
      <c r="B366" s="85" t="s">
        <v>1346</v>
      </c>
      <c r="C366" s="85" t="s">
        <v>54</v>
      </c>
      <c r="D366" s="85" t="s">
        <v>57</v>
      </c>
      <c r="E366" s="85" t="s">
        <v>1346</v>
      </c>
      <c r="F366" s="41" t="s">
        <v>1100</v>
      </c>
      <c r="G366" s="383" t="s">
        <v>1299</v>
      </c>
      <c r="H366" s="85" t="s">
        <v>119</v>
      </c>
      <c r="I366" s="37">
        <v>1</v>
      </c>
      <c r="J366" s="519">
        <v>366.62</v>
      </c>
      <c r="K366" s="37">
        <v>449.01</v>
      </c>
      <c r="L366" s="37">
        <v>449.01</v>
      </c>
      <c r="M366" s="686"/>
      <c r="N366" s="87"/>
      <c r="O366" s="87"/>
      <c r="P366" s="87"/>
      <c r="Q366" s="87"/>
      <c r="R366" s="87"/>
      <c r="S366" s="87"/>
      <c r="T366" s="87"/>
      <c r="U366" s="87"/>
      <c r="V366" s="87"/>
      <c r="W366" s="87"/>
      <c r="X366" s="87"/>
      <c r="Y366" s="87"/>
      <c r="Z366" s="87"/>
      <c r="AA366" s="87"/>
    </row>
    <row r="367" spans="2:27" x14ac:dyDescent="0.25">
      <c r="B367" s="85" t="s">
        <v>1347</v>
      </c>
      <c r="C367" s="85" t="s">
        <v>54</v>
      </c>
      <c r="D367" s="85" t="s">
        <v>57</v>
      </c>
      <c r="E367" s="85" t="s">
        <v>1347</v>
      </c>
      <c r="F367" s="41" t="s">
        <v>1101</v>
      </c>
      <c r="G367" s="383" t="s">
        <v>1144</v>
      </c>
      <c r="H367" s="85" t="s">
        <v>119</v>
      </c>
      <c r="I367" s="37">
        <v>2</v>
      </c>
      <c r="J367" s="519">
        <v>180.12</v>
      </c>
      <c r="K367" s="37">
        <v>220.6</v>
      </c>
      <c r="L367" s="37">
        <v>441.2</v>
      </c>
      <c r="M367" s="686"/>
      <c r="N367" s="87"/>
      <c r="O367" s="87"/>
      <c r="P367" s="87"/>
      <c r="Q367" s="87"/>
      <c r="R367" s="87"/>
      <c r="S367" s="87"/>
      <c r="T367" s="87"/>
      <c r="U367" s="87"/>
      <c r="V367" s="87"/>
      <c r="W367" s="87"/>
      <c r="X367" s="87"/>
      <c r="Y367" s="87"/>
      <c r="Z367" s="87"/>
      <c r="AA367" s="87"/>
    </row>
    <row r="368" spans="2:27" x14ac:dyDescent="0.25">
      <c r="B368" s="85" t="s">
        <v>1348</v>
      </c>
      <c r="C368" s="85" t="s">
        <v>54</v>
      </c>
      <c r="D368" s="85" t="s">
        <v>57</v>
      </c>
      <c r="E368" s="85" t="s">
        <v>1348</v>
      </c>
      <c r="F368" s="41" t="s">
        <v>1142</v>
      </c>
      <c r="G368" s="383" t="s">
        <v>1147</v>
      </c>
      <c r="H368" s="85" t="s">
        <v>119</v>
      </c>
      <c r="I368" s="37">
        <v>3</v>
      </c>
      <c r="J368" s="519">
        <v>264.27999999999997</v>
      </c>
      <c r="K368" s="37">
        <v>323.67</v>
      </c>
      <c r="L368" s="37">
        <v>971.01</v>
      </c>
      <c r="M368" s="686"/>
      <c r="N368" s="87"/>
      <c r="O368" s="87"/>
      <c r="P368" s="87"/>
      <c r="Q368" s="87"/>
      <c r="R368" s="87"/>
      <c r="S368" s="87"/>
      <c r="T368" s="87"/>
      <c r="U368" s="87"/>
      <c r="V368" s="87"/>
      <c r="W368" s="87"/>
      <c r="X368" s="87"/>
      <c r="Y368" s="87"/>
      <c r="Z368" s="87"/>
      <c r="AA368" s="87"/>
    </row>
    <row r="369" spans="2:27" ht="24" x14ac:dyDescent="0.25">
      <c r="B369" s="85" t="s">
        <v>1349</v>
      </c>
      <c r="C369" s="85" t="s">
        <v>54</v>
      </c>
      <c r="D369" s="85" t="s">
        <v>56</v>
      </c>
      <c r="E369" s="85" t="s">
        <v>1349</v>
      </c>
      <c r="F369" s="41">
        <v>1201005174</v>
      </c>
      <c r="G369" s="383" t="s">
        <v>2158</v>
      </c>
      <c r="H369" s="85" t="s">
        <v>119</v>
      </c>
      <c r="I369" s="37">
        <v>3</v>
      </c>
      <c r="J369" s="519">
        <v>362.96</v>
      </c>
      <c r="K369" s="37">
        <v>444.53</v>
      </c>
      <c r="L369" s="37">
        <v>1333.59</v>
      </c>
      <c r="M369" s="686"/>
      <c r="N369" s="87"/>
      <c r="O369" s="87"/>
      <c r="P369" s="87"/>
      <c r="Q369" s="87"/>
      <c r="R369" s="87"/>
      <c r="S369" s="87"/>
      <c r="T369" s="87"/>
      <c r="U369" s="87"/>
      <c r="V369" s="87"/>
      <c r="W369" s="87"/>
      <c r="X369" s="87"/>
      <c r="Y369" s="87"/>
      <c r="Z369" s="87"/>
      <c r="AA369" s="87"/>
    </row>
    <row r="370" spans="2:27" ht="36" x14ac:dyDescent="0.25">
      <c r="B370" s="85" t="s">
        <v>1350</v>
      </c>
      <c r="C370" s="85" t="s">
        <v>54</v>
      </c>
      <c r="D370" s="85" t="s">
        <v>55</v>
      </c>
      <c r="E370" s="85" t="s">
        <v>1350</v>
      </c>
      <c r="F370" s="41">
        <v>91857</v>
      </c>
      <c r="G370" s="383" t="s">
        <v>2159</v>
      </c>
      <c r="H370" s="85" t="s">
        <v>153</v>
      </c>
      <c r="I370" s="37">
        <v>135.87</v>
      </c>
      <c r="J370" s="519" t="s">
        <v>2160</v>
      </c>
      <c r="K370" s="37">
        <v>17.97</v>
      </c>
      <c r="L370" s="37">
        <v>2441.58</v>
      </c>
      <c r="M370" s="686"/>
      <c r="N370" s="87"/>
      <c r="O370" s="87"/>
      <c r="P370" s="87"/>
      <c r="Q370" s="87"/>
      <c r="R370" s="87"/>
      <c r="S370" s="87"/>
      <c r="T370" s="87"/>
      <c r="U370" s="87"/>
      <c r="V370" s="87"/>
      <c r="W370" s="87"/>
      <c r="X370" s="87"/>
      <c r="Y370" s="87"/>
      <c r="Z370" s="87"/>
      <c r="AA370" s="87"/>
    </row>
    <row r="371" spans="2:27" ht="36" x14ac:dyDescent="0.25">
      <c r="B371" s="85" t="s">
        <v>1351</v>
      </c>
      <c r="C371" s="85" t="s">
        <v>54</v>
      </c>
      <c r="D371" s="85" t="s">
        <v>55</v>
      </c>
      <c r="E371" s="85" t="s">
        <v>1351</v>
      </c>
      <c r="F371" s="41">
        <v>91855</v>
      </c>
      <c r="G371" s="383" t="s">
        <v>2161</v>
      </c>
      <c r="H371" s="85" t="s">
        <v>153</v>
      </c>
      <c r="I371" s="37">
        <v>525.78</v>
      </c>
      <c r="J371" s="519" t="s">
        <v>2162</v>
      </c>
      <c r="K371" s="37">
        <v>12.52</v>
      </c>
      <c r="L371" s="37">
        <v>6582.76</v>
      </c>
      <c r="M371" s="686"/>
      <c r="N371" s="87"/>
      <c r="O371" s="87"/>
      <c r="P371" s="87"/>
      <c r="Q371" s="87"/>
      <c r="R371" s="87"/>
      <c r="S371" s="87"/>
      <c r="T371" s="87"/>
      <c r="U371" s="87"/>
      <c r="V371" s="87"/>
      <c r="W371" s="87"/>
      <c r="X371" s="87"/>
      <c r="Y371" s="87"/>
      <c r="Z371" s="87"/>
      <c r="AA371" s="87"/>
    </row>
    <row r="372" spans="2:27" ht="36" x14ac:dyDescent="0.25">
      <c r="B372" s="85" t="s">
        <v>1352</v>
      </c>
      <c r="C372" s="85" t="s">
        <v>54</v>
      </c>
      <c r="D372" s="85" t="s">
        <v>55</v>
      </c>
      <c r="E372" s="85" t="s">
        <v>1352</v>
      </c>
      <c r="F372" s="41">
        <v>97667</v>
      </c>
      <c r="G372" s="383" t="s">
        <v>2163</v>
      </c>
      <c r="H372" s="85" t="s">
        <v>153</v>
      </c>
      <c r="I372" s="37">
        <v>36.369999999999997</v>
      </c>
      <c r="J372" s="519" t="s">
        <v>2164</v>
      </c>
      <c r="K372" s="37">
        <v>10.48</v>
      </c>
      <c r="L372" s="37">
        <v>381.15</v>
      </c>
      <c r="M372" s="686"/>
      <c r="N372" s="87"/>
      <c r="O372" s="87"/>
      <c r="P372" s="87"/>
      <c r="Q372" s="87"/>
      <c r="R372" s="87"/>
      <c r="S372" s="87"/>
      <c r="T372" s="87"/>
      <c r="U372" s="87"/>
      <c r="V372" s="87"/>
      <c r="W372" s="87"/>
      <c r="X372" s="87"/>
      <c r="Y372" s="87"/>
      <c r="Z372" s="87"/>
      <c r="AA372" s="87"/>
    </row>
    <row r="373" spans="2:27" ht="36" x14ac:dyDescent="0.25">
      <c r="B373" s="85" t="s">
        <v>1353</v>
      </c>
      <c r="C373" s="85" t="s">
        <v>54</v>
      </c>
      <c r="D373" s="85" t="s">
        <v>55</v>
      </c>
      <c r="E373" s="85" t="s">
        <v>1353</v>
      </c>
      <c r="F373" s="41">
        <v>97668</v>
      </c>
      <c r="G373" s="383" t="s">
        <v>2165</v>
      </c>
      <c r="H373" s="85" t="s">
        <v>153</v>
      </c>
      <c r="I373" s="37">
        <v>41.05</v>
      </c>
      <c r="J373" s="519" t="s">
        <v>2166</v>
      </c>
      <c r="K373" s="37">
        <v>14.95</v>
      </c>
      <c r="L373" s="37">
        <v>613.69000000000005</v>
      </c>
      <c r="M373" s="686"/>
      <c r="N373" s="87"/>
      <c r="O373" s="87"/>
      <c r="P373" s="87"/>
      <c r="Q373" s="87"/>
      <c r="R373" s="87"/>
      <c r="S373" s="87"/>
      <c r="T373" s="87"/>
      <c r="U373" s="87"/>
      <c r="V373" s="87"/>
      <c r="W373" s="87"/>
      <c r="X373" s="87"/>
      <c r="Y373" s="87"/>
      <c r="Z373" s="87"/>
      <c r="AA373" s="87"/>
    </row>
    <row r="374" spans="2:27" ht="36" x14ac:dyDescent="0.25">
      <c r="B374" s="85" t="s">
        <v>1354</v>
      </c>
      <c r="C374" s="85" t="s">
        <v>54</v>
      </c>
      <c r="D374" s="85" t="s">
        <v>55</v>
      </c>
      <c r="E374" s="85" t="s">
        <v>1354</v>
      </c>
      <c r="F374" s="41">
        <v>97669</v>
      </c>
      <c r="G374" s="383" t="s">
        <v>2167</v>
      </c>
      <c r="H374" s="85" t="s">
        <v>153</v>
      </c>
      <c r="I374" s="37">
        <v>83</v>
      </c>
      <c r="J374" s="519" t="s">
        <v>2168</v>
      </c>
      <c r="K374" s="37">
        <v>22.02</v>
      </c>
      <c r="L374" s="37">
        <v>1827.66</v>
      </c>
      <c r="M374" s="686"/>
      <c r="N374" s="87"/>
      <c r="O374" s="87"/>
      <c r="P374" s="87"/>
      <c r="Q374" s="87"/>
      <c r="R374" s="87"/>
      <c r="S374" s="87"/>
      <c r="T374" s="87"/>
      <c r="U374" s="87"/>
      <c r="V374" s="87"/>
      <c r="W374" s="87"/>
      <c r="X374" s="87"/>
      <c r="Y374" s="87"/>
      <c r="Z374" s="87"/>
      <c r="AA374" s="87"/>
    </row>
    <row r="375" spans="2:27" ht="36" x14ac:dyDescent="0.25">
      <c r="B375" s="85" t="s">
        <v>1355</v>
      </c>
      <c r="C375" s="85" t="s">
        <v>54</v>
      </c>
      <c r="D375" s="85" t="s">
        <v>55</v>
      </c>
      <c r="E375" s="85" t="s">
        <v>1355</v>
      </c>
      <c r="F375" s="41">
        <v>97606</v>
      </c>
      <c r="G375" s="383" t="s">
        <v>2169</v>
      </c>
      <c r="H375" s="85" t="s">
        <v>119</v>
      </c>
      <c r="I375" s="37">
        <v>7</v>
      </c>
      <c r="J375" s="519" t="s">
        <v>2170</v>
      </c>
      <c r="K375" s="37">
        <v>113.11</v>
      </c>
      <c r="L375" s="37">
        <v>791.77</v>
      </c>
      <c r="M375" s="686"/>
      <c r="N375" s="87"/>
      <c r="O375" s="87"/>
      <c r="P375" s="87"/>
      <c r="Q375" s="87"/>
      <c r="R375" s="87"/>
      <c r="S375" s="87"/>
      <c r="T375" s="87"/>
      <c r="U375" s="87"/>
      <c r="V375" s="87"/>
      <c r="W375" s="87"/>
      <c r="X375" s="87"/>
      <c r="Y375" s="87"/>
      <c r="Z375" s="87"/>
      <c r="AA375" s="87"/>
    </row>
    <row r="376" spans="2:27" ht="36" x14ac:dyDescent="0.25">
      <c r="B376" s="85" t="s">
        <v>1356</v>
      </c>
      <c r="C376" s="85" t="s">
        <v>54</v>
      </c>
      <c r="D376" s="85" t="s">
        <v>56</v>
      </c>
      <c r="E376" s="85" t="s">
        <v>1356</v>
      </c>
      <c r="F376" s="41">
        <v>1201001000</v>
      </c>
      <c r="G376" s="383" t="s">
        <v>2171</v>
      </c>
      <c r="H376" s="85" t="s">
        <v>119</v>
      </c>
      <c r="I376" s="37">
        <v>56</v>
      </c>
      <c r="J376" s="519">
        <v>58.02</v>
      </c>
      <c r="K376" s="37">
        <v>71.05</v>
      </c>
      <c r="L376" s="37">
        <v>3978.8</v>
      </c>
      <c r="M376" s="686"/>
      <c r="N376" s="87"/>
      <c r="O376" s="87"/>
      <c r="P376" s="87"/>
      <c r="Q376" s="87"/>
      <c r="R376" s="87"/>
      <c r="S376" s="87"/>
      <c r="T376" s="87"/>
      <c r="U376" s="87"/>
      <c r="V376" s="87"/>
      <c r="W376" s="87"/>
      <c r="X376" s="87"/>
      <c r="Y376" s="87"/>
      <c r="Z376" s="87"/>
      <c r="AA376" s="87"/>
    </row>
    <row r="377" spans="2:27" ht="36" x14ac:dyDescent="0.25">
      <c r="B377" s="85" t="s">
        <v>1357</v>
      </c>
      <c r="C377" s="85" t="s">
        <v>54</v>
      </c>
      <c r="D377" s="85" t="s">
        <v>56</v>
      </c>
      <c r="E377" s="85" t="s">
        <v>1357</v>
      </c>
      <c r="F377" s="41">
        <v>1201005018</v>
      </c>
      <c r="G377" s="383" t="s">
        <v>2172</v>
      </c>
      <c r="H377" s="85" t="s">
        <v>119</v>
      </c>
      <c r="I377" s="37">
        <v>1</v>
      </c>
      <c r="J377" s="519">
        <v>1627.81</v>
      </c>
      <c r="K377" s="37">
        <v>1993.64</v>
      </c>
      <c r="L377" s="37">
        <v>1993.64</v>
      </c>
      <c r="M377" s="686"/>
      <c r="N377" s="87"/>
      <c r="O377" s="87"/>
      <c r="P377" s="87"/>
      <c r="Q377" s="87"/>
      <c r="R377" s="87"/>
      <c r="S377" s="87"/>
      <c r="T377" s="87"/>
      <c r="U377" s="87"/>
      <c r="V377" s="87"/>
      <c r="W377" s="87"/>
      <c r="X377" s="87"/>
      <c r="Y377" s="87"/>
      <c r="Z377" s="87"/>
      <c r="AA377" s="87"/>
    </row>
    <row r="378" spans="2:27" ht="36" x14ac:dyDescent="0.25">
      <c r="B378" s="85" t="s">
        <v>1657</v>
      </c>
      <c r="C378" s="85" t="s">
        <v>54</v>
      </c>
      <c r="D378" s="85" t="s">
        <v>56</v>
      </c>
      <c r="E378" s="85" t="s">
        <v>1657</v>
      </c>
      <c r="F378" s="41">
        <v>1201005018</v>
      </c>
      <c r="G378" s="383" t="s">
        <v>2172</v>
      </c>
      <c r="H378" s="85" t="s">
        <v>119</v>
      </c>
      <c r="I378" s="37">
        <v>2</v>
      </c>
      <c r="J378" s="519">
        <v>1627.81</v>
      </c>
      <c r="K378" s="37">
        <v>1993.64</v>
      </c>
      <c r="L378" s="37">
        <v>3987.28</v>
      </c>
      <c r="M378" s="686"/>
      <c r="N378" s="87"/>
      <c r="O378" s="87"/>
      <c r="P378" s="87"/>
      <c r="Q378" s="87"/>
      <c r="R378" s="87"/>
      <c r="S378" s="87"/>
      <c r="T378" s="87"/>
      <c r="U378" s="87"/>
      <c r="V378" s="87"/>
      <c r="W378" s="87"/>
      <c r="X378" s="87"/>
      <c r="Y378" s="87"/>
      <c r="Z378" s="87"/>
      <c r="AA378" s="87"/>
    </row>
    <row r="379" spans="2:27" x14ac:dyDescent="0.25">
      <c r="B379" s="85"/>
      <c r="C379" s="85"/>
      <c r="D379" s="85"/>
      <c r="E379" s="85"/>
      <c r="F379" s="41"/>
      <c r="G379" s="383"/>
      <c r="H379" s="85"/>
      <c r="I379" s="37"/>
      <c r="J379" s="519"/>
      <c r="K379" s="37"/>
      <c r="L379" s="37"/>
      <c r="M379" s="686"/>
      <c r="N379" s="87"/>
      <c r="O379" s="87"/>
      <c r="P379" s="87"/>
      <c r="Q379" s="87"/>
      <c r="R379" s="87"/>
      <c r="S379" s="87"/>
      <c r="T379" s="87"/>
      <c r="U379" s="87"/>
      <c r="V379" s="87"/>
      <c r="W379" s="87"/>
      <c r="X379" s="87"/>
      <c r="Y379" s="87"/>
      <c r="Z379" s="87"/>
      <c r="AA379" s="87"/>
    </row>
    <row r="380" spans="2:27" x14ac:dyDescent="0.25">
      <c r="B380" s="622" t="s">
        <v>1240</v>
      </c>
      <c r="C380" s="622"/>
      <c r="D380" s="622"/>
      <c r="E380" s="622"/>
      <c r="F380" s="622"/>
      <c r="G380" s="623" t="s">
        <v>1293</v>
      </c>
      <c r="H380" s="624"/>
      <c r="I380" s="625"/>
      <c r="J380" s="669"/>
      <c r="K380" s="625"/>
      <c r="L380" s="627">
        <v>422345.85</v>
      </c>
      <c r="M380" s="686"/>
      <c r="N380" s="87"/>
      <c r="O380" s="87"/>
      <c r="P380" s="87"/>
      <c r="Q380" s="87"/>
      <c r="R380" s="87"/>
      <c r="S380" s="87"/>
      <c r="T380" s="87"/>
      <c r="U380" s="87"/>
      <c r="V380" s="87"/>
      <c r="W380" s="87"/>
      <c r="X380" s="87"/>
      <c r="Y380" s="87"/>
      <c r="Z380" s="87"/>
      <c r="AA380" s="87"/>
    </row>
    <row r="381" spans="2:27" ht="36" x14ac:dyDescent="0.25">
      <c r="B381" s="85" t="s">
        <v>1294</v>
      </c>
      <c r="C381" s="85" t="s">
        <v>54</v>
      </c>
      <c r="D381" s="85" t="s">
        <v>57</v>
      </c>
      <c r="E381" s="85" t="s">
        <v>1294</v>
      </c>
      <c r="F381" s="41" t="s">
        <v>1359</v>
      </c>
      <c r="G381" s="383" t="s">
        <v>1360</v>
      </c>
      <c r="H381" s="85" t="s">
        <v>119</v>
      </c>
      <c r="I381" s="37">
        <v>1</v>
      </c>
      <c r="J381" s="519">
        <v>41471.519999999997</v>
      </c>
      <c r="K381" s="37">
        <v>50791.85</v>
      </c>
      <c r="L381" s="37">
        <v>50791.85</v>
      </c>
      <c r="M381" s="686"/>
      <c r="N381" s="87"/>
      <c r="O381" s="87"/>
      <c r="P381" s="87"/>
      <c r="Q381" s="87"/>
      <c r="R381" s="87"/>
      <c r="S381" s="87"/>
      <c r="T381" s="87"/>
      <c r="U381" s="87"/>
      <c r="V381" s="87"/>
      <c r="W381" s="87"/>
      <c r="X381" s="87"/>
      <c r="Y381" s="87"/>
      <c r="Z381" s="87"/>
      <c r="AA381" s="87"/>
    </row>
    <row r="382" spans="2:27" ht="24" x14ac:dyDescent="0.25">
      <c r="B382" s="85" t="s">
        <v>1295</v>
      </c>
      <c r="C382" s="85" t="s">
        <v>54</v>
      </c>
      <c r="D382" s="85" t="s">
        <v>57</v>
      </c>
      <c r="E382" s="85" t="s">
        <v>1295</v>
      </c>
      <c r="F382" s="41" t="s">
        <v>1362</v>
      </c>
      <c r="G382" s="383" t="s">
        <v>1363</v>
      </c>
      <c r="H382" s="85" t="s">
        <v>213</v>
      </c>
      <c r="I382" s="37">
        <v>1</v>
      </c>
      <c r="J382" s="519">
        <v>277804.81000000006</v>
      </c>
      <c r="K382" s="37">
        <v>340238.82</v>
      </c>
      <c r="L382" s="37">
        <v>340238.82</v>
      </c>
      <c r="M382" s="686"/>
      <c r="N382" s="87"/>
      <c r="O382" s="87"/>
      <c r="P382" s="87"/>
      <c r="Q382" s="87"/>
      <c r="R382" s="87"/>
      <c r="S382" s="87"/>
      <c r="T382" s="87"/>
      <c r="U382" s="87"/>
      <c r="V382" s="87"/>
      <c r="W382" s="87"/>
      <c r="X382" s="87"/>
      <c r="Y382" s="87"/>
      <c r="Z382" s="87"/>
      <c r="AA382" s="87"/>
    </row>
    <row r="383" spans="2:27" ht="24" x14ac:dyDescent="0.25">
      <c r="B383" s="85" t="s">
        <v>1296</v>
      </c>
      <c r="C383" s="85" t="s">
        <v>54</v>
      </c>
      <c r="D383" s="85" t="s">
        <v>57</v>
      </c>
      <c r="E383" s="85" t="s">
        <v>1296</v>
      </c>
      <c r="F383" s="41" t="s">
        <v>1379</v>
      </c>
      <c r="G383" s="383" t="s">
        <v>1380</v>
      </c>
      <c r="H383" s="85" t="s">
        <v>119</v>
      </c>
      <c r="I383" s="37">
        <v>1</v>
      </c>
      <c r="J383" s="519">
        <v>9299.6999999999989</v>
      </c>
      <c r="K383" s="37">
        <v>11389.72</v>
      </c>
      <c r="L383" s="37">
        <v>11389.72</v>
      </c>
      <c r="M383" s="686"/>
      <c r="N383" s="87"/>
      <c r="O383" s="87"/>
      <c r="P383" s="87"/>
      <c r="Q383" s="87"/>
      <c r="R383" s="87"/>
      <c r="S383" s="87"/>
      <c r="T383" s="87"/>
      <c r="U383" s="87"/>
      <c r="V383" s="87"/>
      <c r="W383" s="87"/>
      <c r="X383" s="87"/>
      <c r="Y383" s="87"/>
      <c r="Z383" s="87"/>
      <c r="AA383" s="87"/>
    </row>
    <row r="384" spans="2:27" ht="36" x14ac:dyDescent="0.25">
      <c r="B384" s="85" t="s">
        <v>1297</v>
      </c>
      <c r="C384" s="85" t="s">
        <v>54</v>
      </c>
      <c r="D384" s="85" t="s">
        <v>57</v>
      </c>
      <c r="E384" s="85" t="s">
        <v>1297</v>
      </c>
      <c r="F384" s="41" t="s">
        <v>1381</v>
      </c>
      <c r="G384" s="383" t="s">
        <v>1382</v>
      </c>
      <c r="H384" s="85" t="s">
        <v>213</v>
      </c>
      <c r="I384" s="37">
        <v>1</v>
      </c>
      <c r="J384" s="519">
        <v>1816.1100000000001</v>
      </c>
      <c r="K384" s="37">
        <v>2224.2600000000002</v>
      </c>
      <c r="L384" s="37">
        <v>2224.2600000000002</v>
      </c>
      <c r="M384" s="686"/>
      <c r="N384" s="87"/>
      <c r="O384" s="87"/>
      <c r="P384" s="87"/>
      <c r="Q384" s="87"/>
      <c r="R384" s="87"/>
      <c r="S384" s="87"/>
      <c r="T384" s="87"/>
      <c r="U384" s="87"/>
      <c r="V384" s="87"/>
      <c r="W384" s="87"/>
      <c r="X384" s="87"/>
      <c r="Y384" s="87"/>
      <c r="Z384" s="87"/>
      <c r="AA384" s="87"/>
    </row>
    <row r="385" spans="2:27" ht="24" x14ac:dyDescent="0.25">
      <c r="B385" s="85" t="s">
        <v>1298</v>
      </c>
      <c r="C385" s="85" t="s">
        <v>54</v>
      </c>
      <c r="D385" s="85" t="s">
        <v>56</v>
      </c>
      <c r="E385" s="85" t="s">
        <v>1298</v>
      </c>
      <c r="F385" s="41">
        <v>2001004041</v>
      </c>
      <c r="G385" s="383" t="s">
        <v>2173</v>
      </c>
      <c r="H385" s="85" t="s">
        <v>153</v>
      </c>
      <c r="I385" s="37">
        <v>22</v>
      </c>
      <c r="J385" s="519">
        <v>656.96</v>
      </c>
      <c r="K385" s="37">
        <v>804.6</v>
      </c>
      <c r="L385" s="37">
        <v>17701.2</v>
      </c>
      <c r="M385" s="686"/>
      <c r="N385" s="87"/>
      <c r="O385" s="87"/>
      <c r="P385" s="87"/>
      <c r="Q385" s="87"/>
      <c r="R385" s="87"/>
      <c r="S385" s="87"/>
      <c r="T385" s="87"/>
      <c r="U385" s="87"/>
      <c r="V385" s="87"/>
      <c r="W385" s="87"/>
      <c r="X385" s="87"/>
      <c r="Y385" s="87"/>
      <c r="Z385" s="87"/>
      <c r="AA385" s="87"/>
    </row>
    <row r="386" spans="2:27" x14ac:dyDescent="0.25">
      <c r="B386" s="565"/>
      <c r="C386" s="565"/>
      <c r="D386" s="565"/>
      <c r="E386" s="565"/>
      <c r="F386" s="565"/>
      <c r="G386" s="566"/>
      <c r="H386" s="567"/>
      <c r="I386" s="568"/>
      <c r="J386" s="569"/>
      <c r="K386" s="568"/>
      <c r="L386" s="570"/>
      <c r="M386" s="686"/>
      <c r="N386" s="87"/>
      <c r="O386" s="87"/>
      <c r="P386" s="87"/>
      <c r="Q386" s="87"/>
      <c r="R386" s="87"/>
      <c r="S386" s="87"/>
      <c r="T386" s="87"/>
      <c r="U386" s="87"/>
      <c r="V386" s="87"/>
      <c r="W386" s="87"/>
      <c r="X386" s="87"/>
      <c r="Y386" s="87"/>
      <c r="Z386" s="87"/>
      <c r="AA386" s="87"/>
    </row>
    <row r="387" spans="2:27" x14ac:dyDescent="0.25">
      <c r="B387" s="616" t="s">
        <v>158</v>
      </c>
      <c r="C387" s="616"/>
      <c r="D387" s="616"/>
      <c r="E387" s="617"/>
      <c r="F387" s="616"/>
      <c r="G387" s="540" t="s">
        <v>156</v>
      </c>
      <c r="H387" s="539"/>
      <c r="I387" s="618"/>
      <c r="J387" s="619"/>
      <c r="K387" s="618"/>
      <c r="L387" s="620">
        <v>5147.6099999999988</v>
      </c>
      <c r="M387" s="686"/>
      <c r="N387" s="87"/>
      <c r="O387" s="87"/>
      <c r="P387" s="87"/>
      <c r="Q387" s="87"/>
      <c r="R387" s="87"/>
      <c r="S387" s="87"/>
      <c r="T387" s="87"/>
      <c r="U387" s="87"/>
      <c r="V387" s="87"/>
      <c r="W387" s="87"/>
      <c r="X387" s="87"/>
      <c r="Y387" s="87"/>
      <c r="Z387" s="87"/>
      <c r="AA387" s="87"/>
    </row>
    <row r="388" spans="2:27" x14ac:dyDescent="0.25">
      <c r="B388" s="622" t="s">
        <v>1241</v>
      </c>
      <c r="C388" s="622"/>
      <c r="D388" s="622"/>
      <c r="E388" s="622"/>
      <c r="F388" s="622"/>
      <c r="G388" s="623" t="s">
        <v>358</v>
      </c>
      <c r="H388" s="624"/>
      <c r="I388" s="625"/>
      <c r="J388" s="626"/>
      <c r="K388" s="625"/>
      <c r="L388" s="627">
        <v>1392.3600000000001</v>
      </c>
      <c r="M388" s="686"/>
      <c r="N388" s="522"/>
      <c r="O388" s="87"/>
      <c r="P388" s="87"/>
      <c r="Q388" s="87"/>
      <c r="R388" s="87"/>
      <c r="S388" s="87"/>
      <c r="T388" s="87"/>
      <c r="U388" s="87"/>
      <c r="V388" s="87"/>
      <c r="W388" s="87"/>
      <c r="X388" s="87"/>
      <c r="Y388" s="87"/>
      <c r="Z388" s="87"/>
      <c r="AA388" s="87"/>
    </row>
    <row r="389" spans="2:27" x14ac:dyDescent="0.25">
      <c r="B389" s="85" t="s">
        <v>190</v>
      </c>
      <c r="C389" s="85" t="s">
        <v>54</v>
      </c>
      <c r="D389" s="85" t="s">
        <v>103</v>
      </c>
      <c r="E389" s="85" t="s">
        <v>190</v>
      </c>
      <c r="F389" s="41" t="s">
        <v>1588</v>
      </c>
      <c r="G389" s="383" t="s">
        <v>1587</v>
      </c>
      <c r="H389" s="85" t="s">
        <v>119</v>
      </c>
      <c r="I389" s="37">
        <v>2</v>
      </c>
      <c r="J389" s="519">
        <v>308.60000000000002</v>
      </c>
      <c r="K389" s="37">
        <v>377.95</v>
      </c>
      <c r="L389" s="37">
        <v>755.9</v>
      </c>
      <c r="M389" s="686"/>
      <c r="N389" s="87"/>
      <c r="O389" s="87"/>
      <c r="P389" s="87"/>
      <c r="Q389" s="87"/>
      <c r="R389" s="87"/>
      <c r="S389" s="87"/>
      <c r="T389" s="87"/>
      <c r="U389" s="87"/>
      <c r="V389" s="87"/>
      <c r="W389" s="87"/>
      <c r="X389" s="87"/>
      <c r="Y389" s="87"/>
      <c r="Z389" s="87"/>
      <c r="AA389" s="87"/>
    </row>
    <row r="390" spans="2:27" x14ac:dyDescent="0.25">
      <c r="B390" s="85" t="s">
        <v>191</v>
      </c>
      <c r="C390" s="85" t="s">
        <v>54</v>
      </c>
      <c r="D390" s="85" t="s">
        <v>103</v>
      </c>
      <c r="E390" s="85" t="s">
        <v>191</v>
      </c>
      <c r="F390" s="41" t="s">
        <v>1590</v>
      </c>
      <c r="G390" s="383" t="s">
        <v>1589</v>
      </c>
      <c r="H390" s="85" t="s">
        <v>119</v>
      </c>
      <c r="I390" s="37">
        <v>1</v>
      </c>
      <c r="J390" s="640">
        <v>519.66999999999996</v>
      </c>
      <c r="K390" s="37">
        <v>636.46</v>
      </c>
      <c r="L390" s="37">
        <v>636.46</v>
      </c>
      <c r="M390" s="686"/>
      <c r="N390" s="87"/>
      <c r="O390" s="87"/>
      <c r="P390" s="87"/>
      <c r="Q390" s="87"/>
      <c r="R390" s="87"/>
      <c r="S390" s="87"/>
      <c r="T390" s="87"/>
      <c r="U390" s="87"/>
      <c r="V390" s="87"/>
      <c r="W390" s="87"/>
      <c r="X390" s="87"/>
      <c r="Y390" s="87"/>
      <c r="Z390" s="87"/>
      <c r="AA390" s="87"/>
    </row>
    <row r="391" spans="2:27" x14ac:dyDescent="0.25">
      <c r="B391" s="628"/>
      <c r="C391" s="628"/>
      <c r="D391" s="628"/>
      <c r="E391" s="85"/>
      <c r="F391" s="628"/>
      <c r="G391" s="629"/>
      <c r="H391" s="628"/>
      <c r="I391" s="630"/>
      <c r="J391" s="641"/>
      <c r="K391" s="630"/>
      <c r="L391" s="630"/>
      <c r="M391" s="686"/>
      <c r="N391" s="87"/>
      <c r="O391" s="87"/>
      <c r="P391" s="87"/>
      <c r="Q391" s="87"/>
      <c r="R391" s="87"/>
      <c r="S391" s="87"/>
      <c r="T391" s="87"/>
      <c r="U391" s="87"/>
      <c r="V391" s="87"/>
      <c r="W391" s="87"/>
      <c r="X391" s="87"/>
      <c r="Y391" s="87"/>
      <c r="Z391" s="87"/>
      <c r="AA391" s="87"/>
    </row>
    <row r="392" spans="2:27" x14ac:dyDescent="0.25">
      <c r="B392" s="622" t="s">
        <v>1242</v>
      </c>
      <c r="C392" s="622"/>
      <c r="D392" s="622"/>
      <c r="E392" s="622"/>
      <c r="F392" s="622"/>
      <c r="G392" s="623" t="s">
        <v>167</v>
      </c>
      <c r="H392" s="624"/>
      <c r="I392" s="625"/>
      <c r="J392" s="626"/>
      <c r="K392" s="625"/>
      <c r="L392" s="627">
        <v>2794.12</v>
      </c>
      <c r="M392" s="686"/>
      <c r="N392" s="87"/>
      <c r="O392" s="87"/>
      <c r="P392" s="87"/>
      <c r="Q392" s="87"/>
      <c r="R392" s="87"/>
      <c r="S392" s="87"/>
      <c r="T392" s="87"/>
      <c r="U392" s="87"/>
      <c r="V392" s="87"/>
      <c r="W392" s="87"/>
      <c r="X392" s="87"/>
      <c r="Y392" s="87"/>
      <c r="Z392" s="87"/>
      <c r="AA392" s="87"/>
    </row>
    <row r="393" spans="2:27" ht="36" x14ac:dyDescent="0.25">
      <c r="B393" s="85" t="s">
        <v>1243</v>
      </c>
      <c r="C393" s="85" t="s">
        <v>54</v>
      </c>
      <c r="D393" s="85" t="s">
        <v>55</v>
      </c>
      <c r="E393" s="85" t="s">
        <v>1243</v>
      </c>
      <c r="F393" s="41">
        <v>98292</v>
      </c>
      <c r="G393" s="383" t="s">
        <v>2174</v>
      </c>
      <c r="H393" s="85" t="s">
        <v>153</v>
      </c>
      <c r="I393" s="37">
        <v>84.2</v>
      </c>
      <c r="J393" s="519" t="s">
        <v>2175</v>
      </c>
      <c r="K393" s="37">
        <v>6.17</v>
      </c>
      <c r="L393" s="37">
        <v>519.51</v>
      </c>
      <c r="M393" s="686"/>
      <c r="N393" s="87"/>
      <c r="O393" s="87"/>
      <c r="P393" s="87"/>
      <c r="Q393" s="87"/>
      <c r="R393" s="87"/>
      <c r="S393" s="87"/>
      <c r="T393" s="87"/>
      <c r="U393" s="87"/>
      <c r="V393" s="87"/>
      <c r="W393" s="87"/>
      <c r="X393" s="87"/>
      <c r="Y393" s="87"/>
      <c r="Z393" s="87"/>
      <c r="AA393" s="87"/>
    </row>
    <row r="394" spans="2:27" ht="24" x14ac:dyDescent="0.25">
      <c r="B394" s="85" t="s">
        <v>1244</v>
      </c>
      <c r="C394" s="85" t="s">
        <v>54</v>
      </c>
      <c r="D394" s="85" t="s">
        <v>55</v>
      </c>
      <c r="E394" s="85" t="s">
        <v>1244</v>
      </c>
      <c r="F394" s="41">
        <v>98297</v>
      </c>
      <c r="G394" s="383" t="s">
        <v>2176</v>
      </c>
      <c r="H394" s="85" t="s">
        <v>153</v>
      </c>
      <c r="I394" s="37">
        <v>84.2</v>
      </c>
      <c r="J394" s="519" t="s">
        <v>2177</v>
      </c>
      <c r="K394" s="37">
        <v>11.42</v>
      </c>
      <c r="L394" s="37">
        <v>961.56</v>
      </c>
      <c r="M394" s="686"/>
      <c r="N394" s="87"/>
      <c r="O394" s="87"/>
      <c r="P394" s="87"/>
      <c r="Q394" s="87"/>
      <c r="R394" s="87"/>
      <c r="S394" s="87"/>
      <c r="T394" s="87"/>
      <c r="U394" s="87"/>
      <c r="V394" s="87"/>
      <c r="W394" s="87"/>
      <c r="X394" s="87"/>
      <c r="Y394" s="87"/>
      <c r="Z394" s="87"/>
      <c r="AA394" s="87"/>
    </row>
    <row r="395" spans="2:27" ht="36" x14ac:dyDescent="0.25">
      <c r="B395" s="85" t="s">
        <v>1245</v>
      </c>
      <c r="C395" s="85" t="s">
        <v>54</v>
      </c>
      <c r="D395" s="85" t="s">
        <v>55</v>
      </c>
      <c r="E395" s="85" t="s">
        <v>1245</v>
      </c>
      <c r="F395" s="41">
        <v>91834</v>
      </c>
      <c r="G395" s="383" t="s">
        <v>2178</v>
      </c>
      <c r="H395" s="85" t="s">
        <v>153</v>
      </c>
      <c r="I395" s="37">
        <v>52.8</v>
      </c>
      <c r="J395" s="519" t="s">
        <v>2179</v>
      </c>
      <c r="K395" s="37">
        <v>22.05</v>
      </c>
      <c r="L395" s="37">
        <v>1164.24</v>
      </c>
      <c r="M395" s="686"/>
      <c r="N395" s="87"/>
      <c r="O395" s="87"/>
      <c r="P395" s="87"/>
      <c r="Q395" s="87"/>
      <c r="R395" s="87"/>
      <c r="S395" s="87"/>
      <c r="T395" s="87"/>
      <c r="U395" s="87"/>
      <c r="V395" s="87"/>
      <c r="W395" s="87"/>
      <c r="X395" s="87"/>
      <c r="Y395" s="87"/>
      <c r="Z395" s="87"/>
      <c r="AA395" s="87"/>
    </row>
    <row r="396" spans="2:27" ht="36" x14ac:dyDescent="0.25">
      <c r="B396" s="85" t="s">
        <v>1246</v>
      </c>
      <c r="C396" s="85" t="s">
        <v>54</v>
      </c>
      <c r="D396" s="85" t="s">
        <v>55</v>
      </c>
      <c r="E396" s="85" t="s">
        <v>1246</v>
      </c>
      <c r="F396" s="41">
        <v>97667</v>
      </c>
      <c r="G396" s="383" t="s">
        <v>2163</v>
      </c>
      <c r="H396" s="85" t="s">
        <v>153</v>
      </c>
      <c r="I396" s="37">
        <v>14.2</v>
      </c>
      <c r="J396" s="519" t="s">
        <v>2164</v>
      </c>
      <c r="K396" s="37">
        <v>10.48</v>
      </c>
      <c r="L396" s="37">
        <v>148.81</v>
      </c>
      <c r="M396" s="686"/>
      <c r="N396" s="87"/>
      <c r="O396" s="87"/>
      <c r="P396" s="87"/>
      <c r="Q396" s="87"/>
      <c r="R396" s="87"/>
      <c r="S396" s="87"/>
      <c r="T396" s="87"/>
      <c r="U396" s="87"/>
      <c r="V396" s="87"/>
      <c r="W396" s="87"/>
      <c r="X396" s="87"/>
      <c r="Y396" s="87"/>
      <c r="Z396" s="87"/>
      <c r="AA396" s="87"/>
    </row>
    <row r="397" spans="2:27" x14ac:dyDescent="0.25">
      <c r="B397" s="628"/>
      <c r="C397" s="628"/>
      <c r="D397" s="628"/>
      <c r="E397" s="85"/>
      <c r="F397" s="628"/>
      <c r="G397" s="629"/>
      <c r="H397" s="628"/>
      <c r="I397" s="630"/>
      <c r="J397" s="631"/>
      <c r="K397" s="630"/>
      <c r="L397" s="630"/>
      <c r="M397" s="686"/>
      <c r="N397" s="87"/>
      <c r="O397" s="87"/>
      <c r="P397" s="87"/>
      <c r="Q397" s="87"/>
      <c r="R397" s="87"/>
      <c r="S397" s="87"/>
      <c r="T397" s="87"/>
      <c r="U397" s="87"/>
      <c r="V397" s="87"/>
      <c r="W397" s="87"/>
      <c r="X397" s="87"/>
      <c r="Y397" s="87"/>
      <c r="Z397" s="87"/>
      <c r="AA397" s="87"/>
    </row>
    <row r="398" spans="2:27" x14ac:dyDescent="0.25">
      <c r="B398" s="622" t="s">
        <v>1247</v>
      </c>
      <c r="C398" s="622"/>
      <c r="D398" s="622"/>
      <c r="E398" s="622"/>
      <c r="F398" s="622"/>
      <c r="G398" s="623" t="s">
        <v>359</v>
      </c>
      <c r="H398" s="624"/>
      <c r="I398" s="625"/>
      <c r="J398" s="626"/>
      <c r="K398" s="625"/>
      <c r="L398" s="627">
        <v>394.3</v>
      </c>
      <c r="M398" s="686"/>
      <c r="N398" s="87"/>
      <c r="O398" s="87"/>
      <c r="P398" s="87"/>
      <c r="Q398" s="87"/>
      <c r="R398" s="87"/>
      <c r="S398" s="87"/>
      <c r="T398" s="87"/>
      <c r="U398" s="87"/>
      <c r="V398" s="87"/>
      <c r="W398" s="87"/>
      <c r="X398" s="87"/>
      <c r="Y398" s="87"/>
      <c r="Z398" s="87"/>
      <c r="AA398" s="87"/>
    </row>
    <row r="399" spans="2:27" x14ac:dyDescent="0.25">
      <c r="B399" s="85" t="s">
        <v>1248</v>
      </c>
      <c r="C399" s="85" t="s">
        <v>54</v>
      </c>
      <c r="D399" s="85" t="s">
        <v>57</v>
      </c>
      <c r="E399" s="85" t="s">
        <v>1248</v>
      </c>
      <c r="F399" s="41" t="s">
        <v>1143</v>
      </c>
      <c r="G399" s="383" t="s">
        <v>968</v>
      </c>
      <c r="H399" s="85" t="s">
        <v>119</v>
      </c>
      <c r="I399" s="37">
        <v>5</v>
      </c>
      <c r="J399" s="519">
        <v>64.389999999999986</v>
      </c>
      <c r="K399" s="37">
        <v>78.86</v>
      </c>
      <c r="L399" s="37">
        <v>394.3</v>
      </c>
      <c r="M399" s="686"/>
      <c r="N399" s="87"/>
      <c r="O399" s="87"/>
      <c r="P399" s="87"/>
      <c r="Q399" s="87"/>
      <c r="R399" s="87"/>
      <c r="S399" s="87"/>
      <c r="T399" s="87"/>
      <c r="U399" s="87"/>
      <c r="V399" s="87"/>
      <c r="W399" s="87"/>
      <c r="X399" s="87"/>
      <c r="Y399" s="87"/>
      <c r="Z399" s="87"/>
      <c r="AA399" s="87"/>
    </row>
    <row r="400" spans="2:27" x14ac:dyDescent="0.25">
      <c r="B400" s="628"/>
      <c r="C400" s="628"/>
      <c r="D400" s="628"/>
      <c r="E400" s="85"/>
      <c r="F400" s="628"/>
      <c r="G400" s="629"/>
      <c r="H400" s="628"/>
      <c r="I400" s="630"/>
      <c r="J400" s="631"/>
      <c r="K400" s="630"/>
      <c r="L400" s="630"/>
      <c r="M400" s="686"/>
      <c r="N400" s="87"/>
      <c r="O400" s="87"/>
      <c r="P400" s="87"/>
      <c r="Q400" s="87"/>
      <c r="R400" s="87"/>
      <c r="S400" s="87"/>
      <c r="T400" s="87"/>
      <c r="U400" s="87"/>
      <c r="V400" s="87"/>
      <c r="W400" s="87"/>
      <c r="X400" s="87"/>
      <c r="Y400" s="87"/>
      <c r="Z400" s="87"/>
      <c r="AA400" s="87"/>
    </row>
    <row r="401" spans="2:27" x14ac:dyDescent="0.25">
      <c r="B401" s="622" t="s">
        <v>1249</v>
      </c>
      <c r="C401" s="622"/>
      <c r="D401" s="622"/>
      <c r="E401" s="622"/>
      <c r="F401" s="622"/>
      <c r="G401" s="623" t="s">
        <v>487</v>
      </c>
      <c r="H401" s="624"/>
      <c r="I401" s="625"/>
      <c r="J401" s="626"/>
      <c r="K401" s="625"/>
      <c r="L401" s="627">
        <v>566.82999999999993</v>
      </c>
      <c r="M401" s="686"/>
      <c r="N401" s="87"/>
      <c r="O401" s="87"/>
      <c r="P401" s="87"/>
      <c r="Q401" s="87"/>
      <c r="R401" s="87"/>
      <c r="S401" s="87"/>
      <c r="T401" s="87"/>
      <c r="U401" s="87"/>
      <c r="V401" s="87"/>
      <c r="W401" s="87"/>
      <c r="X401" s="87"/>
      <c r="Y401" s="87"/>
      <c r="Z401" s="87"/>
      <c r="AA401" s="87"/>
    </row>
    <row r="402" spans="2:27" ht="24" x14ac:dyDescent="0.25">
      <c r="B402" s="85" t="s">
        <v>1250</v>
      </c>
      <c r="C402" s="85" t="s">
        <v>54</v>
      </c>
      <c r="D402" s="85" t="s">
        <v>55</v>
      </c>
      <c r="E402" s="85" t="s">
        <v>1250</v>
      </c>
      <c r="F402" s="41">
        <v>91941</v>
      </c>
      <c r="G402" s="383" t="s">
        <v>2106</v>
      </c>
      <c r="H402" s="85" t="s">
        <v>119</v>
      </c>
      <c r="I402" s="37">
        <v>5</v>
      </c>
      <c r="J402" s="519" t="s">
        <v>2107</v>
      </c>
      <c r="K402" s="37">
        <v>12.27</v>
      </c>
      <c r="L402" s="37">
        <v>61.35</v>
      </c>
      <c r="M402" s="686"/>
      <c r="N402" s="87"/>
      <c r="O402" s="87"/>
      <c r="P402" s="87"/>
      <c r="Q402" s="87"/>
      <c r="R402" s="87"/>
      <c r="S402" s="87"/>
      <c r="T402" s="87"/>
      <c r="U402" s="87"/>
      <c r="V402" s="87"/>
      <c r="W402" s="87"/>
      <c r="X402" s="87"/>
      <c r="Y402" s="87"/>
      <c r="Z402" s="87"/>
      <c r="AA402" s="87"/>
    </row>
    <row r="403" spans="2:27" ht="36" x14ac:dyDescent="0.25">
      <c r="B403" s="85" t="s">
        <v>1251</v>
      </c>
      <c r="C403" s="85" t="s">
        <v>54</v>
      </c>
      <c r="D403" s="85" t="s">
        <v>55</v>
      </c>
      <c r="E403" s="85" t="s">
        <v>1251</v>
      </c>
      <c r="F403" s="41">
        <v>97886</v>
      </c>
      <c r="G403" s="383" t="s">
        <v>2113</v>
      </c>
      <c r="H403" s="85" t="s">
        <v>119</v>
      </c>
      <c r="I403" s="37">
        <v>1</v>
      </c>
      <c r="J403" s="519" t="s">
        <v>2114</v>
      </c>
      <c r="K403" s="37">
        <v>196.21</v>
      </c>
      <c r="L403" s="37">
        <v>196.21</v>
      </c>
      <c r="M403" s="686"/>
      <c r="N403" s="87"/>
      <c r="O403" s="87"/>
      <c r="P403" s="87"/>
      <c r="Q403" s="87"/>
      <c r="R403" s="87"/>
      <c r="S403" s="87"/>
      <c r="T403" s="87"/>
      <c r="U403" s="87"/>
      <c r="V403" s="87"/>
      <c r="W403" s="87"/>
      <c r="X403" s="87"/>
      <c r="Y403" s="87"/>
      <c r="Z403" s="87"/>
      <c r="AA403" s="87"/>
    </row>
    <row r="404" spans="2:27" ht="24" x14ac:dyDescent="0.25">
      <c r="B404" s="85" t="s">
        <v>1252</v>
      </c>
      <c r="C404" s="85" t="s">
        <v>54</v>
      </c>
      <c r="D404" s="85" t="s">
        <v>56</v>
      </c>
      <c r="E404" s="85" t="s">
        <v>1252</v>
      </c>
      <c r="F404" s="41">
        <v>1201005350</v>
      </c>
      <c r="G404" s="383" t="s">
        <v>2180</v>
      </c>
      <c r="H404" s="85" t="s">
        <v>119</v>
      </c>
      <c r="I404" s="37">
        <v>3</v>
      </c>
      <c r="J404" s="519">
        <v>84.18</v>
      </c>
      <c r="K404" s="37">
        <v>103.09</v>
      </c>
      <c r="L404" s="37">
        <v>309.27</v>
      </c>
      <c r="M404" s="686"/>
      <c r="N404" s="87"/>
      <c r="O404" s="87"/>
      <c r="P404" s="87"/>
      <c r="Q404" s="87"/>
      <c r="R404" s="87"/>
      <c r="S404" s="87"/>
      <c r="T404" s="87"/>
      <c r="U404" s="87"/>
      <c r="V404" s="87"/>
      <c r="W404" s="87"/>
      <c r="X404" s="87"/>
      <c r="Y404" s="87"/>
      <c r="Z404" s="87"/>
      <c r="AA404" s="87"/>
    </row>
    <row r="405" spans="2:27" x14ac:dyDescent="0.25">
      <c r="B405" s="565"/>
      <c r="C405" s="565"/>
      <c r="D405" s="565"/>
      <c r="E405" s="565"/>
      <c r="F405" s="565"/>
      <c r="G405" s="566"/>
      <c r="H405" s="567"/>
      <c r="I405" s="568"/>
      <c r="J405" s="569"/>
      <c r="K405" s="568"/>
      <c r="L405" s="570"/>
      <c r="M405" s="686"/>
      <c r="N405" s="87"/>
      <c r="O405" s="87"/>
      <c r="P405" s="87"/>
      <c r="Q405" s="87"/>
      <c r="R405" s="87"/>
      <c r="S405" s="87"/>
      <c r="T405" s="87"/>
      <c r="U405" s="87"/>
      <c r="V405" s="87"/>
      <c r="W405" s="87"/>
      <c r="X405" s="87"/>
      <c r="Y405" s="87"/>
      <c r="Z405" s="87"/>
      <c r="AA405" s="87"/>
    </row>
    <row r="406" spans="2:27" x14ac:dyDescent="0.25">
      <c r="B406" s="616" t="s">
        <v>159</v>
      </c>
      <c r="C406" s="616"/>
      <c r="D406" s="616"/>
      <c r="E406" s="617"/>
      <c r="F406" s="616"/>
      <c r="G406" s="540" t="s">
        <v>157</v>
      </c>
      <c r="H406" s="539"/>
      <c r="I406" s="618"/>
      <c r="J406" s="619"/>
      <c r="K406" s="618"/>
      <c r="L406" s="620">
        <v>24425.730000000003</v>
      </c>
      <c r="M406" s="686"/>
      <c r="N406" s="87"/>
      <c r="O406" s="87"/>
      <c r="P406" s="87"/>
      <c r="Q406" s="87"/>
      <c r="R406" s="87"/>
      <c r="S406" s="87"/>
      <c r="T406" s="87"/>
      <c r="U406" s="87"/>
      <c r="V406" s="87"/>
      <c r="W406" s="87"/>
      <c r="X406" s="87"/>
      <c r="Y406" s="87"/>
      <c r="Z406" s="87"/>
      <c r="AA406" s="87"/>
    </row>
    <row r="407" spans="2:27" x14ac:dyDescent="0.25">
      <c r="B407" s="622" t="s">
        <v>217</v>
      </c>
      <c r="C407" s="622"/>
      <c r="D407" s="622"/>
      <c r="E407" s="622"/>
      <c r="F407" s="622"/>
      <c r="G407" s="623" t="s">
        <v>674</v>
      </c>
      <c r="H407" s="624"/>
      <c r="I407" s="625"/>
      <c r="J407" s="626"/>
      <c r="K407" s="625"/>
      <c r="L407" s="627">
        <v>540.96</v>
      </c>
      <c r="M407" s="686"/>
      <c r="N407" s="87"/>
      <c r="O407" s="87"/>
      <c r="P407" s="87"/>
      <c r="Q407" s="87"/>
      <c r="R407" s="87"/>
      <c r="S407" s="87"/>
      <c r="T407" s="87"/>
      <c r="U407" s="87"/>
      <c r="V407" s="87"/>
      <c r="W407" s="87"/>
      <c r="X407" s="87"/>
      <c r="Y407" s="87"/>
      <c r="Z407" s="87"/>
      <c r="AA407" s="87"/>
    </row>
    <row r="408" spans="2:27" ht="24" x14ac:dyDescent="0.25">
      <c r="B408" s="85" t="s">
        <v>521</v>
      </c>
      <c r="C408" s="85" t="s">
        <v>54</v>
      </c>
      <c r="D408" s="85" t="s">
        <v>55</v>
      </c>
      <c r="E408" s="85" t="s">
        <v>521</v>
      </c>
      <c r="F408" s="41">
        <v>97599</v>
      </c>
      <c r="G408" s="383" t="s">
        <v>2181</v>
      </c>
      <c r="H408" s="85" t="s">
        <v>119</v>
      </c>
      <c r="I408" s="37">
        <v>21</v>
      </c>
      <c r="J408" s="519" t="s">
        <v>2182</v>
      </c>
      <c r="K408" s="37">
        <v>25.76</v>
      </c>
      <c r="L408" s="37">
        <v>540.96</v>
      </c>
      <c r="M408" s="686"/>
      <c r="N408" s="87"/>
      <c r="O408" s="87"/>
      <c r="P408" s="87"/>
      <c r="Q408" s="87"/>
      <c r="R408" s="87"/>
      <c r="S408" s="87"/>
      <c r="T408" s="87"/>
      <c r="U408" s="87"/>
      <c r="V408" s="87"/>
      <c r="W408" s="87"/>
      <c r="X408" s="87"/>
      <c r="Y408" s="87"/>
      <c r="Z408" s="87"/>
      <c r="AA408" s="87"/>
    </row>
    <row r="409" spans="2:27" x14ac:dyDescent="0.25">
      <c r="B409" s="628"/>
      <c r="C409" s="628"/>
      <c r="D409" s="628"/>
      <c r="E409" s="85"/>
      <c r="F409" s="628"/>
      <c r="G409" s="629"/>
      <c r="H409" s="628"/>
      <c r="I409" s="630"/>
      <c r="J409" s="631"/>
      <c r="K409" s="630"/>
      <c r="L409" s="630"/>
      <c r="M409" s="686"/>
      <c r="N409" s="87"/>
      <c r="O409" s="87"/>
      <c r="P409" s="87"/>
      <c r="Q409" s="87"/>
      <c r="R409" s="87"/>
      <c r="S409" s="87"/>
      <c r="T409" s="87"/>
      <c r="U409" s="87"/>
      <c r="V409" s="87"/>
      <c r="W409" s="87"/>
      <c r="X409" s="87"/>
      <c r="Y409" s="87"/>
      <c r="Z409" s="87"/>
      <c r="AA409" s="87"/>
    </row>
    <row r="410" spans="2:27" x14ac:dyDescent="0.25">
      <c r="B410" s="622" t="s">
        <v>172</v>
      </c>
      <c r="C410" s="622"/>
      <c r="D410" s="622"/>
      <c r="E410" s="622"/>
      <c r="F410" s="622"/>
      <c r="G410" s="623" t="s">
        <v>966</v>
      </c>
      <c r="H410" s="624"/>
      <c r="I410" s="625"/>
      <c r="J410" s="626"/>
      <c r="K410" s="625"/>
      <c r="L410" s="627">
        <v>639.74</v>
      </c>
      <c r="M410" s="686"/>
      <c r="N410" s="87"/>
      <c r="O410" s="87"/>
      <c r="P410" s="87"/>
      <c r="Q410" s="87"/>
      <c r="R410" s="87"/>
      <c r="S410" s="87"/>
      <c r="T410" s="87"/>
      <c r="U410" s="87"/>
      <c r="V410" s="87"/>
      <c r="W410" s="87"/>
      <c r="X410" s="87"/>
      <c r="Y410" s="87"/>
      <c r="Z410" s="87"/>
      <c r="AA410" s="87"/>
    </row>
    <row r="411" spans="2:27" ht="24" x14ac:dyDescent="0.25">
      <c r="B411" s="85" t="s">
        <v>522</v>
      </c>
      <c r="C411" s="85" t="s">
        <v>54</v>
      </c>
      <c r="D411" s="85" t="s">
        <v>55</v>
      </c>
      <c r="E411" s="85" t="s">
        <v>522</v>
      </c>
      <c r="F411" s="41">
        <v>101905</v>
      </c>
      <c r="G411" s="383" t="s">
        <v>2183</v>
      </c>
      <c r="H411" s="85" t="s">
        <v>119</v>
      </c>
      <c r="I411" s="37">
        <v>1</v>
      </c>
      <c r="J411" s="519" t="s">
        <v>2184</v>
      </c>
      <c r="K411" s="37">
        <v>324.77999999999997</v>
      </c>
      <c r="L411" s="37">
        <v>324.77999999999997</v>
      </c>
      <c r="M411" s="686"/>
      <c r="N411" s="87"/>
      <c r="O411" s="87"/>
      <c r="P411" s="87"/>
      <c r="Q411" s="87"/>
      <c r="R411" s="87"/>
      <c r="S411" s="87"/>
      <c r="T411" s="87"/>
      <c r="U411" s="87"/>
      <c r="V411" s="87"/>
      <c r="W411" s="87"/>
      <c r="X411" s="87"/>
      <c r="Y411" s="87"/>
      <c r="Z411" s="87"/>
      <c r="AA411" s="87"/>
    </row>
    <row r="412" spans="2:27" ht="24" x14ac:dyDescent="0.25">
      <c r="B412" s="85" t="s">
        <v>523</v>
      </c>
      <c r="C412" s="85" t="s">
        <v>54</v>
      </c>
      <c r="D412" s="85" t="s">
        <v>55</v>
      </c>
      <c r="E412" s="85" t="s">
        <v>523</v>
      </c>
      <c r="F412" s="41">
        <v>101908</v>
      </c>
      <c r="G412" s="383" t="s">
        <v>2185</v>
      </c>
      <c r="H412" s="85" t="s">
        <v>119</v>
      </c>
      <c r="I412" s="37">
        <v>1</v>
      </c>
      <c r="J412" s="519" t="s">
        <v>2186</v>
      </c>
      <c r="K412" s="37">
        <v>314.95999999999998</v>
      </c>
      <c r="L412" s="37">
        <v>314.95999999999998</v>
      </c>
      <c r="M412" s="686"/>
      <c r="N412" s="87"/>
      <c r="O412" s="87"/>
      <c r="P412" s="87"/>
      <c r="Q412" s="87"/>
      <c r="R412" s="87"/>
      <c r="S412" s="87"/>
      <c r="T412" s="87"/>
      <c r="U412" s="87"/>
      <c r="V412" s="87"/>
      <c r="W412" s="87"/>
      <c r="X412" s="87"/>
      <c r="Y412" s="87"/>
      <c r="Z412" s="87"/>
      <c r="AA412" s="87"/>
    </row>
    <row r="413" spans="2:27" x14ac:dyDescent="0.25">
      <c r="B413" s="628"/>
      <c r="C413" s="628"/>
      <c r="D413" s="628"/>
      <c r="E413" s="85"/>
      <c r="F413" s="628"/>
      <c r="G413" s="629"/>
      <c r="H413" s="628"/>
      <c r="I413" s="630"/>
      <c r="J413" s="631"/>
      <c r="K413" s="630"/>
      <c r="L413" s="630"/>
      <c r="M413" s="686"/>
      <c r="N413" s="87"/>
      <c r="O413" s="87"/>
      <c r="P413" s="87"/>
      <c r="Q413" s="87"/>
      <c r="R413" s="87"/>
      <c r="S413" s="87"/>
      <c r="T413" s="87"/>
      <c r="U413" s="87"/>
      <c r="V413" s="87"/>
      <c r="W413" s="87"/>
      <c r="X413" s="87"/>
      <c r="Y413" s="87"/>
      <c r="Z413" s="87"/>
      <c r="AA413" s="87"/>
    </row>
    <row r="414" spans="2:27" x14ac:dyDescent="0.25">
      <c r="B414" s="622" t="s">
        <v>218</v>
      </c>
      <c r="C414" s="622"/>
      <c r="D414" s="622"/>
      <c r="E414" s="622"/>
      <c r="F414" s="622"/>
      <c r="G414" s="623" t="s">
        <v>967</v>
      </c>
      <c r="H414" s="624"/>
      <c r="I414" s="625"/>
      <c r="J414" s="626"/>
      <c r="K414" s="625"/>
      <c r="L414" s="627">
        <v>860.76</v>
      </c>
      <c r="M414" s="686"/>
      <c r="N414" s="87"/>
      <c r="O414" s="87"/>
      <c r="P414" s="87"/>
      <c r="Q414" s="87"/>
      <c r="R414" s="87"/>
      <c r="S414" s="87"/>
      <c r="T414" s="87"/>
      <c r="U414" s="87"/>
      <c r="V414" s="87"/>
      <c r="W414" s="87"/>
      <c r="X414" s="87"/>
      <c r="Y414" s="87"/>
      <c r="Z414" s="87"/>
      <c r="AA414" s="87"/>
    </row>
    <row r="415" spans="2:27" ht="36" x14ac:dyDescent="0.25">
      <c r="B415" s="85" t="s">
        <v>1253</v>
      </c>
      <c r="C415" s="85" t="s">
        <v>54</v>
      </c>
      <c r="D415" s="85" t="s">
        <v>56</v>
      </c>
      <c r="E415" s="85" t="s">
        <v>1253</v>
      </c>
      <c r="F415" s="41">
        <v>1401000170</v>
      </c>
      <c r="G415" s="383" t="s">
        <v>2187</v>
      </c>
      <c r="H415" s="85" t="s">
        <v>119</v>
      </c>
      <c r="I415" s="37">
        <v>22</v>
      </c>
      <c r="J415" s="519">
        <v>21.39</v>
      </c>
      <c r="K415" s="37">
        <v>26.19</v>
      </c>
      <c r="L415" s="37">
        <v>576.17999999999995</v>
      </c>
      <c r="M415" s="686"/>
      <c r="N415" s="87"/>
      <c r="O415" s="87"/>
      <c r="P415" s="87"/>
      <c r="Q415" s="87"/>
      <c r="R415" s="87"/>
      <c r="S415" s="87"/>
      <c r="T415" s="87"/>
      <c r="U415" s="87"/>
      <c r="V415" s="87"/>
      <c r="W415" s="87"/>
      <c r="X415" s="87"/>
      <c r="Y415" s="87"/>
      <c r="Z415" s="87"/>
      <c r="AA415" s="87"/>
    </row>
    <row r="416" spans="2:27" ht="36" x14ac:dyDescent="0.25">
      <c r="B416" s="85" t="s">
        <v>992</v>
      </c>
      <c r="C416" s="85" t="s">
        <v>54</v>
      </c>
      <c r="D416" s="85" t="s">
        <v>56</v>
      </c>
      <c r="E416" s="85" t="s">
        <v>992</v>
      </c>
      <c r="F416" s="41">
        <v>1401000164</v>
      </c>
      <c r="G416" s="383" t="s">
        <v>2188</v>
      </c>
      <c r="H416" s="85" t="s">
        <v>119</v>
      </c>
      <c r="I416" s="37">
        <v>6</v>
      </c>
      <c r="J416" s="519">
        <v>38.729999999999997</v>
      </c>
      <c r="K416" s="37">
        <v>47.43</v>
      </c>
      <c r="L416" s="37">
        <v>284.58</v>
      </c>
      <c r="M416" s="686"/>
      <c r="N416" s="87"/>
      <c r="O416" s="87"/>
      <c r="P416" s="87"/>
      <c r="Q416" s="87"/>
      <c r="R416" s="87"/>
      <c r="S416" s="87"/>
      <c r="T416" s="87"/>
      <c r="U416" s="87"/>
      <c r="V416" s="87"/>
      <c r="W416" s="87"/>
      <c r="X416" s="87"/>
      <c r="Y416" s="87"/>
      <c r="Z416" s="87"/>
      <c r="AA416" s="87"/>
    </row>
    <row r="417" spans="2:27" x14ac:dyDescent="0.25">
      <c r="B417" s="628"/>
      <c r="C417" s="628"/>
      <c r="D417" s="628"/>
      <c r="E417" s="628"/>
      <c r="F417" s="628"/>
      <c r="G417" s="629"/>
      <c r="H417" s="656"/>
      <c r="I417" s="657"/>
      <c r="J417" s="658"/>
      <c r="K417" s="657"/>
      <c r="L417" s="659"/>
      <c r="M417" s="686"/>
      <c r="N417" s="87"/>
      <c r="O417" s="87"/>
      <c r="P417" s="87"/>
      <c r="Q417" s="87"/>
      <c r="R417" s="87"/>
      <c r="S417" s="87"/>
      <c r="T417" s="87"/>
      <c r="U417" s="87"/>
      <c r="V417" s="87"/>
      <c r="W417" s="87"/>
      <c r="X417" s="87"/>
      <c r="Y417" s="87"/>
      <c r="Z417" s="87"/>
      <c r="AA417" s="87"/>
    </row>
    <row r="418" spans="2:27" x14ac:dyDescent="0.25">
      <c r="B418" s="622" t="s">
        <v>173</v>
      </c>
      <c r="C418" s="622"/>
      <c r="D418" s="622"/>
      <c r="E418" s="622"/>
      <c r="F418" s="622"/>
      <c r="G418" s="623" t="s">
        <v>1237</v>
      </c>
      <c r="H418" s="624"/>
      <c r="I418" s="625"/>
      <c r="J418" s="626"/>
      <c r="K418" s="625"/>
      <c r="L418" s="627">
        <v>9012.36</v>
      </c>
      <c r="M418" s="686"/>
      <c r="N418" s="87"/>
      <c r="O418" s="87"/>
      <c r="P418" s="87"/>
      <c r="Q418" s="87"/>
      <c r="R418" s="87"/>
      <c r="S418" s="87"/>
      <c r="T418" s="87"/>
      <c r="U418" s="87"/>
      <c r="V418" s="87"/>
      <c r="W418" s="87"/>
      <c r="X418" s="87"/>
      <c r="Y418" s="87"/>
      <c r="Z418" s="87"/>
      <c r="AA418" s="87"/>
    </row>
    <row r="419" spans="2:27" ht="24" x14ac:dyDescent="0.25">
      <c r="B419" s="85" t="s">
        <v>524</v>
      </c>
      <c r="C419" s="85" t="s">
        <v>54</v>
      </c>
      <c r="D419" s="85" t="s">
        <v>56</v>
      </c>
      <c r="E419" s="85" t="s">
        <v>524</v>
      </c>
      <c r="F419" s="41">
        <v>1401000243</v>
      </c>
      <c r="G419" s="383" t="s">
        <v>2189</v>
      </c>
      <c r="H419" s="85" t="s">
        <v>119</v>
      </c>
      <c r="I419" s="37">
        <v>1</v>
      </c>
      <c r="J419" s="519">
        <v>123.41</v>
      </c>
      <c r="K419" s="37">
        <v>151.13999999999999</v>
      </c>
      <c r="L419" s="37">
        <v>151.13999999999999</v>
      </c>
      <c r="M419" s="686"/>
      <c r="N419" s="87"/>
      <c r="O419" s="87"/>
      <c r="P419" s="87"/>
      <c r="Q419" s="87"/>
      <c r="R419" s="87"/>
      <c r="S419" s="87"/>
      <c r="T419" s="87"/>
      <c r="U419" s="87"/>
      <c r="V419" s="87"/>
      <c r="W419" s="87"/>
      <c r="X419" s="87"/>
      <c r="Y419" s="87"/>
      <c r="Z419" s="87"/>
      <c r="AA419" s="87"/>
    </row>
    <row r="420" spans="2:27" ht="24" x14ac:dyDescent="0.25">
      <c r="B420" s="85" t="s">
        <v>1132</v>
      </c>
      <c r="C420" s="85" t="s">
        <v>54</v>
      </c>
      <c r="D420" s="85" t="s">
        <v>56</v>
      </c>
      <c r="E420" s="85" t="s">
        <v>1132</v>
      </c>
      <c r="F420" s="41">
        <v>1401000213</v>
      </c>
      <c r="G420" s="383" t="s">
        <v>2190</v>
      </c>
      <c r="H420" s="85" t="s">
        <v>119</v>
      </c>
      <c r="I420" s="37">
        <v>16</v>
      </c>
      <c r="J420" s="519">
        <v>226.27</v>
      </c>
      <c r="K420" s="37">
        <v>277.12</v>
      </c>
      <c r="L420" s="37">
        <v>4433.92</v>
      </c>
      <c r="M420" s="686"/>
      <c r="N420" s="87"/>
      <c r="O420" s="87"/>
      <c r="P420" s="87"/>
      <c r="Q420" s="87"/>
      <c r="R420" s="87"/>
      <c r="S420" s="87"/>
      <c r="T420" s="87"/>
      <c r="U420" s="87"/>
      <c r="V420" s="87"/>
      <c r="W420" s="87"/>
      <c r="X420" s="87"/>
      <c r="Y420" s="87"/>
      <c r="Z420" s="87"/>
      <c r="AA420" s="87"/>
    </row>
    <row r="421" spans="2:27" ht="24" x14ac:dyDescent="0.25">
      <c r="B421" s="85" t="s">
        <v>1133</v>
      </c>
      <c r="C421" s="85" t="s">
        <v>54</v>
      </c>
      <c r="D421" s="85" t="s">
        <v>56</v>
      </c>
      <c r="E421" s="85" t="s">
        <v>1133</v>
      </c>
      <c r="F421" s="41">
        <v>1401000223</v>
      </c>
      <c r="G421" s="383" t="s">
        <v>2191</v>
      </c>
      <c r="H421" s="85" t="s">
        <v>119</v>
      </c>
      <c r="I421" s="37">
        <v>2</v>
      </c>
      <c r="J421" s="519">
        <v>308.66000000000003</v>
      </c>
      <c r="K421" s="37">
        <v>378.02</v>
      </c>
      <c r="L421" s="37">
        <v>756.04</v>
      </c>
      <c r="M421" s="686"/>
      <c r="N421" s="87"/>
      <c r="O421" s="87"/>
      <c r="P421" s="87"/>
      <c r="Q421" s="87"/>
      <c r="R421" s="87"/>
      <c r="S421" s="87"/>
      <c r="T421" s="87"/>
      <c r="U421" s="87"/>
      <c r="V421" s="87"/>
      <c r="W421" s="87"/>
      <c r="X421" s="87"/>
      <c r="Y421" s="87"/>
      <c r="Z421" s="87"/>
      <c r="AA421" s="87"/>
    </row>
    <row r="422" spans="2:27" ht="24" x14ac:dyDescent="0.25">
      <c r="B422" s="85" t="s">
        <v>1258</v>
      </c>
      <c r="C422" s="85" t="s">
        <v>54</v>
      </c>
      <c r="D422" s="85" t="s">
        <v>56</v>
      </c>
      <c r="E422" s="85" t="s">
        <v>1258</v>
      </c>
      <c r="F422" s="41">
        <v>1201007008</v>
      </c>
      <c r="G422" s="383" t="s">
        <v>2192</v>
      </c>
      <c r="H422" s="85" t="s">
        <v>119</v>
      </c>
      <c r="I422" s="37">
        <v>1</v>
      </c>
      <c r="J422" s="519">
        <v>192.19</v>
      </c>
      <c r="K422" s="37">
        <v>235.38</v>
      </c>
      <c r="L422" s="37">
        <v>235.38</v>
      </c>
      <c r="M422" s="686"/>
      <c r="N422" s="87"/>
      <c r="O422" s="87"/>
      <c r="P422" s="87"/>
      <c r="Q422" s="87"/>
      <c r="R422" s="87"/>
      <c r="S422" s="87"/>
      <c r="T422" s="87"/>
      <c r="U422" s="87"/>
      <c r="V422" s="87"/>
      <c r="W422" s="87"/>
      <c r="X422" s="87"/>
      <c r="Y422" s="87"/>
      <c r="Z422" s="87"/>
      <c r="AA422" s="87"/>
    </row>
    <row r="423" spans="2:27" ht="24" x14ac:dyDescent="0.25">
      <c r="B423" s="85" t="s">
        <v>1259</v>
      </c>
      <c r="C423" s="85" t="s">
        <v>54</v>
      </c>
      <c r="D423" s="85" t="s">
        <v>56</v>
      </c>
      <c r="E423" s="85" t="s">
        <v>1259</v>
      </c>
      <c r="F423" s="41">
        <v>1401000246</v>
      </c>
      <c r="G423" s="383" t="s">
        <v>2193</v>
      </c>
      <c r="H423" s="85" t="s">
        <v>119</v>
      </c>
      <c r="I423" s="37">
        <v>1</v>
      </c>
      <c r="J423" s="519">
        <v>75.36</v>
      </c>
      <c r="K423" s="37">
        <v>92.29</v>
      </c>
      <c r="L423" s="37">
        <v>92.29</v>
      </c>
      <c r="M423" s="686"/>
      <c r="N423" s="87"/>
      <c r="O423" s="87"/>
      <c r="P423" s="87"/>
      <c r="Q423" s="87"/>
      <c r="R423" s="87"/>
      <c r="S423" s="87"/>
      <c r="T423" s="87"/>
      <c r="U423" s="87"/>
      <c r="V423" s="87"/>
      <c r="W423" s="87"/>
      <c r="X423" s="87"/>
      <c r="Y423" s="87"/>
      <c r="Z423" s="87"/>
      <c r="AA423" s="87"/>
    </row>
    <row r="424" spans="2:27" ht="48" x14ac:dyDescent="0.25">
      <c r="B424" s="85" t="s">
        <v>1260</v>
      </c>
      <c r="C424" s="85" t="s">
        <v>54</v>
      </c>
      <c r="D424" s="85" t="s">
        <v>56</v>
      </c>
      <c r="E424" s="85" t="s">
        <v>1260</v>
      </c>
      <c r="F424" s="41">
        <v>1401000119</v>
      </c>
      <c r="G424" s="383" t="s">
        <v>2194</v>
      </c>
      <c r="H424" s="85" t="s">
        <v>119</v>
      </c>
      <c r="I424" s="37">
        <v>1</v>
      </c>
      <c r="J424" s="519">
        <v>2730.04</v>
      </c>
      <c r="K424" s="37">
        <v>3343.59</v>
      </c>
      <c r="L424" s="37">
        <v>3343.59</v>
      </c>
      <c r="M424" s="686"/>
      <c r="N424" s="87"/>
      <c r="O424" s="87"/>
      <c r="P424" s="87"/>
      <c r="Q424" s="87"/>
      <c r="R424" s="87"/>
      <c r="S424" s="87"/>
      <c r="T424" s="87"/>
      <c r="U424" s="87"/>
      <c r="V424" s="87"/>
      <c r="W424" s="87"/>
      <c r="X424" s="87"/>
      <c r="Y424" s="87"/>
      <c r="Z424" s="87"/>
      <c r="AA424" s="87"/>
    </row>
    <row r="425" spans="2:27" x14ac:dyDescent="0.25">
      <c r="B425" s="565"/>
      <c r="C425" s="565"/>
      <c r="D425" s="565"/>
      <c r="E425" s="565"/>
      <c r="F425" s="565"/>
      <c r="G425" s="566"/>
      <c r="H425" s="567"/>
      <c r="I425" s="568"/>
      <c r="J425" s="569"/>
      <c r="K425" s="568"/>
      <c r="L425" s="570"/>
      <c r="M425" s="686"/>
      <c r="N425" s="87"/>
      <c r="O425" s="87"/>
      <c r="P425" s="87"/>
      <c r="Q425" s="87"/>
      <c r="R425" s="87"/>
      <c r="S425" s="87"/>
      <c r="T425" s="87"/>
      <c r="U425" s="87"/>
      <c r="V425" s="87"/>
      <c r="W425" s="87"/>
      <c r="X425" s="87"/>
      <c r="Y425" s="87"/>
      <c r="Z425" s="87"/>
      <c r="AA425" s="87"/>
    </row>
    <row r="426" spans="2:27" x14ac:dyDescent="0.25">
      <c r="B426" s="622" t="s">
        <v>1254</v>
      </c>
      <c r="C426" s="622"/>
      <c r="D426" s="622"/>
      <c r="E426" s="622"/>
      <c r="F426" s="622"/>
      <c r="G426" s="623" t="s">
        <v>1238</v>
      </c>
      <c r="H426" s="624"/>
      <c r="I426" s="625"/>
      <c r="J426" s="626"/>
      <c r="K426" s="625"/>
      <c r="L426" s="627">
        <v>5507.14</v>
      </c>
      <c r="M426" s="686"/>
      <c r="N426" s="87"/>
      <c r="O426" s="87"/>
      <c r="P426" s="87"/>
      <c r="Q426" s="87"/>
      <c r="R426" s="87"/>
      <c r="S426" s="87"/>
      <c r="T426" s="87"/>
      <c r="U426" s="87"/>
      <c r="V426" s="87"/>
      <c r="W426" s="87"/>
      <c r="X426" s="87"/>
      <c r="Y426" s="87"/>
      <c r="Z426" s="87"/>
      <c r="AA426" s="87"/>
    </row>
    <row r="427" spans="2:27" ht="36" x14ac:dyDescent="0.25">
      <c r="B427" s="85" t="s">
        <v>1255</v>
      </c>
      <c r="C427" s="85" t="s">
        <v>54</v>
      </c>
      <c r="D427" s="85" t="s">
        <v>55</v>
      </c>
      <c r="E427" s="85" t="s">
        <v>1255</v>
      </c>
      <c r="F427" s="41">
        <v>92367</v>
      </c>
      <c r="G427" s="383" t="s">
        <v>2195</v>
      </c>
      <c r="H427" s="85" t="s">
        <v>153</v>
      </c>
      <c r="I427" s="37">
        <v>31.49</v>
      </c>
      <c r="J427" s="519" t="s">
        <v>2196</v>
      </c>
      <c r="K427" s="37">
        <v>132</v>
      </c>
      <c r="L427" s="37">
        <v>4156.68</v>
      </c>
      <c r="M427" s="686"/>
      <c r="N427" s="87"/>
      <c r="O427" s="87"/>
      <c r="P427" s="87"/>
      <c r="Q427" s="87"/>
      <c r="R427" s="87"/>
      <c r="S427" s="87"/>
      <c r="T427" s="87"/>
      <c r="U427" s="87"/>
      <c r="V427" s="87"/>
      <c r="W427" s="87"/>
      <c r="X427" s="87"/>
      <c r="Y427" s="87"/>
      <c r="Z427" s="87"/>
      <c r="AA427" s="87"/>
    </row>
    <row r="428" spans="2:27" ht="24" x14ac:dyDescent="0.25">
      <c r="B428" s="85" t="s">
        <v>1256</v>
      </c>
      <c r="C428" s="85" t="s">
        <v>54</v>
      </c>
      <c r="D428" s="85" t="s">
        <v>55</v>
      </c>
      <c r="E428" s="85" t="s">
        <v>1256</v>
      </c>
      <c r="F428" s="41">
        <v>97495</v>
      </c>
      <c r="G428" s="383" t="s">
        <v>2197</v>
      </c>
      <c r="H428" s="85" t="s">
        <v>119</v>
      </c>
      <c r="I428" s="37">
        <v>1</v>
      </c>
      <c r="J428" s="519" t="s">
        <v>2198</v>
      </c>
      <c r="K428" s="37">
        <v>583.36</v>
      </c>
      <c r="L428" s="37">
        <v>583.36</v>
      </c>
      <c r="M428" s="686"/>
      <c r="N428" s="87"/>
      <c r="O428" s="87"/>
      <c r="P428" s="87"/>
      <c r="Q428" s="87"/>
      <c r="R428" s="87"/>
      <c r="S428" s="87"/>
      <c r="T428" s="87"/>
      <c r="U428" s="87"/>
      <c r="V428" s="87"/>
      <c r="W428" s="87"/>
      <c r="X428" s="87"/>
      <c r="Y428" s="87"/>
      <c r="Z428" s="87"/>
      <c r="AA428" s="87"/>
    </row>
    <row r="429" spans="2:27" ht="36" x14ac:dyDescent="0.25">
      <c r="B429" s="85" t="s">
        <v>1257</v>
      </c>
      <c r="C429" s="85" t="s">
        <v>54</v>
      </c>
      <c r="D429" s="85" t="s">
        <v>55</v>
      </c>
      <c r="E429" s="85" t="s">
        <v>1257</v>
      </c>
      <c r="F429" s="41">
        <v>97488</v>
      </c>
      <c r="G429" s="383" t="s">
        <v>2199</v>
      </c>
      <c r="H429" s="85" t="s">
        <v>119</v>
      </c>
      <c r="I429" s="37">
        <v>2</v>
      </c>
      <c r="J429" s="519" t="s">
        <v>2200</v>
      </c>
      <c r="K429" s="37">
        <v>383.55</v>
      </c>
      <c r="L429" s="37">
        <v>767.1</v>
      </c>
      <c r="M429" s="686"/>
      <c r="N429" s="87"/>
      <c r="O429" s="87"/>
      <c r="P429" s="87"/>
      <c r="Q429" s="87"/>
      <c r="R429" s="87"/>
      <c r="S429" s="87"/>
      <c r="T429" s="87"/>
      <c r="U429" s="87"/>
      <c r="V429" s="87"/>
      <c r="W429" s="87"/>
      <c r="X429" s="87"/>
      <c r="Y429" s="87"/>
      <c r="Z429" s="87"/>
      <c r="AA429" s="87"/>
    </row>
    <row r="430" spans="2:27" x14ac:dyDescent="0.25">
      <c r="B430" s="85"/>
      <c r="C430" s="85"/>
      <c r="D430" s="85"/>
      <c r="E430" s="85"/>
      <c r="F430" s="41"/>
      <c r="G430" s="383"/>
      <c r="H430" s="85"/>
      <c r="I430" s="37"/>
      <c r="J430" s="519"/>
      <c r="K430" s="37"/>
      <c r="L430" s="37"/>
      <c r="M430" s="686"/>
      <c r="N430" s="87"/>
      <c r="O430" s="87"/>
      <c r="P430" s="87"/>
      <c r="Q430" s="87"/>
      <c r="R430" s="87"/>
      <c r="S430" s="87"/>
      <c r="T430" s="87"/>
      <c r="U430" s="87"/>
      <c r="V430" s="87"/>
      <c r="W430" s="87"/>
      <c r="X430" s="87"/>
      <c r="Y430" s="87"/>
      <c r="Z430" s="87"/>
      <c r="AA430" s="87"/>
    </row>
    <row r="431" spans="2:27" x14ac:dyDescent="0.25">
      <c r="B431" s="622" t="s">
        <v>1280</v>
      </c>
      <c r="C431" s="622"/>
      <c r="D431" s="622"/>
      <c r="E431" s="622"/>
      <c r="F431" s="622"/>
      <c r="G431" s="623" t="s">
        <v>1591</v>
      </c>
      <c r="H431" s="624"/>
      <c r="I431" s="625"/>
      <c r="J431" s="626"/>
      <c r="K431" s="625"/>
      <c r="L431" s="627">
        <v>7864.7699999999995</v>
      </c>
      <c r="M431" s="686"/>
      <c r="N431" s="87"/>
      <c r="O431" s="87"/>
      <c r="P431" s="87"/>
      <c r="Q431" s="87"/>
      <c r="R431" s="87"/>
      <c r="S431" s="87"/>
      <c r="T431" s="87"/>
      <c r="U431" s="87"/>
      <c r="V431" s="87"/>
      <c r="W431" s="87"/>
      <c r="X431" s="87"/>
      <c r="Y431" s="87"/>
      <c r="Z431" s="87"/>
      <c r="AA431" s="87"/>
    </row>
    <row r="432" spans="2:27" ht="24" x14ac:dyDescent="0.25">
      <c r="B432" s="85" t="s">
        <v>1281</v>
      </c>
      <c r="C432" s="85" t="s">
        <v>54</v>
      </c>
      <c r="D432" s="85" t="s">
        <v>56</v>
      </c>
      <c r="E432" s="85" t="s">
        <v>1281</v>
      </c>
      <c r="F432" s="41">
        <v>1201004042</v>
      </c>
      <c r="G432" s="383" t="s">
        <v>2201</v>
      </c>
      <c r="H432" s="85" t="s">
        <v>153</v>
      </c>
      <c r="I432" s="37">
        <v>115.75</v>
      </c>
      <c r="J432" s="519">
        <v>32.49</v>
      </c>
      <c r="K432" s="37">
        <v>39.79</v>
      </c>
      <c r="L432" s="37">
        <v>4605.6899999999996</v>
      </c>
      <c r="M432" s="686"/>
      <c r="N432" s="87"/>
      <c r="O432" s="87"/>
      <c r="P432" s="87"/>
      <c r="Q432" s="87"/>
      <c r="R432" s="87"/>
      <c r="S432" s="87"/>
      <c r="T432" s="87"/>
      <c r="U432" s="87"/>
      <c r="V432" s="87"/>
      <c r="W432" s="87"/>
      <c r="X432" s="87"/>
      <c r="Y432" s="87"/>
      <c r="Z432" s="87"/>
      <c r="AA432" s="87"/>
    </row>
    <row r="433" spans="2:27" x14ac:dyDescent="0.25">
      <c r="B433" s="85" t="s">
        <v>1282</v>
      </c>
      <c r="C433" s="85" t="s">
        <v>54</v>
      </c>
      <c r="D433" s="85" t="s">
        <v>103</v>
      </c>
      <c r="E433" s="85" t="s">
        <v>1282</v>
      </c>
      <c r="F433" s="41">
        <v>63511</v>
      </c>
      <c r="G433" s="383" t="s">
        <v>1279</v>
      </c>
      <c r="H433" s="85" t="s">
        <v>153</v>
      </c>
      <c r="I433" s="37">
        <v>150</v>
      </c>
      <c r="J433" s="519">
        <v>7.93</v>
      </c>
      <c r="K433" s="37">
        <v>9.7100000000000009</v>
      </c>
      <c r="L433" s="37">
        <v>1456.5</v>
      </c>
      <c r="M433" s="686"/>
      <c r="N433" s="87"/>
      <c r="O433" s="87"/>
      <c r="P433" s="87"/>
      <c r="Q433" s="87"/>
      <c r="R433" s="87"/>
      <c r="S433" s="87"/>
      <c r="T433" s="87"/>
      <c r="U433" s="87"/>
      <c r="V433" s="87"/>
      <c r="W433" s="87"/>
      <c r="X433" s="87"/>
      <c r="Y433" s="87"/>
      <c r="Z433" s="87"/>
      <c r="AA433" s="87"/>
    </row>
    <row r="434" spans="2:27" ht="24" x14ac:dyDescent="0.25">
      <c r="B434" s="85" t="s">
        <v>1283</v>
      </c>
      <c r="C434" s="85" t="s">
        <v>54</v>
      </c>
      <c r="D434" s="85" t="s">
        <v>55</v>
      </c>
      <c r="E434" s="85" t="s">
        <v>1283</v>
      </c>
      <c r="F434" s="41">
        <v>95802</v>
      </c>
      <c r="G434" s="383" t="s">
        <v>2202</v>
      </c>
      <c r="H434" s="85" t="s">
        <v>119</v>
      </c>
      <c r="I434" s="37">
        <v>25</v>
      </c>
      <c r="J434" s="519" t="s">
        <v>2203</v>
      </c>
      <c r="K434" s="37">
        <v>51.54</v>
      </c>
      <c r="L434" s="37">
        <v>1288.5</v>
      </c>
      <c r="M434" s="686"/>
      <c r="N434" s="87"/>
      <c r="O434" s="87"/>
      <c r="P434" s="87"/>
      <c r="Q434" s="87"/>
      <c r="R434" s="87"/>
      <c r="S434" s="87"/>
      <c r="T434" s="87"/>
      <c r="U434" s="87"/>
      <c r="V434" s="87"/>
      <c r="W434" s="87"/>
      <c r="X434" s="87"/>
      <c r="Y434" s="87"/>
      <c r="Z434" s="87"/>
      <c r="AA434" s="87"/>
    </row>
    <row r="435" spans="2:27" ht="36" x14ac:dyDescent="0.25">
      <c r="B435" s="85" t="s">
        <v>1284</v>
      </c>
      <c r="C435" s="85" t="s">
        <v>54</v>
      </c>
      <c r="D435" s="85" t="s">
        <v>55</v>
      </c>
      <c r="E435" s="85" t="s">
        <v>1284</v>
      </c>
      <c r="F435" s="41">
        <v>97518</v>
      </c>
      <c r="G435" s="383" t="s">
        <v>2204</v>
      </c>
      <c r="H435" s="85" t="s">
        <v>119</v>
      </c>
      <c r="I435" s="37">
        <v>8</v>
      </c>
      <c r="J435" s="519" t="s">
        <v>2205</v>
      </c>
      <c r="K435" s="37">
        <v>64.260000000000005</v>
      </c>
      <c r="L435" s="37">
        <v>514.08000000000004</v>
      </c>
      <c r="M435" s="686"/>
      <c r="N435" s="87"/>
      <c r="O435" s="87"/>
      <c r="P435" s="87"/>
      <c r="Q435" s="87"/>
      <c r="R435" s="87"/>
      <c r="S435" s="87"/>
      <c r="T435" s="87"/>
      <c r="U435" s="87"/>
      <c r="V435" s="87"/>
      <c r="W435" s="87"/>
      <c r="X435" s="87"/>
      <c r="Y435" s="87"/>
      <c r="Z435" s="87"/>
      <c r="AA435" s="87"/>
    </row>
    <row r="436" spans="2:27" x14ac:dyDescent="0.25">
      <c r="B436" s="565"/>
      <c r="C436" s="565"/>
      <c r="D436" s="565"/>
      <c r="E436" s="565"/>
      <c r="F436" s="565"/>
      <c r="G436" s="566"/>
      <c r="H436" s="567"/>
      <c r="I436" s="568"/>
      <c r="J436" s="569"/>
      <c r="K436" s="568"/>
      <c r="L436" s="570"/>
      <c r="M436" s="686"/>
      <c r="N436" s="87"/>
      <c r="O436" s="87"/>
      <c r="P436" s="87"/>
      <c r="Q436" s="87"/>
      <c r="R436" s="87"/>
      <c r="S436" s="87"/>
      <c r="T436" s="87"/>
      <c r="U436" s="87"/>
      <c r="V436" s="87"/>
      <c r="W436" s="87"/>
      <c r="X436" s="87"/>
      <c r="Y436" s="87"/>
      <c r="Z436" s="87"/>
      <c r="AA436" s="87"/>
    </row>
    <row r="437" spans="2:27" x14ac:dyDescent="0.25">
      <c r="B437" s="616" t="s">
        <v>192</v>
      </c>
      <c r="C437" s="616"/>
      <c r="D437" s="616"/>
      <c r="E437" s="617"/>
      <c r="F437" s="616"/>
      <c r="G437" s="540" t="s">
        <v>160</v>
      </c>
      <c r="H437" s="539"/>
      <c r="I437" s="618"/>
      <c r="J437" s="619"/>
      <c r="K437" s="618"/>
      <c r="L437" s="620">
        <v>27402.49</v>
      </c>
      <c r="M437" s="686"/>
      <c r="N437" s="87"/>
      <c r="O437" s="87"/>
      <c r="P437" s="87"/>
      <c r="Q437" s="87"/>
      <c r="R437" s="87"/>
      <c r="S437" s="87"/>
      <c r="T437" s="87"/>
      <c r="U437" s="87"/>
      <c r="V437" s="87"/>
      <c r="W437" s="87"/>
      <c r="X437" s="87"/>
      <c r="Y437" s="87"/>
      <c r="Z437" s="87"/>
      <c r="AA437" s="87"/>
    </row>
    <row r="438" spans="2:27" ht="36" x14ac:dyDescent="0.25">
      <c r="B438" s="85" t="s">
        <v>193</v>
      </c>
      <c r="C438" s="85" t="s">
        <v>54</v>
      </c>
      <c r="D438" s="85" t="s">
        <v>55</v>
      </c>
      <c r="E438" s="85" t="s">
        <v>193</v>
      </c>
      <c r="F438" s="41">
        <v>94990</v>
      </c>
      <c r="G438" s="383" t="s">
        <v>2206</v>
      </c>
      <c r="H438" s="85" t="s">
        <v>1771</v>
      </c>
      <c r="I438" s="37">
        <v>3.7919999999999998</v>
      </c>
      <c r="J438" s="519" t="s">
        <v>2207</v>
      </c>
      <c r="K438" s="37">
        <v>920.77</v>
      </c>
      <c r="L438" s="37">
        <v>3491.55</v>
      </c>
      <c r="M438" s="686"/>
      <c r="N438" s="87"/>
      <c r="O438" s="87"/>
      <c r="P438" s="87"/>
      <c r="Q438" s="87"/>
      <c r="R438" s="87"/>
      <c r="S438" s="87"/>
      <c r="T438" s="87"/>
      <c r="U438" s="87"/>
      <c r="V438" s="87"/>
      <c r="W438" s="87"/>
      <c r="X438" s="87"/>
      <c r="Y438" s="87"/>
      <c r="Z438" s="87"/>
      <c r="AA438" s="87"/>
    </row>
    <row r="439" spans="2:27" ht="24" x14ac:dyDescent="0.25">
      <c r="B439" s="85" t="s">
        <v>194</v>
      </c>
      <c r="C439" s="85" t="s">
        <v>54</v>
      </c>
      <c r="D439" s="85" t="s">
        <v>55</v>
      </c>
      <c r="E439" s="85" t="s">
        <v>194</v>
      </c>
      <c r="F439" s="41">
        <v>103946</v>
      </c>
      <c r="G439" s="383" t="s">
        <v>2208</v>
      </c>
      <c r="H439" s="85" t="s">
        <v>45</v>
      </c>
      <c r="I439" s="37">
        <v>964.54</v>
      </c>
      <c r="J439" s="519" t="s">
        <v>2209</v>
      </c>
      <c r="K439" s="37">
        <v>15.99</v>
      </c>
      <c r="L439" s="37">
        <v>15422.99</v>
      </c>
      <c r="M439" s="686"/>
      <c r="N439" s="87"/>
      <c r="O439" s="87"/>
      <c r="P439" s="87"/>
      <c r="Q439" s="87"/>
      <c r="R439" s="87"/>
      <c r="S439" s="87"/>
      <c r="T439" s="87"/>
      <c r="U439" s="87"/>
      <c r="V439" s="87"/>
      <c r="W439" s="87"/>
      <c r="X439" s="87"/>
      <c r="Y439" s="87"/>
      <c r="Z439" s="87"/>
      <c r="AA439" s="87"/>
    </row>
    <row r="440" spans="2:27" x14ac:dyDescent="0.25">
      <c r="B440" s="85" t="s">
        <v>195</v>
      </c>
      <c r="C440" s="85" t="s">
        <v>54</v>
      </c>
      <c r="D440" s="85" t="s">
        <v>55</v>
      </c>
      <c r="E440" s="85" t="s">
        <v>195</v>
      </c>
      <c r="F440" s="41">
        <v>98520</v>
      </c>
      <c r="G440" s="383" t="s">
        <v>2210</v>
      </c>
      <c r="H440" s="85" t="s">
        <v>45</v>
      </c>
      <c r="I440" s="37">
        <v>964.54</v>
      </c>
      <c r="J440" s="519" t="s">
        <v>2211</v>
      </c>
      <c r="K440" s="37">
        <v>8.8000000000000007</v>
      </c>
      <c r="L440" s="37">
        <v>8487.9500000000007</v>
      </c>
      <c r="M440" s="686"/>
      <c r="N440" s="87"/>
      <c r="O440" s="87"/>
      <c r="P440" s="87"/>
      <c r="Q440" s="87"/>
      <c r="R440" s="87"/>
      <c r="S440" s="87"/>
      <c r="T440" s="87"/>
      <c r="U440" s="87"/>
      <c r="V440" s="87"/>
      <c r="W440" s="87"/>
      <c r="X440" s="87"/>
      <c r="Y440" s="87"/>
      <c r="Z440" s="87"/>
      <c r="AA440" s="87"/>
    </row>
    <row r="441" spans="2:27" x14ac:dyDescent="0.25">
      <c r="B441" s="565"/>
      <c r="C441" s="565"/>
      <c r="D441" s="565"/>
      <c r="E441" s="565"/>
      <c r="F441" s="565"/>
      <c r="G441" s="566"/>
      <c r="H441" s="567"/>
      <c r="I441" s="568"/>
      <c r="J441" s="569"/>
      <c r="K441" s="568"/>
      <c r="L441" s="570"/>
      <c r="M441" s="686"/>
      <c r="N441" s="87"/>
      <c r="O441" s="87"/>
      <c r="P441" s="87"/>
      <c r="Q441" s="87"/>
      <c r="R441" s="87"/>
      <c r="S441" s="87"/>
      <c r="T441" s="87"/>
      <c r="U441" s="87"/>
      <c r="V441" s="87"/>
      <c r="W441" s="87"/>
      <c r="X441" s="87"/>
      <c r="Y441" s="87"/>
      <c r="Z441" s="87"/>
      <c r="AA441" s="87"/>
    </row>
    <row r="442" spans="2:27" x14ac:dyDescent="0.25">
      <c r="B442" s="616" t="s">
        <v>196</v>
      </c>
      <c r="C442" s="616"/>
      <c r="D442" s="616"/>
      <c r="E442" s="617"/>
      <c r="F442" s="616"/>
      <c r="G442" s="540" t="s">
        <v>162</v>
      </c>
      <c r="H442" s="539"/>
      <c r="I442" s="618"/>
      <c r="J442" s="619"/>
      <c r="K442" s="618"/>
      <c r="L442" s="620">
        <v>62193.87</v>
      </c>
      <c r="M442" s="686"/>
      <c r="N442" s="87"/>
      <c r="O442" s="87"/>
      <c r="P442" s="87"/>
      <c r="Q442" s="87"/>
      <c r="R442" s="87"/>
      <c r="S442" s="87"/>
      <c r="T442" s="87"/>
      <c r="U442" s="87"/>
      <c r="V442" s="87"/>
      <c r="W442" s="87"/>
      <c r="X442" s="87"/>
      <c r="Y442" s="87"/>
      <c r="Z442" s="87"/>
      <c r="AA442" s="87"/>
    </row>
    <row r="443" spans="2:27" x14ac:dyDescent="0.25">
      <c r="B443" s="622" t="s">
        <v>197</v>
      </c>
      <c r="C443" s="622"/>
      <c r="D443" s="622"/>
      <c r="E443" s="622"/>
      <c r="F443" s="622"/>
      <c r="G443" s="623" t="s">
        <v>168</v>
      </c>
      <c r="H443" s="624"/>
      <c r="I443" s="625"/>
      <c r="J443" s="626"/>
      <c r="K443" s="625"/>
      <c r="L443" s="627">
        <v>4017.25</v>
      </c>
      <c r="M443" s="686"/>
      <c r="N443" s="87"/>
      <c r="O443" s="87"/>
      <c r="P443" s="87"/>
      <c r="Q443" s="87"/>
      <c r="R443" s="87"/>
      <c r="S443" s="87"/>
      <c r="T443" s="87"/>
      <c r="U443" s="87"/>
      <c r="V443" s="87"/>
      <c r="W443" s="87"/>
      <c r="X443" s="87"/>
      <c r="Y443" s="87"/>
      <c r="Z443" s="87"/>
      <c r="AA443" s="87"/>
    </row>
    <row r="444" spans="2:27" ht="36" x14ac:dyDescent="0.25">
      <c r="B444" s="85" t="s">
        <v>1261</v>
      </c>
      <c r="C444" s="85" t="s">
        <v>54</v>
      </c>
      <c r="D444" s="85" t="s">
        <v>55</v>
      </c>
      <c r="E444" s="85" t="s">
        <v>1261</v>
      </c>
      <c r="F444" s="41">
        <v>100725</v>
      </c>
      <c r="G444" s="383" t="s">
        <v>2212</v>
      </c>
      <c r="H444" s="85" t="s">
        <v>45</v>
      </c>
      <c r="I444" s="37">
        <v>145.5</v>
      </c>
      <c r="J444" s="519" t="s">
        <v>2213</v>
      </c>
      <c r="K444" s="37">
        <v>27.61</v>
      </c>
      <c r="L444" s="37">
        <v>4017.25</v>
      </c>
      <c r="M444" s="686"/>
      <c r="N444" s="87"/>
      <c r="O444" s="87"/>
      <c r="P444" s="87"/>
      <c r="Q444" s="87"/>
      <c r="R444" s="87"/>
      <c r="S444" s="87"/>
      <c r="T444" s="87"/>
      <c r="U444" s="87"/>
      <c r="V444" s="87"/>
      <c r="W444" s="87"/>
      <c r="X444" s="87"/>
      <c r="Y444" s="87"/>
      <c r="Z444" s="87"/>
      <c r="AA444" s="87"/>
    </row>
    <row r="445" spans="2:27" x14ac:dyDescent="0.25">
      <c r="B445" s="628"/>
      <c r="C445" s="628"/>
      <c r="D445" s="628"/>
      <c r="E445" s="85"/>
      <c r="F445" s="628"/>
      <c r="G445" s="629"/>
      <c r="H445" s="628"/>
      <c r="I445" s="630"/>
      <c r="J445" s="631"/>
      <c r="K445" s="630"/>
      <c r="L445" s="630"/>
      <c r="M445" s="686"/>
      <c r="N445" s="87"/>
      <c r="O445" s="87"/>
      <c r="P445" s="87"/>
      <c r="Q445" s="87"/>
      <c r="R445" s="87"/>
      <c r="S445" s="87"/>
      <c r="T445" s="87"/>
      <c r="U445" s="87"/>
      <c r="V445" s="87"/>
      <c r="W445" s="87"/>
      <c r="X445" s="87"/>
      <c r="Y445" s="87"/>
      <c r="Z445" s="87"/>
      <c r="AA445" s="87"/>
    </row>
    <row r="446" spans="2:27" x14ac:dyDescent="0.25">
      <c r="B446" s="622" t="s">
        <v>198</v>
      </c>
      <c r="C446" s="622"/>
      <c r="D446" s="622"/>
      <c r="E446" s="622"/>
      <c r="F446" s="622"/>
      <c r="G446" s="623" t="s">
        <v>169</v>
      </c>
      <c r="H446" s="624"/>
      <c r="I446" s="625"/>
      <c r="J446" s="626"/>
      <c r="K446" s="625"/>
      <c r="L446" s="627">
        <v>23358.46</v>
      </c>
      <c r="M446" s="686"/>
      <c r="N446" s="87"/>
      <c r="O446" s="87"/>
      <c r="P446" s="87"/>
      <c r="Q446" s="87"/>
      <c r="R446" s="87"/>
      <c r="S446" s="87"/>
      <c r="T446" s="87"/>
      <c r="U446" s="87"/>
      <c r="V446" s="87"/>
      <c r="W446" s="87"/>
      <c r="X446" s="87"/>
      <c r="Y446" s="87"/>
      <c r="Z446" s="87"/>
      <c r="AA446" s="87"/>
    </row>
    <row r="447" spans="2:27" ht="24" x14ac:dyDescent="0.25">
      <c r="B447" s="85" t="s">
        <v>1262</v>
      </c>
      <c r="C447" s="85" t="s">
        <v>54</v>
      </c>
      <c r="D447" s="85" t="s">
        <v>55</v>
      </c>
      <c r="E447" s="85" t="s">
        <v>1262</v>
      </c>
      <c r="F447" s="41">
        <v>88485</v>
      </c>
      <c r="G447" s="383" t="s">
        <v>2214</v>
      </c>
      <c r="H447" s="85" t="s">
        <v>45</v>
      </c>
      <c r="I447" s="37">
        <v>434.9</v>
      </c>
      <c r="J447" s="519" t="s">
        <v>2215</v>
      </c>
      <c r="K447" s="37">
        <v>4.53</v>
      </c>
      <c r="L447" s="37">
        <v>1970.09</v>
      </c>
      <c r="M447" s="686"/>
      <c r="N447" s="87"/>
      <c r="O447" s="87"/>
      <c r="P447" s="87"/>
      <c r="Q447" s="87"/>
      <c r="R447" s="87"/>
      <c r="S447" s="87"/>
      <c r="T447" s="87"/>
      <c r="U447" s="87"/>
      <c r="V447" s="87"/>
      <c r="W447" s="87"/>
      <c r="X447" s="87"/>
      <c r="Y447" s="87"/>
      <c r="Z447" s="87"/>
      <c r="AA447" s="87"/>
    </row>
    <row r="448" spans="2:27" x14ac:dyDescent="0.25">
      <c r="B448" s="85" t="s">
        <v>1263</v>
      </c>
      <c r="C448" s="85" t="s">
        <v>54</v>
      </c>
      <c r="D448" s="85" t="s">
        <v>56</v>
      </c>
      <c r="E448" s="85" t="s">
        <v>1263</v>
      </c>
      <c r="F448" s="41">
        <v>1901003033</v>
      </c>
      <c r="G448" s="383" t="s">
        <v>2216</v>
      </c>
      <c r="H448" s="85" t="s">
        <v>45</v>
      </c>
      <c r="I448" s="37">
        <v>434.9</v>
      </c>
      <c r="J448" s="519">
        <v>27.73</v>
      </c>
      <c r="K448" s="37">
        <v>33.96</v>
      </c>
      <c r="L448" s="37">
        <v>14769.2</v>
      </c>
      <c r="M448" s="686"/>
      <c r="N448" s="87"/>
      <c r="O448" s="87"/>
      <c r="P448" s="87"/>
      <c r="Q448" s="87"/>
      <c r="R448" s="87"/>
      <c r="S448" s="87"/>
      <c r="T448" s="87"/>
      <c r="U448" s="87"/>
      <c r="V448" s="87"/>
      <c r="W448" s="87"/>
      <c r="X448" s="87"/>
      <c r="Y448" s="87"/>
      <c r="Z448" s="87"/>
      <c r="AA448" s="87"/>
    </row>
    <row r="449" spans="2:27" ht="24" x14ac:dyDescent="0.25">
      <c r="B449" s="85" t="s">
        <v>1264</v>
      </c>
      <c r="C449" s="85" t="s">
        <v>54</v>
      </c>
      <c r="D449" s="85" t="s">
        <v>55</v>
      </c>
      <c r="E449" s="85" t="s">
        <v>1264</v>
      </c>
      <c r="F449" s="41">
        <v>88489</v>
      </c>
      <c r="G449" s="383" t="s">
        <v>2217</v>
      </c>
      <c r="H449" s="85" t="s">
        <v>45</v>
      </c>
      <c r="I449" s="37">
        <v>434.9</v>
      </c>
      <c r="J449" s="519" t="s">
        <v>2218</v>
      </c>
      <c r="K449" s="37">
        <v>15.22</v>
      </c>
      <c r="L449" s="37">
        <v>6619.17</v>
      </c>
      <c r="M449" s="686"/>
      <c r="N449" s="87"/>
      <c r="O449" s="87"/>
      <c r="P449" s="87"/>
      <c r="Q449" s="87"/>
      <c r="R449" s="87"/>
      <c r="S449" s="87"/>
      <c r="T449" s="87"/>
      <c r="U449" s="87"/>
      <c r="V449" s="87"/>
      <c r="W449" s="87"/>
      <c r="X449" s="87"/>
      <c r="Y449" s="87"/>
      <c r="Z449" s="87"/>
      <c r="AA449" s="87"/>
    </row>
    <row r="450" spans="2:27" x14ac:dyDescent="0.25">
      <c r="B450" s="628"/>
      <c r="C450" s="628"/>
      <c r="D450" s="628"/>
      <c r="E450" s="85"/>
      <c r="F450" s="628"/>
      <c r="G450" s="629"/>
      <c r="H450" s="628"/>
      <c r="I450" s="630"/>
      <c r="J450" s="631"/>
      <c r="K450" s="630"/>
      <c r="L450" s="630"/>
      <c r="M450" s="686"/>
      <c r="N450" s="87"/>
      <c r="O450" s="87"/>
      <c r="P450" s="87"/>
      <c r="Q450" s="87"/>
      <c r="R450" s="87"/>
      <c r="S450" s="87"/>
      <c r="T450" s="87"/>
      <c r="U450" s="87"/>
      <c r="V450" s="87"/>
      <c r="W450" s="87"/>
      <c r="X450" s="87"/>
      <c r="Y450" s="87"/>
      <c r="Z450" s="87"/>
      <c r="AA450" s="87"/>
    </row>
    <row r="451" spans="2:27" x14ac:dyDescent="0.25">
      <c r="B451" s="622" t="s">
        <v>948</v>
      </c>
      <c r="C451" s="622"/>
      <c r="D451" s="622"/>
      <c r="E451" s="622"/>
      <c r="F451" s="622"/>
      <c r="G451" s="623" t="s">
        <v>170</v>
      </c>
      <c r="H451" s="624"/>
      <c r="I451" s="625"/>
      <c r="J451" s="626"/>
      <c r="K451" s="625"/>
      <c r="L451" s="627">
        <v>16541.54</v>
      </c>
      <c r="M451" s="686"/>
      <c r="N451" s="87"/>
      <c r="O451" s="87"/>
      <c r="P451" s="87"/>
      <c r="Q451" s="87"/>
      <c r="R451" s="87"/>
      <c r="S451" s="87"/>
      <c r="T451" s="87"/>
      <c r="U451" s="87"/>
      <c r="V451" s="87"/>
      <c r="W451" s="87"/>
      <c r="X451" s="87"/>
      <c r="Y451" s="87"/>
      <c r="Z451" s="87"/>
      <c r="AA451" s="87"/>
    </row>
    <row r="452" spans="2:27" ht="24" x14ac:dyDescent="0.25">
      <c r="B452" s="85" t="s">
        <v>1265</v>
      </c>
      <c r="C452" s="85" t="s">
        <v>54</v>
      </c>
      <c r="D452" s="85" t="s">
        <v>55</v>
      </c>
      <c r="E452" s="85" t="s">
        <v>1265</v>
      </c>
      <c r="F452" s="41">
        <v>88485</v>
      </c>
      <c r="G452" s="383" t="s">
        <v>2214</v>
      </c>
      <c r="H452" s="85" t="s">
        <v>45</v>
      </c>
      <c r="I452" s="37">
        <v>333.29740000000004</v>
      </c>
      <c r="J452" s="519" t="s">
        <v>2215</v>
      </c>
      <c r="K452" s="37">
        <v>4.53</v>
      </c>
      <c r="L452" s="37">
        <v>1509.83</v>
      </c>
      <c r="M452" s="686"/>
      <c r="N452" s="87"/>
      <c r="O452" s="87"/>
      <c r="P452" s="87"/>
      <c r="Q452" s="87"/>
      <c r="R452" s="87"/>
      <c r="S452" s="87"/>
      <c r="T452" s="87"/>
      <c r="U452" s="87"/>
      <c r="V452" s="87"/>
      <c r="W452" s="87"/>
      <c r="X452" s="87"/>
      <c r="Y452" s="87"/>
      <c r="Z452" s="87"/>
      <c r="AA452" s="87"/>
    </row>
    <row r="453" spans="2:27" ht="24" x14ac:dyDescent="0.25">
      <c r="B453" s="85" t="s">
        <v>1266</v>
      </c>
      <c r="C453" s="85" t="s">
        <v>54</v>
      </c>
      <c r="D453" s="85" t="s">
        <v>56</v>
      </c>
      <c r="E453" s="85" t="s">
        <v>1266</v>
      </c>
      <c r="F453" s="41">
        <v>1901003505</v>
      </c>
      <c r="G453" s="383" t="s">
        <v>2219</v>
      </c>
      <c r="H453" s="85" t="s">
        <v>45</v>
      </c>
      <c r="I453" s="37">
        <v>333.29740000000004</v>
      </c>
      <c r="J453" s="519">
        <v>36.83</v>
      </c>
      <c r="K453" s="37">
        <v>45.1</v>
      </c>
      <c r="L453" s="37">
        <v>15031.71</v>
      </c>
      <c r="M453" s="686"/>
      <c r="N453" s="87"/>
      <c r="O453" s="87"/>
      <c r="P453" s="87"/>
      <c r="Q453" s="87"/>
      <c r="R453" s="87"/>
      <c r="S453" s="87"/>
      <c r="T453" s="87"/>
      <c r="U453" s="87"/>
      <c r="V453" s="87"/>
      <c r="W453" s="87"/>
      <c r="X453" s="87"/>
      <c r="Y453" s="87"/>
      <c r="Z453" s="87"/>
      <c r="AA453" s="87"/>
    </row>
    <row r="454" spans="2:27" x14ac:dyDescent="0.25">
      <c r="B454" s="628"/>
      <c r="C454" s="628"/>
      <c r="D454" s="628"/>
      <c r="E454" s="85"/>
      <c r="F454" s="628"/>
      <c r="G454" s="629"/>
      <c r="H454" s="628"/>
      <c r="I454" s="630"/>
      <c r="J454" s="631"/>
      <c r="K454" s="630"/>
      <c r="L454" s="630"/>
      <c r="M454" s="686"/>
      <c r="N454" s="87"/>
      <c r="O454" s="87"/>
      <c r="P454" s="87"/>
      <c r="Q454" s="87"/>
      <c r="R454" s="87"/>
      <c r="S454" s="87"/>
      <c r="T454" s="87"/>
      <c r="U454" s="87"/>
      <c r="V454" s="87"/>
      <c r="W454" s="87"/>
      <c r="X454" s="87"/>
      <c r="Y454" s="87"/>
      <c r="Z454" s="87"/>
      <c r="AA454" s="87"/>
    </row>
    <row r="455" spans="2:27" x14ac:dyDescent="0.25">
      <c r="B455" s="622" t="s">
        <v>1267</v>
      </c>
      <c r="C455" s="622"/>
      <c r="D455" s="622"/>
      <c r="E455" s="622"/>
      <c r="F455" s="622"/>
      <c r="G455" s="623" t="s">
        <v>171</v>
      </c>
      <c r="H455" s="624"/>
      <c r="I455" s="625"/>
      <c r="J455" s="626"/>
      <c r="K455" s="625"/>
      <c r="L455" s="627">
        <v>18276.62</v>
      </c>
      <c r="M455" s="686"/>
      <c r="N455" s="87"/>
      <c r="O455" s="87"/>
      <c r="P455" s="87"/>
      <c r="Q455" s="87"/>
      <c r="R455" s="87"/>
      <c r="S455" s="87"/>
      <c r="T455" s="87"/>
      <c r="U455" s="87"/>
      <c r="V455" s="87"/>
      <c r="W455" s="87"/>
      <c r="X455" s="87"/>
      <c r="Y455" s="87"/>
      <c r="Z455" s="87"/>
      <c r="AA455" s="87"/>
    </row>
    <row r="456" spans="2:27" ht="24" x14ac:dyDescent="0.25">
      <c r="B456" s="85" t="s">
        <v>1268</v>
      </c>
      <c r="C456" s="85" t="s">
        <v>54</v>
      </c>
      <c r="D456" s="85" t="s">
        <v>55</v>
      </c>
      <c r="E456" s="85" t="s">
        <v>1268</v>
      </c>
      <c r="F456" s="41">
        <v>88484</v>
      </c>
      <c r="G456" s="383" t="s">
        <v>2220</v>
      </c>
      <c r="H456" s="85" t="s">
        <v>45</v>
      </c>
      <c r="I456" s="37">
        <v>303.75</v>
      </c>
      <c r="J456" s="519" t="s">
        <v>2221</v>
      </c>
      <c r="K456" s="37">
        <v>5.59</v>
      </c>
      <c r="L456" s="37">
        <v>1697.96</v>
      </c>
      <c r="M456" s="686"/>
      <c r="N456" s="87"/>
      <c r="O456" s="87"/>
      <c r="P456" s="87"/>
      <c r="Q456" s="87"/>
      <c r="R456" s="87"/>
      <c r="S456" s="87"/>
      <c r="T456" s="87"/>
      <c r="U456" s="87"/>
      <c r="V456" s="87"/>
      <c r="W456" s="87"/>
      <c r="X456" s="87"/>
      <c r="Y456" s="87"/>
      <c r="Z456" s="87"/>
      <c r="AA456" s="87"/>
    </row>
    <row r="457" spans="2:27" ht="24" x14ac:dyDescent="0.25">
      <c r="B457" s="85" t="s">
        <v>1269</v>
      </c>
      <c r="C457" s="85" t="s">
        <v>54</v>
      </c>
      <c r="D457" s="85" t="s">
        <v>55</v>
      </c>
      <c r="E457" s="85" t="s">
        <v>1269</v>
      </c>
      <c r="F457" s="41">
        <v>88496</v>
      </c>
      <c r="G457" s="383" t="s">
        <v>2222</v>
      </c>
      <c r="H457" s="85" t="s">
        <v>45</v>
      </c>
      <c r="I457" s="37">
        <v>303.75</v>
      </c>
      <c r="J457" s="519" t="s">
        <v>2223</v>
      </c>
      <c r="K457" s="37">
        <v>36.770000000000003</v>
      </c>
      <c r="L457" s="37">
        <v>11168.88</v>
      </c>
      <c r="M457" s="686"/>
      <c r="N457" s="87"/>
      <c r="O457" s="87"/>
      <c r="P457" s="87"/>
      <c r="Q457" s="87"/>
      <c r="R457" s="87"/>
      <c r="S457" s="87"/>
      <c r="T457" s="87"/>
      <c r="U457" s="87"/>
      <c r="V457" s="87"/>
      <c r="W457" s="87"/>
      <c r="X457" s="87"/>
      <c r="Y457" s="87"/>
      <c r="Z457" s="87"/>
      <c r="AA457" s="87"/>
    </row>
    <row r="458" spans="2:27" ht="24" x14ac:dyDescent="0.25">
      <c r="B458" s="85" t="s">
        <v>1270</v>
      </c>
      <c r="C458" s="85" t="s">
        <v>54</v>
      </c>
      <c r="D458" s="85" t="s">
        <v>55</v>
      </c>
      <c r="E458" s="85" t="s">
        <v>1270</v>
      </c>
      <c r="F458" s="41">
        <v>88488</v>
      </c>
      <c r="G458" s="383" t="s">
        <v>2224</v>
      </c>
      <c r="H458" s="85" t="s">
        <v>45</v>
      </c>
      <c r="I458" s="37">
        <v>303.75</v>
      </c>
      <c r="J458" s="519" t="s">
        <v>2225</v>
      </c>
      <c r="K458" s="37">
        <v>17.809999999999999</v>
      </c>
      <c r="L458" s="37">
        <v>5409.78</v>
      </c>
      <c r="M458" s="686"/>
      <c r="N458" s="87"/>
      <c r="O458" s="87"/>
      <c r="P458" s="87"/>
      <c r="Q458" s="87"/>
      <c r="R458" s="87"/>
      <c r="S458" s="87"/>
      <c r="T458" s="87"/>
      <c r="U458" s="87"/>
      <c r="V458" s="87"/>
      <c r="W458" s="87"/>
      <c r="X458" s="87"/>
      <c r="Y458" s="87"/>
      <c r="Z458" s="87"/>
      <c r="AA458" s="87"/>
    </row>
    <row r="459" spans="2:27" x14ac:dyDescent="0.25">
      <c r="B459" s="565"/>
      <c r="C459" s="565"/>
      <c r="D459" s="565"/>
      <c r="E459" s="565"/>
      <c r="F459" s="565"/>
      <c r="G459" s="566"/>
      <c r="H459" s="567"/>
      <c r="I459" s="568"/>
      <c r="J459" s="569"/>
      <c r="K459" s="568"/>
      <c r="L459" s="570"/>
      <c r="M459" s="686"/>
      <c r="N459" s="87"/>
      <c r="O459" s="87"/>
      <c r="P459" s="87"/>
      <c r="Q459" s="87"/>
      <c r="R459" s="87"/>
      <c r="S459" s="87"/>
      <c r="T459" s="87"/>
      <c r="U459" s="87"/>
      <c r="V459" s="87"/>
      <c r="W459" s="87"/>
      <c r="X459" s="87"/>
      <c r="Y459" s="87"/>
      <c r="Z459" s="87"/>
      <c r="AA459" s="87"/>
    </row>
    <row r="460" spans="2:27" x14ac:dyDescent="0.25">
      <c r="B460" s="616" t="s">
        <v>199</v>
      </c>
      <c r="C460" s="616"/>
      <c r="D460" s="616"/>
      <c r="E460" s="617"/>
      <c r="F460" s="616"/>
      <c r="G460" s="540" t="s">
        <v>357</v>
      </c>
      <c r="H460" s="539"/>
      <c r="I460" s="618"/>
      <c r="J460" s="619"/>
      <c r="K460" s="618"/>
      <c r="L460" s="620">
        <v>43288.2</v>
      </c>
      <c r="M460" s="686"/>
      <c r="N460" s="87"/>
      <c r="O460" s="87"/>
      <c r="P460" s="87"/>
      <c r="Q460" s="87"/>
      <c r="R460" s="87"/>
      <c r="S460" s="87"/>
      <c r="T460" s="87"/>
      <c r="U460" s="87"/>
      <c r="V460" s="87"/>
      <c r="W460" s="87"/>
      <c r="X460" s="87"/>
      <c r="Y460" s="87"/>
      <c r="Z460" s="87"/>
      <c r="AA460" s="87"/>
    </row>
    <row r="461" spans="2:27" x14ac:dyDescent="0.25">
      <c r="B461" s="622" t="s">
        <v>200</v>
      </c>
      <c r="C461" s="622"/>
      <c r="D461" s="622"/>
      <c r="E461" s="622"/>
      <c r="F461" s="622"/>
      <c r="G461" s="623" t="s">
        <v>136</v>
      </c>
      <c r="H461" s="624"/>
      <c r="I461" s="625"/>
      <c r="J461" s="626"/>
      <c r="K461" s="625"/>
      <c r="L461" s="627">
        <v>4581.8999999999996</v>
      </c>
      <c r="M461" s="686"/>
      <c r="N461" s="87"/>
      <c r="O461" s="87"/>
      <c r="P461" s="87"/>
      <c r="Q461" s="87"/>
      <c r="R461" s="87"/>
      <c r="S461" s="87"/>
      <c r="T461" s="87"/>
      <c r="U461" s="87"/>
      <c r="V461" s="87"/>
      <c r="W461" s="87"/>
      <c r="X461" s="87"/>
      <c r="Y461" s="87"/>
      <c r="Z461" s="87"/>
      <c r="AA461" s="87"/>
    </row>
    <row r="462" spans="2:27" x14ac:dyDescent="0.25">
      <c r="B462" s="85" t="s">
        <v>201</v>
      </c>
      <c r="C462" s="85" t="s">
        <v>54</v>
      </c>
      <c r="D462" s="85" t="s">
        <v>55</v>
      </c>
      <c r="E462" s="85" t="s">
        <v>201</v>
      </c>
      <c r="F462" s="41">
        <v>98689</v>
      </c>
      <c r="G462" s="383" t="s">
        <v>2226</v>
      </c>
      <c r="H462" s="85" t="s">
        <v>153</v>
      </c>
      <c r="I462" s="37">
        <v>0.8</v>
      </c>
      <c r="J462" s="519" t="s">
        <v>2227</v>
      </c>
      <c r="K462" s="37">
        <v>139.59</v>
      </c>
      <c r="L462" s="37">
        <v>111.67</v>
      </c>
      <c r="M462" s="686"/>
      <c r="N462" s="87"/>
      <c r="O462" s="87"/>
      <c r="P462" s="87"/>
      <c r="Q462" s="87"/>
      <c r="R462" s="87"/>
      <c r="S462" s="87"/>
      <c r="T462" s="87"/>
      <c r="U462" s="87"/>
      <c r="V462" s="87"/>
      <c r="W462" s="87"/>
      <c r="X462" s="87"/>
      <c r="Y462" s="87"/>
      <c r="Z462" s="87"/>
      <c r="AA462" s="87"/>
    </row>
    <row r="463" spans="2:27" ht="24" x14ac:dyDescent="0.25">
      <c r="B463" s="85" t="s">
        <v>775</v>
      </c>
      <c r="C463" s="85" t="s">
        <v>54</v>
      </c>
      <c r="D463" s="85" t="s">
        <v>55</v>
      </c>
      <c r="E463" s="85" t="s">
        <v>775</v>
      </c>
      <c r="F463" s="41">
        <v>101965</v>
      </c>
      <c r="G463" s="383" t="s">
        <v>2228</v>
      </c>
      <c r="H463" s="85" t="s">
        <v>153</v>
      </c>
      <c r="I463" s="37">
        <v>19.350000000000001</v>
      </c>
      <c r="J463" s="519" t="s">
        <v>2229</v>
      </c>
      <c r="K463" s="37">
        <v>231.02</v>
      </c>
      <c r="L463" s="37">
        <v>4470.2299999999996</v>
      </c>
      <c r="M463" s="686"/>
      <c r="N463" s="87"/>
      <c r="O463" s="87"/>
      <c r="P463" s="87"/>
      <c r="Q463" s="87"/>
      <c r="R463" s="87"/>
      <c r="S463" s="87"/>
      <c r="T463" s="87"/>
      <c r="U463" s="87"/>
      <c r="V463" s="87"/>
      <c r="W463" s="87"/>
      <c r="X463" s="87"/>
      <c r="Y463" s="87"/>
      <c r="Z463" s="87"/>
      <c r="AA463" s="87"/>
    </row>
    <row r="464" spans="2:27" x14ac:dyDescent="0.25">
      <c r="B464" s="628"/>
      <c r="C464" s="628"/>
      <c r="D464" s="628"/>
      <c r="E464" s="85"/>
      <c r="F464" s="628"/>
      <c r="G464" s="629"/>
      <c r="H464" s="628"/>
      <c r="I464" s="630"/>
      <c r="J464" s="631"/>
      <c r="K464" s="630"/>
      <c r="L464" s="630"/>
      <c r="M464" s="686"/>
      <c r="N464" s="87"/>
      <c r="O464" s="87"/>
      <c r="P464" s="87"/>
      <c r="Q464" s="87"/>
      <c r="R464" s="87"/>
      <c r="S464" s="87"/>
      <c r="T464" s="87"/>
      <c r="U464" s="87"/>
      <c r="V464" s="87"/>
      <c r="W464" s="87"/>
      <c r="X464" s="87"/>
      <c r="Y464" s="87"/>
      <c r="Z464" s="87"/>
      <c r="AA464" s="87"/>
    </row>
    <row r="465" spans="2:27" x14ac:dyDescent="0.25">
      <c r="B465" s="622" t="s">
        <v>202</v>
      </c>
      <c r="C465" s="622"/>
      <c r="D465" s="622"/>
      <c r="E465" s="622"/>
      <c r="F465" s="622"/>
      <c r="G465" s="623" t="s">
        <v>174</v>
      </c>
      <c r="H465" s="624"/>
      <c r="I465" s="625"/>
      <c r="J465" s="626"/>
      <c r="K465" s="625"/>
      <c r="L465" s="627">
        <v>20822.41</v>
      </c>
      <c r="M465" s="686"/>
      <c r="N465" s="87"/>
      <c r="O465" s="87"/>
      <c r="P465" s="87"/>
      <c r="Q465" s="87"/>
      <c r="R465" s="87"/>
      <c r="S465" s="87"/>
      <c r="T465" s="87"/>
      <c r="U465" s="87"/>
      <c r="V465" s="87"/>
      <c r="W465" s="87"/>
      <c r="X465" s="87"/>
      <c r="Y465" s="87"/>
      <c r="Z465" s="87"/>
      <c r="AA465" s="87"/>
    </row>
    <row r="466" spans="2:27" ht="36" x14ac:dyDescent="0.25">
      <c r="B466" s="85" t="s">
        <v>203</v>
      </c>
      <c r="C466" s="85" t="s">
        <v>54</v>
      </c>
      <c r="D466" s="85" t="s">
        <v>56</v>
      </c>
      <c r="E466" s="85" t="s">
        <v>203</v>
      </c>
      <c r="F466" s="41">
        <v>2001003023</v>
      </c>
      <c r="G466" s="383" t="s">
        <v>2230</v>
      </c>
      <c r="H466" s="85" t="s">
        <v>45</v>
      </c>
      <c r="I466" s="37">
        <v>14.200000000000001</v>
      </c>
      <c r="J466" s="519">
        <v>925.66</v>
      </c>
      <c r="K466" s="37">
        <v>1133.69</v>
      </c>
      <c r="L466" s="37">
        <v>16098.39</v>
      </c>
      <c r="M466" s="686"/>
      <c r="N466" s="87"/>
      <c r="O466" s="87"/>
      <c r="P466" s="87"/>
      <c r="Q466" s="87"/>
      <c r="R466" s="87"/>
      <c r="S466" s="87"/>
      <c r="T466" s="87"/>
      <c r="U466" s="87"/>
      <c r="V466" s="87"/>
      <c r="W466" s="87"/>
      <c r="X466" s="87"/>
      <c r="Y466" s="87"/>
      <c r="Z466" s="87"/>
      <c r="AA466" s="87"/>
    </row>
    <row r="467" spans="2:27" ht="24" x14ac:dyDescent="0.25">
      <c r="B467" s="85" t="s">
        <v>204</v>
      </c>
      <c r="C467" s="85" t="s">
        <v>54</v>
      </c>
      <c r="D467" s="85" t="s">
        <v>55</v>
      </c>
      <c r="E467" s="85" t="s">
        <v>204</v>
      </c>
      <c r="F467" s="41">
        <v>100862</v>
      </c>
      <c r="G467" s="383" t="s">
        <v>2231</v>
      </c>
      <c r="H467" s="85" t="s">
        <v>119</v>
      </c>
      <c r="I467" s="37">
        <v>50</v>
      </c>
      <c r="J467" s="519" t="s">
        <v>2232</v>
      </c>
      <c r="K467" s="37">
        <v>45.94</v>
      </c>
      <c r="L467" s="37">
        <v>2297</v>
      </c>
      <c r="M467" s="686"/>
      <c r="N467" s="87"/>
      <c r="O467" s="87"/>
      <c r="P467" s="87"/>
      <c r="Q467" s="87"/>
      <c r="R467" s="87"/>
      <c r="S467" s="87"/>
      <c r="T467" s="87"/>
      <c r="U467" s="87"/>
      <c r="V467" s="87"/>
      <c r="W467" s="87"/>
      <c r="X467" s="87"/>
      <c r="Y467" s="87"/>
      <c r="Z467" s="87"/>
      <c r="AA467" s="87"/>
    </row>
    <row r="468" spans="2:27" x14ac:dyDescent="0.25">
      <c r="B468" s="85" t="s">
        <v>205</v>
      </c>
      <c r="C468" s="85" t="s">
        <v>54</v>
      </c>
      <c r="D468" s="85" t="s">
        <v>56</v>
      </c>
      <c r="E468" s="85" t="s">
        <v>205</v>
      </c>
      <c r="F468" s="41">
        <v>2001003026</v>
      </c>
      <c r="G468" s="383" t="s">
        <v>2233</v>
      </c>
      <c r="H468" s="85" t="s">
        <v>153</v>
      </c>
      <c r="I468" s="37">
        <v>24.7</v>
      </c>
      <c r="J468" s="519">
        <v>80.23</v>
      </c>
      <c r="K468" s="37">
        <v>98.26</v>
      </c>
      <c r="L468" s="37">
        <v>2427.02</v>
      </c>
      <c r="M468" s="686"/>
      <c r="N468" s="87"/>
      <c r="O468" s="87"/>
      <c r="P468" s="87"/>
      <c r="Q468" s="87"/>
      <c r="R468" s="87"/>
      <c r="S468" s="87"/>
      <c r="T468" s="87"/>
      <c r="U468" s="87"/>
      <c r="V468" s="87"/>
      <c r="W468" s="87"/>
      <c r="X468" s="87"/>
      <c r="Y468" s="87"/>
      <c r="Z468" s="87"/>
      <c r="AA468" s="87"/>
    </row>
    <row r="469" spans="2:27" x14ac:dyDescent="0.25">
      <c r="B469" s="628"/>
      <c r="C469" s="628"/>
      <c r="D469" s="628"/>
      <c r="E469" s="85"/>
      <c r="F469" s="628"/>
      <c r="G469" s="629"/>
      <c r="H469" s="628"/>
      <c r="I469" s="630"/>
      <c r="J469" s="631"/>
      <c r="K469" s="630"/>
      <c r="L469" s="630"/>
      <c r="M469" s="686"/>
      <c r="N469" s="87"/>
      <c r="O469" s="87"/>
      <c r="P469" s="87"/>
      <c r="Q469" s="87"/>
      <c r="R469" s="87"/>
      <c r="S469" s="87"/>
      <c r="T469" s="87"/>
      <c r="U469" s="87"/>
      <c r="V469" s="87"/>
      <c r="W469" s="87"/>
      <c r="X469" s="87"/>
      <c r="Y469" s="87"/>
      <c r="Z469" s="87"/>
      <c r="AA469" s="87"/>
    </row>
    <row r="470" spans="2:27" x14ac:dyDescent="0.25">
      <c r="B470" s="622" t="s">
        <v>206</v>
      </c>
      <c r="C470" s="622"/>
      <c r="D470" s="622"/>
      <c r="E470" s="622"/>
      <c r="F470" s="622"/>
      <c r="G470" s="623" t="s">
        <v>355</v>
      </c>
      <c r="H470" s="624"/>
      <c r="I470" s="625"/>
      <c r="J470" s="626"/>
      <c r="K470" s="625"/>
      <c r="L470" s="627">
        <v>17883.89</v>
      </c>
      <c r="M470" s="686"/>
      <c r="N470" s="87"/>
      <c r="O470" s="87"/>
      <c r="P470" s="87"/>
      <c r="Q470" s="87"/>
      <c r="R470" s="87"/>
      <c r="S470" s="87"/>
      <c r="T470" s="87"/>
      <c r="U470" s="87"/>
      <c r="V470" s="87"/>
      <c r="W470" s="87"/>
      <c r="X470" s="87"/>
      <c r="Y470" s="87"/>
      <c r="Z470" s="87"/>
      <c r="AA470" s="87"/>
    </row>
    <row r="471" spans="2:27" ht="36" x14ac:dyDescent="0.25">
      <c r="B471" s="85" t="s">
        <v>207</v>
      </c>
      <c r="C471" s="85" t="s">
        <v>54</v>
      </c>
      <c r="D471" s="85" t="s">
        <v>55</v>
      </c>
      <c r="E471" s="85" t="s">
        <v>207</v>
      </c>
      <c r="F471" s="41">
        <v>102253</v>
      </c>
      <c r="G471" s="383" t="s">
        <v>2234</v>
      </c>
      <c r="H471" s="85" t="s">
        <v>45</v>
      </c>
      <c r="I471" s="37">
        <v>16.631999999999998</v>
      </c>
      <c r="J471" s="519" t="s">
        <v>2235</v>
      </c>
      <c r="K471" s="37">
        <v>1075.27</v>
      </c>
      <c r="L471" s="37">
        <v>17883.89</v>
      </c>
      <c r="M471" s="686"/>
      <c r="N471" s="87"/>
      <c r="O471" s="87"/>
      <c r="P471" s="87"/>
      <c r="Q471" s="87"/>
      <c r="R471" s="87"/>
      <c r="S471" s="87"/>
      <c r="T471" s="87"/>
      <c r="U471" s="87"/>
      <c r="V471" s="87"/>
      <c r="W471" s="87"/>
      <c r="X471" s="87"/>
      <c r="Y471" s="87"/>
      <c r="Z471" s="87"/>
      <c r="AA471" s="87"/>
    </row>
    <row r="472" spans="2:27" x14ac:dyDescent="0.25">
      <c r="B472" s="565"/>
      <c r="C472" s="565"/>
      <c r="D472" s="565"/>
      <c r="E472" s="565"/>
      <c r="F472" s="565"/>
      <c r="G472" s="566"/>
      <c r="H472" s="567"/>
      <c r="I472" s="568"/>
      <c r="J472" s="569"/>
      <c r="K472" s="568"/>
      <c r="L472" s="570"/>
      <c r="M472" s="686"/>
      <c r="N472" s="87"/>
      <c r="O472" s="87"/>
      <c r="P472" s="87"/>
      <c r="Q472" s="87"/>
      <c r="R472" s="87"/>
      <c r="S472" s="87"/>
      <c r="T472" s="87"/>
      <c r="U472" s="87"/>
      <c r="V472" s="87"/>
      <c r="W472" s="87"/>
      <c r="X472" s="87"/>
      <c r="Y472" s="87"/>
      <c r="Z472" s="87"/>
      <c r="AA472" s="87"/>
    </row>
    <row r="473" spans="2:27" x14ac:dyDescent="0.25">
      <c r="B473" s="616" t="s">
        <v>208</v>
      </c>
      <c r="C473" s="616"/>
      <c r="D473" s="616"/>
      <c r="E473" s="617"/>
      <c r="F473" s="616"/>
      <c r="G473" s="540" t="s">
        <v>1153</v>
      </c>
      <c r="H473" s="539"/>
      <c r="I473" s="618"/>
      <c r="J473" s="619"/>
      <c r="K473" s="618"/>
      <c r="L473" s="620">
        <v>61938.020000000004</v>
      </c>
      <c r="M473" s="686"/>
      <c r="N473" s="87"/>
      <c r="O473" s="87"/>
      <c r="P473" s="87"/>
      <c r="Q473" s="87"/>
      <c r="R473" s="87"/>
      <c r="S473" s="87"/>
      <c r="T473" s="87"/>
      <c r="U473" s="87"/>
      <c r="V473" s="87"/>
      <c r="W473" s="87"/>
      <c r="X473" s="87"/>
      <c r="Y473" s="87"/>
      <c r="Z473" s="87"/>
      <c r="AA473" s="87"/>
    </row>
    <row r="474" spans="2:27" ht="24" x14ac:dyDescent="0.25">
      <c r="B474" s="85" t="s">
        <v>209</v>
      </c>
      <c r="C474" s="85" t="s">
        <v>54</v>
      </c>
      <c r="D474" s="85" t="s">
        <v>57</v>
      </c>
      <c r="E474" s="85" t="s">
        <v>209</v>
      </c>
      <c r="F474" s="41" t="s">
        <v>1548</v>
      </c>
      <c r="G474" s="383" t="s">
        <v>1547</v>
      </c>
      <c r="H474" s="85" t="s">
        <v>119</v>
      </c>
      <c r="I474" s="37">
        <v>1</v>
      </c>
      <c r="J474" s="519">
        <v>8496.27</v>
      </c>
      <c r="K474" s="37">
        <v>10405.719999999999</v>
      </c>
      <c r="L474" s="37">
        <v>10405.719999999999</v>
      </c>
      <c r="M474" s="686"/>
      <c r="N474" s="87"/>
      <c r="O474" s="87"/>
      <c r="P474" s="87"/>
      <c r="Q474" s="87"/>
      <c r="R474" s="87"/>
      <c r="S474" s="87"/>
      <c r="T474" s="87"/>
      <c r="U474" s="87"/>
      <c r="V474" s="87"/>
      <c r="W474" s="87"/>
      <c r="X474" s="87"/>
      <c r="Y474" s="87"/>
      <c r="Z474" s="87"/>
      <c r="AA474" s="87"/>
    </row>
    <row r="475" spans="2:27" ht="24" x14ac:dyDescent="0.25">
      <c r="B475" s="85" t="s">
        <v>210</v>
      </c>
      <c r="C475" s="85" t="s">
        <v>54</v>
      </c>
      <c r="D475" s="85" t="s">
        <v>57</v>
      </c>
      <c r="E475" s="85" t="s">
        <v>210</v>
      </c>
      <c r="F475" s="41" t="s">
        <v>1148</v>
      </c>
      <c r="G475" s="383" t="s">
        <v>1549</v>
      </c>
      <c r="H475" s="85" t="s">
        <v>119</v>
      </c>
      <c r="I475" s="37">
        <v>2</v>
      </c>
      <c r="J475" s="519">
        <v>2327.77</v>
      </c>
      <c r="K475" s="37">
        <v>2850.91</v>
      </c>
      <c r="L475" s="37">
        <v>5701.82</v>
      </c>
      <c r="M475" s="686"/>
      <c r="N475" s="87"/>
      <c r="O475" s="87"/>
      <c r="P475" s="87"/>
      <c r="Q475" s="87"/>
      <c r="R475" s="87"/>
      <c r="S475" s="87"/>
      <c r="T475" s="87"/>
      <c r="U475" s="87"/>
      <c r="V475" s="87"/>
      <c r="W475" s="87"/>
      <c r="X475" s="87"/>
      <c r="Y475" s="87"/>
      <c r="Z475" s="87"/>
      <c r="AA475" s="87"/>
    </row>
    <row r="476" spans="2:27" ht="24" x14ac:dyDescent="0.25">
      <c r="B476" s="85" t="s">
        <v>356</v>
      </c>
      <c r="C476" s="85" t="s">
        <v>54</v>
      </c>
      <c r="D476" s="85" t="s">
        <v>57</v>
      </c>
      <c r="E476" s="85" t="s">
        <v>356</v>
      </c>
      <c r="F476" s="41" t="s">
        <v>1158</v>
      </c>
      <c r="G476" s="383" t="s">
        <v>1550</v>
      </c>
      <c r="H476" s="85" t="s">
        <v>119</v>
      </c>
      <c r="I476" s="37">
        <v>1</v>
      </c>
      <c r="J476" s="519">
        <v>9302.619999999999</v>
      </c>
      <c r="K476" s="37">
        <v>11393.29</v>
      </c>
      <c r="L476" s="37">
        <v>11393.29</v>
      </c>
      <c r="M476" s="686"/>
      <c r="N476" s="87"/>
      <c r="O476" s="87"/>
      <c r="P476" s="87"/>
      <c r="Q476" s="87"/>
      <c r="R476" s="87"/>
      <c r="S476" s="87"/>
      <c r="T476" s="87"/>
      <c r="U476" s="87"/>
      <c r="V476" s="87"/>
      <c r="W476" s="87"/>
      <c r="X476" s="87"/>
      <c r="Y476" s="87"/>
      <c r="Z476" s="87"/>
      <c r="AA476" s="87"/>
    </row>
    <row r="477" spans="2:27" ht="24" x14ac:dyDescent="0.25">
      <c r="B477" s="85" t="s">
        <v>1271</v>
      </c>
      <c r="C477" s="85" t="s">
        <v>54</v>
      </c>
      <c r="D477" s="85" t="s">
        <v>57</v>
      </c>
      <c r="E477" s="85" t="s">
        <v>1271</v>
      </c>
      <c r="F477" s="41" t="s">
        <v>1159</v>
      </c>
      <c r="G477" s="383" t="s">
        <v>1551</v>
      </c>
      <c r="H477" s="85" t="s">
        <v>119</v>
      </c>
      <c r="I477" s="37">
        <v>1</v>
      </c>
      <c r="J477" s="519">
        <v>7710.4000000000005</v>
      </c>
      <c r="K477" s="37">
        <v>9443.23</v>
      </c>
      <c r="L477" s="37">
        <v>9443.23</v>
      </c>
      <c r="M477" s="686"/>
      <c r="N477" s="87"/>
      <c r="O477" s="87"/>
      <c r="P477" s="87"/>
      <c r="Q477" s="87"/>
      <c r="R477" s="87"/>
      <c r="S477" s="87"/>
      <c r="T477" s="87"/>
      <c r="U477" s="87"/>
      <c r="V477" s="87"/>
      <c r="W477" s="87"/>
      <c r="X477" s="87"/>
      <c r="Y477" s="87"/>
      <c r="Z477" s="87"/>
      <c r="AA477" s="87"/>
    </row>
    <row r="478" spans="2:27" x14ac:dyDescent="0.25">
      <c r="B478" s="85" t="s">
        <v>1272</v>
      </c>
      <c r="C478" s="85" t="s">
        <v>54</v>
      </c>
      <c r="D478" s="85" t="s">
        <v>103</v>
      </c>
      <c r="E478" s="85" t="s">
        <v>1272</v>
      </c>
      <c r="F478" s="41">
        <v>73352</v>
      </c>
      <c r="G478" s="383" t="s">
        <v>1555</v>
      </c>
      <c r="H478" s="85" t="s">
        <v>214</v>
      </c>
      <c r="I478" s="37">
        <v>155</v>
      </c>
      <c r="J478" s="519">
        <v>27.93</v>
      </c>
      <c r="K478" s="37">
        <v>34.200000000000003</v>
      </c>
      <c r="L478" s="37">
        <v>5301</v>
      </c>
      <c r="M478" s="686"/>
      <c r="N478" s="87"/>
      <c r="O478" s="87"/>
      <c r="P478" s="87"/>
      <c r="Q478" s="87"/>
      <c r="R478" s="87"/>
      <c r="S478" s="87"/>
      <c r="T478" s="87"/>
      <c r="U478" s="87"/>
      <c r="V478" s="87"/>
      <c r="W478" s="87"/>
      <c r="X478" s="87"/>
      <c r="Y478" s="87"/>
      <c r="Z478" s="87"/>
      <c r="AA478" s="87"/>
    </row>
    <row r="479" spans="2:27" x14ac:dyDescent="0.25">
      <c r="B479" s="85" t="s">
        <v>1273</v>
      </c>
      <c r="C479" s="85" t="s">
        <v>54</v>
      </c>
      <c r="D479" s="85" t="s">
        <v>103</v>
      </c>
      <c r="E479" s="85" t="s">
        <v>1273</v>
      </c>
      <c r="F479" s="41">
        <v>73351</v>
      </c>
      <c r="G479" s="383" t="s">
        <v>1553</v>
      </c>
      <c r="H479" s="85" t="s">
        <v>214</v>
      </c>
      <c r="I479" s="37">
        <v>173</v>
      </c>
      <c r="J479" s="519">
        <v>27.38</v>
      </c>
      <c r="K479" s="37">
        <v>33.53</v>
      </c>
      <c r="L479" s="37">
        <v>5800.69</v>
      </c>
      <c r="M479" s="686"/>
      <c r="N479" s="87"/>
      <c r="O479" s="87"/>
      <c r="P479" s="87"/>
      <c r="Q479" s="87"/>
      <c r="R479" s="87"/>
      <c r="S479" s="87"/>
      <c r="T479" s="87"/>
      <c r="U479" s="87"/>
      <c r="V479" s="87"/>
      <c r="W479" s="87"/>
      <c r="X479" s="87"/>
      <c r="Y479" s="87"/>
      <c r="Z479" s="87"/>
      <c r="AA479" s="87"/>
    </row>
    <row r="480" spans="2:27" x14ac:dyDescent="0.25">
      <c r="B480" s="85" t="s">
        <v>1274</v>
      </c>
      <c r="C480" s="85" t="s">
        <v>54</v>
      </c>
      <c r="D480" s="85" t="s">
        <v>103</v>
      </c>
      <c r="E480" s="85" t="s">
        <v>1274</v>
      </c>
      <c r="F480" s="41">
        <v>73350</v>
      </c>
      <c r="G480" s="383" t="s">
        <v>1554</v>
      </c>
      <c r="H480" s="85" t="s">
        <v>214</v>
      </c>
      <c r="I480" s="37">
        <v>47</v>
      </c>
      <c r="J480" s="519">
        <v>27.3</v>
      </c>
      <c r="K480" s="37">
        <v>33.43</v>
      </c>
      <c r="L480" s="37">
        <v>1571.21</v>
      </c>
      <c r="M480" s="686"/>
      <c r="N480" s="87"/>
      <c r="O480" s="87"/>
      <c r="P480" s="87"/>
      <c r="Q480" s="87"/>
      <c r="R480" s="87"/>
      <c r="S480" s="87"/>
      <c r="T480" s="87"/>
      <c r="U480" s="87"/>
      <c r="V480" s="87"/>
      <c r="W480" s="87"/>
      <c r="X480" s="87"/>
      <c r="Y480" s="87"/>
      <c r="Z480" s="87"/>
      <c r="AA480" s="87"/>
    </row>
    <row r="481" spans="2:27" x14ac:dyDescent="0.25">
      <c r="B481" s="85" t="s">
        <v>1275</v>
      </c>
      <c r="C481" s="85" t="s">
        <v>54</v>
      </c>
      <c r="D481" s="85" t="s">
        <v>103</v>
      </c>
      <c r="E481" s="85" t="s">
        <v>1275</v>
      </c>
      <c r="F481" s="41">
        <v>70665</v>
      </c>
      <c r="G481" s="383" t="s">
        <v>1560</v>
      </c>
      <c r="H481" s="85" t="s">
        <v>153</v>
      </c>
      <c r="I481" s="37">
        <v>2.92</v>
      </c>
      <c r="J481" s="519">
        <v>35.94</v>
      </c>
      <c r="K481" s="37">
        <v>44.01</v>
      </c>
      <c r="L481" s="37">
        <v>128.5</v>
      </c>
      <c r="M481" s="686"/>
      <c r="N481" s="87"/>
      <c r="O481" s="87"/>
      <c r="P481" s="87"/>
      <c r="Q481" s="87"/>
      <c r="R481" s="87"/>
      <c r="S481" s="87"/>
      <c r="T481" s="87"/>
      <c r="U481" s="87"/>
      <c r="V481" s="87"/>
      <c r="W481" s="87"/>
      <c r="X481" s="87"/>
      <c r="Y481" s="87"/>
      <c r="Z481" s="87"/>
      <c r="AA481" s="87"/>
    </row>
    <row r="482" spans="2:27" x14ac:dyDescent="0.25">
      <c r="B482" s="85" t="s">
        <v>1552</v>
      </c>
      <c r="C482" s="85" t="s">
        <v>54</v>
      </c>
      <c r="D482" s="85" t="s">
        <v>103</v>
      </c>
      <c r="E482" s="85" t="s">
        <v>1552</v>
      </c>
      <c r="F482" s="41">
        <v>70666</v>
      </c>
      <c r="G482" s="383" t="s">
        <v>1561</v>
      </c>
      <c r="H482" s="85" t="s">
        <v>153</v>
      </c>
      <c r="I482" s="37">
        <v>1.93</v>
      </c>
      <c r="J482" s="519">
        <v>39.43</v>
      </c>
      <c r="K482" s="37">
        <v>48.29</v>
      </c>
      <c r="L482" s="37">
        <v>93.19</v>
      </c>
      <c r="M482" s="686"/>
      <c r="N482" s="87"/>
      <c r="O482" s="87"/>
      <c r="P482" s="87"/>
      <c r="Q482" s="87"/>
      <c r="R482" s="87"/>
      <c r="S482" s="87"/>
      <c r="T482" s="87"/>
      <c r="U482" s="87"/>
      <c r="V482" s="87"/>
      <c r="W482" s="87"/>
      <c r="X482" s="87"/>
      <c r="Y482" s="87"/>
      <c r="Z482" s="87"/>
      <c r="AA482" s="87"/>
    </row>
    <row r="483" spans="2:27" ht="24" x14ac:dyDescent="0.25">
      <c r="B483" s="85" t="s">
        <v>1556</v>
      </c>
      <c r="C483" s="85" t="s">
        <v>54</v>
      </c>
      <c r="D483" s="85" t="s">
        <v>57</v>
      </c>
      <c r="E483" s="85" t="s">
        <v>1556</v>
      </c>
      <c r="F483" s="41" t="s">
        <v>1160</v>
      </c>
      <c r="G483" s="383" t="s">
        <v>1564</v>
      </c>
      <c r="H483" s="85" t="s">
        <v>153</v>
      </c>
      <c r="I483" s="37">
        <v>2.39</v>
      </c>
      <c r="J483" s="519">
        <v>42.73</v>
      </c>
      <c r="K483" s="37">
        <v>52.33</v>
      </c>
      <c r="L483" s="37">
        <v>125.06</v>
      </c>
      <c r="M483" s="686"/>
      <c r="N483" s="87"/>
      <c r="O483" s="87"/>
      <c r="P483" s="87"/>
      <c r="Q483" s="87"/>
      <c r="R483" s="87"/>
      <c r="S483" s="87"/>
      <c r="T483" s="87"/>
      <c r="U483" s="87"/>
      <c r="V483" s="87"/>
      <c r="W483" s="87"/>
      <c r="X483" s="87"/>
      <c r="Y483" s="87"/>
      <c r="Z483" s="87"/>
      <c r="AA483" s="87"/>
    </row>
    <row r="484" spans="2:27" ht="24" x14ac:dyDescent="0.25">
      <c r="B484" s="85" t="s">
        <v>1557</v>
      </c>
      <c r="C484" s="85" t="s">
        <v>54</v>
      </c>
      <c r="D484" s="85" t="s">
        <v>57</v>
      </c>
      <c r="E484" s="85" t="s">
        <v>1557</v>
      </c>
      <c r="F484" s="41" t="s">
        <v>1187</v>
      </c>
      <c r="G484" s="383" t="s">
        <v>1566</v>
      </c>
      <c r="H484" s="85" t="s">
        <v>153</v>
      </c>
      <c r="I484" s="37">
        <v>3.73</v>
      </c>
      <c r="J484" s="519">
        <v>48.27</v>
      </c>
      <c r="K484" s="37">
        <v>59.11</v>
      </c>
      <c r="L484" s="37">
        <v>220.48</v>
      </c>
      <c r="M484" s="686"/>
      <c r="N484" s="87"/>
      <c r="O484" s="87"/>
      <c r="P484" s="87"/>
      <c r="Q484" s="87"/>
      <c r="R484" s="87"/>
      <c r="S484" s="87"/>
      <c r="T484" s="87"/>
      <c r="U484" s="87"/>
      <c r="V484" s="87"/>
      <c r="W484" s="87"/>
      <c r="X484" s="87"/>
      <c r="Y484" s="87"/>
      <c r="Z484" s="87"/>
      <c r="AA484" s="87"/>
    </row>
    <row r="485" spans="2:27" x14ac:dyDescent="0.25">
      <c r="B485" s="85" t="s">
        <v>1558</v>
      </c>
      <c r="C485" s="85" t="s">
        <v>54</v>
      </c>
      <c r="D485" s="85" t="s">
        <v>103</v>
      </c>
      <c r="E485" s="85" t="s">
        <v>1558</v>
      </c>
      <c r="F485" s="41" t="s">
        <v>1563</v>
      </c>
      <c r="G485" s="383" t="s">
        <v>1562</v>
      </c>
      <c r="H485" s="85" t="s">
        <v>153</v>
      </c>
      <c r="I485" s="37">
        <v>10.7</v>
      </c>
      <c r="J485" s="519">
        <v>48.19</v>
      </c>
      <c r="K485" s="37">
        <v>59.02</v>
      </c>
      <c r="L485" s="37">
        <v>631.51</v>
      </c>
      <c r="M485" s="686"/>
      <c r="N485" s="87"/>
      <c r="O485" s="87"/>
      <c r="P485" s="87"/>
      <c r="Q485" s="87"/>
      <c r="R485" s="87"/>
      <c r="S485" s="87"/>
      <c r="T485" s="87"/>
      <c r="U485" s="87"/>
      <c r="V485" s="87"/>
      <c r="W485" s="87"/>
      <c r="X485" s="87"/>
      <c r="Y485" s="87"/>
      <c r="Z485" s="87"/>
      <c r="AA485" s="87"/>
    </row>
    <row r="486" spans="2:27" x14ac:dyDescent="0.25">
      <c r="B486" s="85" t="s">
        <v>1559</v>
      </c>
      <c r="C486" s="85" t="s">
        <v>54</v>
      </c>
      <c r="D486" s="85" t="s">
        <v>57</v>
      </c>
      <c r="E486" s="85" t="s">
        <v>1559</v>
      </c>
      <c r="F486" s="41" t="s">
        <v>1161</v>
      </c>
      <c r="G486" s="383" t="s">
        <v>1572</v>
      </c>
      <c r="H486" s="85" t="s">
        <v>119</v>
      </c>
      <c r="I486" s="37">
        <v>8</v>
      </c>
      <c r="J486" s="519">
        <v>291.48</v>
      </c>
      <c r="K486" s="37">
        <v>356.98</v>
      </c>
      <c r="L486" s="37">
        <v>2855.84</v>
      </c>
      <c r="M486" s="686"/>
      <c r="N486" s="87"/>
      <c r="O486" s="87"/>
      <c r="P486" s="87"/>
      <c r="Q486" s="87"/>
      <c r="R486" s="87"/>
      <c r="S486" s="87"/>
      <c r="T486" s="87"/>
      <c r="U486" s="87"/>
      <c r="V486" s="87"/>
      <c r="W486" s="87"/>
      <c r="X486" s="87"/>
      <c r="Y486" s="87"/>
      <c r="Z486" s="87"/>
      <c r="AA486" s="87"/>
    </row>
    <row r="487" spans="2:27" ht="24" x14ac:dyDescent="0.25">
      <c r="B487" s="85" t="s">
        <v>1568</v>
      </c>
      <c r="C487" s="85" t="s">
        <v>54</v>
      </c>
      <c r="D487" s="85" t="s">
        <v>57</v>
      </c>
      <c r="E487" s="85" t="s">
        <v>1568</v>
      </c>
      <c r="F487" s="41" t="s">
        <v>1575</v>
      </c>
      <c r="G487" s="383" t="s">
        <v>1577</v>
      </c>
      <c r="H487" s="85" t="s">
        <v>119</v>
      </c>
      <c r="I487" s="37">
        <v>2</v>
      </c>
      <c r="J487" s="519">
        <v>58.120000000000005</v>
      </c>
      <c r="K487" s="37">
        <v>71.180000000000007</v>
      </c>
      <c r="L487" s="37">
        <v>142.36000000000001</v>
      </c>
      <c r="M487" s="686"/>
      <c r="N487" s="87"/>
      <c r="O487" s="87"/>
      <c r="P487" s="87"/>
      <c r="Q487" s="87"/>
      <c r="R487" s="87"/>
      <c r="S487" s="87"/>
      <c r="T487" s="87"/>
      <c r="U487" s="87"/>
      <c r="V487" s="87"/>
      <c r="W487" s="87"/>
      <c r="X487" s="87"/>
      <c r="Y487" s="87"/>
      <c r="Z487" s="87"/>
      <c r="AA487" s="87"/>
    </row>
    <row r="488" spans="2:27" ht="24" x14ac:dyDescent="0.25">
      <c r="B488" s="85" t="s">
        <v>1569</v>
      </c>
      <c r="C488" s="85" t="s">
        <v>54</v>
      </c>
      <c r="D488" s="85" t="s">
        <v>57</v>
      </c>
      <c r="E488" s="85" t="s">
        <v>1569</v>
      </c>
      <c r="F488" s="41" t="s">
        <v>1177</v>
      </c>
      <c r="G488" s="383" t="s">
        <v>1571</v>
      </c>
      <c r="H488" s="85" t="s">
        <v>119</v>
      </c>
      <c r="I488" s="37">
        <v>9</v>
      </c>
      <c r="J488" s="519">
        <v>360.93</v>
      </c>
      <c r="K488" s="37">
        <v>442.04</v>
      </c>
      <c r="L488" s="37">
        <v>3978.36</v>
      </c>
      <c r="M488" s="686"/>
      <c r="N488" s="87"/>
      <c r="O488" s="87"/>
      <c r="P488" s="87"/>
      <c r="Q488" s="87"/>
      <c r="R488" s="87"/>
      <c r="S488" s="87"/>
      <c r="T488" s="87"/>
      <c r="U488" s="87"/>
      <c r="V488" s="87"/>
      <c r="W488" s="87"/>
      <c r="X488" s="87"/>
      <c r="Y488" s="87"/>
      <c r="Z488" s="87"/>
      <c r="AA488" s="87"/>
    </row>
    <row r="489" spans="2:27" ht="24" x14ac:dyDescent="0.25">
      <c r="B489" s="85" t="s">
        <v>1578</v>
      </c>
      <c r="C489" s="85" t="s">
        <v>54</v>
      </c>
      <c r="D489" s="85" t="s">
        <v>57</v>
      </c>
      <c r="E489" s="85" t="s">
        <v>1578</v>
      </c>
      <c r="F489" s="41" t="s">
        <v>1580</v>
      </c>
      <c r="G489" s="383" t="s">
        <v>1581</v>
      </c>
      <c r="H489" s="85" t="s">
        <v>119</v>
      </c>
      <c r="I489" s="37">
        <v>3</v>
      </c>
      <c r="J489" s="519">
        <v>376.12</v>
      </c>
      <c r="K489" s="37">
        <v>460.64</v>
      </c>
      <c r="L489" s="37">
        <v>1381.92</v>
      </c>
      <c r="M489" s="686"/>
      <c r="N489" s="87"/>
      <c r="O489" s="87"/>
      <c r="P489" s="87"/>
      <c r="Q489" s="87"/>
      <c r="R489" s="87"/>
      <c r="S489" s="87"/>
      <c r="T489" s="87"/>
      <c r="U489" s="87"/>
      <c r="V489" s="87"/>
      <c r="W489" s="87"/>
      <c r="X489" s="87"/>
      <c r="Y489" s="87"/>
      <c r="Z489" s="87"/>
      <c r="AA489" s="87"/>
    </row>
    <row r="490" spans="2:27" ht="24" x14ac:dyDescent="0.25">
      <c r="B490" s="85" t="s">
        <v>1579</v>
      </c>
      <c r="C490" s="85" t="s">
        <v>54</v>
      </c>
      <c r="D490" s="85" t="s">
        <v>57</v>
      </c>
      <c r="E490" s="85" t="s">
        <v>1579</v>
      </c>
      <c r="F490" s="41" t="s">
        <v>1583</v>
      </c>
      <c r="G490" s="383" t="s">
        <v>1584</v>
      </c>
      <c r="H490" s="85" t="s">
        <v>119</v>
      </c>
      <c r="I490" s="37">
        <v>6</v>
      </c>
      <c r="J490" s="519">
        <v>376.12</v>
      </c>
      <c r="K490" s="37">
        <v>460.64</v>
      </c>
      <c r="L490" s="37">
        <v>2763.84</v>
      </c>
      <c r="M490" s="686"/>
      <c r="N490" s="87"/>
      <c r="O490" s="87"/>
      <c r="P490" s="87"/>
      <c r="Q490" s="87"/>
      <c r="R490" s="87"/>
      <c r="S490" s="87"/>
      <c r="T490" s="87"/>
      <c r="U490" s="87"/>
      <c r="V490" s="87"/>
      <c r="W490" s="87"/>
      <c r="X490" s="87"/>
      <c r="Y490" s="87"/>
      <c r="Z490" s="87"/>
      <c r="AA490" s="87"/>
    </row>
    <row r="491" spans="2:27" x14ac:dyDescent="0.25">
      <c r="B491" s="565"/>
      <c r="C491" s="565"/>
      <c r="D491" s="565"/>
      <c r="E491" s="565"/>
      <c r="F491" s="565"/>
      <c r="G491" s="566"/>
      <c r="H491" s="567"/>
      <c r="I491" s="568"/>
      <c r="J491" s="569"/>
      <c r="K491" s="568"/>
      <c r="L491" s="570"/>
      <c r="M491" s="686"/>
      <c r="N491" s="87"/>
      <c r="O491" s="87"/>
      <c r="P491" s="87"/>
      <c r="Q491" s="87"/>
      <c r="R491" s="87"/>
      <c r="S491" s="87"/>
      <c r="T491" s="87"/>
      <c r="U491" s="87"/>
      <c r="V491" s="87"/>
      <c r="W491" s="87"/>
      <c r="X491" s="87"/>
      <c r="Y491" s="87"/>
      <c r="Z491" s="87"/>
      <c r="AA491" s="87"/>
    </row>
    <row r="492" spans="2:27" x14ac:dyDescent="0.25">
      <c r="B492" s="616" t="s">
        <v>360</v>
      </c>
      <c r="C492" s="616"/>
      <c r="D492" s="616"/>
      <c r="E492" s="617"/>
      <c r="F492" s="616"/>
      <c r="G492" s="540" t="s">
        <v>1152</v>
      </c>
      <c r="H492" s="539"/>
      <c r="I492" s="618"/>
      <c r="J492" s="619"/>
      <c r="K492" s="618"/>
      <c r="L492" s="620">
        <v>13405.300000000003</v>
      </c>
      <c r="M492" s="686"/>
      <c r="N492" s="643" t="s">
        <v>1178</v>
      </c>
      <c r="O492" s="87"/>
      <c r="P492" s="87"/>
      <c r="Q492" s="87"/>
      <c r="R492" s="87"/>
      <c r="S492" s="87"/>
      <c r="T492" s="87"/>
      <c r="U492" s="87"/>
      <c r="V492" s="87"/>
      <c r="W492" s="87"/>
      <c r="X492" s="87"/>
      <c r="Y492" s="87"/>
      <c r="Z492" s="87"/>
      <c r="AA492" s="87"/>
    </row>
    <row r="493" spans="2:27" ht="36" x14ac:dyDescent="0.25">
      <c r="B493" s="85" t="s">
        <v>993</v>
      </c>
      <c r="C493" s="85" t="s">
        <v>54</v>
      </c>
      <c r="D493" s="85" t="s">
        <v>55</v>
      </c>
      <c r="E493" s="85" t="s">
        <v>993</v>
      </c>
      <c r="F493" s="41">
        <v>90443</v>
      </c>
      <c r="G493" s="383" t="s">
        <v>1916</v>
      </c>
      <c r="H493" s="85" t="s">
        <v>153</v>
      </c>
      <c r="I493" s="37">
        <v>6</v>
      </c>
      <c r="J493" s="519" t="s">
        <v>1917</v>
      </c>
      <c r="K493" s="37">
        <v>8.56</v>
      </c>
      <c r="L493" s="37">
        <v>51.36</v>
      </c>
      <c r="M493" s="686"/>
      <c r="N493" s="642">
        <v>195.215</v>
      </c>
      <c r="O493" s="87"/>
      <c r="P493" s="87"/>
      <c r="Q493" s="87"/>
      <c r="R493" s="87"/>
      <c r="S493" s="87"/>
      <c r="T493" s="87"/>
      <c r="U493" s="87"/>
      <c r="V493" s="87"/>
      <c r="W493" s="87"/>
      <c r="X493" s="87"/>
      <c r="Y493" s="87"/>
      <c r="Z493" s="87"/>
      <c r="AA493" s="87"/>
    </row>
    <row r="494" spans="2:27" ht="36" x14ac:dyDescent="0.25">
      <c r="B494" s="85" t="s">
        <v>994</v>
      </c>
      <c r="C494" s="85" t="s">
        <v>54</v>
      </c>
      <c r="D494" s="85" t="s">
        <v>55</v>
      </c>
      <c r="E494" s="85" t="s">
        <v>994</v>
      </c>
      <c r="F494" s="41">
        <v>103291</v>
      </c>
      <c r="G494" s="383" t="s">
        <v>2236</v>
      </c>
      <c r="H494" s="85" t="s">
        <v>153</v>
      </c>
      <c r="I494" s="37">
        <v>8.57</v>
      </c>
      <c r="J494" s="519" t="s">
        <v>2237</v>
      </c>
      <c r="K494" s="37">
        <v>69.319999999999993</v>
      </c>
      <c r="L494" s="37">
        <v>594.07000000000005</v>
      </c>
      <c r="M494" s="686"/>
      <c r="N494" s="87"/>
      <c r="O494" s="87"/>
      <c r="P494" s="87"/>
      <c r="Q494" s="87"/>
      <c r="R494" s="87"/>
      <c r="S494" s="87"/>
      <c r="T494" s="87"/>
      <c r="U494" s="87"/>
      <c r="V494" s="87"/>
      <c r="W494" s="87"/>
      <c r="X494" s="87"/>
      <c r="Y494" s="87"/>
      <c r="Z494" s="87"/>
      <c r="AA494" s="87"/>
    </row>
    <row r="495" spans="2:27" ht="36" x14ac:dyDescent="0.25">
      <c r="B495" s="85" t="s">
        <v>1156</v>
      </c>
      <c r="C495" s="85" t="s">
        <v>54</v>
      </c>
      <c r="D495" s="85" t="s">
        <v>55</v>
      </c>
      <c r="E495" s="85" t="s">
        <v>1156</v>
      </c>
      <c r="F495" s="41">
        <v>103289</v>
      </c>
      <c r="G495" s="383" t="s">
        <v>2238</v>
      </c>
      <c r="H495" s="85" t="s">
        <v>153</v>
      </c>
      <c r="I495" s="37">
        <v>15.41</v>
      </c>
      <c r="J495" s="519" t="s">
        <v>2239</v>
      </c>
      <c r="K495" s="37">
        <v>36.119999999999997</v>
      </c>
      <c r="L495" s="37">
        <v>556.6</v>
      </c>
      <c r="M495" s="686"/>
      <c r="N495" s="87"/>
      <c r="O495" s="87"/>
      <c r="P495" s="87"/>
      <c r="Q495" s="87"/>
      <c r="R495" s="87"/>
      <c r="S495" s="87"/>
      <c r="T495" s="87"/>
      <c r="U495" s="87"/>
      <c r="V495" s="87"/>
      <c r="W495" s="87"/>
      <c r="X495" s="87"/>
      <c r="Y495" s="87"/>
      <c r="Z495" s="87"/>
      <c r="AA495" s="87"/>
    </row>
    <row r="496" spans="2:27" ht="36" x14ac:dyDescent="0.25">
      <c r="B496" s="85" t="s">
        <v>1157</v>
      </c>
      <c r="C496" s="85" t="s">
        <v>54</v>
      </c>
      <c r="D496" s="85" t="s">
        <v>55</v>
      </c>
      <c r="E496" s="85" t="s">
        <v>1157</v>
      </c>
      <c r="F496" s="41">
        <v>103292</v>
      </c>
      <c r="G496" s="383" t="s">
        <v>2240</v>
      </c>
      <c r="H496" s="85" t="s">
        <v>153</v>
      </c>
      <c r="I496" s="37">
        <v>6.1</v>
      </c>
      <c r="J496" s="519" t="s">
        <v>2241</v>
      </c>
      <c r="K496" s="37">
        <v>83.56</v>
      </c>
      <c r="L496" s="37">
        <v>509.71</v>
      </c>
      <c r="M496" s="686"/>
      <c r="N496" s="87"/>
      <c r="O496" s="87"/>
      <c r="P496" s="87"/>
      <c r="Q496" s="87"/>
      <c r="R496" s="87"/>
      <c r="S496" s="87"/>
      <c r="T496" s="87"/>
      <c r="U496" s="87"/>
      <c r="V496" s="87"/>
      <c r="W496" s="87"/>
      <c r="X496" s="87"/>
      <c r="Y496" s="87"/>
      <c r="Z496" s="87"/>
      <c r="AA496" s="87"/>
    </row>
    <row r="497" spans="1:27" ht="24" x14ac:dyDescent="0.25">
      <c r="B497" s="85" t="s">
        <v>995</v>
      </c>
      <c r="C497" s="85" t="s">
        <v>54</v>
      </c>
      <c r="D497" s="85" t="s">
        <v>55</v>
      </c>
      <c r="E497" s="85" t="s">
        <v>995</v>
      </c>
      <c r="F497" s="41">
        <v>103247</v>
      </c>
      <c r="G497" s="383" t="s">
        <v>2242</v>
      </c>
      <c r="H497" s="85" t="s">
        <v>119</v>
      </c>
      <c r="I497" s="37">
        <v>2</v>
      </c>
      <c r="J497" s="519" t="s">
        <v>2243</v>
      </c>
      <c r="K497" s="37">
        <v>3253.32</v>
      </c>
      <c r="L497" s="37">
        <v>6506.64</v>
      </c>
      <c r="M497" s="686"/>
      <c r="N497" s="87"/>
      <c r="O497" s="87"/>
      <c r="P497" s="87"/>
      <c r="Q497" s="87"/>
      <c r="R497" s="87"/>
      <c r="S497" s="87"/>
      <c r="T497" s="87"/>
      <c r="U497" s="87"/>
      <c r="V497" s="87"/>
      <c r="W497" s="87"/>
      <c r="X497" s="87"/>
      <c r="Y497" s="87"/>
      <c r="Z497" s="87"/>
      <c r="AA497" s="87"/>
    </row>
    <row r="498" spans="1:27" ht="24" x14ac:dyDescent="0.25">
      <c r="B498" s="85" t="s">
        <v>1154</v>
      </c>
      <c r="C498" s="85" t="s">
        <v>54</v>
      </c>
      <c r="D498" s="85" t="s">
        <v>55</v>
      </c>
      <c r="E498" s="85" t="s">
        <v>1154</v>
      </c>
      <c r="F498" s="41">
        <v>103250</v>
      </c>
      <c r="G498" s="383" t="s">
        <v>2244</v>
      </c>
      <c r="H498" s="85" t="s">
        <v>119</v>
      </c>
      <c r="I498" s="37">
        <v>1</v>
      </c>
      <c r="J498" s="519" t="s">
        <v>2245</v>
      </c>
      <c r="K498" s="37">
        <v>4734.72</v>
      </c>
      <c r="L498" s="37">
        <v>4734.72</v>
      </c>
      <c r="M498" s="686"/>
      <c r="N498" s="87"/>
      <c r="O498" s="87"/>
      <c r="P498" s="87"/>
      <c r="Q498" s="87"/>
      <c r="R498" s="87"/>
      <c r="S498" s="87"/>
      <c r="T498" s="87"/>
      <c r="U498" s="87"/>
      <c r="V498" s="87"/>
      <c r="W498" s="87"/>
      <c r="X498" s="87"/>
      <c r="Y498" s="87"/>
      <c r="Z498" s="87"/>
      <c r="AA498" s="87"/>
    </row>
    <row r="499" spans="1:27" ht="24" x14ac:dyDescent="0.25">
      <c r="B499" s="85" t="s">
        <v>1155</v>
      </c>
      <c r="C499" s="85" t="s">
        <v>54</v>
      </c>
      <c r="D499" s="85" t="s">
        <v>57</v>
      </c>
      <c r="E499" s="85" t="s">
        <v>1155</v>
      </c>
      <c r="F499" s="41" t="s">
        <v>1179</v>
      </c>
      <c r="G499" s="383" t="s">
        <v>1176</v>
      </c>
      <c r="H499" s="85" t="s">
        <v>153</v>
      </c>
      <c r="I499" s="37">
        <v>35</v>
      </c>
      <c r="J499" s="519">
        <v>10.549999999999999</v>
      </c>
      <c r="K499" s="37">
        <v>12.92</v>
      </c>
      <c r="L499" s="37">
        <v>452.2</v>
      </c>
      <c r="M499" s="686"/>
      <c r="N499" s="87"/>
      <c r="O499" s="87"/>
      <c r="P499" s="87"/>
      <c r="Q499" s="87"/>
      <c r="R499" s="87"/>
      <c r="S499" s="87"/>
      <c r="T499" s="87"/>
      <c r="U499" s="87"/>
      <c r="V499" s="87"/>
      <c r="W499" s="87"/>
      <c r="X499" s="87"/>
      <c r="Y499" s="87"/>
      <c r="Z499" s="87"/>
      <c r="AA499" s="87"/>
    </row>
    <row r="500" spans="1:27" x14ac:dyDescent="0.25">
      <c r="B500" s="565"/>
      <c r="C500" s="565"/>
      <c r="D500" s="565"/>
      <c r="E500" s="565"/>
      <c r="F500" s="565"/>
      <c r="G500" s="566"/>
      <c r="H500" s="567"/>
      <c r="I500" s="568"/>
      <c r="J500" s="569"/>
      <c r="K500" s="568"/>
      <c r="L500" s="570"/>
      <c r="M500" s="686"/>
      <c r="N500" s="87"/>
      <c r="O500" s="87"/>
      <c r="P500" s="87"/>
      <c r="Q500" s="87"/>
      <c r="R500" s="87"/>
      <c r="S500" s="87"/>
      <c r="T500" s="87"/>
      <c r="U500" s="87"/>
      <c r="V500" s="87"/>
      <c r="W500" s="87"/>
      <c r="X500" s="87"/>
      <c r="Y500" s="87"/>
      <c r="Z500" s="87"/>
      <c r="AA500" s="87"/>
    </row>
    <row r="501" spans="1:27" x14ac:dyDescent="0.25">
      <c r="B501" s="616" t="s">
        <v>211</v>
      </c>
      <c r="C501" s="616"/>
      <c r="D501" s="616"/>
      <c r="E501" s="617"/>
      <c r="F501" s="616"/>
      <c r="G501" s="540" t="s">
        <v>1600</v>
      </c>
      <c r="H501" s="539"/>
      <c r="I501" s="618"/>
      <c r="J501" s="619"/>
      <c r="K501" s="618"/>
      <c r="L501" s="620">
        <v>3608.2099999999996</v>
      </c>
      <c r="M501" s="686"/>
      <c r="N501" s="87"/>
      <c r="O501" s="87"/>
      <c r="P501" s="87"/>
      <c r="Q501" s="87"/>
      <c r="R501" s="87"/>
      <c r="S501" s="87"/>
      <c r="T501" s="87"/>
      <c r="U501" s="87"/>
      <c r="V501" s="87"/>
      <c r="W501" s="87"/>
      <c r="X501" s="87"/>
      <c r="Y501" s="87"/>
      <c r="Z501" s="87"/>
      <c r="AA501" s="87"/>
    </row>
    <row r="502" spans="1:27" ht="36" x14ac:dyDescent="0.25">
      <c r="B502" s="85" t="s">
        <v>996</v>
      </c>
      <c r="C502" s="85" t="s">
        <v>54</v>
      </c>
      <c r="D502" s="85" t="s">
        <v>55</v>
      </c>
      <c r="E502" s="85" t="s">
        <v>996</v>
      </c>
      <c r="F502" s="41">
        <v>103835</v>
      </c>
      <c r="G502" s="383" t="s">
        <v>2246</v>
      </c>
      <c r="H502" s="85" t="s">
        <v>153</v>
      </c>
      <c r="I502" s="37">
        <v>43.24</v>
      </c>
      <c r="J502" s="519" t="s">
        <v>2247</v>
      </c>
      <c r="K502" s="37">
        <v>72.349999999999994</v>
      </c>
      <c r="L502" s="37">
        <v>3128.41</v>
      </c>
      <c r="M502" s="686"/>
      <c r="N502" s="87"/>
      <c r="O502" s="87"/>
      <c r="P502" s="87"/>
      <c r="Q502" s="87"/>
      <c r="R502" s="87"/>
      <c r="S502" s="87"/>
      <c r="T502" s="87"/>
      <c r="U502" s="87"/>
      <c r="V502" s="87"/>
      <c r="W502" s="87"/>
      <c r="X502" s="87"/>
      <c r="Y502" s="87"/>
      <c r="Z502" s="87"/>
      <c r="AA502" s="87"/>
    </row>
    <row r="503" spans="1:27" ht="36" x14ac:dyDescent="0.25">
      <c r="B503" s="85" t="s">
        <v>997</v>
      </c>
      <c r="C503" s="85" t="s">
        <v>54</v>
      </c>
      <c r="D503" s="85" t="s">
        <v>55</v>
      </c>
      <c r="E503" s="85" t="s">
        <v>997</v>
      </c>
      <c r="F503" s="41">
        <v>103838</v>
      </c>
      <c r="G503" s="383" t="s">
        <v>2248</v>
      </c>
      <c r="H503" s="85" t="s">
        <v>119</v>
      </c>
      <c r="I503" s="37">
        <v>10</v>
      </c>
      <c r="J503" s="519" t="s">
        <v>2249</v>
      </c>
      <c r="K503" s="37">
        <v>19.62</v>
      </c>
      <c r="L503" s="37">
        <v>196.2</v>
      </c>
      <c r="M503" s="686"/>
      <c r="N503" s="87"/>
      <c r="O503" s="87"/>
      <c r="P503" s="87"/>
      <c r="Q503" s="87"/>
      <c r="R503" s="87"/>
      <c r="S503" s="87"/>
      <c r="T503" s="87"/>
      <c r="U503" s="87"/>
      <c r="V503" s="87"/>
      <c r="W503" s="87"/>
      <c r="X503" s="87"/>
      <c r="Y503" s="87"/>
      <c r="Z503" s="87"/>
      <c r="AA503" s="87"/>
    </row>
    <row r="504" spans="1:27" ht="24" x14ac:dyDescent="0.25">
      <c r="B504" s="85" t="s">
        <v>1276</v>
      </c>
      <c r="C504" s="85" t="s">
        <v>54</v>
      </c>
      <c r="D504" s="85" t="s">
        <v>55</v>
      </c>
      <c r="E504" s="85" t="s">
        <v>1276</v>
      </c>
      <c r="F504" s="41">
        <v>103865</v>
      </c>
      <c r="G504" s="383" t="s">
        <v>2250</v>
      </c>
      <c r="H504" s="85" t="s">
        <v>119</v>
      </c>
      <c r="I504" s="37">
        <v>2</v>
      </c>
      <c r="J504" s="519" t="s">
        <v>2251</v>
      </c>
      <c r="K504" s="37">
        <v>26.54</v>
      </c>
      <c r="L504" s="37">
        <v>53.08</v>
      </c>
      <c r="M504" s="686"/>
      <c r="N504" s="87"/>
      <c r="O504" s="87"/>
      <c r="P504" s="87"/>
      <c r="Q504" s="87"/>
      <c r="R504" s="87"/>
      <c r="S504" s="87"/>
      <c r="T504" s="87"/>
      <c r="U504" s="87"/>
      <c r="V504" s="87"/>
      <c r="W504" s="87"/>
      <c r="X504" s="87"/>
      <c r="Y504" s="87"/>
      <c r="Z504" s="87"/>
      <c r="AA504" s="87"/>
    </row>
    <row r="505" spans="1:27" ht="24" x14ac:dyDescent="0.25">
      <c r="B505" s="85" t="s">
        <v>1596</v>
      </c>
      <c r="C505" s="85" t="s">
        <v>54</v>
      </c>
      <c r="D505" s="85" t="s">
        <v>55</v>
      </c>
      <c r="E505" s="85" t="s">
        <v>1596</v>
      </c>
      <c r="F505" s="41">
        <v>95248</v>
      </c>
      <c r="G505" s="383" t="s">
        <v>2252</v>
      </c>
      <c r="H505" s="85" t="s">
        <v>119</v>
      </c>
      <c r="I505" s="37">
        <v>4</v>
      </c>
      <c r="J505" s="519" t="s">
        <v>2253</v>
      </c>
      <c r="K505" s="37">
        <v>57.63</v>
      </c>
      <c r="L505" s="37">
        <v>230.52</v>
      </c>
      <c r="M505" s="686"/>
      <c r="N505" s="87"/>
      <c r="O505" s="87"/>
      <c r="P505" s="87"/>
      <c r="Q505" s="87"/>
      <c r="R505" s="87"/>
      <c r="S505" s="87"/>
      <c r="T505" s="87"/>
      <c r="U505" s="87"/>
      <c r="V505" s="87"/>
      <c r="W505" s="87"/>
      <c r="X505" s="87"/>
      <c r="Y505" s="87"/>
      <c r="Z505" s="87"/>
      <c r="AA505" s="87"/>
    </row>
    <row r="506" spans="1:27" x14ac:dyDescent="0.25">
      <c r="B506" s="565"/>
      <c r="C506" s="565"/>
      <c r="D506" s="565"/>
      <c r="E506" s="565"/>
      <c r="F506" s="565"/>
      <c r="G506" s="566"/>
      <c r="H506" s="567"/>
      <c r="I506" s="568"/>
      <c r="J506" s="569"/>
      <c r="K506" s="568"/>
      <c r="L506" s="570"/>
      <c r="M506" s="686"/>
      <c r="N506" s="87"/>
      <c r="O506" s="87"/>
      <c r="P506" s="87"/>
      <c r="Q506" s="87"/>
      <c r="R506" s="87"/>
      <c r="S506" s="87"/>
      <c r="T506" s="87"/>
      <c r="U506" s="87"/>
      <c r="V506" s="87"/>
      <c r="W506" s="87"/>
      <c r="X506" s="87"/>
      <c r="Y506" s="87"/>
      <c r="Z506" s="87"/>
      <c r="AA506" s="87"/>
    </row>
    <row r="507" spans="1:27" s="437" customFormat="1" x14ac:dyDescent="0.25">
      <c r="A507" s="86"/>
      <c r="B507" s="616" t="s">
        <v>212</v>
      </c>
      <c r="C507" s="616"/>
      <c r="D507" s="616"/>
      <c r="E507" s="617"/>
      <c r="F507" s="616"/>
      <c r="G507" s="540" t="s">
        <v>161</v>
      </c>
      <c r="H507" s="539"/>
      <c r="I507" s="618"/>
      <c r="J507" s="619"/>
      <c r="K507" s="618"/>
      <c r="L507" s="620">
        <v>774178.32</v>
      </c>
      <c r="M507" s="686"/>
      <c r="N507" s="86"/>
      <c r="O507" s="86"/>
      <c r="P507" s="86"/>
      <c r="Q507" s="86"/>
      <c r="R507" s="86"/>
      <c r="S507" s="86"/>
      <c r="T507" s="86"/>
      <c r="U507" s="86"/>
      <c r="V507" s="86"/>
      <c r="W507" s="86"/>
      <c r="X507" s="86"/>
      <c r="Y507" s="86"/>
      <c r="Z507" s="86"/>
      <c r="AA507" s="86"/>
    </row>
    <row r="508" spans="1:27" s="437" customFormat="1" ht="36" x14ac:dyDescent="0.25">
      <c r="A508" s="86"/>
      <c r="B508" s="85" t="s">
        <v>998</v>
      </c>
      <c r="C508" s="85" t="s">
        <v>54</v>
      </c>
      <c r="D508" s="85" t="s">
        <v>56</v>
      </c>
      <c r="E508" s="85" t="s">
        <v>998</v>
      </c>
      <c r="F508" s="41">
        <v>1801000120</v>
      </c>
      <c r="G508" s="383" t="s">
        <v>2254</v>
      </c>
      <c r="H508" s="85" t="s">
        <v>45</v>
      </c>
      <c r="I508" s="37">
        <v>3.2</v>
      </c>
      <c r="J508" s="519">
        <v>466.94</v>
      </c>
      <c r="K508" s="37">
        <v>571.88</v>
      </c>
      <c r="L508" s="37">
        <v>1830.01</v>
      </c>
      <c r="M508" s="686"/>
      <c r="N508" s="86"/>
      <c r="O508" s="86"/>
      <c r="P508" s="86"/>
      <c r="Q508" s="86"/>
      <c r="R508" s="86"/>
      <c r="S508" s="86"/>
      <c r="T508" s="86"/>
      <c r="U508" s="86"/>
      <c r="V508" s="86"/>
      <c r="W508" s="86"/>
      <c r="X508" s="86"/>
      <c r="Y508" s="86"/>
      <c r="Z508" s="86"/>
      <c r="AA508" s="86"/>
    </row>
    <row r="509" spans="1:27" s="437" customFormat="1" ht="24" x14ac:dyDescent="0.25">
      <c r="A509" s="86"/>
      <c r="B509" s="85" t="s">
        <v>999</v>
      </c>
      <c r="C509" s="85" t="s">
        <v>54</v>
      </c>
      <c r="D509" s="85" t="s">
        <v>56</v>
      </c>
      <c r="E509" s="85" t="s">
        <v>999</v>
      </c>
      <c r="F509" s="41">
        <v>2001003044</v>
      </c>
      <c r="G509" s="383" t="s">
        <v>2255</v>
      </c>
      <c r="H509" s="85" t="s">
        <v>119</v>
      </c>
      <c r="I509" s="37">
        <v>20</v>
      </c>
      <c r="J509" s="519">
        <v>83.83</v>
      </c>
      <c r="K509" s="37">
        <v>102.67</v>
      </c>
      <c r="L509" s="37">
        <v>2053.4</v>
      </c>
      <c r="M509" s="686"/>
      <c r="N509" s="86"/>
      <c r="O509" s="86"/>
      <c r="P509" s="86"/>
      <c r="Q509" s="86"/>
      <c r="R509" s="86"/>
      <c r="S509" s="86"/>
      <c r="T509" s="86"/>
      <c r="U509" s="86"/>
      <c r="V509" s="86"/>
      <c r="W509" s="86"/>
      <c r="X509" s="86"/>
      <c r="Y509" s="86"/>
      <c r="Z509" s="86"/>
      <c r="AA509" s="86"/>
    </row>
    <row r="510" spans="1:27" s="86" customFormat="1" ht="24" x14ac:dyDescent="0.25">
      <c r="B510" s="85" t="s">
        <v>1597</v>
      </c>
      <c r="C510" s="85" t="s">
        <v>54</v>
      </c>
      <c r="D510" s="85" t="s">
        <v>57</v>
      </c>
      <c r="E510" s="85" t="s">
        <v>1597</v>
      </c>
      <c r="F510" s="41" t="s">
        <v>1188</v>
      </c>
      <c r="G510" s="383" t="s">
        <v>175</v>
      </c>
      <c r="H510" s="85" t="s">
        <v>119</v>
      </c>
      <c r="I510" s="37">
        <v>1</v>
      </c>
      <c r="J510" s="519">
        <v>764.08</v>
      </c>
      <c r="K510" s="37">
        <v>935.79</v>
      </c>
      <c r="L510" s="37">
        <v>935.79</v>
      </c>
      <c r="M510" s="686"/>
    </row>
    <row r="511" spans="1:27" s="86" customFormat="1" ht="72" x14ac:dyDescent="0.25">
      <c r="B511" s="85" t="s">
        <v>1642</v>
      </c>
      <c r="C511" s="85" t="s">
        <v>54</v>
      </c>
      <c r="D511" s="85" t="s">
        <v>57</v>
      </c>
      <c r="E511" s="85" t="s">
        <v>1642</v>
      </c>
      <c r="F511" s="41" t="s">
        <v>1638</v>
      </c>
      <c r="G511" s="383" t="s">
        <v>1661</v>
      </c>
      <c r="H511" s="85" t="s">
        <v>119</v>
      </c>
      <c r="I511" s="37">
        <v>2</v>
      </c>
      <c r="J511" s="519">
        <v>201492.53999999998</v>
      </c>
      <c r="K511" s="37">
        <v>246776.09</v>
      </c>
      <c r="L511" s="37">
        <v>493552.18</v>
      </c>
      <c r="M511" s="686"/>
    </row>
    <row r="512" spans="1:27" s="86" customFormat="1" ht="24" x14ac:dyDescent="0.25">
      <c r="B512" s="85" t="s">
        <v>1643</v>
      </c>
      <c r="C512" s="85" t="s">
        <v>54</v>
      </c>
      <c r="D512" s="85" t="s">
        <v>57</v>
      </c>
      <c r="E512" s="85" t="s">
        <v>1643</v>
      </c>
      <c r="F512" s="41" t="s">
        <v>1646</v>
      </c>
      <c r="G512" s="383" t="s">
        <v>1645</v>
      </c>
      <c r="H512" s="85" t="s">
        <v>119</v>
      </c>
      <c r="I512" s="37">
        <v>2</v>
      </c>
      <c r="J512" s="519">
        <v>3009.3</v>
      </c>
      <c r="K512" s="37">
        <v>3685.61</v>
      </c>
      <c r="L512" s="37">
        <v>7371.22</v>
      </c>
      <c r="M512" s="686"/>
    </row>
    <row r="513" spans="1:27" s="86" customFormat="1" ht="72" x14ac:dyDescent="0.25">
      <c r="B513" s="85" t="s">
        <v>1644</v>
      </c>
      <c r="C513" s="85" t="s">
        <v>54</v>
      </c>
      <c r="D513" s="85" t="s">
        <v>57</v>
      </c>
      <c r="E513" s="85" t="s">
        <v>1644</v>
      </c>
      <c r="F513" s="41" t="s">
        <v>1639</v>
      </c>
      <c r="G513" s="383" t="s">
        <v>1659</v>
      </c>
      <c r="H513" s="85" t="s">
        <v>119</v>
      </c>
      <c r="I513" s="37">
        <v>1</v>
      </c>
      <c r="J513" s="519">
        <v>142092.53999999998</v>
      </c>
      <c r="K513" s="37">
        <v>174026.5</v>
      </c>
      <c r="L513" s="37">
        <v>174026.5</v>
      </c>
      <c r="M513" s="686"/>
    </row>
    <row r="514" spans="1:27" s="86" customFormat="1" ht="60" x14ac:dyDescent="0.25">
      <c r="B514" s="85" t="s">
        <v>1647</v>
      </c>
      <c r="C514" s="85" t="s">
        <v>54</v>
      </c>
      <c r="D514" s="85" t="s">
        <v>57</v>
      </c>
      <c r="E514" s="85" t="s">
        <v>1647</v>
      </c>
      <c r="F514" s="41" t="s">
        <v>1640</v>
      </c>
      <c r="G514" s="383" t="s">
        <v>1641</v>
      </c>
      <c r="H514" s="85" t="s">
        <v>119</v>
      </c>
      <c r="I514" s="37">
        <v>2</v>
      </c>
      <c r="J514" s="519">
        <v>38542.539999999994</v>
      </c>
      <c r="K514" s="37">
        <v>47204.61</v>
      </c>
      <c r="L514" s="37">
        <v>94409.22</v>
      </c>
      <c r="M514" s="686"/>
    </row>
    <row r="515" spans="1:27" x14ac:dyDescent="0.25">
      <c r="B515" s="565"/>
      <c r="C515" s="565"/>
      <c r="D515" s="565"/>
      <c r="E515" s="565"/>
      <c r="F515" s="565"/>
      <c r="G515" s="566"/>
      <c r="H515" s="565"/>
      <c r="I515" s="573"/>
      <c r="J515" s="586"/>
      <c r="K515" s="573"/>
      <c r="L515" s="580"/>
      <c r="M515" s="686"/>
      <c r="N515" s="87"/>
      <c r="O515" s="87"/>
      <c r="P515" s="87"/>
      <c r="Q515" s="87"/>
      <c r="R515" s="87"/>
      <c r="S515" s="87"/>
      <c r="T515" s="87"/>
      <c r="U515" s="87"/>
      <c r="V515" s="87"/>
      <c r="W515" s="87"/>
      <c r="X515" s="87"/>
      <c r="Y515" s="87"/>
      <c r="Z515" s="87"/>
      <c r="AA515" s="87"/>
    </row>
    <row r="516" spans="1:27" s="437" customFormat="1" x14ac:dyDescent="0.25">
      <c r="A516" s="86"/>
      <c r="B516" s="616" t="s">
        <v>533</v>
      </c>
      <c r="C516" s="616"/>
      <c r="D516" s="616"/>
      <c r="E516" s="617"/>
      <c r="F516" s="616"/>
      <c r="G516" s="540" t="s">
        <v>177</v>
      </c>
      <c r="H516" s="539"/>
      <c r="I516" s="618"/>
      <c r="J516" s="619"/>
      <c r="K516" s="618"/>
      <c r="L516" s="620">
        <v>120910.07999999999</v>
      </c>
      <c r="M516" s="686"/>
      <c r="N516" s="86"/>
      <c r="O516" s="86"/>
      <c r="P516" s="86"/>
      <c r="Q516" s="86"/>
      <c r="R516" s="86"/>
      <c r="S516" s="86"/>
      <c r="T516" s="86"/>
      <c r="U516" s="86"/>
      <c r="V516" s="86"/>
      <c r="W516" s="86"/>
      <c r="X516" s="86"/>
      <c r="Y516" s="86"/>
      <c r="Z516" s="86"/>
      <c r="AA516" s="86"/>
    </row>
    <row r="517" spans="1:27" s="437" customFormat="1" x14ac:dyDescent="0.25">
      <c r="A517" s="86"/>
      <c r="B517" s="85" t="s">
        <v>1277</v>
      </c>
      <c r="C517" s="85" t="s">
        <v>54</v>
      </c>
      <c r="D517" s="85" t="s">
        <v>55</v>
      </c>
      <c r="E517" s="85" t="s">
        <v>1277</v>
      </c>
      <c r="F517" s="41">
        <v>90777</v>
      </c>
      <c r="G517" s="383" t="s">
        <v>2256</v>
      </c>
      <c r="H517" s="85" t="s">
        <v>2257</v>
      </c>
      <c r="I517" s="37">
        <v>384</v>
      </c>
      <c r="J517" s="519" t="s">
        <v>2258</v>
      </c>
      <c r="K517" s="37">
        <v>143.07</v>
      </c>
      <c r="L517" s="37">
        <v>54938.879999999997</v>
      </c>
      <c r="M517" s="686"/>
      <c r="N517" s="86"/>
      <c r="O517" s="86"/>
      <c r="P517" s="86"/>
      <c r="Q517" s="86"/>
      <c r="R517" s="86"/>
      <c r="S517" s="86"/>
      <c r="T517" s="86"/>
      <c r="U517" s="86"/>
      <c r="V517" s="86"/>
      <c r="W517" s="86"/>
      <c r="X517" s="86"/>
      <c r="Y517" s="86"/>
      <c r="Z517" s="86"/>
      <c r="AA517" s="86"/>
    </row>
    <row r="518" spans="1:27" s="437" customFormat="1" x14ac:dyDescent="0.25">
      <c r="A518" s="86"/>
      <c r="B518" s="85" t="s">
        <v>1278</v>
      </c>
      <c r="C518" s="85" t="s">
        <v>54</v>
      </c>
      <c r="D518" s="85" t="s">
        <v>55</v>
      </c>
      <c r="E518" s="85" t="s">
        <v>1278</v>
      </c>
      <c r="F518" s="41">
        <v>90780</v>
      </c>
      <c r="G518" s="383" t="s">
        <v>2259</v>
      </c>
      <c r="H518" s="85" t="s">
        <v>2257</v>
      </c>
      <c r="I518" s="37">
        <v>1536</v>
      </c>
      <c r="J518" s="519" t="s">
        <v>2260</v>
      </c>
      <c r="K518" s="37">
        <v>42.95</v>
      </c>
      <c r="L518" s="37">
        <v>65971.199999999997</v>
      </c>
      <c r="M518" s="686"/>
      <c r="N518" s="86"/>
      <c r="O518" s="86"/>
      <c r="P518" s="86"/>
      <c r="Q518" s="86"/>
      <c r="R518" s="86"/>
      <c r="S518" s="86"/>
      <c r="T518" s="86"/>
      <c r="U518" s="86"/>
      <c r="V518" s="86"/>
      <c r="W518" s="86"/>
      <c r="X518" s="86"/>
      <c r="Y518" s="86"/>
      <c r="Z518" s="86"/>
      <c r="AA518" s="86"/>
    </row>
    <row r="519" spans="1:27" x14ac:dyDescent="0.25">
      <c r="B519" s="565"/>
      <c r="C519" s="565"/>
      <c r="D519" s="565"/>
      <c r="E519" s="565"/>
      <c r="F519" s="565"/>
      <c r="G519" s="566"/>
      <c r="H519" s="565"/>
      <c r="I519" s="573"/>
      <c r="J519" s="586"/>
      <c r="K519" s="573"/>
      <c r="L519" s="580"/>
      <c r="M519" s="686"/>
      <c r="N519" s="87"/>
      <c r="O519" s="87"/>
      <c r="P519" s="87"/>
      <c r="Q519" s="87"/>
      <c r="R519" s="87"/>
      <c r="S519" s="87"/>
      <c r="T519" s="87"/>
      <c r="U519" s="87"/>
      <c r="V519" s="87"/>
      <c r="W519" s="87"/>
      <c r="X519" s="87"/>
      <c r="Y519" s="87"/>
      <c r="Z519" s="87"/>
      <c r="AA519" s="87"/>
    </row>
    <row r="520" spans="1:27" x14ac:dyDescent="0.25">
      <c r="B520" s="616" t="s">
        <v>671</v>
      </c>
      <c r="C520" s="616"/>
      <c r="D520" s="616"/>
      <c r="E520" s="617"/>
      <c r="F520" s="616"/>
      <c r="G520" s="540" t="s">
        <v>176</v>
      </c>
      <c r="H520" s="539"/>
      <c r="I520" s="618"/>
      <c r="J520" s="619"/>
      <c r="K520" s="618"/>
      <c r="L520" s="620">
        <v>4715.92</v>
      </c>
      <c r="M520" s="686"/>
      <c r="N520" s="476"/>
      <c r="O520" s="87"/>
      <c r="P520" s="87"/>
      <c r="Q520" s="87"/>
      <c r="R520" s="87"/>
      <c r="S520" s="87"/>
      <c r="T520" s="87"/>
      <c r="U520" s="87"/>
      <c r="V520" s="87"/>
      <c r="W520" s="87"/>
      <c r="X520" s="87"/>
      <c r="Y520" s="87"/>
      <c r="Z520" s="87"/>
      <c r="AA520" s="87"/>
    </row>
    <row r="521" spans="1:27" x14ac:dyDescent="0.25">
      <c r="B521" s="85" t="s">
        <v>1598</v>
      </c>
      <c r="C521" s="85" t="s">
        <v>54</v>
      </c>
      <c r="D521" s="85" t="s">
        <v>55</v>
      </c>
      <c r="E521" s="85" t="s">
        <v>1598</v>
      </c>
      <c r="F521" s="41">
        <v>99814</v>
      </c>
      <c r="G521" s="383" t="s">
        <v>2261</v>
      </c>
      <c r="H521" s="85" t="s">
        <v>45</v>
      </c>
      <c r="I521" s="37">
        <v>303.75</v>
      </c>
      <c r="J521" s="519" t="s">
        <v>2262</v>
      </c>
      <c r="K521" s="37">
        <v>2.2200000000000002</v>
      </c>
      <c r="L521" s="37">
        <v>674.32</v>
      </c>
      <c r="M521" s="686"/>
      <c r="N521" s="87"/>
      <c r="O521" s="87"/>
      <c r="P521" s="87"/>
      <c r="Q521" s="87"/>
      <c r="R521" s="87"/>
      <c r="S521" s="87"/>
      <c r="T521" s="87"/>
      <c r="U521" s="87"/>
      <c r="V521" s="87"/>
      <c r="W521" s="87"/>
      <c r="X521" s="87"/>
      <c r="Y521" s="87"/>
      <c r="Z521" s="87"/>
      <c r="AA521" s="87"/>
    </row>
    <row r="522" spans="1:27" x14ac:dyDescent="0.25">
      <c r="B522" s="85" t="s">
        <v>1599</v>
      </c>
      <c r="C522" s="85" t="s">
        <v>54</v>
      </c>
      <c r="D522" s="85" t="s">
        <v>56</v>
      </c>
      <c r="E522" s="85" t="s">
        <v>1599</v>
      </c>
      <c r="F522" s="41">
        <v>201002161</v>
      </c>
      <c r="G522" s="383" t="s">
        <v>2263</v>
      </c>
      <c r="H522" s="85" t="s">
        <v>119</v>
      </c>
      <c r="I522" s="37">
        <v>10</v>
      </c>
      <c r="J522" s="519">
        <v>330</v>
      </c>
      <c r="K522" s="37">
        <v>404.16</v>
      </c>
      <c r="L522" s="37">
        <v>4041.6</v>
      </c>
      <c r="M522" s="686"/>
      <c r="N522" s="87"/>
      <c r="O522" s="87"/>
      <c r="P522" s="87"/>
      <c r="Q522" s="87"/>
      <c r="R522" s="87"/>
      <c r="S522" s="87"/>
      <c r="T522" s="87"/>
      <c r="U522" s="87"/>
      <c r="V522" s="87"/>
      <c r="W522" s="87"/>
      <c r="X522" s="87"/>
      <c r="Y522" s="87"/>
      <c r="Z522" s="87"/>
      <c r="AA522" s="87"/>
    </row>
    <row r="523" spans="1:27" x14ac:dyDescent="0.25">
      <c r="B523" s="565"/>
      <c r="C523" s="565"/>
      <c r="D523" s="565"/>
      <c r="E523" s="565"/>
      <c r="F523" s="565"/>
      <c r="G523" s="566"/>
      <c r="H523" s="567"/>
      <c r="I523" s="568"/>
      <c r="J523" s="569"/>
      <c r="K523" s="568"/>
      <c r="L523" s="573"/>
      <c r="M523" s="686"/>
      <c r="N523" s="87"/>
      <c r="O523" s="87"/>
      <c r="P523" s="87"/>
      <c r="Q523" s="87"/>
      <c r="R523" s="87"/>
      <c r="S523" s="87"/>
      <c r="T523" s="87"/>
      <c r="U523" s="87"/>
      <c r="V523" s="87"/>
      <c r="W523" s="87"/>
      <c r="X523" s="87"/>
      <c r="Y523" s="87"/>
      <c r="Z523" s="87"/>
      <c r="AA523" s="87"/>
    </row>
    <row r="524" spans="1:27" x14ac:dyDescent="0.25">
      <c r="B524" s="633"/>
      <c r="C524" s="633"/>
      <c r="D524" s="633"/>
      <c r="E524" s="634"/>
      <c r="F524" s="635"/>
      <c r="G524" s="636"/>
      <c r="H524" s="637"/>
      <c r="I524" s="638"/>
      <c r="J524" s="637"/>
      <c r="K524" s="637" t="s">
        <v>19</v>
      </c>
      <c r="L524" s="639">
        <v>2785014.2899999996</v>
      </c>
      <c r="M524" s="686"/>
      <c r="N524" s="87"/>
      <c r="O524" s="87"/>
      <c r="P524" s="87"/>
      <c r="Q524" s="87"/>
      <c r="R524" s="87"/>
      <c r="S524" s="87"/>
      <c r="T524" s="87"/>
      <c r="U524" s="87"/>
      <c r="V524" s="87"/>
      <c r="W524" s="87"/>
      <c r="X524" s="87"/>
      <c r="Y524" s="87"/>
      <c r="Z524" s="87"/>
      <c r="AA524" s="87"/>
    </row>
  </sheetData>
  <dataConsolidate/>
  <mergeCells count="4">
    <mergeCell ref="B5:L5"/>
    <mergeCell ref="J11:K11"/>
    <mergeCell ref="K6:L6"/>
    <mergeCell ref="K7:L9"/>
  </mergeCells>
  <phoneticPr fontId="2" type="noConversion"/>
  <dataValidations count="2">
    <dataValidation type="list" allowBlank="1" showInputMessage="1" showErrorMessage="1" sqref="C138 C456:C458 C178:C180 C466:C469 C447:C450 C462:C464 C521:C522 C91:C96 C157:C160 C69:C80 C126:C129 C471 C389:C391 C44:C45 C517:C519 C415:C416 C149:C155 C452:C454 C408:C409 C141:C145 C30:C41 C50:C54 C502:C505 C444:C445 C399:C400 C131:C136 C411:C413 C83:C89 C304:C316 C438:C440 C381:C385 C402:C404 C393:C397 C508:C515 C283:C291 C188:C223 C432:C435 C16:C27 C56:C67 C109:C114 C98:C107 C427:C430 C116:C123 C164:C168 C182:C184 C170:C174 C225:C237 C239:C281 C293:C301 C474:C490 C419:C424 C493:C499 C320:C379" xr:uid="{00000000-0002-0000-0300-000000000000}">
      <formula1>"SERVIÇO,INSUMO"</formula1>
    </dataValidation>
    <dataValidation type="list" allowBlank="1" showInputMessage="1" showErrorMessage="1" sqref="D14:D524" xr:uid="{00000000-0002-0000-0300-000001000000}">
      <formula1>"AGESUL,SINAPI,SBC,SINDUSCON,SEINFRA,COMPOSIÇÃO,COTAÇÃO"</formula1>
    </dataValidation>
  </dataValidations>
  <printOptions horizontalCentered="1"/>
  <pageMargins left="0.25" right="0.25" top="0.75" bottom="0.75" header="0.3" footer="0.3"/>
  <pageSetup paperSize="9" scale="75" fitToHeight="0" orientation="landscape" horizontalDpi="300" verticalDpi="300" r:id="rId1"/>
  <headerFooter>
    <oddFooter>Página &amp;P de &amp;N</oddFooter>
  </headerFooter>
  <drawing r:id="rId2"/>
  <legacy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22"/>
  <sheetViews>
    <sheetView workbookViewId="0"/>
  </sheetViews>
  <sheetFormatPr defaultRowHeight="15" x14ac:dyDescent="0.25"/>
  <cols>
    <col min="1" max="1" width="23.28515625" customWidth="1"/>
    <col min="2" max="2" width="76.42578125" customWidth="1"/>
    <col min="4" max="4" width="9.85546875" customWidth="1"/>
    <col min="7" max="7" width="11.28515625" customWidth="1"/>
  </cols>
  <sheetData>
    <row r="1" spans="1:7" x14ac:dyDescent="0.25">
      <c r="A1" s="346" t="s">
        <v>729</v>
      </c>
      <c r="B1" s="347"/>
      <c r="C1" s="347"/>
      <c r="D1" s="347"/>
      <c r="E1" s="347"/>
      <c r="F1" s="347"/>
      <c r="G1" s="347"/>
    </row>
    <row r="2" spans="1:7" x14ac:dyDescent="0.25">
      <c r="A2" s="85">
        <v>52090</v>
      </c>
      <c r="B2" s="343" t="s">
        <v>730</v>
      </c>
      <c r="C2" s="344" t="s">
        <v>153</v>
      </c>
      <c r="D2" s="205">
        <v>233.58</v>
      </c>
      <c r="E2" s="205">
        <v>53.07</v>
      </c>
      <c r="F2" s="205"/>
      <c r="G2" s="205">
        <f>D2*E2</f>
        <v>12396.090600000001</v>
      </c>
    </row>
    <row r="3" spans="1:7" x14ac:dyDescent="0.25">
      <c r="A3" s="85">
        <v>52092</v>
      </c>
      <c r="B3" s="343" t="s">
        <v>731</v>
      </c>
      <c r="C3" s="344" t="s">
        <v>153</v>
      </c>
      <c r="D3" s="205">
        <v>167.64</v>
      </c>
      <c r="E3" s="205">
        <v>95.62</v>
      </c>
      <c r="F3" s="205"/>
      <c r="G3" s="205">
        <f t="shared" ref="G3:G21" si="0">D3*E3</f>
        <v>16029.736799999999</v>
      </c>
    </row>
    <row r="4" spans="1:7" x14ac:dyDescent="0.25">
      <c r="A4" s="85">
        <v>52656</v>
      </c>
      <c r="B4" s="343" t="s">
        <v>732</v>
      </c>
      <c r="C4" s="344" t="s">
        <v>119</v>
      </c>
      <c r="D4" s="205">
        <v>21</v>
      </c>
      <c r="E4" s="205">
        <v>355.38</v>
      </c>
      <c r="F4" s="205"/>
      <c r="G4" s="205">
        <f t="shared" si="0"/>
        <v>7462.98</v>
      </c>
    </row>
    <row r="5" spans="1:7" x14ac:dyDescent="0.25">
      <c r="A5" s="85">
        <v>52654</v>
      </c>
      <c r="B5" s="343" t="s">
        <v>733</v>
      </c>
      <c r="C5" s="344" t="s">
        <v>119</v>
      </c>
      <c r="D5" s="205">
        <v>120</v>
      </c>
      <c r="E5" s="205">
        <v>171.67</v>
      </c>
      <c r="F5" s="205"/>
      <c r="G5" s="205">
        <f t="shared" si="0"/>
        <v>20600.399999999998</v>
      </c>
    </row>
    <row r="6" spans="1:7" x14ac:dyDescent="0.25">
      <c r="A6" s="85">
        <v>52746</v>
      </c>
      <c r="B6" s="343" t="s">
        <v>734</v>
      </c>
      <c r="C6" s="344" t="s">
        <v>119</v>
      </c>
      <c r="D6" s="205">
        <v>40</v>
      </c>
      <c r="E6" s="205">
        <v>325</v>
      </c>
      <c r="F6" s="205"/>
      <c r="G6" s="205">
        <f t="shared" si="0"/>
        <v>13000</v>
      </c>
    </row>
    <row r="7" spans="1:7" x14ac:dyDescent="0.25">
      <c r="A7" s="85">
        <v>56229</v>
      </c>
      <c r="B7" s="343" t="s">
        <v>741</v>
      </c>
      <c r="C7" s="344" t="s">
        <v>119</v>
      </c>
      <c r="D7" s="205">
        <v>20</v>
      </c>
      <c r="E7" s="205">
        <v>29.42</v>
      </c>
      <c r="F7" s="205"/>
      <c r="G7" s="205">
        <f t="shared" si="0"/>
        <v>588.40000000000009</v>
      </c>
    </row>
    <row r="8" spans="1:7" x14ac:dyDescent="0.25">
      <c r="A8" s="85">
        <v>92319</v>
      </c>
      <c r="B8" s="343" t="s">
        <v>740</v>
      </c>
      <c r="C8" s="344" t="s">
        <v>119</v>
      </c>
      <c r="D8" s="205">
        <v>20</v>
      </c>
      <c r="E8" s="205">
        <v>43.05</v>
      </c>
      <c r="F8" s="205"/>
      <c r="G8" s="205">
        <f t="shared" si="0"/>
        <v>861</v>
      </c>
    </row>
    <row r="9" spans="1:7" x14ac:dyDescent="0.25">
      <c r="A9" s="85">
        <v>52862</v>
      </c>
      <c r="B9" s="343" t="s">
        <v>735</v>
      </c>
      <c r="C9" s="344" t="s">
        <v>119</v>
      </c>
      <c r="D9" s="205">
        <v>4</v>
      </c>
      <c r="E9" s="205">
        <v>1592.32</v>
      </c>
      <c r="F9" s="205"/>
      <c r="G9" s="205">
        <f t="shared" si="0"/>
        <v>6369.28</v>
      </c>
    </row>
    <row r="10" spans="1:7" x14ac:dyDescent="0.25">
      <c r="A10" s="85">
        <v>22</v>
      </c>
      <c r="B10" s="343" t="s">
        <v>736</v>
      </c>
      <c r="C10" s="344" t="s">
        <v>119</v>
      </c>
      <c r="D10" s="205">
        <v>1</v>
      </c>
      <c r="E10" s="205">
        <v>705.26</v>
      </c>
      <c r="F10" s="205"/>
      <c r="G10" s="205">
        <f t="shared" si="0"/>
        <v>705.26</v>
      </c>
    </row>
    <row r="11" spans="1:7" x14ac:dyDescent="0.25">
      <c r="A11" s="85">
        <v>23</v>
      </c>
      <c r="B11" s="343" t="s">
        <v>737</v>
      </c>
      <c r="C11" s="344" t="s">
        <v>119</v>
      </c>
      <c r="D11" s="205">
        <v>1</v>
      </c>
      <c r="E11" s="205">
        <v>705</v>
      </c>
      <c r="F11" s="205"/>
      <c r="G11" s="205">
        <f t="shared" si="0"/>
        <v>705</v>
      </c>
    </row>
    <row r="12" spans="1:7" x14ac:dyDescent="0.25">
      <c r="A12" s="85">
        <v>24</v>
      </c>
      <c r="B12" s="343" t="s">
        <v>738</v>
      </c>
      <c r="C12" s="344" t="s">
        <v>119</v>
      </c>
      <c r="D12" s="205">
        <v>1</v>
      </c>
      <c r="E12" s="205">
        <v>705</v>
      </c>
      <c r="F12" s="205"/>
      <c r="G12" s="205">
        <f t="shared" si="0"/>
        <v>705</v>
      </c>
    </row>
    <row r="13" spans="1:7" x14ac:dyDescent="0.25">
      <c r="A13" s="85">
        <v>25</v>
      </c>
      <c r="B13" s="343" t="s">
        <v>739</v>
      </c>
      <c r="C13" s="344" t="s">
        <v>119</v>
      </c>
      <c r="D13" s="205">
        <v>1</v>
      </c>
      <c r="E13" s="205">
        <v>705</v>
      </c>
      <c r="F13" s="205"/>
      <c r="G13" s="205">
        <f t="shared" si="0"/>
        <v>705</v>
      </c>
    </row>
    <row r="14" spans="1:7" ht="24" x14ac:dyDescent="0.25">
      <c r="A14" s="85">
        <v>1301006095</v>
      </c>
      <c r="B14" s="343" t="s">
        <v>742</v>
      </c>
      <c r="C14" s="344" t="s">
        <v>153</v>
      </c>
      <c r="D14" s="205">
        <v>9</v>
      </c>
      <c r="E14" s="205">
        <v>188.17</v>
      </c>
      <c r="F14" s="205"/>
      <c r="G14" s="205">
        <f t="shared" si="0"/>
        <v>1693.53</v>
      </c>
    </row>
    <row r="15" spans="1:7" x14ac:dyDescent="0.25">
      <c r="A15" s="85">
        <v>54308</v>
      </c>
      <c r="B15" s="343" t="s">
        <v>743</v>
      </c>
      <c r="C15" s="344" t="s">
        <v>45</v>
      </c>
      <c r="D15" s="205">
        <f>9*0.5</f>
        <v>4.5</v>
      </c>
      <c r="E15" s="205">
        <v>121.85</v>
      </c>
      <c r="F15" s="205"/>
      <c r="G15" s="205">
        <f t="shared" si="0"/>
        <v>548.32499999999993</v>
      </c>
    </row>
    <row r="16" spans="1:7" x14ac:dyDescent="0.25">
      <c r="A16" s="344" t="s">
        <v>104</v>
      </c>
      <c r="B16" s="343" t="s">
        <v>744</v>
      </c>
      <c r="C16" s="344" t="s">
        <v>213</v>
      </c>
      <c r="D16" s="205">
        <v>1</v>
      </c>
      <c r="E16" s="205">
        <v>93610</v>
      </c>
      <c r="F16" s="205"/>
      <c r="G16" s="205">
        <f t="shared" si="0"/>
        <v>93610</v>
      </c>
    </row>
    <row r="17" spans="1:11" ht="24" x14ac:dyDescent="0.25">
      <c r="A17" s="344">
        <v>1</v>
      </c>
      <c r="B17" s="343" t="s">
        <v>745</v>
      </c>
      <c r="C17" s="344" t="s">
        <v>119</v>
      </c>
      <c r="D17" s="205">
        <v>1</v>
      </c>
      <c r="E17" s="205">
        <v>6000</v>
      </c>
      <c r="F17" s="205"/>
      <c r="G17" s="205">
        <f t="shared" si="0"/>
        <v>6000</v>
      </c>
    </row>
    <row r="18" spans="1:11" x14ac:dyDescent="0.25">
      <c r="A18" s="344" t="s">
        <v>104</v>
      </c>
      <c r="B18" s="343" t="s">
        <v>746</v>
      </c>
      <c r="C18" s="344" t="s">
        <v>119</v>
      </c>
      <c r="D18" s="205">
        <v>60</v>
      </c>
      <c r="E18" s="205">
        <v>313</v>
      </c>
      <c r="F18" s="205"/>
      <c r="G18" s="205">
        <f t="shared" si="0"/>
        <v>18780</v>
      </c>
      <c r="K18">
        <f>1740+250+760+710</f>
        <v>3460</v>
      </c>
    </row>
    <row r="19" spans="1:11" x14ac:dyDescent="0.25">
      <c r="A19" s="344" t="s">
        <v>104</v>
      </c>
      <c r="B19" s="343" t="s">
        <v>747</v>
      </c>
      <c r="C19" s="344" t="s">
        <v>119</v>
      </c>
      <c r="D19" s="205">
        <v>1</v>
      </c>
      <c r="E19" s="205">
        <v>500</v>
      </c>
      <c r="F19" s="205"/>
      <c r="G19" s="205">
        <f t="shared" si="0"/>
        <v>500</v>
      </c>
    </row>
    <row r="20" spans="1:11" x14ac:dyDescent="0.25">
      <c r="A20" s="344" t="s">
        <v>104</v>
      </c>
      <c r="B20" s="343" t="s">
        <v>748</v>
      </c>
      <c r="C20" s="344" t="s">
        <v>119</v>
      </c>
      <c r="D20" s="205">
        <v>20</v>
      </c>
      <c r="E20" s="205">
        <v>2210</v>
      </c>
      <c r="F20" s="205"/>
      <c r="G20" s="205">
        <f t="shared" si="0"/>
        <v>44200</v>
      </c>
    </row>
    <row r="21" spans="1:11" x14ac:dyDescent="0.25">
      <c r="A21" s="344" t="s">
        <v>104</v>
      </c>
      <c r="B21" s="343" t="s">
        <v>749</v>
      </c>
      <c r="C21" s="344" t="s">
        <v>119</v>
      </c>
      <c r="D21" s="205">
        <f>D2+D3</f>
        <v>401.22</v>
      </c>
      <c r="E21" s="205">
        <v>11.93</v>
      </c>
      <c r="F21" s="205"/>
      <c r="G21" s="205">
        <f t="shared" si="0"/>
        <v>4786.5546000000004</v>
      </c>
    </row>
    <row r="22" spans="1:11" x14ac:dyDescent="0.25">
      <c r="G22" s="345">
        <f>SUM(G2:G21)</f>
        <v>250246.557</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3:M1018"/>
  <sheetViews>
    <sheetView topLeftCell="A985" workbookViewId="0">
      <selection activeCell="A985" sqref="A1:XFD1048576"/>
    </sheetView>
  </sheetViews>
  <sheetFormatPr defaultColWidth="14.42578125" defaultRowHeight="12.75" x14ac:dyDescent="0.2"/>
  <cols>
    <col min="1" max="1" width="14.42578125" style="90"/>
    <col min="2" max="2" width="15.28515625" style="109" customWidth="1"/>
    <col min="3" max="3" width="18.7109375" style="109" customWidth="1"/>
    <col min="4" max="4" width="19.28515625" style="109" customWidth="1"/>
    <col min="5" max="5" width="31.42578125" style="109" customWidth="1"/>
    <col min="6" max="6" width="16" style="109" customWidth="1"/>
    <col min="7" max="7" width="20.140625" style="109" customWidth="1"/>
    <col min="8" max="8" width="14.140625" style="109" customWidth="1"/>
    <col min="9" max="9" width="16.5703125" style="109" customWidth="1"/>
    <col min="10" max="10" width="49.28515625" style="134" bestFit="1" customWidth="1"/>
    <col min="11" max="11" width="8.7109375" style="90" customWidth="1"/>
    <col min="12" max="16384" width="14.42578125" style="90"/>
  </cols>
  <sheetData>
    <row r="3" spans="2:10" ht="14.25" x14ac:dyDescent="0.2">
      <c r="B3" s="88"/>
      <c r="C3" s="89"/>
      <c r="D3" s="956" t="s">
        <v>1</v>
      </c>
      <c r="E3" s="956"/>
      <c r="F3" s="956"/>
      <c r="G3" s="956"/>
      <c r="H3" s="956"/>
      <c r="I3" s="956"/>
      <c r="J3" s="957"/>
    </row>
    <row r="4" spans="2:10" ht="15.75" x14ac:dyDescent="0.2">
      <c r="B4" s="91"/>
      <c r="C4" s="92"/>
      <c r="D4" s="958" t="s">
        <v>446</v>
      </c>
      <c r="E4" s="959"/>
      <c r="F4" s="959"/>
      <c r="G4" s="959"/>
      <c r="H4" s="959"/>
      <c r="I4" s="959"/>
      <c r="J4" s="960"/>
    </row>
    <row r="5" spans="2:10" ht="14.25" x14ac:dyDescent="0.2">
      <c r="B5" s="93"/>
      <c r="C5" s="94"/>
      <c r="D5" s="961" t="s">
        <v>33</v>
      </c>
      <c r="E5" s="956"/>
      <c r="F5" s="956"/>
      <c r="G5" s="956"/>
      <c r="H5" s="956"/>
      <c r="I5" s="956"/>
      <c r="J5" s="957"/>
    </row>
    <row r="6" spans="2:10" ht="20.25" x14ac:dyDescent="0.2">
      <c r="B6" s="962" t="s">
        <v>244</v>
      </c>
      <c r="C6" s="962"/>
      <c r="D6" s="963"/>
      <c r="E6" s="963"/>
      <c r="F6" s="963"/>
      <c r="G6" s="963"/>
      <c r="H6" s="963"/>
      <c r="I6" s="963"/>
      <c r="J6" s="963"/>
    </row>
    <row r="7" spans="2:10" x14ac:dyDescent="0.2">
      <c r="B7" s="95" t="s">
        <v>245</v>
      </c>
      <c r="C7" s="964" t="s">
        <v>1004</v>
      </c>
      <c r="D7" s="965"/>
      <c r="E7" s="965"/>
      <c r="F7" s="965"/>
      <c r="G7" s="965"/>
      <c r="H7" s="965"/>
      <c r="I7" s="96" t="s">
        <v>46</v>
      </c>
      <c r="J7" s="97"/>
    </row>
    <row r="8" spans="2:10" ht="15" customHeight="1" x14ac:dyDescent="0.2">
      <c r="B8" s="95" t="s">
        <v>2</v>
      </c>
      <c r="C8" s="964" t="s">
        <v>457</v>
      </c>
      <c r="D8" s="965"/>
      <c r="E8" s="965"/>
      <c r="F8" s="965"/>
      <c r="G8" s="965"/>
      <c r="H8" s="965"/>
      <c r="I8" s="844" t="s">
        <v>1288</v>
      </c>
      <c r="J8" s="845"/>
    </row>
    <row r="9" spans="2:10" ht="12.75" customHeight="1" x14ac:dyDescent="0.2">
      <c r="B9" s="95" t="s">
        <v>3</v>
      </c>
      <c r="C9" s="964" t="s">
        <v>1005</v>
      </c>
      <c r="D9" s="965"/>
      <c r="E9" s="965"/>
      <c r="F9" s="965"/>
      <c r="G9" s="965"/>
      <c r="H9" s="965"/>
      <c r="I9" s="844"/>
      <c r="J9" s="845"/>
    </row>
    <row r="10" spans="2:10" x14ac:dyDescent="0.2">
      <c r="B10" s="98" t="s">
        <v>72</v>
      </c>
      <c r="C10" s="967" t="s">
        <v>1759</v>
      </c>
      <c r="D10" s="968"/>
      <c r="E10" s="968"/>
      <c r="F10" s="968"/>
      <c r="G10" s="968"/>
      <c r="H10" s="969"/>
      <c r="I10" s="846"/>
      <c r="J10" s="847"/>
    </row>
    <row r="11" spans="2:10" x14ac:dyDescent="0.2">
      <c r="B11" s="99"/>
      <c r="C11" s="313"/>
      <c r="D11" s="313"/>
      <c r="E11" s="100"/>
      <c r="F11" s="100"/>
      <c r="G11" s="326"/>
      <c r="H11" s="101"/>
      <c r="I11" s="101"/>
      <c r="J11" s="102"/>
    </row>
    <row r="12" spans="2:10" x14ac:dyDescent="0.2">
      <c r="B12" s="99"/>
      <c r="C12" s="313"/>
      <c r="D12" s="313"/>
      <c r="E12" s="100"/>
      <c r="F12" s="100"/>
      <c r="G12" s="326"/>
      <c r="H12" s="101"/>
      <c r="I12" s="101"/>
      <c r="J12" s="102"/>
    </row>
    <row r="13" spans="2:10" x14ac:dyDescent="0.2">
      <c r="B13" s="970" t="s">
        <v>292</v>
      </c>
      <c r="C13" s="971"/>
      <c r="D13" s="971"/>
      <c r="E13" s="971"/>
      <c r="F13" s="971"/>
      <c r="G13" s="971"/>
      <c r="H13" s="971"/>
      <c r="I13" s="971"/>
      <c r="J13" s="972"/>
    </row>
    <row r="14" spans="2:10" x14ac:dyDescent="0.2">
      <c r="B14" s="143"/>
      <c r="C14" s="144"/>
      <c r="D14" s="144"/>
      <c r="E14" s="144"/>
      <c r="F14" s="144"/>
      <c r="G14" s="144"/>
      <c r="H14" s="144"/>
      <c r="I14" s="144"/>
      <c r="J14" s="145"/>
    </row>
    <row r="15" spans="2:10" x14ac:dyDescent="0.2">
      <c r="B15" s="946" t="s">
        <v>291</v>
      </c>
      <c r="C15" s="947"/>
      <c r="D15" s="947"/>
      <c r="E15" s="947"/>
      <c r="F15" s="947"/>
      <c r="G15" s="947"/>
      <c r="H15" s="947"/>
      <c r="I15" s="947"/>
      <c r="J15" s="948"/>
    </row>
    <row r="16" spans="2:10" x14ac:dyDescent="0.2">
      <c r="B16" s="316" t="s">
        <v>131</v>
      </c>
      <c r="C16" s="316" t="s">
        <v>290</v>
      </c>
      <c r="D16" s="316" t="s">
        <v>315</v>
      </c>
      <c r="E16" s="974" t="s">
        <v>222</v>
      </c>
      <c r="F16" s="974"/>
      <c r="G16" s="974"/>
      <c r="H16" s="973" t="s">
        <v>250</v>
      </c>
      <c r="I16" s="973"/>
      <c r="J16" s="102" t="s">
        <v>278</v>
      </c>
    </row>
    <row r="17" spans="2:10" x14ac:dyDescent="0.2">
      <c r="B17" s="316">
        <v>8</v>
      </c>
      <c r="C17" s="316">
        <v>5</v>
      </c>
      <c r="D17" s="316">
        <v>1</v>
      </c>
      <c r="E17" s="928" t="s">
        <v>1006</v>
      </c>
      <c r="F17" s="928"/>
      <c r="G17" s="928"/>
      <c r="H17" s="929">
        <v>6.6</v>
      </c>
      <c r="I17" s="929"/>
      <c r="J17" s="327">
        <v>10.3</v>
      </c>
    </row>
    <row r="18" spans="2:10" x14ac:dyDescent="0.2">
      <c r="B18" s="316">
        <v>8</v>
      </c>
      <c r="C18" s="316">
        <v>5</v>
      </c>
      <c r="D18" s="316">
        <v>1</v>
      </c>
      <c r="E18" s="928" t="s">
        <v>1007</v>
      </c>
      <c r="F18" s="928"/>
      <c r="G18" s="928"/>
      <c r="H18" s="929">
        <v>9.5399999999999991</v>
      </c>
      <c r="I18" s="929"/>
      <c r="J18" s="327">
        <v>19.850000000000001</v>
      </c>
    </row>
    <row r="19" spans="2:10" x14ac:dyDescent="0.2">
      <c r="B19" s="316">
        <v>8</v>
      </c>
      <c r="C19" s="316">
        <v>5</v>
      </c>
      <c r="D19" s="316">
        <v>1</v>
      </c>
      <c r="E19" s="928" t="s">
        <v>1472</v>
      </c>
      <c r="F19" s="928"/>
      <c r="G19" s="928"/>
      <c r="H19" s="929">
        <v>10.54</v>
      </c>
      <c r="I19" s="929"/>
      <c r="J19" s="327">
        <v>13.67</v>
      </c>
    </row>
    <row r="20" spans="2:10" x14ac:dyDescent="0.2">
      <c r="B20" s="316">
        <v>8</v>
      </c>
      <c r="C20" s="316">
        <v>5</v>
      </c>
      <c r="D20" s="316">
        <v>1</v>
      </c>
      <c r="E20" s="928" t="s">
        <v>769</v>
      </c>
      <c r="F20" s="928"/>
      <c r="G20" s="928"/>
      <c r="H20" s="929">
        <v>29.11</v>
      </c>
      <c r="I20" s="929"/>
      <c r="J20" s="327">
        <v>33.11</v>
      </c>
    </row>
    <row r="21" spans="2:10" x14ac:dyDescent="0.2">
      <c r="B21" s="316">
        <v>8</v>
      </c>
      <c r="C21" s="316">
        <v>5</v>
      </c>
      <c r="D21" s="316">
        <v>1</v>
      </c>
      <c r="E21" s="928" t="s">
        <v>770</v>
      </c>
      <c r="F21" s="928"/>
      <c r="G21" s="928"/>
      <c r="H21" s="929">
        <v>23.39</v>
      </c>
      <c r="I21" s="929"/>
      <c r="J21" s="327">
        <v>27.39</v>
      </c>
    </row>
    <row r="22" spans="2:10" x14ac:dyDescent="0.2">
      <c r="B22" s="316">
        <v>8</v>
      </c>
      <c r="C22" s="316">
        <v>5</v>
      </c>
      <c r="D22" s="316">
        <v>1</v>
      </c>
      <c r="E22" s="928" t="s">
        <v>1008</v>
      </c>
      <c r="F22" s="928"/>
      <c r="G22" s="928"/>
      <c r="H22" s="929">
        <v>12.45</v>
      </c>
      <c r="I22" s="929"/>
      <c r="J22" s="327">
        <v>15.05</v>
      </c>
    </row>
    <row r="23" spans="2:10" x14ac:dyDescent="0.2">
      <c r="B23" s="316">
        <v>8</v>
      </c>
      <c r="C23" s="316">
        <v>2</v>
      </c>
      <c r="D23" s="316">
        <v>1</v>
      </c>
      <c r="E23" s="928" t="s">
        <v>1009</v>
      </c>
      <c r="F23" s="928"/>
      <c r="G23" s="928"/>
      <c r="H23" s="929">
        <v>5.88</v>
      </c>
      <c r="I23" s="929"/>
      <c r="J23" s="327">
        <v>9.6999999999999993</v>
      </c>
    </row>
    <row r="24" spans="2:10" x14ac:dyDescent="0.2">
      <c r="B24" s="316">
        <v>8</v>
      </c>
      <c r="C24" s="316">
        <v>2</v>
      </c>
      <c r="D24" s="316">
        <v>1</v>
      </c>
      <c r="E24" s="928" t="s">
        <v>470</v>
      </c>
      <c r="F24" s="928"/>
      <c r="G24" s="928"/>
      <c r="H24" s="929">
        <v>7.12</v>
      </c>
      <c r="I24" s="929"/>
      <c r="J24" s="327">
        <v>19.399999999999999</v>
      </c>
    </row>
    <row r="25" spans="2:10" x14ac:dyDescent="0.2">
      <c r="B25" s="316">
        <v>8</v>
      </c>
      <c r="C25" s="316">
        <v>2</v>
      </c>
      <c r="D25" s="316">
        <v>1</v>
      </c>
      <c r="E25" s="928" t="s">
        <v>1473</v>
      </c>
      <c r="F25" s="928"/>
      <c r="G25" s="928"/>
      <c r="H25" s="929">
        <v>3.58</v>
      </c>
      <c r="I25" s="929"/>
      <c r="J25" s="327">
        <v>8.6999999999999993</v>
      </c>
    </row>
    <row r="26" spans="2:10" x14ac:dyDescent="0.2">
      <c r="B26" s="316">
        <v>8</v>
      </c>
      <c r="C26" s="316">
        <v>2</v>
      </c>
      <c r="D26" s="316">
        <v>1</v>
      </c>
      <c r="E26" s="928" t="s">
        <v>1012</v>
      </c>
      <c r="F26" s="928"/>
      <c r="G26" s="928"/>
      <c r="H26" s="929">
        <v>11.64</v>
      </c>
      <c r="I26" s="929"/>
      <c r="J26" s="327">
        <v>14.5</v>
      </c>
    </row>
    <row r="27" spans="2:10" x14ac:dyDescent="0.2">
      <c r="B27" s="316">
        <v>8</v>
      </c>
      <c r="C27" s="316">
        <v>5</v>
      </c>
      <c r="D27" s="316">
        <v>1</v>
      </c>
      <c r="E27" s="928" t="s">
        <v>1013</v>
      </c>
      <c r="F27" s="928"/>
      <c r="G27" s="928"/>
      <c r="H27" s="929">
        <v>3.99</v>
      </c>
      <c r="I27" s="929"/>
      <c r="J27" s="327">
        <v>8.5</v>
      </c>
    </row>
    <row r="28" spans="2:10" x14ac:dyDescent="0.2">
      <c r="B28" s="316">
        <v>8</v>
      </c>
      <c r="C28" s="316">
        <v>5</v>
      </c>
      <c r="D28" s="316">
        <v>1</v>
      </c>
      <c r="E28" s="928" t="s">
        <v>1014</v>
      </c>
      <c r="F28" s="928"/>
      <c r="G28" s="928"/>
      <c r="H28" s="929">
        <v>9.75</v>
      </c>
      <c r="I28" s="929"/>
      <c r="J28" s="327">
        <v>13</v>
      </c>
    </row>
    <row r="29" spans="2:10" x14ac:dyDescent="0.2">
      <c r="B29" s="316">
        <v>8</v>
      </c>
      <c r="C29" s="316">
        <v>2</v>
      </c>
      <c r="D29" s="316">
        <v>1</v>
      </c>
      <c r="E29" s="928" t="s">
        <v>1015</v>
      </c>
      <c r="F29" s="928"/>
      <c r="G29" s="928"/>
      <c r="H29" s="929">
        <v>6.58</v>
      </c>
      <c r="I29" s="929"/>
      <c r="J29" s="327">
        <v>10.3</v>
      </c>
    </row>
    <row r="30" spans="2:10" x14ac:dyDescent="0.2">
      <c r="B30" s="316">
        <v>8</v>
      </c>
      <c r="C30" s="316">
        <v>2</v>
      </c>
      <c r="D30" s="316">
        <v>1</v>
      </c>
      <c r="E30" s="928" t="s">
        <v>1016</v>
      </c>
      <c r="F30" s="928"/>
      <c r="G30" s="928"/>
      <c r="H30" s="929">
        <v>22.26</v>
      </c>
      <c r="I30" s="929"/>
      <c r="J30" s="327">
        <v>24.45</v>
      </c>
    </row>
    <row r="31" spans="2:10" x14ac:dyDescent="0.2">
      <c r="B31" s="316">
        <v>8</v>
      </c>
      <c r="C31" s="316">
        <v>5</v>
      </c>
      <c r="D31" s="316">
        <v>1</v>
      </c>
      <c r="E31" s="928" t="s">
        <v>1452</v>
      </c>
      <c r="F31" s="928"/>
      <c r="G31" s="928"/>
      <c r="H31" s="929">
        <v>17.399999999999999</v>
      </c>
      <c r="I31" s="929"/>
      <c r="J31" s="327">
        <v>16.7</v>
      </c>
    </row>
    <row r="32" spans="2:10" x14ac:dyDescent="0.2">
      <c r="B32" s="316">
        <v>8</v>
      </c>
      <c r="C32" s="316">
        <v>2</v>
      </c>
      <c r="D32" s="316">
        <v>1</v>
      </c>
      <c r="E32" s="928" t="s">
        <v>1474</v>
      </c>
      <c r="F32" s="928"/>
      <c r="G32" s="928"/>
      <c r="H32" s="929">
        <v>7.27</v>
      </c>
      <c r="I32" s="929"/>
      <c r="J32" s="327">
        <v>10.8</v>
      </c>
    </row>
    <row r="33" spans="2:10" x14ac:dyDescent="0.2">
      <c r="B33" s="316">
        <v>8</v>
      </c>
      <c r="C33" s="316">
        <v>2</v>
      </c>
      <c r="D33" s="316">
        <v>1</v>
      </c>
      <c r="E33" s="928" t="s">
        <v>1475</v>
      </c>
      <c r="F33" s="928"/>
      <c r="G33" s="928"/>
      <c r="H33" s="929">
        <v>5.88</v>
      </c>
      <c r="I33" s="929"/>
      <c r="J33" s="327">
        <v>9.6999999999999993</v>
      </c>
    </row>
    <row r="34" spans="2:10" x14ac:dyDescent="0.2">
      <c r="B34" s="316">
        <v>8</v>
      </c>
      <c r="C34" s="316">
        <v>2</v>
      </c>
      <c r="D34" s="316">
        <v>1</v>
      </c>
      <c r="E34" s="928" t="s">
        <v>1476</v>
      </c>
      <c r="F34" s="928"/>
      <c r="G34" s="928"/>
      <c r="H34" s="929">
        <v>6.24</v>
      </c>
      <c r="I34" s="929"/>
      <c r="J34" s="327">
        <v>8.33</v>
      </c>
    </row>
    <row r="35" spans="2:10" x14ac:dyDescent="0.2">
      <c r="B35" s="316">
        <v>8</v>
      </c>
      <c r="C35" s="316">
        <v>2</v>
      </c>
      <c r="D35" s="316">
        <v>1</v>
      </c>
      <c r="E35" s="928" t="s">
        <v>1477</v>
      </c>
      <c r="F35" s="928"/>
      <c r="G35" s="928"/>
      <c r="H35" s="929">
        <v>5.0999999999999996</v>
      </c>
      <c r="I35" s="929"/>
      <c r="J35" s="327">
        <v>9.1</v>
      </c>
    </row>
    <row r="36" spans="2:10" x14ac:dyDescent="0.2">
      <c r="B36" s="316">
        <v>8</v>
      </c>
      <c r="C36" s="316">
        <v>2</v>
      </c>
      <c r="D36" s="316">
        <v>1</v>
      </c>
      <c r="E36" s="928" t="s">
        <v>1478</v>
      </c>
      <c r="F36" s="928"/>
      <c r="G36" s="928"/>
      <c r="H36" s="929">
        <v>35.51</v>
      </c>
      <c r="I36" s="929"/>
      <c r="J36" s="327">
        <v>26.5</v>
      </c>
    </row>
    <row r="37" spans="2:10" x14ac:dyDescent="0.2">
      <c r="B37" s="316">
        <v>8</v>
      </c>
      <c r="C37" s="316">
        <v>2</v>
      </c>
      <c r="D37" s="316">
        <v>1</v>
      </c>
      <c r="E37" s="928" t="s">
        <v>1021</v>
      </c>
      <c r="F37" s="928"/>
      <c r="G37" s="928"/>
      <c r="H37" s="929">
        <v>63.92</v>
      </c>
      <c r="I37" s="929"/>
      <c r="J37" s="327">
        <v>45.77</v>
      </c>
    </row>
    <row r="38" spans="2:10" x14ac:dyDescent="0.2">
      <c r="B38" s="1032" t="s">
        <v>317</v>
      </c>
      <c r="C38" s="1033"/>
      <c r="D38" s="1033"/>
      <c r="E38" s="1033"/>
      <c r="F38" s="1033"/>
      <c r="G38" s="1034"/>
      <c r="H38" s="949">
        <v>303.75</v>
      </c>
      <c r="I38" s="950"/>
      <c r="J38" s="141">
        <v>354.82</v>
      </c>
    </row>
    <row r="39" spans="2:10" x14ac:dyDescent="0.2">
      <c r="B39" s="335"/>
      <c r="C39" s="139"/>
      <c r="D39" s="139"/>
      <c r="E39" s="139"/>
      <c r="F39" s="139"/>
      <c r="G39" s="139"/>
      <c r="H39" s="140"/>
      <c r="I39" s="142"/>
      <c r="J39" s="336"/>
    </row>
    <row r="40" spans="2:10" x14ac:dyDescent="0.2">
      <c r="B40" s="946" t="s">
        <v>294</v>
      </c>
      <c r="C40" s="947"/>
      <c r="D40" s="947"/>
      <c r="E40" s="947"/>
      <c r="F40" s="947"/>
      <c r="G40" s="947"/>
      <c r="H40" s="947"/>
      <c r="I40" s="947"/>
      <c r="J40" s="948"/>
    </row>
    <row r="41" spans="2:10" x14ac:dyDescent="0.2">
      <c r="B41" s="506" t="s">
        <v>143</v>
      </c>
      <c r="C41" s="507"/>
      <c r="D41" s="507"/>
      <c r="E41" s="507"/>
      <c r="F41" s="507"/>
      <c r="G41" s="507"/>
      <c r="H41" s="507"/>
      <c r="I41" s="507"/>
      <c r="J41" s="508"/>
    </row>
    <row r="42" spans="2:10" x14ac:dyDescent="0.2">
      <c r="B42" s="509" t="s">
        <v>282</v>
      </c>
      <c r="C42" s="509" t="s">
        <v>248</v>
      </c>
      <c r="D42" s="509" t="s">
        <v>249</v>
      </c>
      <c r="E42" s="509" t="s">
        <v>250</v>
      </c>
      <c r="F42" s="509" t="s">
        <v>283</v>
      </c>
      <c r="G42" s="955" t="s">
        <v>53</v>
      </c>
      <c r="H42" s="955"/>
      <c r="I42" s="955"/>
      <c r="J42" s="955"/>
    </row>
    <row r="43" spans="2:10" x14ac:dyDescent="0.2">
      <c r="B43" s="316" t="s">
        <v>319</v>
      </c>
      <c r="C43" s="316">
        <v>0.7</v>
      </c>
      <c r="D43" s="316">
        <v>0.7</v>
      </c>
      <c r="E43" s="316">
        <v>0.49</v>
      </c>
      <c r="F43" s="316">
        <v>1</v>
      </c>
      <c r="G43" s="951" t="s">
        <v>1137</v>
      </c>
      <c r="H43" s="951"/>
      <c r="I43" s="951"/>
      <c r="J43" s="951"/>
    </row>
    <row r="44" spans="2:10" x14ac:dyDescent="0.2">
      <c r="B44" s="316" t="s">
        <v>320</v>
      </c>
      <c r="C44" s="316">
        <v>0.7</v>
      </c>
      <c r="D44" s="316">
        <v>1.6</v>
      </c>
      <c r="E44" s="316">
        <v>8.9600000000000009</v>
      </c>
      <c r="F44" s="316">
        <v>8</v>
      </c>
      <c r="G44" s="951" t="s">
        <v>1047</v>
      </c>
      <c r="H44" s="951"/>
      <c r="I44" s="951"/>
      <c r="J44" s="951"/>
    </row>
    <row r="45" spans="2:10" x14ac:dyDescent="0.2">
      <c r="B45" s="316" t="s">
        <v>321</v>
      </c>
      <c r="C45" s="316">
        <v>0.8</v>
      </c>
      <c r="D45" s="316">
        <v>2.1</v>
      </c>
      <c r="E45" s="316">
        <v>13.44</v>
      </c>
      <c r="F45" s="316">
        <v>8</v>
      </c>
      <c r="G45" s="951" t="s">
        <v>1485</v>
      </c>
      <c r="H45" s="951"/>
      <c r="I45" s="951"/>
      <c r="J45" s="951"/>
    </row>
    <row r="46" spans="2:10" x14ac:dyDescent="0.2">
      <c r="B46" s="316" t="s">
        <v>322</v>
      </c>
      <c r="C46" s="316">
        <v>0.8</v>
      </c>
      <c r="D46" s="316">
        <v>2.1</v>
      </c>
      <c r="E46" s="316">
        <v>11.76</v>
      </c>
      <c r="F46" s="316">
        <v>7</v>
      </c>
      <c r="G46" s="951" t="s">
        <v>1486</v>
      </c>
      <c r="H46" s="951"/>
      <c r="I46" s="951"/>
      <c r="J46" s="951"/>
    </row>
    <row r="47" spans="2:10" x14ac:dyDescent="0.2">
      <c r="B47" s="316" t="s">
        <v>323</v>
      </c>
      <c r="C47" s="316">
        <v>1.1000000000000001</v>
      </c>
      <c r="D47" s="316">
        <v>2.1</v>
      </c>
      <c r="E47" s="316">
        <v>2.31</v>
      </c>
      <c r="F47" s="316">
        <v>1</v>
      </c>
      <c r="G47" s="951" t="s">
        <v>1487</v>
      </c>
      <c r="H47" s="951"/>
      <c r="I47" s="951"/>
      <c r="J47" s="951"/>
    </row>
    <row r="48" spans="2:10" x14ac:dyDescent="0.2">
      <c r="B48" s="316" t="s">
        <v>324</v>
      </c>
      <c r="C48" s="316">
        <v>1.2</v>
      </c>
      <c r="D48" s="316">
        <v>2.1</v>
      </c>
      <c r="E48" s="316">
        <v>2.52</v>
      </c>
      <c r="F48" s="316">
        <v>1</v>
      </c>
      <c r="G48" s="951" t="s">
        <v>1485</v>
      </c>
      <c r="H48" s="951"/>
      <c r="I48" s="951"/>
      <c r="J48" s="951"/>
    </row>
    <row r="49" spans="2:10" x14ac:dyDescent="0.2">
      <c r="B49" s="316" t="s">
        <v>325</v>
      </c>
      <c r="C49" s="316">
        <v>1.5</v>
      </c>
      <c r="D49" s="316">
        <v>2.1</v>
      </c>
      <c r="E49" s="316">
        <v>3.15</v>
      </c>
      <c r="F49" s="316">
        <v>1</v>
      </c>
      <c r="G49" s="951" t="s">
        <v>1488</v>
      </c>
      <c r="H49" s="951"/>
      <c r="I49" s="951"/>
      <c r="J49" s="951"/>
    </row>
    <row r="50" spans="2:10" x14ac:dyDescent="0.2">
      <c r="B50" s="316" t="s">
        <v>1134</v>
      </c>
      <c r="C50" s="316">
        <v>1.5</v>
      </c>
      <c r="D50" s="316">
        <v>2.1</v>
      </c>
      <c r="E50" s="316">
        <v>3.15</v>
      </c>
      <c r="F50" s="316">
        <v>1</v>
      </c>
      <c r="G50" s="951" t="s">
        <v>1488</v>
      </c>
      <c r="H50" s="951"/>
      <c r="I50" s="951"/>
      <c r="J50" s="951"/>
    </row>
    <row r="51" spans="2:10" x14ac:dyDescent="0.2">
      <c r="B51" s="316" t="s">
        <v>1489</v>
      </c>
      <c r="C51" s="316">
        <v>2.5</v>
      </c>
      <c r="D51" s="316">
        <v>2.1</v>
      </c>
      <c r="E51" s="316">
        <v>5.25</v>
      </c>
      <c r="F51" s="316">
        <v>1</v>
      </c>
      <c r="G51" s="951" t="s">
        <v>1487</v>
      </c>
      <c r="H51" s="951"/>
      <c r="I51" s="951"/>
      <c r="J51" s="951"/>
    </row>
    <row r="52" spans="2:10" x14ac:dyDescent="0.2">
      <c r="B52" s="316" t="s">
        <v>1491</v>
      </c>
      <c r="C52" s="316">
        <v>3</v>
      </c>
      <c r="D52" s="316">
        <v>2</v>
      </c>
      <c r="E52" s="316">
        <v>6</v>
      </c>
      <c r="F52" s="316">
        <v>1</v>
      </c>
      <c r="G52" s="951" t="s">
        <v>1490</v>
      </c>
      <c r="H52" s="951"/>
      <c r="I52" s="951"/>
      <c r="J52" s="951"/>
    </row>
    <row r="53" spans="2:10" x14ac:dyDescent="0.2">
      <c r="B53" s="506" t="s">
        <v>140</v>
      </c>
      <c r="C53" s="507"/>
      <c r="D53" s="507"/>
      <c r="E53" s="507"/>
      <c r="F53" s="507"/>
      <c r="G53" s="507"/>
      <c r="H53" s="507"/>
      <c r="I53" s="507"/>
      <c r="J53" s="508"/>
    </row>
    <row r="54" spans="2:10" x14ac:dyDescent="0.2">
      <c r="B54" s="509" t="s">
        <v>282</v>
      </c>
      <c r="C54" s="509" t="s">
        <v>248</v>
      </c>
      <c r="D54" s="509" t="s">
        <v>249</v>
      </c>
      <c r="E54" s="509" t="s">
        <v>250</v>
      </c>
      <c r="F54" s="694" t="s">
        <v>283</v>
      </c>
      <c r="G54" s="955" t="s">
        <v>793</v>
      </c>
      <c r="H54" s="955"/>
      <c r="I54" s="955"/>
      <c r="J54" s="955"/>
    </row>
    <row r="55" spans="2:10" x14ac:dyDescent="0.2">
      <c r="B55" s="126" t="s">
        <v>328</v>
      </c>
      <c r="C55" s="126">
        <v>0.7</v>
      </c>
      <c r="D55" s="126">
        <v>1</v>
      </c>
      <c r="E55" s="126">
        <v>0.7</v>
      </c>
      <c r="F55" s="126">
        <v>1</v>
      </c>
      <c r="G55" s="952" t="s">
        <v>1481</v>
      </c>
      <c r="H55" s="952"/>
      <c r="I55" s="952"/>
      <c r="J55" s="952"/>
    </row>
    <row r="56" spans="2:10" ht="12.75" customHeight="1" x14ac:dyDescent="0.2">
      <c r="B56" s="126" t="s">
        <v>327</v>
      </c>
      <c r="C56" s="126">
        <v>0.9</v>
      </c>
      <c r="D56" s="126">
        <v>1.2</v>
      </c>
      <c r="E56" s="126">
        <v>3.24</v>
      </c>
      <c r="F56" s="126">
        <v>3</v>
      </c>
      <c r="G56" s="952" t="s">
        <v>1045</v>
      </c>
      <c r="H56" s="952"/>
      <c r="I56" s="952"/>
      <c r="J56" s="952"/>
    </row>
    <row r="57" spans="2:10" ht="12.75" customHeight="1" x14ac:dyDescent="0.2">
      <c r="B57" s="126" t="s">
        <v>436</v>
      </c>
      <c r="C57" s="126">
        <v>1</v>
      </c>
      <c r="D57" s="126">
        <v>1</v>
      </c>
      <c r="E57" s="126">
        <v>1</v>
      </c>
      <c r="F57" s="126">
        <v>1</v>
      </c>
      <c r="G57" s="952" t="s">
        <v>1481</v>
      </c>
      <c r="H57" s="952"/>
      <c r="I57" s="952"/>
      <c r="J57" s="952"/>
    </row>
    <row r="58" spans="2:10" ht="12.75" customHeight="1" x14ac:dyDescent="0.2">
      <c r="B58" s="126" t="s">
        <v>1135</v>
      </c>
      <c r="C58" s="126">
        <v>1</v>
      </c>
      <c r="D58" s="126">
        <v>0.6</v>
      </c>
      <c r="E58" s="126">
        <v>3.6</v>
      </c>
      <c r="F58" s="126">
        <v>6</v>
      </c>
      <c r="G58" s="952" t="s">
        <v>1138</v>
      </c>
      <c r="H58" s="952"/>
      <c r="I58" s="952"/>
      <c r="J58" s="952"/>
    </row>
    <row r="59" spans="2:10" ht="12.75" customHeight="1" x14ac:dyDescent="0.2">
      <c r="B59" s="126" t="s">
        <v>1482</v>
      </c>
      <c r="C59" s="126">
        <v>1.45</v>
      </c>
      <c r="D59" s="126">
        <v>1</v>
      </c>
      <c r="E59" s="126">
        <v>1.45</v>
      </c>
      <c r="F59" s="126">
        <v>1</v>
      </c>
      <c r="G59" s="952" t="s">
        <v>1481</v>
      </c>
      <c r="H59" s="952"/>
      <c r="I59" s="952"/>
      <c r="J59" s="952"/>
    </row>
    <row r="60" spans="2:10" ht="12.75" customHeight="1" x14ac:dyDescent="0.2">
      <c r="B60" s="126" t="s">
        <v>1483</v>
      </c>
      <c r="C60" s="126">
        <v>2.5</v>
      </c>
      <c r="D60" s="126">
        <v>0.6</v>
      </c>
      <c r="E60" s="126">
        <v>4.5</v>
      </c>
      <c r="F60" s="126">
        <v>3</v>
      </c>
      <c r="G60" s="952" t="s">
        <v>1046</v>
      </c>
      <c r="H60" s="952"/>
      <c r="I60" s="952"/>
      <c r="J60" s="952"/>
    </row>
    <row r="61" spans="2:10" x14ac:dyDescent="0.2">
      <c r="B61" s="510"/>
      <c r="C61" s="511"/>
      <c r="D61" s="511"/>
      <c r="E61" s="511"/>
      <c r="F61" s="511"/>
      <c r="G61" s="512"/>
      <c r="H61" s="512"/>
      <c r="I61" s="512"/>
      <c r="J61" s="513"/>
    </row>
    <row r="62" spans="2:10" x14ac:dyDescent="0.2">
      <c r="B62" s="320" t="s">
        <v>44</v>
      </c>
      <c r="C62" s="320" t="s">
        <v>39</v>
      </c>
      <c r="D62" s="861" t="s">
        <v>53</v>
      </c>
      <c r="E62" s="861"/>
      <c r="F62" s="861"/>
      <c r="G62" s="861"/>
      <c r="H62" s="861"/>
      <c r="I62" s="861"/>
      <c r="J62" s="320" t="s">
        <v>40</v>
      </c>
    </row>
    <row r="63" spans="2:10" x14ac:dyDescent="0.2">
      <c r="B63" s="103" t="s">
        <v>246</v>
      </c>
      <c r="C63" s="337"/>
      <c r="D63" s="104" t="s">
        <v>4</v>
      </c>
      <c r="E63" s="104"/>
      <c r="F63" s="104"/>
      <c r="G63" s="104"/>
      <c r="H63" s="104"/>
      <c r="I63" s="104"/>
      <c r="J63" s="105"/>
    </row>
    <row r="64" spans="2:10" x14ac:dyDescent="0.2">
      <c r="B64" s="200" t="s">
        <v>12</v>
      </c>
      <c r="C64" s="200">
        <v>103689</v>
      </c>
      <c r="D64" s="899" t="s">
        <v>1761</v>
      </c>
      <c r="E64" s="899"/>
      <c r="F64" s="899"/>
      <c r="G64" s="899"/>
      <c r="H64" s="899"/>
      <c r="I64" s="899"/>
      <c r="J64" s="200" t="s">
        <v>45</v>
      </c>
    </row>
    <row r="65" spans="1:10" x14ac:dyDescent="0.2">
      <c r="B65" s="321" t="s">
        <v>247</v>
      </c>
      <c r="C65" s="930" t="s">
        <v>341</v>
      </c>
      <c r="D65" s="931"/>
      <c r="E65" s="932"/>
      <c r="F65" s="321" t="s">
        <v>248</v>
      </c>
      <c r="G65" s="321" t="s">
        <v>249</v>
      </c>
      <c r="H65" s="824" t="s">
        <v>250</v>
      </c>
      <c r="I65" s="875"/>
      <c r="J65" s="321" t="s">
        <v>251</v>
      </c>
    </row>
    <row r="66" spans="1:10" x14ac:dyDescent="0.2">
      <c r="A66" s="411" t="s">
        <v>12</v>
      </c>
      <c r="B66" s="954" t="s">
        <v>252</v>
      </c>
      <c r="C66" s="954"/>
      <c r="D66" s="954"/>
      <c r="E66" s="954"/>
      <c r="F66" s="311">
        <v>2</v>
      </c>
      <c r="G66" s="311">
        <v>4</v>
      </c>
      <c r="H66" s="885">
        <v>8</v>
      </c>
      <c r="I66" s="886"/>
      <c r="J66" s="322" t="s">
        <v>791</v>
      </c>
    </row>
    <row r="67" spans="1:10" x14ac:dyDescent="0.2">
      <c r="B67" s="200" t="s">
        <v>13</v>
      </c>
      <c r="C67" s="200">
        <v>99059</v>
      </c>
      <c r="D67" s="805" t="s">
        <v>1763</v>
      </c>
      <c r="E67" s="806"/>
      <c r="F67" s="806"/>
      <c r="G67" s="806"/>
      <c r="H67" s="806"/>
      <c r="I67" s="807"/>
      <c r="J67" s="200" t="s">
        <v>153</v>
      </c>
    </row>
    <row r="68" spans="1:10" x14ac:dyDescent="0.2">
      <c r="B68" s="321" t="s">
        <v>247</v>
      </c>
      <c r="C68" s="930" t="s">
        <v>342</v>
      </c>
      <c r="D68" s="931"/>
      <c r="E68" s="932"/>
      <c r="F68" s="824" t="s">
        <v>253</v>
      </c>
      <c r="G68" s="875"/>
      <c r="H68" s="824" t="s">
        <v>253</v>
      </c>
      <c r="I68" s="875"/>
      <c r="J68" s="321" t="s">
        <v>251</v>
      </c>
    </row>
    <row r="69" spans="1:10" x14ac:dyDescent="0.2">
      <c r="A69" s="411" t="s">
        <v>13</v>
      </c>
      <c r="B69" s="954" t="s">
        <v>252</v>
      </c>
      <c r="C69" s="954"/>
      <c r="D69" s="954"/>
      <c r="E69" s="954"/>
      <c r="F69" s="826">
        <v>81.2</v>
      </c>
      <c r="G69" s="966"/>
      <c r="H69" s="885">
        <v>81.2</v>
      </c>
      <c r="I69" s="886"/>
      <c r="J69" s="322" t="s">
        <v>253</v>
      </c>
    </row>
    <row r="70" spans="1:10" x14ac:dyDescent="0.2">
      <c r="B70" s="200" t="s">
        <v>14</v>
      </c>
      <c r="C70" s="200">
        <v>98459</v>
      </c>
      <c r="D70" s="805" t="s">
        <v>1765</v>
      </c>
      <c r="E70" s="806"/>
      <c r="F70" s="806"/>
      <c r="G70" s="806"/>
      <c r="H70" s="806"/>
      <c r="I70" s="807"/>
      <c r="J70" s="200" t="s">
        <v>45</v>
      </c>
    </row>
    <row r="71" spans="1:10" x14ac:dyDescent="0.2">
      <c r="B71" s="321" t="s">
        <v>247</v>
      </c>
      <c r="C71" s="930"/>
      <c r="D71" s="931"/>
      <c r="E71" s="932"/>
      <c r="F71" s="321" t="s">
        <v>253</v>
      </c>
      <c r="G71" s="321" t="s">
        <v>249</v>
      </c>
      <c r="H71" s="824" t="s">
        <v>250</v>
      </c>
      <c r="I71" s="875"/>
      <c r="J71" s="321" t="s">
        <v>251</v>
      </c>
    </row>
    <row r="72" spans="1:10" x14ac:dyDescent="0.2">
      <c r="A72" s="411" t="s">
        <v>14</v>
      </c>
      <c r="B72" s="954" t="s">
        <v>252</v>
      </c>
      <c r="C72" s="954"/>
      <c r="D72" s="954"/>
      <c r="E72" s="954"/>
      <c r="F72" s="311">
        <v>64.599999999999994</v>
      </c>
      <c r="G72" s="311">
        <v>2.2000000000000002</v>
      </c>
      <c r="H72" s="885">
        <v>142.12</v>
      </c>
      <c r="I72" s="886"/>
      <c r="J72" s="322" t="s">
        <v>254</v>
      </c>
    </row>
    <row r="73" spans="1:10" x14ac:dyDescent="0.2">
      <c r="A73" s="411"/>
      <c r="B73" s="200" t="s">
        <v>15</v>
      </c>
      <c r="C73" s="200">
        <v>101001136</v>
      </c>
      <c r="D73" s="805" t="s">
        <v>1767</v>
      </c>
      <c r="E73" s="806"/>
      <c r="F73" s="806"/>
      <c r="G73" s="806"/>
      <c r="H73" s="806"/>
      <c r="I73" s="807"/>
      <c r="J73" s="200" t="s">
        <v>45</v>
      </c>
    </row>
    <row r="74" spans="1:10" x14ac:dyDescent="0.2">
      <c r="B74" s="321" t="s">
        <v>247</v>
      </c>
      <c r="C74" s="930"/>
      <c r="D74" s="931"/>
      <c r="E74" s="932"/>
      <c r="F74" s="321" t="s">
        <v>256</v>
      </c>
      <c r="G74" s="321" t="s">
        <v>249</v>
      </c>
      <c r="H74" s="824" t="s">
        <v>250</v>
      </c>
      <c r="I74" s="875"/>
      <c r="J74" s="321" t="s">
        <v>251</v>
      </c>
    </row>
    <row r="75" spans="1:10" x14ac:dyDescent="0.2">
      <c r="A75" s="411" t="s">
        <v>15</v>
      </c>
      <c r="B75" s="954" t="s">
        <v>252</v>
      </c>
      <c r="C75" s="954"/>
      <c r="D75" s="954"/>
      <c r="E75" s="954"/>
      <c r="F75" s="311">
        <v>3</v>
      </c>
      <c r="G75" s="311">
        <v>2.2000000000000002</v>
      </c>
      <c r="H75" s="885">
        <v>6.6000000000000005</v>
      </c>
      <c r="I75" s="886"/>
      <c r="J75" s="322" t="s">
        <v>862</v>
      </c>
    </row>
    <row r="76" spans="1:10" x14ac:dyDescent="0.2">
      <c r="B76" s="200" t="s">
        <v>49</v>
      </c>
      <c r="C76" s="200" t="s">
        <v>1667</v>
      </c>
      <c r="D76" s="805" t="s">
        <v>1709</v>
      </c>
      <c r="E76" s="806"/>
      <c r="F76" s="806"/>
      <c r="G76" s="806"/>
      <c r="H76" s="806"/>
      <c r="I76" s="807"/>
      <c r="J76" s="200" t="s">
        <v>45</v>
      </c>
    </row>
    <row r="77" spans="1:10" x14ac:dyDescent="0.2">
      <c r="B77" s="321" t="s">
        <v>247</v>
      </c>
      <c r="C77" s="930"/>
      <c r="D77" s="931"/>
      <c r="E77" s="932"/>
      <c r="F77" s="321" t="s">
        <v>253</v>
      </c>
      <c r="G77" s="321" t="s">
        <v>248</v>
      </c>
      <c r="H77" s="824" t="s">
        <v>250</v>
      </c>
      <c r="I77" s="875"/>
      <c r="J77" s="321" t="s">
        <v>251</v>
      </c>
    </row>
    <row r="78" spans="1:10" x14ac:dyDescent="0.2">
      <c r="A78" s="411" t="s">
        <v>49</v>
      </c>
      <c r="B78" s="954" t="s">
        <v>252</v>
      </c>
      <c r="C78" s="954"/>
      <c r="D78" s="954"/>
      <c r="E78" s="954"/>
      <c r="F78" s="311">
        <v>3</v>
      </c>
      <c r="G78" s="311">
        <v>2</v>
      </c>
      <c r="H78" s="885">
        <v>6</v>
      </c>
      <c r="I78" s="886"/>
      <c r="J78" s="322" t="s">
        <v>255</v>
      </c>
    </row>
    <row r="79" spans="1:10" x14ac:dyDescent="0.2">
      <c r="B79" s="200" t="s">
        <v>50</v>
      </c>
      <c r="C79" s="200" t="s">
        <v>1710</v>
      </c>
      <c r="D79" s="805" t="s">
        <v>1711</v>
      </c>
      <c r="E79" s="806"/>
      <c r="F79" s="806"/>
      <c r="G79" s="806"/>
      <c r="H79" s="806"/>
      <c r="I79" s="807"/>
      <c r="J79" s="200" t="s">
        <v>45</v>
      </c>
    </row>
    <row r="80" spans="1:10" x14ac:dyDescent="0.2">
      <c r="B80" s="321" t="s">
        <v>247</v>
      </c>
      <c r="C80" s="930"/>
      <c r="D80" s="931"/>
      <c r="E80" s="932"/>
      <c r="F80" s="321" t="s">
        <v>253</v>
      </c>
      <c r="G80" s="321" t="s">
        <v>248</v>
      </c>
      <c r="H80" s="824" t="s">
        <v>250</v>
      </c>
      <c r="I80" s="875"/>
      <c r="J80" s="321" t="s">
        <v>251</v>
      </c>
    </row>
    <row r="81" spans="1:10" x14ac:dyDescent="0.2">
      <c r="A81" s="411" t="s">
        <v>50</v>
      </c>
      <c r="B81" s="954" t="s">
        <v>252</v>
      </c>
      <c r="C81" s="954"/>
      <c r="D81" s="954"/>
      <c r="E81" s="954"/>
      <c r="F81" s="311">
        <v>3</v>
      </c>
      <c r="G81" s="311">
        <v>2</v>
      </c>
      <c r="H81" s="885">
        <v>6</v>
      </c>
      <c r="I81" s="886"/>
      <c r="J81" s="322" t="s">
        <v>255</v>
      </c>
    </row>
    <row r="82" spans="1:10" x14ac:dyDescent="0.2">
      <c r="B82" s="200" t="s">
        <v>51</v>
      </c>
      <c r="C82" s="200" t="s">
        <v>1712</v>
      </c>
      <c r="D82" s="805" t="s">
        <v>1713</v>
      </c>
      <c r="E82" s="806"/>
      <c r="F82" s="806"/>
      <c r="G82" s="806"/>
      <c r="H82" s="806"/>
      <c r="I82" s="807"/>
      <c r="J82" s="200" t="s">
        <v>45</v>
      </c>
    </row>
    <row r="83" spans="1:10" x14ac:dyDescent="0.2">
      <c r="B83" s="321" t="s">
        <v>247</v>
      </c>
      <c r="C83" s="930"/>
      <c r="D83" s="931"/>
      <c r="E83" s="932"/>
      <c r="F83" s="321" t="s">
        <v>256</v>
      </c>
      <c r="G83" s="321" t="s">
        <v>248</v>
      </c>
      <c r="H83" s="824" t="s">
        <v>250</v>
      </c>
      <c r="I83" s="875"/>
      <c r="J83" s="321" t="s">
        <v>251</v>
      </c>
    </row>
    <row r="84" spans="1:10" x14ac:dyDescent="0.2">
      <c r="A84" s="411" t="s">
        <v>51</v>
      </c>
      <c r="B84" s="954" t="s">
        <v>252</v>
      </c>
      <c r="C84" s="954"/>
      <c r="D84" s="954"/>
      <c r="E84" s="954"/>
      <c r="F84" s="311">
        <v>4</v>
      </c>
      <c r="G84" s="311">
        <v>3</v>
      </c>
      <c r="H84" s="885">
        <v>12</v>
      </c>
      <c r="I84" s="886"/>
      <c r="J84" s="322" t="s">
        <v>257</v>
      </c>
    </row>
    <row r="85" spans="1:10" x14ac:dyDescent="0.2">
      <c r="B85" s="106" t="s">
        <v>68</v>
      </c>
      <c r="C85" s="106" t="s">
        <v>1738</v>
      </c>
      <c r="D85" s="926" t="s">
        <v>1739</v>
      </c>
      <c r="E85" s="927"/>
      <c r="F85" s="927"/>
      <c r="G85" s="927"/>
      <c r="H85" s="927"/>
      <c r="I85" s="953"/>
      <c r="J85" s="106" t="s">
        <v>45</v>
      </c>
    </row>
    <row r="86" spans="1:10" x14ac:dyDescent="0.2">
      <c r="B86" s="321" t="s">
        <v>247</v>
      </c>
      <c r="C86" s="930"/>
      <c r="D86" s="931"/>
      <c r="E86" s="932"/>
      <c r="F86" s="321" t="s">
        <v>256</v>
      </c>
      <c r="G86" s="321" t="s">
        <v>248</v>
      </c>
      <c r="H86" s="824" t="s">
        <v>250</v>
      </c>
      <c r="I86" s="875"/>
      <c r="J86" s="321" t="s">
        <v>251</v>
      </c>
    </row>
    <row r="87" spans="1:10" x14ac:dyDescent="0.2">
      <c r="A87" s="411" t="s">
        <v>68</v>
      </c>
      <c r="B87" s="954" t="s">
        <v>252</v>
      </c>
      <c r="C87" s="954"/>
      <c r="D87" s="954"/>
      <c r="E87" s="954"/>
      <c r="F87" s="311">
        <v>6</v>
      </c>
      <c r="G87" s="311">
        <v>2</v>
      </c>
      <c r="H87" s="885">
        <v>12</v>
      </c>
      <c r="I87" s="886"/>
      <c r="J87" s="322" t="s">
        <v>257</v>
      </c>
    </row>
    <row r="88" spans="1:10" x14ac:dyDescent="0.2">
      <c r="A88" s="411"/>
      <c r="B88" s="106" t="s">
        <v>154</v>
      </c>
      <c r="C88" s="200" t="s">
        <v>1755</v>
      </c>
      <c r="D88" s="805" t="s">
        <v>1756</v>
      </c>
      <c r="E88" s="806"/>
      <c r="F88" s="806"/>
      <c r="G88" s="806"/>
      <c r="H88" s="806"/>
      <c r="I88" s="807"/>
      <c r="J88" s="200" t="s">
        <v>45</v>
      </c>
    </row>
    <row r="89" spans="1:10" x14ac:dyDescent="0.2">
      <c r="B89" s="321" t="s">
        <v>247</v>
      </c>
      <c r="C89" s="930"/>
      <c r="D89" s="931"/>
      <c r="E89" s="932"/>
      <c r="F89" s="321" t="s">
        <v>256</v>
      </c>
      <c r="G89" s="321" t="s">
        <v>248</v>
      </c>
      <c r="H89" s="824" t="s">
        <v>250</v>
      </c>
      <c r="I89" s="875"/>
      <c r="J89" s="321" t="s">
        <v>251</v>
      </c>
    </row>
    <row r="90" spans="1:10" x14ac:dyDescent="0.2">
      <c r="A90" s="411" t="s">
        <v>154</v>
      </c>
      <c r="B90" s="954" t="s">
        <v>252</v>
      </c>
      <c r="C90" s="954"/>
      <c r="D90" s="954"/>
      <c r="E90" s="954"/>
      <c r="F90" s="311">
        <v>6</v>
      </c>
      <c r="G90" s="311">
        <v>2</v>
      </c>
      <c r="H90" s="885">
        <v>12</v>
      </c>
      <c r="I90" s="886"/>
      <c r="J90" s="322" t="s">
        <v>257</v>
      </c>
    </row>
    <row r="91" spans="1:10" x14ac:dyDescent="0.2">
      <c r="B91" s="106" t="s">
        <v>215</v>
      </c>
      <c r="C91" s="200">
        <v>401001126</v>
      </c>
      <c r="D91" s="805" t="s">
        <v>1768</v>
      </c>
      <c r="E91" s="806"/>
      <c r="F91" s="806"/>
      <c r="G91" s="806"/>
      <c r="H91" s="806"/>
      <c r="I91" s="807"/>
      <c r="J91" s="200" t="s">
        <v>45</v>
      </c>
    </row>
    <row r="92" spans="1:10" x14ac:dyDescent="0.2">
      <c r="A92" s="411"/>
      <c r="B92" s="796" t="s">
        <v>247</v>
      </c>
      <c r="C92" s="797"/>
      <c r="D92" s="797"/>
      <c r="E92" s="797"/>
      <c r="F92" s="797"/>
      <c r="G92" s="798"/>
      <c r="H92" s="799" t="s">
        <v>250</v>
      </c>
      <c r="I92" s="799"/>
      <c r="J92" s="277" t="s">
        <v>251</v>
      </c>
    </row>
    <row r="93" spans="1:10" x14ac:dyDescent="0.2">
      <c r="A93" s="411"/>
      <c r="B93" s="800"/>
      <c r="C93" s="801"/>
      <c r="D93" s="801"/>
      <c r="E93" s="801"/>
      <c r="F93" s="801"/>
      <c r="G93" s="802"/>
      <c r="H93" s="803">
        <v>1731.77</v>
      </c>
      <c r="I93" s="804"/>
      <c r="J93" s="789" t="s">
        <v>250</v>
      </c>
    </row>
    <row r="94" spans="1:10" x14ac:dyDescent="0.2">
      <c r="A94" s="411" t="s">
        <v>215</v>
      </c>
      <c r="B94" s="791" t="s">
        <v>252</v>
      </c>
      <c r="C94" s="792"/>
      <c r="D94" s="792"/>
      <c r="E94" s="792"/>
      <c r="F94" s="792"/>
      <c r="G94" s="793"/>
      <c r="H94" s="794">
        <v>1731.77</v>
      </c>
      <c r="I94" s="795"/>
      <c r="J94" s="790"/>
    </row>
    <row r="95" spans="1:10" ht="24.75" customHeight="1" x14ac:dyDescent="0.2">
      <c r="A95" s="411"/>
      <c r="B95" s="106" t="s">
        <v>861</v>
      </c>
      <c r="C95" s="200">
        <v>100983</v>
      </c>
      <c r="D95" s="805" t="s">
        <v>1770</v>
      </c>
      <c r="E95" s="806"/>
      <c r="F95" s="806"/>
      <c r="G95" s="806"/>
      <c r="H95" s="806"/>
      <c r="I95" s="807"/>
      <c r="J95" s="200" t="s">
        <v>1771</v>
      </c>
    </row>
    <row r="96" spans="1:10" x14ac:dyDescent="0.2">
      <c r="A96" s="411"/>
      <c r="B96" s="796" t="s">
        <v>247</v>
      </c>
      <c r="C96" s="797"/>
      <c r="D96" s="797"/>
      <c r="E96" s="797"/>
      <c r="F96" s="797"/>
      <c r="G96" s="798"/>
      <c r="H96" s="799" t="s">
        <v>260</v>
      </c>
      <c r="I96" s="799"/>
      <c r="J96" s="321" t="s">
        <v>251</v>
      </c>
    </row>
    <row r="97" spans="1:10" x14ac:dyDescent="0.2">
      <c r="A97" s="411" t="s">
        <v>861</v>
      </c>
      <c r="B97" s="800" t="s">
        <v>1496</v>
      </c>
      <c r="C97" s="801"/>
      <c r="D97" s="801"/>
      <c r="E97" s="801"/>
      <c r="F97" s="801"/>
      <c r="G97" s="802"/>
      <c r="H97" s="803">
        <v>259.76549999999997</v>
      </c>
      <c r="I97" s="804"/>
      <c r="J97" s="879" t="s">
        <v>260</v>
      </c>
    </row>
    <row r="98" spans="1:10" x14ac:dyDescent="0.2">
      <c r="A98" s="411"/>
      <c r="B98" s="800" t="s">
        <v>1497</v>
      </c>
      <c r="C98" s="801"/>
      <c r="D98" s="801"/>
      <c r="E98" s="801"/>
      <c r="F98" s="801"/>
      <c r="G98" s="802"/>
      <c r="H98" s="803">
        <v>74.686019999999999</v>
      </c>
      <c r="I98" s="804"/>
      <c r="J98" s="988"/>
    </row>
    <row r="99" spans="1:10" x14ac:dyDescent="0.2">
      <c r="A99" s="411"/>
      <c r="B99" s="791" t="s">
        <v>252</v>
      </c>
      <c r="C99" s="792"/>
      <c r="D99" s="792"/>
      <c r="E99" s="792"/>
      <c r="F99" s="792"/>
      <c r="G99" s="793"/>
      <c r="H99" s="794">
        <v>334.45151999999996</v>
      </c>
      <c r="I99" s="795"/>
      <c r="J99" s="880"/>
    </row>
    <row r="100" spans="1:10" ht="24.75" customHeight="1" x14ac:dyDescent="0.2">
      <c r="A100" s="411"/>
      <c r="B100" s="106" t="s">
        <v>1495</v>
      </c>
      <c r="C100" s="200">
        <v>95877</v>
      </c>
      <c r="D100" s="805" t="s">
        <v>1773</v>
      </c>
      <c r="E100" s="806"/>
      <c r="F100" s="806"/>
      <c r="G100" s="806"/>
      <c r="H100" s="806"/>
      <c r="I100" s="807"/>
      <c r="J100" s="200" t="s">
        <v>1774</v>
      </c>
    </row>
    <row r="101" spans="1:10" x14ac:dyDescent="0.2">
      <c r="A101" s="411"/>
      <c r="B101" s="796" t="s">
        <v>247</v>
      </c>
      <c r="C101" s="797"/>
      <c r="D101" s="797"/>
      <c r="E101" s="797"/>
      <c r="F101" s="797"/>
      <c r="G101" s="798"/>
      <c r="H101" s="799" t="s">
        <v>260</v>
      </c>
      <c r="I101" s="799"/>
      <c r="J101" s="321" t="s">
        <v>251</v>
      </c>
    </row>
    <row r="102" spans="1:10" x14ac:dyDescent="0.2">
      <c r="A102" s="411" t="s">
        <v>1495</v>
      </c>
      <c r="B102" s="800" t="s">
        <v>1499</v>
      </c>
      <c r="C102" s="801"/>
      <c r="D102" s="801"/>
      <c r="E102" s="801"/>
      <c r="F102" s="801"/>
      <c r="G102" s="802"/>
      <c r="H102" s="803">
        <v>3344.5151999999998</v>
      </c>
      <c r="I102" s="804"/>
      <c r="J102" s="879" t="s">
        <v>260</v>
      </c>
    </row>
    <row r="103" spans="1:10" x14ac:dyDescent="0.2">
      <c r="A103" s="411"/>
      <c r="B103" s="800" t="s">
        <v>1498</v>
      </c>
      <c r="C103" s="801"/>
      <c r="D103" s="801"/>
      <c r="E103" s="801"/>
      <c r="F103" s="801"/>
      <c r="G103" s="802"/>
      <c r="H103" s="803">
        <v>746.86019999999996</v>
      </c>
      <c r="I103" s="804"/>
      <c r="J103" s="988"/>
    </row>
    <row r="104" spans="1:10" x14ac:dyDescent="0.2">
      <c r="A104" s="411"/>
      <c r="B104" s="791" t="s">
        <v>252</v>
      </c>
      <c r="C104" s="792"/>
      <c r="D104" s="792"/>
      <c r="E104" s="792"/>
      <c r="F104" s="792"/>
      <c r="G104" s="793"/>
      <c r="H104" s="794">
        <v>4091.3753999999999</v>
      </c>
      <c r="I104" s="795"/>
      <c r="J104" s="880"/>
    </row>
    <row r="105" spans="1:10" x14ac:dyDescent="0.2">
      <c r="A105" s="411"/>
      <c r="B105" s="279" t="s">
        <v>10</v>
      </c>
      <c r="C105" s="597">
        <v>0</v>
      </c>
      <c r="D105" s="281" t="s">
        <v>489</v>
      </c>
      <c r="E105" s="281"/>
      <c r="F105" s="281"/>
      <c r="G105" s="281"/>
      <c r="H105" s="281"/>
      <c r="I105" s="281"/>
      <c r="J105" s="598">
        <v>0</v>
      </c>
    </row>
    <row r="106" spans="1:10" x14ac:dyDescent="0.2">
      <c r="A106" s="411"/>
      <c r="B106" s="200" t="s">
        <v>16</v>
      </c>
      <c r="C106" s="200">
        <v>97647</v>
      </c>
      <c r="D106" s="899" t="s">
        <v>1776</v>
      </c>
      <c r="E106" s="899"/>
      <c r="F106" s="899"/>
      <c r="G106" s="899"/>
      <c r="H106" s="899"/>
      <c r="I106" s="899"/>
      <c r="J106" s="200" t="s">
        <v>45</v>
      </c>
    </row>
    <row r="107" spans="1:10" x14ac:dyDescent="0.2">
      <c r="A107" s="411"/>
      <c r="B107" s="796" t="s">
        <v>247</v>
      </c>
      <c r="C107" s="797"/>
      <c r="D107" s="797"/>
      <c r="E107" s="797"/>
      <c r="F107" s="797"/>
      <c r="G107" s="798"/>
      <c r="H107" s="799" t="s">
        <v>250</v>
      </c>
      <c r="I107" s="799"/>
      <c r="J107" s="277" t="s">
        <v>251</v>
      </c>
    </row>
    <row r="108" spans="1:10" x14ac:dyDescent="0.2">
      <c r="A108" s="411"/>
      <c r="B108" s="800" t="s">
        <v>953</v>
      </c>
      <c r="C108" s="801"/>
      <c r="D108" s="801"/>
      <c r="E108" s="801"/>
      <c r="F108" s="801"/>
      <c r="G108" s="802"/>
      <c r="H108" s="803">
        <v>43.61</v>
      </c>
      <c r="I108" s="804"/>
      <c r="J108" s="789" t="s">
        <v>250</v>
      </c>
    </row>
    <row r="109" spans="1:10" x14ac:dyDescent="0.2">
      <c r="A109" s="411" t="s">
        <v>16</v>
      </c>
      <c r="B109" s="791" t="s">
        <v>252</v>
      </c>
      <c r="C109" s="792"/>
      <c r="D109" s="792"/>
      <c r="E109" s="792"/>
      <c r="F109" s="792"/>
      <c r="G109" s="793"/>
      <c r="H109" s="794">
        <v>43.61</v>
      </c>
      <c r="I109" s="795"/>
      <c r="J109" s="790"/>
    </row>
    <row r="110" spans="1:10" x14ac:dyDescent="0.2">
      <c r="A110" s="411"/>
      <c r="B110" s="200" t="s">
        <v>1071</v>
      </c>
      <c r="C110" s="200">
        <v>97655</v>
      </c>
      <c r="D110" s="899" t="s">
        <v>1778</v>
      </c>
      <c r="E110" s="899"/>
      <c r="F110" s="899"/>
      <c r="G110" s="899"/>
      <c r="H110" s="899"/>
      <c r="I110" s="899"/>
      <c r="J110" s="200" t="s">
        <v>45</v>
      </c>
    </row>
    <row r="111" spans="1:10" x14ac:dyDescent="0.2">
      <c r="A111" s="411"/>
      <c r="B111" s="796" t="s">
        <v>247</v>
      </c>
      <c r="C111" s="797"/>
      <c r="D111" s="797"/>
      <c r="E111" s="797"/>
      <c r="F111" s="797"/>
      <c r="G111" s="798"/>
      <c r="H111" s="799" t="s">
        <v>250</v>
      </c>
      <c r="I111" s="799"/>
      <c r="J111" s="277" t="s">
        <v>251</v>
      </c>
    </row>
    <row r="112" spans="1:10" x14ac:dyDescent="0.2">
      <c r="A112" s="411"/>
      <c r="B112" s="800" t="s">
        <v>953</v>
      </c>
      <c r="C112" s="801"/>
      <c r="D112" s="801"/>
      <c r="E112" s="801"/>
      <c r="F112" s="801"/>
      <c r="G112" s="802"/>
      <c r="H112" s="803">
        <v>43.61</v>
      </c>
      <c r="I112" s="804"/>
      <c r="J112" s="789" t="s">
        <v>250</v>
      </c>
    </row>
    <row r="113" spans="1:10" x14ac:dyDescent="0.2">
      <c r="A113" s="411" t="s">
        <v>1071</v>
      </c>
      <c r="B113" s="791" t="s">
        <v>252</v>
      </c>
      <c r="C113" s="792"/>
      <c r="D113" s="792"/>
      <c r="E113" s="792"/>
      <c r="F113" s="792"/>
      <c r="G113" s="793"/>
      <c r="H113" s="794">
        <v>43.61</v>
      </c>
      <c r="I113" s="795"/>
      <c r="J113" s="790"/>
    </row>
    <row r="114" spans="1:10" x14ac:dyDescent="0.2">
      <c r="A114" s="411"/>
      <c r="B114" s="200" t="s">
        <v>1072</v>
      </c>
      <c r="C114" s="200">
        <v>97657</v>
      </c>
      <c r="D114" s="899" t="s">
        <v>1780</v>
      </c>
      <c r="E114" s="899"/>
      <c r="F114" s="899"/>
      <c r="G114" s="899"/>
      <c r="H114" s="899"/>
      <c r="I114" s="899"/>
      <c r="J114" s="200" t="s">
        <v>119</v>
      </c>
    </row>
    <row r="115" spans="1:10" x14ac:dyDescent="0.2">
      <c r="A115" s="411"/>
      <c r="B115" s="796" t="s">
        <v>247</v>
      </c>
      <c r="C115" s="797"/>
      <c r="D115" s="797"/>
      <c r="E115" s="797"/>
      <c r="F115" s="797"/>
      <c r="G115" s="798"/>
      <c r="H115" s="799" t="s">
        <v>41</v>
      </c>
      <c r="I115" s="799"/>
      <c r="J115" s="277" t="s">
        <v>251</v>
      </c>
    </row>
    <row r="116" spans="1:10" x14ac:dyDescent="0.2">
      <c r="A116" s="411"/>
      <c r="B116" s="800" t="s">
        <v>953</v>
      </c>
      <c r="C116" s="801"/>
      <c r="D116" s="801"/>
      <c r="E116" s="801"/>
      <c r="F116" s="801"/>
      <c r="G116" s="802"/>
      <c r="H116" s="803">
        <v>3</v>
      </c>
      <c r="I116" s="804"/>
      <c r="J116" s="789" t="s">
        <v>41</v>
      </c>
    </row>
    <row r="117" spans="1:10" x14ac:dyDescent="0.2">
      <c r="A117" s="411" t="s">
        <v>1072</v>
      </c>
      <c r="B117" s="791" t="s">
        <v>252</v>
      </c>
      <c r="C117" s="792"/>
      <c r="D117" s="792"/>
      <c r="E117" s="792"/>
      <c r="F117" s="792"/>
      <c r="G117" s="793"/>
      <c r="H117" s="794">
        <v>3</v>
      </c>
      <c r="I117" s="795"/>
      <c r="J117" s="790"/>
    </row>
    <row r="118" spans="1:10" x14ac:dyDescent="0.2">
      <c r="A118" s="411"/>
      <c r="B118" s="200" t="s">
        <v>1073</v>
      </c>
      <c r="C118" s="200">
        <v>97622</v>
      </c>
      <c r="D118" s="899" t="s">
        <v>1782</v>
      </c>
      <c r="E118" s="899"/>
      <c r="F118" s="899"/>
      <c r="G118" s="899"/>
      <c r="H118" s="899"/>
      <c r="I118" s="899"/>
      <c r="J118" s="200" t="s">
        <v>1771</v>
      </c>
    </row>
    <row r="119" spans="1:10" x14ac:dyDescent="0.2">
      <c r="B119" s="796" t="s">
        <v>247</v>
      </c>
      <c r="C119" s="797"/>
      <c r="D119" s="797"/>
      <c r="E119" s="798"/>
      <c r="F119" s="277" t="s">
        <v>256</v>
      </c>
      <c r="G119" s="338" t="s">
        <v>249</v>
      </c>
      <c r="H119" s="277" t="s">
        <v>258</v>
      </c>
      <c r="I119" s="305" t="s">
        <v>260</v>
      </c>
      <c r="J119" s="277" t="s">
        <v>251</v>
      </c>
    </row>
    <row r="120" spans="1:10" x14ac:dyDescent="0.2">
      <c r="B120" s="800" t="s">
        <v>1075</v>
      </c>
      <c r="C120" s="801"/>
      <c r="D120" s="801"/>
      <c r="E120" s="802"/>
      <c r="F120" s="334">
        <v>60.900000000000006</v>
      </c>
      <c r="G120" s="334">
        <v>2.5</v>
      </c>
      <c r="H120" s="334">
        <v>0.15</v>
      </c>
      <c r="I120" s="196">
        <v>22.837499999999999</v>
      </c>
      <c r="J120" s="862" t="s">
        <v>259</v>
      </c>
    </row>
    <row r="121" spans="1:10" x14ac:dyDescent="0.2">
      <c r="B121" s="800" t="s">
        <v>1128</v>
      </c>
      <c r="C121" s="801"/>
      <c r="D121" s="801"/>
      <c r="E121" s="802"/>
      <c r="F121" s="334">
        <v>15.300000000000002</v>
      </c>
      <c r="G121" s="334">
        <v>3.12</v>
      </c>
      <c r="H121" s="334">
        <v>0.15</v>
      </c>
      <c r="I121" s="196">
        <v>7.1604000000000019</v>
      </c>
      <c r="J121" s="863"/>
    </row>
    <row r="122" spans="1:10" x14ac:dyDescent="0.2">
      <c r="B122" s="800" t="s">
        <v>301</v>
      </c>
      <c r="C122" s="801"/>
      <c r="D122" s="801"/>
      <c r="E122" s="802"/>
      <c r="F122" s="334">
        <v>9</v>
      </c>
      <c r="G122" s="334">
        <v>1</v>
      </c>
      <c r="H122" s="334">
        <v>0.15</v>
      </c>
      <c r="I122" s="196">
        <v>1.3499999999999999</v>
      </c>
      <c r="J122" s="863"/>
    </row>
    <row r="123" spans="1:10" x14ac:dyDescent="0.2">
      <c r="B123" s="800" t="s">
        <v>795</v>
      </c>
      <c r="C123" s="801"/>
      <c r="D123" s="801"/>
      <c r="E123" s="802"/>
      <c r="F123" s="334">
        <v>18.7</v>
      </c>
      <c r="G123" s="334">
        <v>1.65</v>
      </c>
      <c r="H123" s="334">
        <v>0.15</v>
      </c>
      <c r="I123" s="196">
        <v>4.6282499999999995</v>
      </c>
      <c r="J123" s="863"/>
    </row>
    <row r="124" spans="1:10" x14ac:dyDescent="0.2">
      <c r="A124" s="411" t="s">
        <v>1073</v>
      </c>
      <c r="B124" s="903" t="s">
        <v>252</v>
      </c>
      <c r="C124" s="904"/>
      <c r="D124" s="904"/>
      <c r="E124" s="904"/>
      <c r="F124" s="904"/>
      <c r="G124" s="904"/>
      <c r="H124" s="904"/>
      <c r="I124" s="110">
        <v>35.976150000000004</v>
      </c>
      <c r="J124" s="864"/>
    </row>
    <row r="125" spans="1:10" x14ac:dyDescent="0.2">
      <c r="A125" s="411"/>
      <c r="B125" s="200" t="s">
        <v>1074</v>
      </c>
      <c r="C125" s="200">
        <v>97627</v>
      </c>
      <c r="D125" s="899" t="s">
        <v>1784</v>
      </c>
      <c r="E125" s="899"/>
      <c r="F125" s="899"/>
      <c r="G125" s="899"/>
      <c r="H125" s="899"/>
      <c r="I125" s="899"/>
      <c r="J125" s="200" t="s">
        <v>1771</v>
      </c>
    </row>
    <row r="126" spans="1:10" x14ac:dyDescent="0.2">
      <c r="B126" s="796" t="s">
        <v>247</v>
      </c>
      <c r="C126" s="797"/>
      <c r="D126" s="797"/>
      <c r="E126" s="797"/>
      <c r="F126" s="798"/>
      <c r="G126" s="338" t="s">
        <v>268</v>
      </c>
      <c r="H126" s="277" t="s">
        <v>256</v>
      </c>
      <c r="I126" s="305" t="s">
        <v>260</v>
      </c>
      <c r="J126" s="277" t="s">
        <v>251</v>
      </c>
    </row>
    <row r="127" spans="1:10" x14ac:dyDescent="0.2">
      <c r="B127" s="800" t="s">
        <v>1076</v>
      </c>
      <c r="C127" s="801"/>
      <c r="D127" s="801"/>
      <c r="E127" s="801"/>
      <c r="F127" s="802"/>
      <c r="G127" s="334">
        <v>4.4999999999999998E-2</v>
      </c>
      <c r="H127" s="334">
        <v>65</v>
      </c>
      <c r="I127" s="196">
        <v>2.9249999999999998</v>
      </c>
      <c r="J127" s="862" t="s">
        <v>1129</v>
      </c>
    </row>
    <row r="128" spans="1:10" x14ac:dyDescent="0.2">
      <c r="B128" s="800" t="s">
        <v>1077</v>
      </c>
      <c r="C128" s="801"/>
      <c r="D128" s="801"/>
      <c r="E128" s="801"/>
      <c r="F128" s="802"/>
      <c r="G128" s="334">
        <v>4.4999999999999998E-2</v>
      </c>
      <c r="H128" s="334">
        <v>121.80000000000001</v>
      </c>
      <c r="I128" s="196">
        <v>5.4809999999999999</v>
      </c>
      <c r="J128" s="863"/>
    </row>
    <row r="129" spans="1:10" x14ac:dyDescent="0.2">
      <c r="A129" s="411" t="s">
        <v>1074</v>
      </c>
      <c r="B129" s="903" t="s">
        <v>252</v>
      </c>
      <c r="C129" s="904"/>
      <c r="D129" s="904"/>
      <c r="E129" s="904"/>
      <c r="F129" s="904"/>
      <c r="G129" s="904"/>
      <c r="H129" s="904"/>
      <c r="I129" s="110">
        <v>8.4059999999999988</v>
      </c>
      <c r="J129" s="864"/>
    </row>
    <row r="130" spans="1:10" x14ac:dyDescent="0.2">
      <c r="A130" s="411"/>
      <c r="B130" s="200" t="s">
        <v>1111</v>
      </c>
      <c r="C130" s="200">
        <v>97634</v>
      </c>
      <c r="D130" s="899" t="s">
        <v>1786</v>
      </c>
      <c r="E130" s="899"/>
      <c r="F130" s="899"/>
      <c r="G130" s="899"/>
      <c r="H130" s="899"/>
      <c r="I130" s="899"/>
      <c r="J130" s="200" t="s">
        <v>45</v>
      </c>
    </row>
    <row r="131" spans="1:10" x14ac:dyDescent="0.2">
      <c r="A131" s="411"/>
      <c r="B131" s="796" t="s">
        <v>247</v>
      </c>
      <c r="C131" s="797"/>
      <c r="D131" s="797"/>
      <c r="E131" s="797"/>
      <c r="F131" s="799" t="s">
        <v>222</v>
      </c>
      <c r="G131" s="799"/>
      <c r="H131" s="799" t="s">
        <v>250</v>
      </c>
      <c r="I131" s="799"/>
      <c r="J131" s="277" t="s">
        <v>251</v>
      </c>
    </row>
    <row r="132" spans="1:10" x14ac:dyDescent="0.2">
      <c r="A132" s="411"/>
      <c r="B132" s="887" t="s">
        <v>1118</v>
      </c>
      <c r="C132" s="888"/>
      <c r="D132" s="888"/>
      <c r="E132" s="888"/>
      <c r="F132" s="1031" t="s">
        <v>1119</v>
      </c>
      <c r="G132" s="871"/>
      <c r="H132" s="803">
        <v>9.99</v>
      </c>
      <c r="I132" s="804"/>
      <c r="J132" s="789" t="s">
        <v>250</v>
      </c>
    </row>
    <row r="133" spans="1:10" x14ac:dyDescent="0.2">
      <c r="A133" s="411"/>
      <c r="B133" s="889"/>
      <c r="C133" s="890"/>
      <c r="D133" s="890"/>
      <c r="E133" s="890"/>
      <c r="F133" s="1031" t="s">
        <v>470</v>
      </c>
      <c r="G133" s="871"/>
      <c r="H133" s="803">
        <v>3.38</v>
      </c>
      <c r="I133" s="804"/>
      <c r="J133" s="830"/>
    </row>
    <row r="134" spans="1:10" x14ac:dyDescent="0.2">
      <c r="A134" s="411"/>
      <c r="B134" s="889"/>
      <c r="C134" s="890"/>
      <c r="D134" s="890"/>
      <c r="E134" s="890"/>
      <c r="F134" s="1031" t="s">
        <v>1120</v>
      </c>
      <c r="G134" s="871"/>
      <c r="H134" s="803">
        <v>5.88</v>
      </c>
      <c r="I134" s="804"/>
      <c r="J134" s="830"/>
    </row>
    <row r="135" spans="1:10" x14ac:dyDescent="0.2">
      <c r="A135" s="411"/>
      <c r="B135" s="889"/>
      <c r="C135" s="890"/>
      <c r="D135" s="890"/>
      <c r="E135" s="890"/>
      <c r="F135" s="1031" t="s">
        <v>1120</v>
      </c>
      <c r="G135" s="871"/>
      <c r="H135" s="803">
        <v>5.88</v>
      </c>
      <c r="I135" s="804"/>
      <c r="J135" s="830"/>
    </row>
    <row r="136" spans="1:10" x14ac:dyDescent="0.2">
      <c r="A136" s="411"/>
      <c r="B136" s="889"/>
      <c r="C136" s="890"/>
      <c r="D136" s="890"/>
      <c r="E136" s="890"/>
      <c r="F136" s="1031" t="s">
        <v>823</v>
      </c>
      <c r="G136" s="871"/>
      <c r="H136" s="803">
        <v>6.11</v>
      </c>
      <c r="I136" s="804"/>
      <c r="J136" s="830"/>
    </row>
    <row r="137" spans="1:10" x14ac:dyDescent="0.2">
      <c r="A137" s="411"/>
      <c r="B137" s="889"/>
      <c r="C137" s="890"/>
      <c r="D137" s="890"/>
      <c r="E137" s="890"/>
      <c r="F137" s="1031" t="s">
        <v>1121</v>
      </c>
      <c r="G137" s="871"/>
      <c r="H137" s="803">
        <v>9.6300000000000008</v>
      </c>
      <c r="I137" s="804"/>
      <c r="J137" s="830"/>
    </row>
    <row r="138" spans="1:10" x14ac:dyDescent="0.2">
      <c r="A138" s="411"/>
      <c r="B138" s="889"/>
      <c r="C138" s="890"/>
      <c r="D138" s="890"/>
      <c r="E138" s="890"/>
      <c r="F138" s="1031" t="s">
        <v>1122</v>
      </c>
      <c r="G138" s="871"/>
      <c r="H138" s="803">
        <v>9.61</v>
      </c>
      <c r="I138" s="804"/>
      <c r="J138" s="830"/>
    </row>
    <row r="139" spans="1:10" x14ac:dyDescent="0.2">
      <c r="A139" s="411"/>
      <c r="B139" s="889"/>
      <c r="C139" s="890"/>
      <c r="D139" s="890"/>
      <c r="E139" s="890"/>
      <c r="F139" s="1031" t="s">
        <v>1123</v>
      </c>
      <c r="G139" s="871"/>
      <c r="H139" s="803">
        <v>21</v>
      </c>
      <c r="I139" s="804"/>
      <c r="J139" s="830"/>
    </row>
    <row r="140" spans="1:10" x14ac:dyDescent="0.2">
      <c r="A140" s="411"/>
      <c r="B140" s="891"/>
      <c r="C140" s="892"/>
      <c r="D140" s="892"/>
      <c r="E140" s="892"/>
      <c r="F140" s="1031" t="s">
        <v>1124</v>
      </c>
      <c r="G140" s="871"/>
      <c r="H140" s="803">
        <v>30.56</v>
      </c>
      <c r="I140" s="804"/>
      <c r="J140" s="830"/>
    </row>
    <row r="141" spans="1:10" x14ac:dyDescent="0.2">
      <c r="A141" s="411" t="s">
        <v>1111</v>
      </c>
      <c r="B141" s="791" t="s">
        <v>252</v>
      </c>
      <c r="C141" s="792"/>
      <c r="D141" s="792"/>
      <c r="E141" s="792"/>
      <c r="F141" s="792"/>
      <c r="G141" s="793"/>
      <c r="H141" s="794">
        <v>102.03999999999999</v>
      </c>
      <c r="I141" s="795"/>
      <c r="J141" s="790"/>
    </row>
    <row r="142" spans="1:10" x14ac:dyDescent="0.2">
      <c r="A142" s="411"/>
      <c r="B142" s="200" t="s">
        <v>1112</v>
      </c>
      <c r="C142" s="200">
        <v>97633</v>
      </c>
      <c r="D142" s="899" t="s">
        <v>1788</v>
      </c>
      <c r="E142" s="899"/>
      <c r="F142" s="899"/>
      <c r="G142" s="899"/>
      <c r="H142" s="899"/>
      <c r="I142" s="899"/>
      <c r="J142" s="200" t="s">
        <v>45</v>
      </c>
    </row>
    <row r="143" spans="1:10" ht="15" customHeight="1" x14ac:dyDescent="0.2">
      <c r="B143" s="796" t="s">
        <v>247</v>
      </c>
      <c r="C143" s="797"/>
      <c r="D143" s="798"/>
      <c r="E143" s="860" t="s">
        <v>958</v>
      </c>
      <c r="F143" s="860"/>
      <c r="G143" s="338" t="s">
        <v>278</v>
      </c>
      <c r="H143" s="277" t="s">
        <v>338</v>
      </c>
      <c r="I143" s="305" t="s">
        <v>250</v>
      </c>
      <c r="J143" s="277" t="s">
        <v>251</v>
      </c>
    </row>
    <row r="144" spans="1:10" ht="15" customHeight="1" x14ac:dyDescent="0.2">
      <c r="B144" s="887" t="s">
        <v>1125</v>
      </c>
      <c r="C144" s="888"/>
      <c r="D144" s="979"/>
      <c r="E144" s="1029" t="s">
        <v>1119</v>
      </c>
      <c r="F144" s="1029"/>
      <c r="G144" s="334">
        <v>13.4</v>
      </c>
      <c r="H144" s="334">
        <v>7.0500000000000007</v>
      </c>
      <c r="I144" s="196">
        <v>33.150000000000006</v>
      </c>
      <c r="J144" s="862" t="s">
        <v>259</v>
      </c>
    </row>
    <row r="145" spans="1:10" x14ac:dyDescent="0.2">
      <c r="B145" s="889"/>
      <c r="C145" s="890"/>
      <c r="D145" s="1030"/>
      <c r="E145" s="1029" t="s">
        <v>470</v>
      </c>
      <c r="F145" s="1029"/>
      <c r="G145" s="334">
        <v>7.8</v>
      </c>
      <c r="H145" s="334">
        <v>3.68</v>
      </c>
      <c r="I145" s="196">
        <v>19.72</v>
      </c>
      <c r="J145" s="863"/>
    </row>
    <row r="146" spans="1:10" x14ac:dyDescent="0.2">
      <c r="B146" s="889"/>
      <c r="C146" s="890"/>
      <c r="D146" s="1030"/>
      <c r="E146" s="1029" t="s">
        <v>1120</v>
      </c>
      <c r="F146" s="1029"/>
      <c r="G146" s="334">
        <v>9.6999999999999993</v>
      </c>
      <c r="H146" s="334">
        <v>2.68</v>
      </c>
      <c r="I146" s="196">
        <v>26.419999999999998</v>
      </c>
      <c r="J146" s="863"/>
    </row>
    <row r="147" spans="1:10" x14ac:dyDescent="0.2">
      <c r="B147" s="889"/>
      <c r="C147" s="890"/>
      <c r="D147" s="1030"/>
      <c r="E147" s="1029" t="s">
        <v>1120</v>
      </c>
      <c r="F147" s="1029"/>
      <c r="G147" s="334">
        <v>9.6999999999999993</v>
      </c>
      <c r="H147" s="334">
        <v>2.68</v>
      </c>
      <c r="I147" s="196">
        <v>26.419999999999998</v>
      </c>
      <c r="J147" s="863"/>
    </row>
    <row r="148" spans="1:10" x14ac:dyDescent="0.2">
      <c r="B148" s="889"/>
      <c r="C148" s="890"/>
      <c r="D148" s="1030"/>
      <c r="E148" s="1029" t="s">
        <v>823</v>
      </c>
      <c r="F148" s="1029"/>
      <c r="G148" s="334">
        <v>9.9</v>
      </c>
      <c r="H148" s="334">
        <v>3.36</v>
      </c>
      <c r="I148" s="196">
        <v>26.340000000000003</v>
      </c>
      <c r="J148" s="863"/>
    </row>
    <row r="149" spans="1:10" x14ac:dyDescent="0.2">
      <c r="B149" s="889"/>
      <c r="C149" s="890"/>
      <c r="D149" s="1030"/>
      <c r="E149" s="1029" t="s">
        <v>1121</v>
      </c>
      <c r="F149" s="1029"/>
      <c r="G149" s="334">
        <v>12.5</v>
      </c>
      <c r="H149" s="334">
        <v>11.399999999999999</v>
      </c>
      <c r="I149" s="196">
        <v>26.1</v>
      </c>
      <c r="J149" s="863"/>
    </row>
    <row r="150" spans="1:10" x14ac:dyDescent="0.2">
      <c r="B150" s="889"/>
      <c r="C150" s="890"/>
      <c r="D150" s="1030"/>
      <c r="E150" s="1029" t="s">
        <v>1122</v>
      </c>
      <c r="F150" s="1029"/>
      <c r="G150" s="334">
        <v>14.9</v>
      </c>
      <c r="H150" s="334">
        <v>5.4500000000000011</v>
      </c>
      <c r="I150" s="196">
        <v>39.25</v>
      </c>
      <c r="J150" s="863"/>
    </row>
    <row r="151" spans="1:10" x14ac:dyDescent="0.2">
      <c r="A151" s="411" t="s">
        <v>1112</v>
      </c>
      <c r="B151" s="903" t="s">
        <v>252</v>
      </c>
      <c r="C151" s="904"/>
      <c r="D151" s="904"/>
      <c r="E151" s="904"/>
      <c r="F151" s="904"/>
      <c r="G151" s="904"/>
      <c r="H151" s="904"/>
      <c r="I151" s="110">
        <v>197.4</v>
      </c>
      <c r="J151" s="864"/>
    </row>
    <row r="152" spans="1:10" x14ac:dyDescent="0.2">
      <c r="A152" s="411"/>
      <c r="B152" s="200" t="s">
        <v>1113</v>
      </c>
      <c r="C152" s="200">
        <v>104790</v>
      </c>
      <c r="D152" s="899" t="s">
        <v>1790</v>
      </c>
      <c r="E152" s="899"/>
      <c r="F152" s="899"/>
      <c r="G152" s="899"/>
      <c r="H152" s="899"/>
      <c r="I152" s="899"/>
      <c r="J152" s="200" t="s">
        <v>1771</v>
      </c>
    </row>
    <row r="153" spans="1:10" ht="15" customHeight="1" x14ac:dyDescent="0.2">
      <c r="B153" s="796" t="s">
        <v>247</v>
      </c>
      <c r="C153" s="797"/>
      <c r="D153" s="798"/>
      <c r="E153" s="860" t="s">
        <v>958</v>
      </c>
      <c r="F153" s="860"/>
      <c r="G153" s="338" t="s">
        <v>268</v>
      </c>
      <c r="H153" s="277" t="s">
        <v>258</v>
      </c>
      <c r="I153" s="305" t="s">
        <v>260</v>
      </c>
      <c r="J153" s="277" t="s">
        <v>251</v>
      </c>
    </row>
    <row r="154" spans="1:10" ht="15" customHeight="1" x14ac:dyDescent="0.2">
      <c r="B154" s="887"/>
      <c r="C154" s="888"/>
      <c r="D154" s="979"/>
      <c r="E154" s="1031" t="s">
        <v>1493</v>
      </c>
      <c r="F154" s="871"/>
      <c r="G154" s="334">
        <v>42</v>
      </c>
      <c r="H154" s="334">
        <v>7.0000000000000007E-2</v>
      </c>
      <c r="I154" s="196">
        <v>2.9400000000000004</v>
      </c>
      <c r="J154" s="862" t="s">
        <v>1494</v>
      </c>
    </row>
    <row r="155" spans="1:10" x14ac:dyDescent="0.2">
      <c r="A155" s="411" t="s">
        <v>1113</v>
      </c>
      <c r="B155" s="903" t="s">
        <v>252</v>
      </c>
      <c r="C155" s="904"/>
      <c r="D155" s="904"/>
      <c r="E155" s="904"/>
      <c r="F155" s="904"/>
      <c r="G155" s="904"/>
      <c r="H155" s="904"/>
      <c r="I155" s="110">
        <v>2.9400000000000004</v>
      </c>
      <c r="J155" s="864"/>
    </row>
    <row r="156" spans="1:10" x14ac:dyDescent="0.2">
      <c r="A156" s="411"/>
      <c r="B156" s="200" t="s">
        <v>1114</v>
      </c>
      <c r="C156" s="200">
        <v>22748</v>
      </c>
      <c r="D156" s="899" t="s">
        <v>1117</v>
      </c>
      <c r="E156" s="899"/>
      <c r="F156" s="899"/>
      <c r="G156" s="899"/>
      <c r="H156" s="899"/>
      <c r="I156" s="899"/>
      <c r="J156" s="200" t="s">
        <v>45</v>
      </c>
    </row>
    <row r="157" spans="1:10" ht="15" customHeight="1" x14ac:dyDescent="0.2">
      <c r="B157" s="796" t="s">
        <v>247</v>
      </c>
      <c r="C157" s="797"/>
      <c r="D157" s="798"/>
      <c r="E157" s="860" t="s">
        <v>958</v>
      </c>
      <c r="F157" s="860"/>
      <c r="G157" s="338" t="s">
        <v>256</v>
      </c>
      <c r="H157" s="277" t="s">
        <v>249</v>
      </c>
      <c r="I157" s="305" t="s">
        <v>250</v>
      </c>
      <c r="J157" s="277" t="s">
        <v>251</v>
      </c>
    </row>
    <row r="158" spans="1:10" ht="15" customHeight="1" x14ac:dyDescent="0.2">
      <c r="B158" s="887" t="s">
        <v>1126</v>
      </c>
      <c r="C158" s="888"/>
      <c r="D158" s="979"/>
      <c r="E158" s="1031" t="s">
        <v>1120</v>
      </c>
      <c r="F158" s="871"/>
      <c r="G158" s="334">
        <v>4.1100000000000003</v>
      </c>
      <c r="H158" s="334">
        <v>1.8</v>
      </c>
      <c r="I158" s="196">
        <v>10.530000000000001</v>
      </c>
      <c r="J158" s="862" t="s">
        <v>259</v>
      </c>
    </row>
    <row r="159" spans="1:10" x14ac:dyDescent="0.2">
      <c r="B159" s="889"/>
      <c r="C159" s="890"/>
      <c r="D159" s="1030"/>
      <c r="E159" s="1031" t="s">
        <v>1120</v>
      </c>
      <c r="F159" s="871"/>
      <c r="G159" s="334">
        <v>4.1100000000000003</v>
      </c>
      <c r="H159" s="334">
        <v>1.8</v>
      </c>
      <c r="I159" s="196">
        <v>10.530000000000001</v>
      </c>
      <c r="J159" s="863"/>
    </row>
    <row r="160" spans="1:10" x14ac:dyDescent="0.2">
      <c r="B160" s="889"/>
      <c r="C160" s="890"/>
      <c r="D160" s="1030"/>
      <c r="E160" s="1031" t="s">
        <v>823</v>
      </c>
      <c r="F160" s="871"/>
      <c r="G160" s="334">
        <v>4.0599999999999996</v>
      </c>
      <c r="H160" s="334">
        <v>1.8</v>
      </c>
      <c r="I160" s="196">
        <v>10.379999999999999</v>
      </c>
      <c r="J160" s="863"/>
    </row>
    <row r="161" spans="1:10" x14ac:dyDescent="0.2">
      <c r="A161" s="411" t="s">
        <v>1114</v>
      </c>
      <c r="B161" s="903" t="s">
        <v>252</v>
      </c>
      <c r="C161" s="904"/>
      <c r="D161" s="904"/>
      <c r="E161" s="904"/>
      <c r="F161" s="904"/>
      <c r="G161" s="904"/>
      <c r="H161" s="904"/>
      <c r="I161" s="110">
        <v>31.44</v>
      </c>
      <c r="J161" s="864"/>
    </row>
    <row r="162" spans="1:10" x14ac:dyDescent="0.2">
      <c r="A162" s="411"/>
      <c r="B162" s="200" t="s">
        <v>1115</v>
      </c>
      <c r="C162" s="200">
        <v>97644</v>
      </c>
      <c r="D162" s="899" t="s">
        <v>1792</v>
      </c>
      <c r="E162" s="899"/>
      <c r="F162" s="899"/>
      <c r="G162" s="899"/>
      <c r="H162" s="899"/>
      <c r="I162" s="899"/>
      <c r="J162" s="200" t="s">
        <v>45</v>
      </c>
    </row>
    <row r="163" spans="1:10" x14ac:dyDescent="0.2">
      <c r="A163" s="411"/>
      <c r="B163" s="796" t="s">
        <v>247</v>
      </c>
      <c r="C163" s="797"/>
      <c r="D163" s="797"/>
      <c r="E163" s="797"/>
      <c r="F163" s="797"/>
      <c r="G163" s="798"/>
      <c r="H163" s="799" t="s">
        <v>250</v>
      </c>
      <c r="I163" s="799"/>
      <c r="J163" s="277" t="s">
        <v>251</v>
      </c>
    </row>
    <row r="164" spans="1:10" x14ac:dyDescent="0.2">
      <c r="A164" s="411"/>
      <c r="B164" s="800" t="s">
        <v>953</v>
      </c>
      <c r="C164" s="801"/>
      <c r="D164" s="801"/>
      <c r="E164" s="801"/>
      <c r="F164" s="801"/>
      <c r="G164" s="802"/>
      <c r="H164" s="803">
        <v>5.76</v>
      </c>
      <c r="I164" s="804"/>
      <c r="J164" s="789" t="s">
        <v>250</v>
      </c>
    </row>
    <row r="165" spans="1:10" x14ac:dyDescent="0.2">
      <c r="A165" s="411" t="s">
        <v>1115</v>
      </c>
      <c r="B165" s="791" t="s">
        <v>252</v>
      </c>
      <c r="C165" s="792"/>
      <c r="D165" s="792"/>
      <c r="E165" s="792"/>
      <c r="F165" s="792"/>
      <c r="G165" s="793"/>
      <c r="H165" s="794">
        <v>5.76</v>
      </c>
      <c r="I165" s="795"/>
      <c r="J165" s="790"/>
    </row>
    <row r="166" spans="1:10" x14ac:dyDescent="0.2">
      <c r="A166" s="411"/>
      <c r="B166" s="200" t="s">
        <v>1116</v>
      </c>
      <c r="C166" s="200">
        <v>97645</v>
      </c>
      <c r="D166" s="899" t="s">
        <v>1794</v>
      </c>
      <c r="E166" s="899"/>
      <c r="F166" s="899"/>
      <c r="G166" s="899"/>
      <c r="H166" s="899"/>
      <c r="I166" s="899"/>
      <c r="J166" s="200" t="s">
        <v>45</v>
      </c>
    </row>
    <row r="167" spans="1:10" x14ac:dyDescent="0.2">
      <c r="A167" s="411"/>
      <c r="B167" s="796" t="s">
        <v>247</v>
      </c>
      <c r="C167" s="797"/>
      <c r="D167" s="797"/>
      <c r="E167" s="797"/>
      <c r="F167" s="797"/>
      <c r="G167" s="798"/>
      <c r="H167" s="799" t="s">
        <v>250</v>
      </c>
      <c r="I167" s="799"/>
      <c r="J167" s="277" t="s">
        <v>251</v>
      </c>
    </row>
    <row r="168" spans="1:10" x14ac:dyDescent="0.2">
      <c r="A168" s="411"/>
      <c r="B168" s="800" t="s">
        <v>953</v>
      </c>
      <c r="C168" s="801"/>
      <c r="D168" s="801"/>
      <c r="E168" s="801"/>
      <c r="F168" s="801"/>
      <c r="G168" s="802"/>
      <c r="H168" s="803">
        <v>7.4</v>
      </c>
      <c r="I168" s="804"/>
      <c r="J168" s="789" t="s">
        <v>250</v>
      </c>
    </row>
    <row r="169" spans="1:10" x14ac:dyDescent="0.2">
      <c r="A169" s="411" t="s">
        <v>1116</v>
      </c>
      <c r="B169" s="791" t="s">
        <v>252</v>
      </c>
      <c r="C169" s="792"/>
      <c r="D169" s="792"/>
      <c r="E169" s="792"/>
      <c r="F169" s="792"/>
      <c r="G169" s="793"/>
      <c r="H169" s="794">
        <v>7.4</v>
      </c>
      <c r="I169" s="795"/>
      <c r="J169" s="790"/>
    </row>
    <row r="170" spans="1:10" x14ac:dyDescent="0.2">
      <c r="A170" s="411"/>
      <c r="B170" s="200" t="s">
        <v>1492</v>
      </c>
      <c r="C170" s="200">
        <v>97663</v>
      </c>
      <c r="D170" s="899" t="s">
        <v>1796</v>
      </c>
      <c r="E170" s="899"/>
      <c r="F170" s="899"/>
      <c r="G170" s="899"/>
      <c r="H170" s="899"/>
      <c r="I170" s="899"/>
      <c r="J170" s="200" t="s">
        <v>119</v>
      </c>
    </row>
    <row r="171" spans="1:10" x14ac:dyDescent="0.2">
      <c r="A171" s="411"/>
      <c r="B171" s="796" t="s">
        <v>247</v>
      </c>
      <c r="C171" s="797"/>
      <c r="D171" s="797"/>
      <c r="E171" s="797"/>
      <c r="F171" s="797"/>
      <c r="G171" s="798"/>
      <c r="H171" s="799" t="s">
        <v>41</v>
      </c>
      <c r="I171" s="799"/>
      <c r="J171" s="277" t="s">
        <v>251</v>
      </c>
    </row>
    <row r="172" spans="1:10" x14ac:dyDescent="0.2">
      <c r="A172" s="411"/>
      <c r="B172" s="800" t="s">
        <v>1127</v>
      </c>
      <c r="C172" s="801"/>
      <c r="D172" s="801"/>
      <c r="E172" s="801"/>
      <c r="F172" s="801"/>
      <c r="G172" s="802"/>
      <c r="H172" s="803">
        <v>15</v>
      </c>
      <c r="I172" s="804"/>
      <c r="J172" s="789" t="s">
        <v>41</v>
      </c>
    </row>
    <row r="173" spans="1:10" x14ac:dyDescent="0.2">
      <c r="A173" s="411" t="s">
        <v>1492</v>
      </c>
      <c r="B173" s="791" t="s">
        <v>252</v>
      </c>
      <c r="C173" s="792"/>
      <c r="D173" s="792"/>
      <c r="E173" s="792"/>
      <c r="F173" s="792"/>
      <c r="G173" s="793"/>
      <c r="H173" s="794">
        <v>15</v>
      </c>
      <c r="I173" s="795"/>
      <c r="J173" s="790"/>
    </row>
    <row r="174" spans="1:10" x14ac:dyDescent="0.2">
      <c r="B174" s="279" t="s">
        <v>17</v>
      </c>
      <c r="C174" s="280"/>
      <c r="D174" s="281" t="s">
        <v>123</v>
      </c>
      <c r="E174" s="281"/>
      <c r="F174" s="281"/>
      <c r="G174" s="281"/>
      <c r="H174" s="281"/>
      <c r="I174" s="281"/>
      <c r="J174" s="282"/>
    </row>
    <row r="175" spans="1:10" x14ac:dyDescent="0.2">
      <c r="B175" s="106" t="s">
        <v>18</v>
      </c>
      <c r="C175" s="200">
        <v>401001126</v>
      </c>
      <c r="D175" s="805" t="s">
        <v>1798</v>
      </c>
      <c r="E175" s="806"/>
      <c r="F175" s="806"/>
      <c r="G175" s="806"/>
      <c r="H175" s="806"/>
      <c r="I175" s="807"/>
      <c r="J175" s="200" t="s">
        <v>1771</v>
      </c>
    </row>
    <row r="176" spans="1:10" x14ac:dyDescent="0.2">
      <c r="B176" s="796" t="s">
        <v>247</v>
      </c>
      <c r="C176" s="797"/>
      <c r="D176" s="797"/>
      <c r="E176" s="797"/>
      <c r="F176" s="798"/>
      <c r="G176" s="338" t="s">
        <v>268</v>
      </c>
      <c r="H176" s="277" t="s">
        <v>258</v>
      </c>
      <c r="I176" s="305" t="s">
        <v>260</v>
      </c>
      <c r="J176" s="277" t="s">
        <v>251</v>
      </c>
    </row>
    <row r="177" spans="1:10" x14ac:dyDescent="0.2">
      <c r="B177" s="800"/>
      <c r="C177" s="801"/>
      <c r="D177" s="801"/>
      <c r="E177" s="801"/>
      <c r="F177" s="802"/>
      <c r="G177" s="334">
        <v>421.14</v>
      </c>
      <c r="H177" s="334">
        <v>0.3</v>
      </c>
      <c r="I177" s="196">
        <v>126.34199999999998</v>
      </c>
      <c r="J177" s="862" t="s">
        <v>259</v>
      </c>
    </row>
    <row r="178" spans="1:10" x14ac:dyDescent="0.2">
      <c r="A178" s="411" t="s">
        <v>18</v>
      </c>
      <c r="B178" s="903" t="s">
        <v>252</v>
      </c>
      <c r="C178" s="904"/>
      <c r="D178" s="904"/>
      <c r="E178" s="904"/>
      <c r="F178" s="904"/>
      <c r="G178" s="904"/>
      <c r="H178" s="904"/>
      <c r="I178" s="110">
        <v>126.34199999999998</v>
      </c>
      <c r="J178" s="864"/>
    </row>
    <row r="179" spans="1:10" x14ac:dyDescent="0.2">
      <c r="B179" s="106" t="s">
        <v>825</v>
      </c>
      <c r="C179" s="200">
        <v>101001111</v>
      </c>
      <c r="D179" s="805" t="s">
        <v>1799</v>
      </c>
      <c r="E179" s="806"/>
      <c r="F179" s="806"/>
      <c r="G179" s="806"/>
      <c r="H179" s="806"/>
      <c r="I179" s="807"/>
      <c r="J179" s="200" t="s">
        <v>45</v>
      </c>
    </row>
    <row r="180" spans="1:10" x14ac:dyDescent="0.2">
      <c r="A180" s="411"/>
      <c r="B180" s="796" t="s">
        <v>247</v>
      </c>
      <c r="C180" s="797"/>
      <c r="D180" s="797"/>
      <c r="E180" s="797"/>
      <c r="F180" s="797"/>
      <c r="G180" s="798"/>
      <c r="H180" s="799" t="s">
        <v>250</v>
      </c>
      <c r="I180" s="799"/>
      <c r="J180" s="277" t="s">
        <v>251</v>
      </c>
    </row>
    <row r="181" spans="1:10" x14ac:dyDescent="0.2">
      <c r="A181" s="411"/>
      <c r="B181" s="800"/>
      <c r="C181" s="801"/>
      <c r="D181" s="801"/>
      <c r="E181" s="801"/>
      <c r="F181" s="801"/>
      <c r="G181" s="802"/>
      <c r="H181" s="803">
        <v>421.14</v>
      </c>
      <c r="I181" s="804"/>
      <c r="J181" s="789" t="s">
        <v>250</v>
      </c>
    </row>
    <row r="182" spans="1:10" x14ac:dyDescent="0.2">
      <c r="A182" s="411" t="s">
        <v>825</v>
      </c>
      <c r="B182" s="791" t="s">
        <v>252</v>
      </c>
      <c r="C182" s="792"/>
      <c r="D182" s="792"/>
      <c r="E182" s="792"/>
      <c r="F182" s="792"/>
      <c r="G182" s="793"/>
      <c r="H182" s="794">
        <v>421.14</v>
      </c>
      <c r="I182" s="795"/>
      <c r="J182" s="790"/>
    </row>
    <row r="183" spans="1:10" x14ac:dyDescent="0.2">
      <c r="B183" s="103" t="s">
        <v>34</v>
      </c>
      <c r="C183" s="337"/>
      <c r="D183" s="104" t="s">
        <v>343</v>
      </c>
      <c r="E183" s="104"/>
      <c r="F183" s="104"/>
      <c r="G183" s="104"/>
      <c r="H183" s="104"/>
      <c r="I183" s="104"/>
      <c r="J183" s="105"/>
    </row>
    <row r="184" spans="1:10" x14ac:dyDescent="0.2">
      <c r="B184" s="111" t="s">
        <v>35</v>
      </c>
      <c r="C184" s="112"/>
      <c r="D184" s="113" t="s">
        <v>120</v>
      </c>
      <c r="E184" s="113"/>
      <c r="F184" s="113"/>
      <c r="G184" s="113"/>
      <c r="H184" s="113"/>
      <c r="I184" s="113"/>
      <c r="J184" s="114"/>
    </row>
    <row r="185" spans="1:10" x14ac:dyDescent="0.2">
      <c r="B185" s="115" t="s">
        <v>126</v>
      </c>
      <c r="C185" s="116"/>
      <c r="D185" s="117" t="s">
        <v>800</v>
      </c>
      <c r="E185" s="117"/>
      <c r="F185" s="117"/>
      <c r="G185" s="117"/>
      <c r="H185" s="117"/>
      <c r="I185" s="117"/>
      <c r="J185" s="118"/>
    </row>
    <row r="186" spans="1:10" ht="39" customHeight="1" x14ac:dyDescent="0.2">
      <c r="B186" s="106" t="s">
        <v>490</v>
      </c>
      <c r="C186" s="106">
        <v>301000132</v>
      </c>
      <c r="D186" s="926" t="s">
        <v>1800</v>
      </c>
      <c r="E186" s="927"/>
      <c r="F186" s="806"/>
      <c r="G186" s="806"/>
      <c r="H186" s="806"/>
      <c r="I186" s="807"/>
      <c r="J186" s="200" t="s">
        <v>153</v>
      </c>
    </row>
    <row r="187" spans="1:10" ht="24" x14ac:dyDescent="0.2">
      <c r="B187" s="828" t="s">
        <v>247</v>
      </c>
      <c r="C187" s="828"/>
      <c r="D187" s="828"/>
      <c r="E187" s="824" t="s">
        <v>41</v>
      </c>
      <c r="F187" s="825"/>
      <c r="G187" s="824" t="s">
        <v>256</v>
      </c>
      <c r="H187" s="825"/>
      <c r="I187" s="182" t="s">
        <v>815</v>
      </c>
      <c r="J187" s="321" t="s">
        <v>251</v>
      </c>
    </row>
    <row r="188" spans="1:10" x14ac:dyDescent="0.2">
      <c r="B188" s="119"/>
      <c r="C188" s="90"/>
      <c r="D188" s="90"/>
      <c r="E188" s="826">
        <v>46</v>
      </c>
      <c r="F188" s="827"/>
      <c r="G188" s="826">
        <v>7</v>
      </c>
      <c r="H188" s="827"/>
      <c r="I188" s="469">
        <v>322</v>
      </c>
      <c r="J188" s="862" t="s">
        <v>816</v>
      </c>
    </row>
    <row r="189" spans="1:10" x14ac:dyDescent="0.2">
      <c r="B189" s="119"/>
      <c r="C189" s="90"/>
      <c r="D189" s="90"/>
      <c r="E189" s="826">
        <v>16</v>
      </c>
      <c r="F189" s="827"/>
      <c r="G189" s="826">
        <v>3</v>
      </c>
      <c r="H189" s="827"/>
      <c r="I189" s="469">
        <v>112</v>
      </c>
      <c r="J189" s="863"/>
    </row>
    <row r="190" spans="1:10" x14ac:dyDescent="0.2">
      <c r="A190" s="411" t="s">
        <v>490</v>
      </c>
      <c r="B190" s="143"/>
      <c r="C190" s="144"/>
      <c r="D190" s="317"/>
      <c r="E190" s="317"/>
      <c r="F190" s="317"/>
      <c r="G190" s="317"/>
      <c r="H190" s="318"/>
      <c r="I190" s="304">
        <v>434</v>
      </c>
      <c r="J190" s="864"/>
    </row>
    <row r="191" spans="1:10" x14ac:dyDescent="0.2">
      <c r="B191" s="200" t="s">
        <v>491</v>
      </c>
      <c r="C191" s="200">
        <v>95601</v>
      </c>
      <c r="D191" s="899" t="s">
        <v>1801</v>
      </c>
      <c r="E191" s="899"/>
      <c r="F191" s="899"/>
      <c r="G191" s="899"/>
      <c r="H191" s="899"/>
      <c r="I191" s="899"/>
      <c r="J191" s="200" t="s">
        <v>119</v>
      </c>
    </row>
    <row r="192" spans="1:10" x14ac:dyDescent="0.2">
      <c r="B192" s="796" t="s">
        <v>247</v>
      </c>
      <c r="C192" s="797"/>
      <c r="D192" s="797"/>
      <c r="E192" s="797"/>
      <c r="F192" s="797"/>
      <c r="G192" s="797"/>
      <c r="H192" s="798"/>
      <c r="I192" s="306" t="s">
        <v>40</v>
      </c>
      <c r="J192" s="277" t="s">
        <v>251</v>
      </c>
    </row>
    <row r="193" spans="1:10" x14ac:dyDescent="0.2">
      <c r="B193" s="800" t="s">
        <v>1233</v>
      </c>
      <c r="C193" s="801"/>
      <c r="D193" s="801"/>
      <c r="E193" s="801"/>
      <c r="F193" s="801"/>
      <c r="G193" s="801"/>
      <c r="H193" s="802"/>
      <c r="I193" s="196">
        <v>62</v>
      </c>
      <c r="J193" s="911" t="s">
        <v>40</v>
      </c>
    </row>
    <row r="194" spans="1:10" x14ac:dyDescent="0.2">
      <c r="A194" s="411" t="s">
        <v>491</v>
      </c>
      <c r="B194" s="913" t="s">
        <v>252</v>
      </c>
      <c r="C194" s="914"/>
      <c r="D194" s="914"/>
      <c r="E194" s="914"/>
      <c r="F194" s="914"/>
      <c r="G194" s="914"/>
      <c r="H194" s="915"/>
      <c r="I194" s="303">
        <v>62</v>
      </c>
      <c r="J194" s="912"/>
    </row>
    <row r="195" spans="1:10" x14ac:dyDescent="0.2">
      <c r="B195" s="200" t="s">
        <v>492</v>
      </c>
      <c r="C195" s="200">
        <v>95592</v>
      </c>
      <c r="D195" s="899" t="s">
        <v>1803</v>
      </c>
      <c r="E195" s="899"/>
      <c r="F195" s="899"/>
      <c r="G195" s="899"/>
      <c r="H195" s="899"/>
      <c r="I195" s="899"/>
      <c r="J195" s="200" t="s">
        <v>214</v>
      </c>
    </row>
    <row r="196" spans="1:10" x14ac:dyDescent="0.2">
      <c r="B196" s="796" t="s">
        <v>247</v>
      </c>
      <c r="C196" s="797"/>
      <c r="D196" s="797"/>
      <c r="E196" s="797"/>
      <c r="F196" s="797"/>
      <c r="G196" s="797"/>
      <c r="H196" s="798"/>
      <c r="I196" s="306" t="s">
        <v>267</v>
      </c>
      <c r="J196" s="277" t="s">
        <v>251</v>
      </c>
    </row>
    <row r="197" spans="1:10" x14ac:dyDescent="0.2">
      <c r="B197" s="800" t="s">
        <v>1233</v>
      </c>
      <c r="C197" s="801"/>
      <c r="D197" s="801"/>
      <c r="E197" s="801"/>
      <c r="F197" s="801"/>
      <c r="G197" s="801"/>
      <c r="H197" s="802"/>
      <c r="I197" s="196">
        <v>41.099999999999994</v>
      </c>
      <c r="J197" s="911" t="s">
        <v>623</v>
      </c>
    </row>
    <row r="198" spans="1:10" x14ac:dyDescent="0.2">
      <c r="A198" s="411" t="s">
        <v>492</v>
      </c>
      <c r="B198" s="913" t="s">
        <v>252</v>
      </c>
      <c r="C198" s="914"/>
      <c r="D198" s="914"/>
      <c r="E198" s="914"/>
      <c r="F198" s="914"/>
      <c r="G198" s="914"/>
      <c r="H198" s="915"/>
      <c r="I198" s="303">
        <v>41.099999999999994</v>
      </c>
      <c r="J198" s="912"/>
    </row>
    <row r="199" spans="1:10" x14ac:dyDescent="0.2">
      <c r="B199" s="200" t="s">
        <v>1500</v>
      </c>
      <c r="C199" s="200" t="s">
        <v>1389</v>
      </c>
      <c r="D199" s="899" t="s">
        <v>1289</v>
      </c>
      <c r="E199" s="899"/>
      <c r="F199" s="899"/>
      <c r="G199" s="899"/>
      <c r="H199" s="899"/>
      <c r="I199" s="899"/>
      <c r="J199" s="200" t="s">
        <v>119</v>
      </c>
    </row>
    <row r="200" spans="1:10" x14ac:dyDescent="0.2">
      <c r="B200" s="796" t="s">
        <v>247</v>
      </c>
      <c r="C200" s="797"/>
      <c r="D200" s="797"/>
      <c r="E200" s="797"/>
      <c r="F200" s="797"/>
      <c r="G200" s="797"/>
      <c r="H200" s="798"/>
      <c r="I200" s="306" t="s">
        <v>817</v>
      </c>
      <c r="J200" s="277" t="s">
        <v>251</v>
      </c>
    </row>
    <row r="201" spans="1:10" x14ac:dyDescent="0.2">
      <c r="B201" s="800" t="s">
        <v>1233</v>
      </c>
      <c r="C201" s="801"/>
      <c r="D201" s="801"/>
      <c r="E201" s="801"/>
      <c r="F201" s="801"/>
      <c r="G201" s="801"/>
      <c r="H201" s="802"/>
      <c r="I201" s="196">
        <v>1</v>
      </c>
      <c r="J201" s="911" t="s">
        <v>40</v>
      </c>
    </row>
    <row r="202" spans="1:10" x14ac:dyDescent="0.2">
      <c r="A202" s="411" t="s">
        <v>1500</v>
      </c>
      <c r="B202" s="913" t="s">
        <v>252</v>
      </c>
      <c r="C202" s="914"/>
      <c r="D202" s="914"/>
      <c r="E202" s="914"/>
      <c r="F202" s="914"/>
      <c r="G202" s="914"/>
      <c r="H202" s="915"/>
      <c r="I202" s="303">
        <v>1</v>
      </c>
      <c r="J202" s="912"/>
    </row>
    <row r="203" spans="1:10" x14ac:dyDescent="0.2">
      <c r="B203" s="115" t="s">
        <v>750</v>
      </c>
      <c r="C203" s="116"/>
      <c r="D203" s="117" t="s">
        <v>801</v>
      </c>
      <c r="E203" s="117"/>
      <c r="F203" s="117"/>
      <c r="G203" s="117"/>
      <c r="H203" s="117"/>
      <c r="I203" s="117"/>
      <c r="J203" s="118"/>
    </row>
    <row r="204" spans="1:10" x14ac:dyDescent="0.2">
      <c r="B204" s="200" t="s">
        <v>751</v>
      </c>
      <c r="C204" s="200">
        <v>96523</v>
      </c>
      <c r="D204" s="899" t="s">
        <v>1805</v>
      </c>
      <c r="E204" s="899"/>
      <c r="F204" s="899"/>
      <c r="G204" s="899"/>
      <c r="H204" s="899"/>
      <c r="I204" s="899"/>
      <c r="J204" s="200" t="s">
        <v>1771</v>
      </c>
    </row>
    <row r="205" spans="1:10" x14ac:dyDescent="0.2">
      <c r="B205" s="828" t="s">
        <v>247</v>
      </c>
      <c r="C205" s="828"/>
      <c r="D205" s="828"/>
      <c r="E205" s="828"/>
      <c r="F205" s="828"/>
      <c r="G205" s="182" t="s">
        <v>264</v>
      </c>
      <c r="H205" s="182" t="s">
        <v>265</v>
      </c>
      <c r="I205" s="308" t="s">
        <v>260</v>
      </c>
      <c r="J205" s="321" t="s">
        <v>251</v>
      </c>
    </row>
    <row r="206" spans="1:10" x14ac:dyDescent="0.2">
      <c r="B206" s="829"/>
      <c r="C206" s="829"/>
      <c r="D206" s="829"/>
      <c r="E206" s="829"/>
      <c r="F206" s="829"/>
      <c r="G206" s="311">
        <v>8.6199999999999992</v>
      </c>
      <c r="H206" s="311">
        <v>1.6</v>
      </c>
      <c r="I206" s="309">
        <v>13.792</v>
      </c>
      <c r="J206" s="862" t="s">
        <v>289</v>
      </c>
    </row>
    <row r="207" spans="1:10" x14ac:dyDescent="0.2">
      <c r="A207" s="411" t="s">
        <v>751</v>
      </c>
      <c r="B207" s="791" t="s">
        <v>252</v>
      </c>
      <c r="C207" s="792"/>
      <c r="D207" s="792"/>
      <c r="E207" s="792"/>
      <c r="F207" s="792"/>
      <c r="G207" s="792"/>
      <c r="H207" s="793"/>
      <c r="I207" s="303">
        <v>13.792</v>
      </c>
      <c r="J207" s="864"/>
    </row>
    <row r="208" spans="1:10" x14ac:dyDescent="0.2">
      <c r="B208" s="200" t="s">
        <v>752</v>
      </c>
      <c r="C208" s="200">
        <v>96617</v>
      </c>
      <c r="D208" s="899" t="s">
        <v>1807</v>
      </c>
      <c r="E208" s="899"/>
      <c r="F208" s="899"/>
      <c r="G208" s="899"/>
      <c r="H208" s="899"/>
      <c r="I208" s="899"/>
      <c r="J208" s="200" t="s">
        <v>45</v>
      </c>
    </row>
    <row r="209" spans="1:10" x14ac:dyDescent="0.2">
      <c r="B209" s="824" t="s">
        <v>247</v>
      </c>
      <c r="C209" s="825"/>
      <c r="D209" s="825"/>
      <c r="E209" s="825"/>
      <c r="F209" s="825"/>
      <c r="G209" s="825"/>
      <c r="H209" s="875"/>
      <c r="I209" s="308" t="s">
        <v>266</v>
      </c>
      <c r="J209" s="321" t="s">
        <v>251</v>
      </c>
    </row>
    <row r="210" spans="1:10" x14ac:dyDescent="0.2">
      <c r="B210" s="938" t="s">
        <v>247</v>
      </c>
      <c r="C210" s="939"/>
      <c r="D210" s="940"/>
      <c r="E210" s="306" t="s">
        <v>256</v>
      </c>
      <c r="F210" s="306" t="s">
        <v>248</v>
      </c>
      <c r="G210" s="938" t="s">
        <v>41</v>
      </c>
      <c r="H210" s="940"/>
      <c r="I210" s="306" t="s">
        <v>250</v>
      </c>
      <c r="J210" s="868" t="s">
        <v>863</v>
      </c>
    </row>
    <row r="211" spans="1:10" x14ac:dyDescent="0.2">
      <c r="A211" s="411"/>
      <c r="B211" s="818" t="s">
        <v>864</v>
      </c>
      <c r="C211" s="819"/>
      <c r="D211" s="820"/>
      <c r="E211" s="470">
        <v>0.55000000000000004</v>
      </c>
      <c r="F211" s="470">
        <v>0.55000000000000004</v>
      </c>
      <c r="G211" s="1035">
        <v>30</v>
      </c>
      <c r="H211" s="1036"/>
      <c r="I211" s="307">
        <v>9.0750000000000011</v>
      </c>
      <c r="J211" s="869"/>
    </row>
    <row r="212" spans="1:10" x14ac:dyDescent="0.2">
      <c r="A212" s="411"/>
      <c r="B212" s="818" t="s">
        <v>865</v>
      </c>
      <c r="C212" s="819"/>
      <c r="D212" s="820"/>
      <c r="E212" s="120">
        <v>1.45</v>
      </c>
      <c r="F212" s="470">
        <v>0.55000000000000004</v>
      </c>
      <c r="G212" s="1035">
        <v>8</v>
      </c>
      <c r="H212" s="1036"/>
      <c r="I212" s="307">
        <v>6.38</v>
      </c>
      <c r="J212" s="869"/>
    </row>
    <row r="213" spans="1:10" x14ac:dyDescent="0.2">
      <c r="A213" s="411" t="s">
        <v>752</v>
      </c>
      <c r="B213" s="913" t="s">
        <v>252</v>
      </c>
      <c r="C213" s="914"/>
      <c r="D213" s="914"/>
      <c r="E213" s="914"/>
      <c r="F213" s="914"/>
      <c r="G213" s="914"/>
      <c r="H213" s="915"/>
      <c r="I213" s="304">
        <v>15.455000000000002</v>
      </c>
      <c r="J213" s="870"/>
    </row>
    <row r="214" spans="1:10" ht="28.5" customHeight="1" x14ac:dyDescent="0.2">
      <c r="B214" s="200" t="s">
        <v>753</v>
      </c>
      <c r="C214" s="200">
        <v>96540</v>
      </c>
      <c r="D214" s="805" t="s">
        <v>1809</v>
      </c>
      <c r="E214" s="806"/>
      <c r="F214" s="806"/>
      <c r="G214" s="806"/>
      <c r="H214" s="806"/>
      <c r="I214" s="807"/>
      <c r="J214" s="200" t="s">
        <v>45</v>
      </c>
    </row>
    <row r="215" spans="1:10" x14ac:dyDescent="0.2">
      <c r="B215" s="796" t="s">
        <v>247</v>
      </c>
      <c r="C215" s="797"/>
      <c r="D215" s="797"/>
      <c r="E215" s="797"/>
      <c r="F215" s="797"/>
      <c r="G215" s="797"/>
      <c r="H215" s="798"/>
      <c r="I215" s="306" t="s">
        <v>261</v>
      </c>
      <c r="J215" s="277" t="s">
        <v>251</v>
      </c>
    </row>
    <row r="216" spans="1:10" ht="15" customHeight="1" x14ac:dyDescent="0.2">
      <c r="B216" s="800" t="s">
        <v>818</v>
      </c>
      <c r="C216" s="801"/>
      <c r="D216" s="801"/>
      <c r="E216" s="801"/>
      <c r="F216" s="801"/>
      <c r="G216" s="801"/>
      <c r="H216" s="802"/>
      <c r="I216" s="309">
        <v>70.47</v>
      </c>
      <c r="J216" s="789" t="s">
        <v>262</v>
      </c>
    </row>
    <row r="217" spans="1:10" x14ac:dyDescent="0.2">
      <c r="A217" s="411" t="s">
        <v>753</v>
      </c>
      <c r="B217" s="913" t="s">
        <v>252</v>
      </c>
      <c r="C217" s="914"/>
      <c r="D217" s="914"/>
      <c r="E217" s="914"/>
      <c r="F217" s="914"/>
      <c r="G217" s="914"/>
      <c r="H217" s="915"/>
      <c r="I217" s="304">
        <v>70.47</v>
      </c>
      <c r="J217" s="790"/>
    </row>
    <row r="218" spans="1:10" x14ac:dyDescent="0.2">
      <c r="B218" s="200" t="s">
        <v>754</v>
      </c>
      <c r="C218" s="200">
        <v>96543</v>
      </c>
      <c r="D218" s="899" t="s">
        <v>1811</v>
      </c>
      <c r="E218" s="899"/>
      <c r="F218" s="899"/>
      <c r="G218" s="899"/>
      <c r="H218" s="899"/>
      <c r="I218" s="899"/>
      <c r="J218" s="200" t="s">
        <v>214</v>
      </c>
    </row>
    <row r="219" spans="1:10" x14ac:dyDescent="0.2">
      <c r="B219" s="796" t="s">
        <v>247</v>
      </c>
      <c r="C219" s="797"/>
      <c r="D219" s="797"/>
      <c r="E219" s="797"/>
      <c r="F219" s="797"/>
      <c r="G219" s="797"/>
      <c r="H219" s="798"/>
      <c r="I219" s="306" t="s">
        <v>267</v>
      </c>
      <c r="J219" s="277" t="s">
        <v>251</v>
      </c>
    </row>
    <row r="220" spans="1:10" x14ac:dyDescent="0.2">
      <c r="B220" s="800" t="s">
        <v>818</v>
      </c>
      <c r="C220" s="801"/>
      <c r="D220" s="801"/>
      <c r="E220" s="801"/>
      <c r="F220" s="801"/>
      <c r="G220" s="801"/>
      <c r="H220" s="802"/>
      <c r="I220" s="196">
        <v>164.4</v>
      </c>
      <c r="J220" s="789" t="s">
        <v>263</v>
      </c>
    </row>
    <row r="221" spans="1:10" x14ac:dyDescent="0.2">
      <c r="A221" s="411" t="s">
        <v>754</v>
      </c>
      <c r="B221" s="791" t="s">
        <v>252</v>
      </c>
      <c r="C221" s="792"/>
      <c r="D221" s="792"/>
      <c r="E221" s="792"/>
      <c r="F221" s="792"/>
      <c r="G221" s="792"/>
      <c r="H221" s="793"/>
      <c r="I221" s="122">
        <v>164.4</v>
      </c>
      <c r="J221" s="790"/>
    </row>
    <row r="222" spans="1:10" x14ac:dyDescent="0.2">
      <c r="B222" s="200" t="s">
        <v>755</v>
      </c>
      <c r="C222" s="200">
        <v>96545</v>
      </c>
      <c r="D222" s="899" t="s">
        <v>1813</v>
      </c>
      <c r="E222" s="899"/>
      <c r="F222" s="899"/>
      <c r="G222" s="899"/>
      <c r="H222" s="899"/>
      <c r="I222" s="899"/>
      <c r="J222" s="200" t="s">
        <v>214</v>
      </c>
    </row>
    <row r="223" spans="1:10" x14ac:dyDescent="0.2">
      <c r="B223" s="796" t="s">
        <v>247</v>
      </c>
      <c r="C223" s="797"/>
      <c r="D223" s="797"/>
      <c r="E223" s="797"/>
      <c r="F223" s="797"/>
      <c r="G223" s="797"/>
      <c r="H223" s="798"/>
      <c r="I223" s="306" t="s">
        <v>267</v>
      </c>
      <c r="J223" s="277" t="s">
        <v>251</v>
      </c>
    </row>
    <row r="224" spans="1:10" x14ac:dyDescent="0.2">
      <c r="B224" s="800" t="s">
        <v>818</v>
      </c>
      <c r="C224" s="801"/>
      <c r="D224" s="801"/>
      <c r="E224" s="801"/>
      <c r="F224" s="801"/>
      <c r="G224" s="801"/>
      <c r="H224" s="802"/>
      <c r="I224" s="196">
        <v>13.3</v>
      </c>
      <c r="J224" s="789" t="s">
        <v>263</v>
      </c>
    </row>
    <row r="225" spans="1:10" x14ac:dyDescent="0.2">
      <c r="A225" s="411" t="s">
        <v>755</v>
      </c>
      <c r="B225" s="791" t="s">
        <v>252</v>
      </c>
      <c r="C225" s="792"/>
      <c r="D225" s="792"/>
      <c r="E225" s="792"/>
      <c r="F225" s="792"/>
      <c r="G225" s="792"/>
      <c r="H225" s="793"/>
      <c r="I225" s="122">
        <v>13.3</v>
      </c>
      <c r="J225" s="790"/>
    </row>
    <row r="226" spans="1:10" x14ac:dyDescent="0.2">
      <c r="B226" s="200" t="s">
        <v>756</v>
      </c>
      <c r="C226" s="200">
        <v>96546</v>
      </c>
      <c r="D226" s="899" t="s">
        <v>1815</v>
      </c>
      <c r="E226" s="899"/>
      <c r="F226" s="899"/>
      <c r="G226" s="899"/>
      <c r="H226" s="899"/>
      <c r="I226" s="899"/>
      <c r="J226" s="200" t="s">
        <v>214</v>
      </c>
    </row>
    <row r="227" spans="1:10" x14ac:dyDescent="0.2">
      <c r="B227" s="796" t="s">
        <v>247</v>
      </c>
      <c r="C227" s="797"/>
      <c r="D227" s="797"/>
      <c r="E227" s="797"/>
      <c r="F227" s="797"/>
      <c r="G227" s="797"/>
      <c r="H227" s="798"/>
      <c r="I227" s="306" t="s">
        <v>267</v>
      </c>
      <c r="J227" s="277" t="s">
        <v>251</v>
      </c>
    </row>
    <row r="228" spans="1:10" x14ac:dyDescent="0.2">
      <c r="B228" s="800" t="s">
        <v>818</v>
      </c>
      <c r="C228" s="801"/>
      <c r="D228" s="801"/>
      <c r="E228" s="801"/>
      <c r="F228" s="801"/>
      <c r="G228" s="801"/>
      <c r="H228" s="802"/>
      <c r="I228" s="196">
        <v>152.79999999999998</v>
      </c>
      <c r="J228" s="789" t="s">
        <v>263</v>
      </c>
    </row>
    <row r="229" spans="1:10" x14ac:dyDescent="0.2">
      <c r="A229" s="411" t="s">
        <v>756</v>
      </c>
      <c r="B229" s="791" t="s">
        <v>252</v>
      </c>
      <c r="C229" s="792"/>
      <c r="D229" s="792"/>
      <c r="E229" s="792"/>
      <c r="F229" s="792"/>
      <c r="G229" s="792"/>
      <c r="H229" s="793"/>
      <c r="I229" s="122">
        <v>152.79999999999998</v>
      </c>
      <c r="J229" s="790"/>
    </row>
    <row r="230" spans="1:10" x14ac:dyDescent="0.2">
      <c r="B230" s="200" t="s">
        <v>757</v>
      </c>
      <c r="C230" s="200">
        <v>104920</v>
      </c>
      <c r="D230" s="899" t="s">
        <v>1817</v>
      </c>
      <c r="E230" s="899"/>
      <c r="F230" s="899"/>
      <c r="G230" s="899"/>
      <c r="H230" s="899"/>
      <c r="I230" s="899"/>
      <c r="J230" s="200" t="s">
        <v>214</v>
      </c>
    </row>
    <row r="231" spans="1:10" x14ac:dyDescent="0.2">
      <c r="B231" s="796" t="s">
        <v>247</v>
      </c>
      <c r="C231" s="797"/>
      <c r="D231" s="797"/>
      <c r="E231" s="797"/>
      <c r="F231" s="797"/>
      <c r="G231" s="797"/>
      <c r="H231" s="798"/>
      <c r="I231" s="306" t="s">
        <v>267</v>
      </c>
      <c r="J231" s="277" t="s">
        <v>251</v>
      </c>
    </row>
    <row r="232" spans="1:10" x14ac:dyDescent="0.2">
      <c r="B232" s="800" t="s">
        <v>818</v>
      </c>
      <c r="C232" s="801"/>
      <c r="D232" s="801"/>
      <c r="E232" s="801"/>
      <c r="F232" s="801"/>
      <c r="G232" s="801"/>
      <c r="H232" s="802"/>
      <c r="I232" s="196">
        <v>37.700000000000003</v>
      </c>
      <c r="J232" s="789" t="s">
        <v>263</v>
      </c>
    </row>
    <row r="233" spans="1:10" x14ac:dyDescent="0.2">
      <c r="A233" s="411" t="s">
        <v>757</v>
      </c>
      <c r="B233" s="791" t="s">
        <v>252</v>
      </c>
      <c r="C233" s="792"/>
      <c r="D233" s="792"/>
      <c r="E233" s="792"/>
      <c r="F233" s="792"/>
      <c r="G233" s="792"/>
      <c r="H233" s="793"/>
      <c r="I233" s="122">
        <v>37.700000000000003</v>
      </c>
      <c r="J233" s="790"/>
    </row>
    <row r="234" spans="1:10" x14ac:dyDescent="0.2">
      <c r="B234" s="200" t="s">
        <v>758</v>
      </c>
      <c r="C234" s="200">
        <v>94965</v>
      </c>
      <c r="D234" s="899" t="s">
        <v>1819</v>
      </c>
      <c r="E234" s="899"/>
      <c r="F234" s="899"/>
      <c r="G234" s="899"/>
      <c r="H234" s="899"/>
      <c r="I234" s="899"/>
      <c r="J234" s="200" t="s">
        <v>1771</v>
      </c>
    </row>
    <row r="235" spans="1:10" x14ac:dyDescent="0.2">
      <c r="B235" s="796" t="s">
        <v>247</v>
      </c>
      <c r="C235" s="797"/>
      <c r="D235" s="797"/>
      <c r="E235" s="797"/>
      <c r="F235" s="797"/>
      <c r="G235" s="797"/>
      <c r="H235" s="798"/>
      <c r="I235" s="306" t="s">
        <v>260</v>
      </c>
      <c r="J235" s="277" t="s">
        <v>251</v>
      </c>
    </row>
    <row r="236" spans="1:10" x14ac:dyDescent="0.2">
      <c r="B236" s="800" t="s">
        <v>818</v>
      </c>
      <c r="C236" s="801"/>
      <c r="D236" s="801"/>
      <c r="E236" s="801"/>
      <c r="F236" s="801"/>
      <c r="G236" s="801"/>
      <c r="H236" s="802"/>
      <c r="I236" s="196">
        <v>8.6199999999999992</v>
      </c>
      <c r="J236" s="789" t="s">
        <v>260</v>
      </c>
    </row>
    <row r="237" spans="1:10" x14ac:dyDescent="0.2">
      <c r="A237" s="411" t="s">
        <v>758</v>
      </c>
      <c r="B237" s="791" t="s">
        <v>252</v>
      </c>
      <c r="C237" s="792"/>
      <c r="D237" s="792"/>
      <c r="E237" s="792"/>
      <c r="F237" s="792"/>
      <c r="G237" s="792"/>
      <c r="H237" s="793"/>
      <c r="I237" s="122">
        <v>8.6199999999999992</v>
      </c>
      <c r="J237" s="790"/>
    </row>
    <row r="238" spans="1:10" x14ac:dyDescent="0.2">
      <c r="B238" s="200" t="s">
        <v>759</v>
      </c>
      <c r="C238" s="200">
        <v>103670</v>
      </c>
      <c r="D238" s="899" t="s">
        <v>1821</v>
      </c>
      <c r="E238" s="899"/>
      <c r="F238" s="899"/>
      <c r="G238" s="899"/>
      <c r="H238" s="899"/>
      <c r="I238" s="899"/>
      <c r="J238" s="200" t="s">
        <v>1771</v>
      </c>
    </row>
    <row r="239" spans="1:10" x14ac:dyDescent="0.2">
      <c r="B239" s="796" t="s">
        <v>247</v>
      </c>
      <c r="C239" s="797"/>
      <c r="D239" s="797"/>
      <c r="E239" s="797"/>
      <c r="F239" s="797"/>
      <c r="G239" s="797"/>
      <c r="H239" s="798"/>
      <c r="I239" s="306" t="s">
        <v>267</v>
      </c>
      <c r="J239" s="277" t="s">
        <v>251</v>
      </c>
    </row>
    <row r="240" spans="1:10" x14ac:dyDescent="0.2">
      <c r="B240" s="800" t="s">
        <v>1234</v>
      </c>
      <c r="C240" s="801"/>
      <c r="D240" s="801"/>
      <c r="E240" s="801"/>
      <c r="F240" s="801"/>
      <c r="G240" s="801"/>
      <c r="H240" s="802"/>
      <c r="I240" s="196">
        <v>8.6199999999999992</v>
      </c>
      <c r="J240" s="789" t="s">
        <v>260</v>
      </c>
    </row>
    <row r="241" spans="1:10" x14ac:dyDescent="0.2">
      <c r="A241" s="411" t="s">
        <v>759</v>
      </c>
      <c r="B241" s="791" t="s">
        <v>252</v>
      </c>
      <c r="C241" s="792"/>
      <c r="D241" s="792"/>
      <c r="E241" s="792"/>
      <c r="F241" s="792"/>
      <c r="G241" s="792"/>
      <c r="H241" s="793"/>
      <c r="I241" s="122">
        <v>8.6199999999999992</v>
      </c>
      <c r="J241" s="790"/>
    </row>
    <row r="242" spans="1:10" x14ac:dyDescent="0.2">
      <c r="A242" s="411"/>
      <c r="B242" s="200" t="s">
        <v>760</v>
      </c>
      <c r="C242" s="200">
        <v>98557</v>
      </c>
      <c r="D242" s="899" t="s">
        <v>1823</v>
      </c>
      <c r="E242" s="899"/>
      <c r="F242" s="899"/>
      <c r="G242" s="899"/>
      <c r="H242" s="899"/>
      <c r="I242" s="899"/>
      <c r="J242" s="200" t="s">
        <v>45</v>
      </c>
    </row>
    <row r="243" spans="1:10" x14ac:dyDescent="0.2">
      <c r="A243" s="411"/>
      <c r="B243" s="796" t="s">
        <v>247</v>
      </c>
      <c r="C243" s="797"/>
      <c r="D243" s="797"/>
      <c r="E243" s="797"/>
      <c r="F243" s="797"/>
      <c r="G243" s="797"/>
      <c r="H243" s="798"/>
      <c r="I243" s="306" t="s">
        <v>250</v>
      </c>
      <c r="J243" s="277" t="s">
        <v>251</v>
      </c>
    </row>
    <row r="244" spans="1:10" x14ac:dyDescent="0.2">
      <c r="A244" s="411"/>
      <c r="B244" s="800" t="s">
        <v>266</v>
      </c>
      <c r="C244" s="801"/>
      <c r="D244" s="801"/>
      <c r="E244" s="801"/>
      <c r="F244" s="801"/>
      <c r="G244" s="801"/>
      <c r="H244" s="802"/>
      <c r="I244" s="196">
        <v>70.47</v>
      </c>
      <c r="J244" s="789" t="s">
        <v>266</v>
      </c>
    </row>
    <row r="245" spans="1:10" x14ac:dyDescent="0.2">
      <c r="A245" s="411" t="s">
        <v>760</v>
      </c>
      <c r="B245" s="791" t="s">
        <v>252</v>
      </c>
      <c r="C245" s="792"/>
      <c r="D245" s="792"/>
      <c r="E245" s="792"/>
      <c r="F245" s="792"/>
      <c r="G245" s="792"/>
      <c r="H245" s="793"/>
      <c r="I245" s="122">
        <v>70.47</v>
      </c>
      <c r="J245" s="790"/>
    </row>
    <row r="246" spans="1:10" x14ac:dyDescent="0.2">
      <c r="B246" s="200" t="s">
        <v>1501</v>
      </c>
      <c r="C246" s="200">
        <v>93382</v>
      </c>
      <c r="D246" s="899" t="s">
        <v>1825</v>
      </c>
      <c r="E246" s="899"/>
      <c r="F246" s="899"/>
      <c r="G246" s="899"/>
      <c r="H246" s="899"/>
      <c r="I246" s="899"/>
      <c r="J246" s="200" t="s">
        <v>1771</v>
      </c>
    </row>
    <row r="247" spans="1:10" x14ac:dyDescent="0.2">
      <c r="B247" s="796" t="s">
        <v>247</v>
      </c>
      <c r="C247" s="797"/>
      <c r="D247" s="797"/>
      <c r="E247" s="797"/>
      <c r="F247" s="797"/>
      <c r="G247" s="797"/>
      <c r="H247" s="798"/>
      <c r="I247" s="306" t="s">
        <v>260</v>
      </c>
      <c r="J247" s="277" t="s">
        <v>251</v>
      </c>
    </row>
    <row r="248" spans="1:10" x14ac:dyDescent="0.2">
      <c r="B248" s="800" t="s">
        <v>819</v>
      </c>
      <c r="C248" s="801"/>
      <c r="D248" s="801"/>
      <c r="E248" s="801"/>
      <c r="F248" s="801"/>
      <c r="G248" s="801"/>
      <c r="H248" s="802"/>
      <c r="I248" s="196">
        <v>5.1720000000000006</v>
      </c>
      <c r="J248" s="789" t="s">
        <v>1235</v>
      </c>
    </row>
    <row r="249" spans="1:10" x14ac:dyDescent="0.2">
      <c r="A249" s="411" t="s">
        <v>1501</v>
      </c>
      <c r="B249" s="791" t="s">
        <v>252</v>
      </c>
      <c r="C249" s="792"/>
      <c r="D249" s="792"/>
      <c r="E249" s="792"/>
      <c r="F249" s="792"/>
      <c r="G249" s="792"/>
      <c r="H249" s="793"/>
      <c r="I249" s="122">
        <v>5.1720000000000006</v>
      </c>
      <c r="J249" s="790"/>
    </row>
    <row r="250" spans="1:10" x14ac:dyDescent="0.2">
      <c r="A250" s="411"/>
      <c r="B250" s="328" t="s">
        <v>803</v>
      </c>
      <c r="C250" s="116"/>
      <c r="D250" s="117" t="s">
        <v>802</v>
      </c>
      <c r="E250" s="117"/>
      <c r="F250" s="117"/>
      <c r="G250" s="117"/>
      <c r="H250" s="117"/>
      <c r="I250" s="117"/>
      <c r="J250" s="118"/>
    </row>
    <row r="251" spans="1:10" x14ac:dyDescent="0.2">
      <c r="A251" s="411"/>
      <c r="B251" s="200" t="s">
        <v>804</v>
      </c>
      <c r="C251" s="200">
        <v>96527</v>
      </c>
      <c r="D251" s="899" t="s">
        <v>1827</v>
      </c>
      <c r="E251" s="899"/>
      <c r="F251" s="899"/>
      <c r="G251" s="899"/>
      <c r="H251" s="899"/>
      <c r="I251" s="899"/>
      <c r="J251" s="200" t="s">
        <v>1771</v>
      </c>
    </row>
    <row r="252" spans="1:10" x14ac:dyDescent="0.2">
      <c r="A252" s="411"/>
      <c r="B252" s="828" t="s">
        <v>247</v>
      </c>
      <c r="C252" s="828"/>
      <c r="D252" s="828"/>
      <c r="E252" s="828"/>
      <c r="F252" s="828"/>
      <c r="G252" s="182" t="s">
        <v>264</v>
      </c>
      <c r="H252" s="182" t="s">
        <v>265</v>
      </c>
      <c r="I252" s="308" t="s">
        <v>260</v>
      </c>
      <c r="J252" s="321" t="s">
        <v>251</v>
      </c>
    </row>
    <row r="253" spans="1:10" x14ac:dyDescent="0.2">
      <c r="A253" s="411"/>
      <c r="B253" s="829"/>
      <c r="C253" s="829"/>
      <c r="D253" s="829"/>
      <c r="E253" s="829"/>
      <c r="F253" s="829"/>
      <c r="G253" s="311">
        <v>5.9799999999999995</v>
      </c>
      <c r="H253" s="311">
        <v>1.6</v>
      </c>
      <c r="I253" s="309">
        <v>9.5679999999999996</v>
      </c>
      <c r="J253" s="862" t="s">
        <v>289</v>
      </c>
    </row>
    <row r="254" spans="1:10" x14ac:dyDescent="0.2">
      <c r="A254" s="411" t="s">
        <v>804</v>
      </c>
      <c r="B254" s="791" t="s">
        <v>252</v>
      </c>
      <c r="C254" s="792"/>
      <c r="D254" s="792"/>
      <c r="E254" s="792"/>
      <c r="F254" s="792"/>
      <c r="G254" s="792"/>
      <c r="H254" s="793"/>
      <c r="I254" s="303">
        <v>9.5679999999999996</v>
      </c>
      <c r="J254" s="864"/>
    </row>
    <row r="255" spans="1:10" x14ac:dyDescent="0.2">
      <c r="A255" s="411"/>
      <c r="B255" s="200" t="s">
        <v>805</v>
      </c>
      <c r="C255" s="200">
        <v>96542</v>
      </c>
      <c r="D255" s="899" t="s">
        <v>1829</v>
      </c>
      <c r="E255" s="899"/>
      <c r="F255" s="899"/>
      <c r="G255" s="899"/>
      <c r="H255" s="899"/>
      <c r="I255" s="899"/>
      <c r="J255" s="200" t="s">
        <v>45</v>
      </c>
    </row>
    <row r="256" spans="1:10" x14ac:dyDescent="0.2">
      <c r="A256" s="411"/>
      <c r="B256" s="796" t="s">
        <v>247</v>
      </c>
      <c r="C256" s="797"/>
      <c r="D256" s="797"/>
      <c r="E256" s="797"/>
      <c r="F256" s="797"/>
      <c r="G256" s="797"/>
      <c r="H256" s="798"/>
      <c r="I256" s="306" t="s">
        <v>250</v>
      </c>
      <c r="J256" s="277" t="s">
        <v>251</v>
      </c>
    </row>
    <row r="257" spans="1:10" x14ac:dyDescent="0.2">
      <c r="A257" s="411"/>
      <c r="B257" s="898" t="s">
        <v>266</v>
      </c>
      <c r="C257" s="801"/>
      <c r="D257" s="801"/>
      <c r="E257" s="801"/>
      <c r="F257" s="801"/>
      <c r="G257" s="801"/>
      <c r="H257" s="802"/>
      <c r="I257" s="196">
        <v>119.67000000000002</v>
      </c>
      <c r="J257" s="789" t="s">
        <v>250</v>
      </c>
    </row>
    <row r="258" spans="1:10" x14ac:dyDescent="0.2">
      <c r="A258" s="411" t="s">
        <v>805</v>
      </c>
      <c r="B258" s="791" t="s">
        <v>252</v>
      </c>
      <c r="C258" s="792"/>
      <c r="D258" s="792"/>
      <c r="E258" s="792"/>
      <c r="F258" s="792"/>
      <c r="G258" s="792"/>
      <c r="H258" s="793"/>
      <c r="I258" s="122">
        <v>119.67000000000002</v>
      </c>
      <c r="J258" s="790"/>
    </row>
    <row r="259" spans="1:10" x14ac:dyDescent="0.2">
      <c r="A259" s="411"/>
      <c r="B259" s="200" t="s">
        <v>806</v>
      </c>
      <c r="C259" s="200">
        <v>95241</v>
      </c>
      <c r="D259" s="899" t="s">
        <v>1831</v>
      </c>
      <c r="E259" s="899"/>
      <c r="F259" s="899"/>
      <c r="G259" s="899"/>
      <c r="H259" s="899"/>
      <c r="I259" s="899"/>
      <c r="J259" s="200" t="s">
        <v>45</v>
      </c>
    </row>
    <row r="260" spans="1:10" x14ac:dyDescent="0.2">
      <c r="A260" s="411"/>
      <c r="B260" s="796" t="s">
        <v>247</v>
      </c>
      <c r="C260" s="797"/>
      <c r="D260" s="797"/>
      <c r="E260" s="797"/>
      <c r="F260" s="797"/>
      <c r="G260" s="797"/>
      <c r="H260" s="798"/>
      <c r="I260" s="306" t="s">
        <v>250</v>
      </c>
      <c r="J260" s="277" t="s">
        <v>251</v>
      </c>
    </row>
    <row r="261" spans="1:10" x14ac:dyDescent="0.2">
      <c r="A261" s="411"/>
      <c r="B261" s="898" t="s">
        <v>820</v>
      </c>
      <c r="C261" s="801"/>
      <c r="D261" s="801"/>
      <c r="E261" s="801"/>
      <c r="F261" s="801"/>
      <c r="G261" s="801"/>
      <c r="H261" s="802"/>
      <c r="I261" s="196">
        <v>29.917500000000004</v>
      </c>
      <c r="J261" s="789" t="s">
        <v>250</v>
      </c>
    </row>
    <row r="262" spans="1:10" x14ac:dyDescent="0.2">
      <c r="A262" s="411" t="s">
        <v>806</v>
      </c>
      <c r="B262" s="791" t="s">
        <v>252</v>
      </c>
      <c r="C262" s="792"/>
      <c r="D262" s="792"/>
      <c r="E262" s="792"/>
      <c r="F262" s="792"/>
      <c r="G262" s="792"/>
      <c r="H262" s="793"/>
      <c r="I262" s="122">
        <v>29.917500000000004</v>
      </c>
      <c r="J262" s="790"/>
    </row>
    <row r="263" spans="1:10" x14ac:dyDescent="0.2">
      <c r="A263" s="411"/>
      <c r="B263" s="200" t="s">
        <v>807</v>
      </c>
      <c r="C263" s="200">
        <v>96543</v>
      </c>
      <c r="D263" s="899" t="s">
        <v>1811</v>
      </c>
      <c r="E263" s="899"/>
      <c r="F263" s="899"/>
      <c r="G263" s="899"/>
      <c r="H263" s="899"/>
      <c r="I263" s="899"/>
      <c r="J263" s="200" t="s">
        <v>214</v>
      </c>
    </row>
    <row r="264" spans="1:10" x14ac:dyDescent="0.2">
      <c r="A264" s="411"/>
      <c r="B264" s="796" t="s">
        <v>247</v>
      </c>
      <c r="C264" s="797"/>
      <c r="D264" s="797"/>
      <c r="E264" s="797"/>
      <c r="F264" s="797"/>
      <c r="G264" s="797"/>
      <c r="H264" s="798"/>
      <c r="I264" s="306" t="s">
        <v>267</v>
      </c>
      <c r="J264" s="277" t="s">
        <v>251</v>
      </c>
    </row>
    <row r="265" spans="1:10" x14ac:dyDescent="0.2">
      <c r="A265" s="411"/>
      <c r="B265" s="898" t="s">
        <v>267</v>
      </c>
      <c r="C265" s="801"/>
      <c r="D265" s="801"/>
      <c r="E265" s="801"/>
      <c r="F265" s="801"/>
      <c r="G265" s="801"/>
      <c r="H265" s="802"/>
      <c r="I265" s="196">
        <v>147.4</v>
      </c>
      <c r="J265" s="789" t="s">
        <v>250</v>
      </c>
    </row>
    <row r="266" spans="1:10" x14ac:dyDescent="0.2">
      <c r="A266" s="411" t="s">
        <v>807</v>
      </c>
      <c r="B266" s="791" t="s">
        <v>252</v>
      </c>
      <c r="C266" s="792"/>
      <c r="D266" s="792"/>
      <c r="E266" s="792"/>
      <c r="F266" s="792"/>
      <c r="G266" s="792"/>
      <c r="H266" s="793"/>
      <c r="I266" s="122">
        <v>147.4</v>
      </c>
      <c r="J266" s="790"/>
    </row>
    <row r="267" spans="1:10" x14ac:dyDescent="0.2">
      <c r="A267" s="411"/>
      <c r="B267" s="200" t="s">
        <v>808</v>
      </c>
      <c r="C267" s="200">
        <v>96545</v>
      </c>
      <c r="D267" s="899" t="s">
        <v>1813</v>
      </c>
      <c r="E267" s="899"/>
      <c r="F267" s="899"/>
      <c r="G267" s="899"/>
      <c r="H267" s="899"/>
      <c r="I267" s="899"/>
      <c r="J267" s="200" t="s">
        <v>214</v>
      </c>
    </row>
    <row r="268" spans="1:10" x14ac:dyDescent="0.2">
      <c r="A268" s="411"/>
      <c r="B268" s="796" t="s">
        <v>247</v>
      </c>
      <c r="C268" s="797"/>
      <c r="D268" s="797"/>
      <c r="E268" s="797"/>
      <c r="F268" s="797"/>
      <c r="G268" s="797"/>
      <c r="H268" s="798"/>
      <c r="I268" s="306" t="s">
        <v>267</v>
      </c>
      <c r="J268" s="277" t="s">
        <v>251</v>
      </c>
    </row>
    <row r="269" spans="1:10" x14ac:dyDescent="0.2">
      <c r="A269" s="411"/>
      <c r="B269" s="898" t="s">
        <v>267</v>
      </c>
      <c r="C269" s="801"/>
      <c r="D269" s="801"/>
      <c r="E269" s="801"/>
      <c r="F269" s="801"/>
      <c r="G269" s="801"/>
      <c r="H269" s="802"/>
      <c r="I269" s="196">
        <v>243.8</v>
      </c>
      <c r="J269" s="789" t="s">
        <v>267</v>
      </c>
    </row>
    <row r="270" spans="1:10" x14ac:dyDescent="0.2">
      <c r="A270" s="411" t="s">
        <v>808</v>
      </c>
      <c r="B270" s="791" t="s">
        <v>252</v>
      </c>
      <c r="C270" s="792"/>
      <c r="D270" s="792"/>
      <c r="E270" s="792"/>
      <c r="F270" s="792"/>
      <c r="G270" s="792"/>
      <c r="H270" s="793"/>
      <c r="I270" s="122">
        <v>243.8</v>
      </c>
      <c r="J270" s="790"/>
    </row>
    <row r="271" spans="1:10" x14ac:dyDescent="0.2">
      <c r="A271" s="411"/>
      <c r="B271" s="200" t="s">
        <v>809</v>
      </c>
      <c r="C271" s="200">
        <v>96546</v>
      </c>
      <c r="D271" s="899" t="s">
        <v>1815</v>
      </c>
      <c r="E271" s="899"/>
      <c r="F271" s="899"/>
      <c r="G271" s="899"/>
      <c r="H271" s="899"/>
      <c r="I271" s="899"/>
      <c r="J271" s="200" t="s">
        <v>214</v>
      </c>
    </row>
    <row r="272" spans="1:10" x14ac:dyDescent="0.2">
      <c r="A272" s="411"/>
      <c r="B272" s="796" t="s">
        <v>247</v>
      </c>
      <c r="C272" s="797"/>
      <c r="D272" s="797"/>
      <c r="E272" s="797"/>
      <c r="F272" s="797"/>
      <c r="G272" s="797"/>
      <c r="H272" s="798"/>
      <c r="I272" s="306" t="s">
        <v>267</v>
      </c>
      <c r="J272" s="277" t="s">
        <v>251</v>
      </c>
    </row>
    <row r="273" spans="1:10" x14ac:dyDescent="0.2">
      <c r="A273" s="411"/>
      <c r="B273" s="898" t="s">
        <v>267</v>
      </c>
      <c r="C273" s="801"/>
      <c r="D273" s="801"/>
      <c r="E273" s="801"/>
      <c r="F273" s="801"/>
      <c r="G273" s="801"/>
      <c r="H273" s="802"/>
      <c r="I273" s="196">
        <v>49.2</v>
      </c>
      <c r="J273" s="789" t="s">
        <v>267</v>
      </c>
    </row>
    <row r="274" spans="1:10" x14ac:dyDescent="0.2">
      <c r="A274" s="411" t="s">
        <v>809</v>
      </c>
      <c r="B274" s="791" t="s">
        <v>252</v>
      </c>
      <c r="C274" s="792"/>
      <c r="D274" s="792"/>
      <c r="E274" s="792"/>
      <c r="F274" s="792"/>
      <c r="G274" s="792"/>
      <c r="H274" s="793"/>
      <c r="I274" s="122">
        <v>49.2</v>
      </c>
      <c r="J274" s="790"/>
    </row>
    <row r="275" spans="1:10" x14ac:dyDescent="0.2">
      <c r="A275" s="411"/>
      <c r="B275" s="200" t="s">
        <v>810</v>
      </c>
      <c r="C275" s="200">
        <v>104920</v>
      </c>
      <c r="D275" s="899" t="s">
        <v>1817</v>
      </c>
      <c r="E275" s="899"/>
      <c r="F275" s="899"/>
      <c r="G275" s="899"/>
      <c r="H275" s="899"/>
      <c r="I275" s="899"/>
      <c r="J275" s="200" t="s">
        <v>214</v>
      </c>
    </row>
    <row r="276" spans="1:10" x14ac:dyDescent="0.2">
      <c r="A276" s="411"/>
      <c r="B276" s="796" t="s">
        <v>247</v>
      </c>
      <c r="C276" s="797"/>
      <c r="D276" s="797"/>
      <c r="E276" s="797"/>
      <c r="F276" s="797"/>
      <c r="G276" s="797"/>
      <c r="H276" s="798"/>
      <c r="I276" s="306" t="s">
        <v>267</v>
      </c>
      <c r="J276" s="277" t="s">
        <v>251</v>
      </c>
    </row>
    <row r="277" spans="1:10" x14ac:dyDescent="0.2">
      <c r="A277" s="411"/>
      <c r="B277" s="898" t="s">
        <v>267</v>
      </c>
      <c r="C277" s="801"/>
      <c r="D277" s="801"/>
      <c r="E277" s="801"/>
      <c r="F277" s="801"/>
      <c r="G277" s="801"/>
      <c r="H277" s="802"/>
      <c r="I277" s="196">
        <v>20.8</v>
      </c>
      <c r="J277" s="789" t="s">
        <v>267</v>
      </c>
    </row>
    <row r="278" spans="1:10" x14ac:dyDescent="0.2">
      <c r="A278" s="411" t="s">
        <v>810</v>
      </c>
      <c r="B278" s="791" t="s">
        <v>252</v>
      </c>
      <c r="C278" s="792"/>
      <c r="D278" s="792"/>
      <c r="E278" s="792"/>
      <c r="F278" s="792"/>
      <c r="G278" s="792"/>
      <c r="H278" s="793"/>
      <c r="I278" s="122">
        <v>20.8</v>
      </c>
      <c r="J278" s="790"/>
    </row>
    <row r="279" spans="1:10" x14ac:dyDescent="0.2">
      <c r="A279" s="411"/>
      <c r="B279" s="200" t="s">
        <v>811</v>
      </c>
      <c r="C279" s="200">
        <v>94965</v>
      </c>
      <c r="D279" s="899" t="s">
        <v>1819</v>
      </c>
      <c r="E279" s="899"/>
      <c r="F279" s="899"/>
      <c r="G279" s="899"/>
      <c r="H279" s="899"/>
      <c r="I279" s="899"/>
      <c r="J279" s="200" t="s">
        <v>1771</v>
      </c>
    </row>
    <row r="280" spans="1:10" x14ac:dyDescent="0.2">
      <c r="A280" s="411"/>
      <c r="B280" s="796" t="s">
        <v>247</v>
      </c>
      <c r="C280" s="797"/>
      <c r="D280" s="797"/>
      <c r="E280" s="797"/>
      <c r="F280" s="797"/>
      <c r="G280" s="797"/>
      <c r="H280" s="798"/>
      <c r="I280" s="306" t="s">
        <v>260</v>
      </c>
      <c r="J280" s="277" t="s">
        <v>251</v>
      </c>
    </row>
    <row r="281" spans="1:10" x14ac:dyDescent="0.2">
      <c r="A281" s="411"/>
      <c r="B281" s="898" t="s">
        <v>260</v>
      </c>
      <c r="C281" s="801"/>
      <c r="D281" s="801"/>
      <c r="E281" s="801"/>
      <c r="F281" s="801"/>
      <c r="G281" s="801"/>
      <c r="H281" s="802"/>
      <c r="I281" s="196">
        <v>5.9799999999999995</v>
      </c>
      <c r="J281" s="789" t="s">
        <v>260</v>
      </c>
    </row>
    <row r="282" spans="1:10" x14ac:dyDescent="0.2">
      <c r="A282" s="411" t="s">
        <v>811</v>
      </c>
      <c r="B282" s="791" t="s">
        <v>252</v>
      </c>
      <c r="C282" s="792"/>
      <c r="D282" s="792"/>
      <c r="E282" s="792"/>
      <c r="F282" s="792"/>
      <c r="G282" s="792"/>
      <c r="H282" s="793"/>
      <c r="I282" s="122">
        <v>5.9799999999999995</v>
      </c>
      <c r="J282" s="790"/>
    </row>
    <row r="283" spans="1:10" x14ac:dyDescent="0.2">
      <c r="A283" s="411"/>
      <c r="B283" s="200" t="s">
        <v>812</v>
      </c>
      <c r="C283" s="200">
        <v>103670</v>
      </c>
      <c r="D283" s="899" t="s">
        <v>1821</v>
      </c>
      <c r="E283" s="899"/>
      <c r="F283" s="899"/>
      <c r="G283" s="899"/>
      <c r="H283" s="899"/>
      <c r="I283" s="899"/>
      <c r="J283" s="200" t="s">
        <v>1771</v>
      </c>
    </row>
    <row r="284" spans="1:10" x14ac:dyDescent="0.2">
      <c r="A284" s="411"/>
      <c r="B284" s="796" t="s">
        <v>247</v>
      </c>
      <c r="C284" s="797"/>
      <c r="D284" s="797"/>
      <c r="E284" s="797"/>
      <c r="F284" s="797"/>
      <c r="G284" s="797"/>
      <c r="H284" s="798"/>
      <c r="I284" s="306" t="s">
        <v>260</v>
      </c>
      <c r="J284" s="277" t="s">
        <v>251</v>
      </c>
    </row>
    <row r="285" spans="1:10" x14ac:dyDescent="0.2">
      <c r="A285" s="411"/>
      <c r="B285" s="898" t="s">
        <v>260</v>
      </c>
      <c r="C285" s="801"/>
      <c r="D285" s="801"/>
      <c r="E285" s="801"/>
      <c r="F285" s="801"/>
      <c r="G285" s="801"/>
      <c r="H285" s="802"/>
      <c r="I285" s="196">
        <v>5.9799999999999995</v>
      </c>
      <c r="J285" s="789" t="s">
        <v>260</v>
      </c>
    </row>
    <row r="286" spans="1:10" x14ac:dyDescent="0.2">
      <c r="A286" s="411" t="s">
        <v>812</v>
      </c>
      <c r="B286" s="791" t="s">
        <v>252</v>
      </c>
      <c r="C286" s="792"/>
      <c r="D286" s="792"/>
      <c r="E286" s="792"/>
      <c r="F286" s="792"/>
      <c r="G286" s="792"/>
      <c r="H286" s="793"/>
      <c r="I286" s="122">
        <v>5.9799999999999995</v>
      </c>
      <c r="J286" s="790"/>
    </row>
    <row r="287" spans="1:10" x14ac:dyDescent="0.2">
      <c r="A287" s="411"/>
      <c r="B287" s="200" t="s">
        <v>813</v>
      </c>
      <c r="C287" s="200">
        <v>98557</v>
      </c>
      <c r="D287" s="899" t="s">
        <v>1823</v>
      </c>
      <c r="E287" s="899"/>
      <c r="F287" s="899"/>
      <c r="G287" s="899"/>
      <c r="H287" s="899"/>
      <c r="I287" s="899"/>
      <c r="J287" s="200" t="s">
        <v>45</v>
      </c>
    </row>
    <row r="288" spans="1:10" x14ac:dyDescent="0.2">
      <c r="A288" s="411"/>
      <c r="B288" s="796" t="s">
        <v>247</v>
      </c>
      <c r="C288" s="797"/>
      <c r="D288" s="797"/>
      <c r="E288" s="797"/>
      <c r="F288" s="797"/>
      <c r="G288" s="797"/>
      <c r="H288" s="798"/>
      <c r="I288" s="306" t="s">
        <v>250</v>
      </c>
      <c r="J288" s="277" t="s">
        <v>251</v>
      </c>
    </row>
    <row r="289" spans="1:10" x14ac:dyDescent="0.2">
      <c r="A289" s="411"/>
      <c r="B289" s="898" t="s">
        <v>266</v>
      </c>
      <c r="C289" s="801"/>
      <c r="D289" s="801"/>
      <c r="E289" s="801"/>
      <c r="F289" s="801"/>
      <c r="G289" s="801"/>
      <c r="H289" s="802"/>
      <c r="I289" s="196">
        <v>119.67000000000002</v>
      </c>
      <c r="J289" s="789" t="s">
        <v>250</v>
      </c>
    </row>
    <row r="290" spans="1:10" x14ac:dyDescent="0.2">
      <c r="A290" s="411" t="s">
        <v>813</v>
      </c>
      <c r="B290" s="791" t="s">
        <v>252</v>
      </c>
      <c r="C290" s="792"/>
      <c r="D290" s="792"/>
      <c r="E290" s="792"/>
      <c r="F290" s="792"/>
      <c r="G290" s="792"/>
      <c r="H290" s="793"/>
      <c r="I290" s="122">
        <v>119.67000000000002</v>
      </c>
      <c r="J290" s="790"/>
    </row>
    <row r="291" spans="1:10" x14ac:dyDescent="0.2">
      <c r="A291" s="411"/>
      <c r="B291" s="200" t="s">
        <v>1502</v>
      </c>
      <c r="C291" s="200">
        <v>93382</v>
      </c>
      <c r="D291" s="899" t="s">
        <v>1825</v>
      </c>
      <c r="E291" s="899"/>
      <c r="F291" s="899"/>
      <c r="G291" s="899"/>
      <c r="H291" s="899"/>
      <c r="I291" s="899"/>
      <c r="J291" s="200" t="s">
        <v>1771</v>
      </c>
    </row>
    <row r="292" spans="1:10" x14ac:dyDescent="0.2">
      <c r="A292" s="411"/>
      <c r="B292" s="796" t="s">
        <v>247</v>
      </c>
      <c r="C292" s="797"/>
      <c r="D292" s="797"/>
      <c r="E292" s="797"/>
      <c r="F292" s="797"/>
      <c r="G292" s="797"/>
      <c r="H292" s="798"/>
      <c r="I292" s="306" t="s">
        <v>260</v>
      </c>
      <c r="J292" s="277" t="s">
        <v>251</v>
      </c>
    </row>
    <row r="293" spans="1:10" x14ac:dyDescent="0.2">
      <c r="A293" s="411"/>
      <c r="B293" s="898" t="s">
        <v>819</v>
      </c>
      <c r="C293" s="801"/>
      <c r="D293" s="801"/>
      <c r="E293" s="801"/>
      <c r="F293" s="801"/>
      <c r="G293" s="801"/>
      <c r="H293" s="802"/>
      <c r="I293" s="196">
        <v>3.5880000000000001</v>
      </c>
      <c r="J293" s="789" t="s">
        <v>260</v>
      </c>
    </row>
    <row r="294" spans="1:10" x14ac:dyDescent="0.2">
      <c r="A294" s="411" t="s">
        <v>1502</v>
      </c>
      <c r="B294" s="791" t="s">
        <v>252</v>
      </c>
      <c r="C294" s="792"/>
      <c r="D294" s="792"/>
      <c r="E294" s="792"/>
      <c r="F294" s="792"/>
      <c r="G294" s="792"/>
      <c r="H294" s="793"/>
      <c r="I294" s="122">
        <v>3.5880000000000001</v>
      </c>
      <c r="J294" s="790"/>
    </row>
    <row r="295" spans="1:10" x14ac:dyDescent="0.2">
      <c r="A295" s="411"/>
      <c r="B295" s="328" t="s">
        <v>36</v>
      </c>
      <c r="C295" s="116"/>
      <c r="D295" s="117" t="s">
        <v>814</v>
      </c>
      <c r="E295" s="117"/>
      <c r="F295" s="117"/>
      <c r="G295" s="117"/>
      <c r="H295" s="117"/>
      <c r="I295" s="117"/>
      <c r="J295" s="118"/>
    </row>
    <row r="296" spans="1:10" x14ac:dyDescent="0.2">
      <c r="A296" s="411"/>
      <c r="B296" s="328" t="s">
        <v>975</v>
      </c>
      <c r="C296" s="116"/>
      <c r="D296" s="117" t="s">
        <v>821</v>
      </c>
      <c r="E296" s="117"/>
      <c r="F296" s="117"/>
      <c r="G296" s="117"/>
      <c r="H296" s="117"/>
      <c r="I296" s="117"/>
      <c r="J296" s="118"/>
    </row>
    <row r="297" spans="1:10" x14ac:dyDescent="0.2">
      <c r="A297" s="411"/>
      <c r="B297" s="200" t="s">
        <v>976</v>
      </c>
      <c r="C297" s="200">
        <v>92431</v>
      </c>
      <c r="D297" s="899" t="s">
        <v>1833</v>
      </c>
      <c r="E297" s="899"/>
      <c r="F297" s="899"/>
      <c r="G297" s="899"/>
      <c r="H297" s="899"/>
      <c r="I297" s="899"/>
      <c r="J297" s="200" t="s">
        <v>45</v>
      </c>
    </row>
    <row r="298" spans="1:10" x14ac:dyDescent="0.2">
      <c r="A298" s="411"/>
      <c r="B298" s="796" t="s">
        <v>247</v>
      </c>
      <c r="C298" s="797"/>
      <c r="D298" s="797"/>
      <c r="E298" s="797"/>
      <c r="F298" s="797"/>
      <c r="G298" s="797"/>
      <c r="H298" s="798"/>
      <c r="I298" s="306" t="s">
        <v>250</v>
      </c>
      <c r="J298" s="277" t="s">
        <v>251</v>
      </c>
    </row>
    <row r="299" spans="1:10" x14ac:dyDescent="0.2">
      <c r="A299" s="411"/>
      <c r="B299" s="800" t="s">
        <v>601</v>
      </c>
      <c r="C299" s="801"/>
      <c r="D299" s="801"/>
      <c r="E299" s="801"/>
      <c r="F299" s="801"/>
      <c r="G299" s="801"/>
      <c r="H299" s="802"/>
      <c r="I299" s="196">
        <v>118.34</v>
      </c>
      <c r="J299" s="789" t="s">
        <v>250</v>
      </c>
    </row>
    <row r="300" spans="1:10" x14ac:dyDescent="0.2">
      <c r="A300" s="411" t="s">
        <v>976</v>
      </c>
      <c r="B300" s="791" t="s">
        <v>252</v>
      </c>
      <c r="C300" s="792"/>
      <c r="D300" s="792"/>
      <c r="E300" s="792"/>
      <c r="F300" s="792"/>
      <c r="G300" s="792"/>
      <c r="H300" s="793"/>
      <c r="I300" s="122">
        <v>118.34</v>
      </c>
      <c r="J300" s="790"/>
    </row>
    <row r="301" spans="1:10" x14ac:dyDescent="0.2">
      <c r="A301" s="411"/>
      <c r="B301" s="200" t="s">
        <v>977</v>
      </c>
      <c r="C301" s="200">
        <v>92759</v>
      </c>
      <c r="D301" s="899" t="s">
        <v>1835</v>
      </c>
      <c r="E301" s="899"/>
      <c r="F301" s="899"/>
      <c r="G301" s="899"/>
      <c r="H301" s="899"/>
      <c r="I301" s="899"/>
      <c r="J301" s="200" t="s">
        <v>214</v>
      </c>
    </row>
    <row r="302" spans="1:10" x14ac:dyDescent="0.2">
      <c r="A302" s="411"/>
      <c r="B302" s="796" t="s">
        <v>247</v>
      </c>
      <c r="C302" s="797"/>
      <c r="D302" s="797"/>
      <c r="E302" s="797"/>
      <c r="F302" s="797"/>
      <c r="G302" s="797"/>
      <c r="H302" s="798"/>
      <c r="I302" s="306" t="s">
        <v>267</v>
      </c>
      <c r="J302" s="277" t="s">
        <v>251</v>
      </c>
    </row>
    <row r="303" spans="1:10" x14ac:dyDescent="0.2">
      <c r="A303" s="411"/>
      <c r="B303" s="800" t="s">
        <v>601</v>
      </c>
      <c r="C303" s="801"/>
      <c r="D303" s="801"/>
      <c r="E303" s="801"/>
      <c r="F303" s="801"/>
      <c r="G303" s="801"/>
      <c r="H303" s="802"/>
      <c r="I303" s="196">
        <v>178.6</v>
      </c>
      <c r="J303" s="789" t="s">
        <v>267</v>
      </c>
    </row>
    <row r="304" spans="1:10" x14ac:dyDescent="0.2">
      <c r="A304" s="411" t="s">
        <v>977</v>
      </c>
      <c r="B304" s="791" t="s">
        <v>252</v>
      </c>
      <c r="C304" s="792"/>
      <c r="D304" s="792"/>
      <c r="E304" s="792"/>
      <c r="F304" s="792"/>
      <c r="G304" s="792"/>
      <c r="H304" s="793"/>
      <c r="I304" s="122">
        <v>178.6</v>
      </c>
      <c r="J304" s="790"/>
    </row>
    <row r="305" spans="1:10" x14ac:dyDescent="0.2">
      <c r="A305" s="411"/>
      <c r="B305" s="200" t="s">
        <v>978</v>
      </c>
      <c r="C305" s="200">
        <v>92762</v>
      </c>
      <c r="D305" s="899" t="s">
        <v>1837</v>
      </c>
      <c r="E305" s="899"/>
      <c r="F305" s="899"/>
      <c r="G305" s="899"/>
      <c r="H305" s="899"/>
      <c r="I305" s="899"/>
      <c r="J305" s="200" t="s">
        <v>214</v>
      </c>
    </row>
    <row r="306" spans="1:10" x14ac:dyDescent="0.2">
      <c r="A306" s="411"/>
      <c r="B306" s="796" t="s">
        <v>247</v>
      </c>
      <c r="C306" s="797"/>
      <c r="D306" s="797"/>
      <c r="E306" s="797"/>
      <c r="F306" s="797"/>
      <c r="G306" s="797"/>
      <c r="H306" s="798"/>
      <c r="I306" s="306" t="s">
        <v>267</v>
      </c>
      <c r="J306" s="277" t="s">
        <v>251</v>
      </c>
    </row>
    <row r="307" spans="1:10" x14ac:dyDescent="0.2">
      <c r="A307" s="411"/>
      <c r="B307" s="800" t="s">
        <v>601</v>
      </c>
      <c r="C307" s="801"/>
      <c r="D307" s="801"/>
      <c r="E307" s="801"/>
      <c r="F307" s="801"/>
      <c r="G307" s="801"/>
      <c r="H307" s="802"/>
      <c r="I307" s="196">
        <v>300.89999999999998</v>
      </c>
      <c r="J307" s="789" t="s">
        <v>623</v>
      </c>
    </row>
    <row r="308" spans="1:10" x14ac:dyDescent="0.2">
      <c r="A308" s="411" t="s">
        <v>978</v>
      </c>
      <c r="B308" s="791" t="s">
        <v>252</v>
      </c>
      <c r="C308" s="792"/>
      <c r="D308" s="792"/>
      <c r="E308" s="792"/>
      <c r="F308" s="792"/>
      <c r="G308" s="792"/>
      <c r="H308" s="793"/>
      <c r="I308" s="122">
        <v>300.89999999999998</v>
      </c>
      <c r="J308" s="790"/>
    </row>
    <row r="309" spans="1:10" x14ac:dyDescent="0.2">
      <c r="A309" s="411"/>
      <c r="B309" s="200" t="s">
        <v>979</v>
      </c>
      <c r="C309" s="200">
        <v>92763</v>
      </c>
      <c r="D309" s="899" t="s">
        <v>1839</v>
      </c>
      <c r="E309" s="899"/>
      <c r="F309" s="899"/>
      <c r="G309" s="899"/>
      <c r="H309" s="899"/>
      <c r="I309" s="899"/>
      <c r="J309" s="200" t="s">
        <v>214</v>
      </c>
    </row>
    <row r="310" spans="1:10" x14ac:dyDescent="0.2">
      <c r="A310" s="411"/>
      <c r="B310" s="796" t="s">
        <v>247</v>
      </c>
      <c r="C310" s="797"/>
      <c r="D310" s="797"/>
      <c r="E310" s="797"/>
      <c r="F310" s="797"/>
      <c r="G310" s="797"/>
      <c r="H310" s="798"/>
      <c r="I310" s="306" t="s">
        <v>267</v>
      </c>
      <c r="J310" s="277" t="s">
        <v>251</v>
      </c>
    </row>
    <row r="311" spans="1:10" x14ac:dyDescent="0.2">
      <c r="A311" s="411"/>
      <c r="B311" s="800" t="s">
        <v>601</v>
      </c>
      <c r="C311" s="801"/>
      <c r="D311" s="801"/>
      <c r="E311" s="801"/>
      <c r="F311" s="801"/>
      <c r="G311" s="801"/>
      <c r="H311" s="802"/>
      <c r="I311" s="196">
        <v>93.4</v>
      </c>
      <c r="J311" s="789" t="s">
        <v>623</v>
      </c>
    </row>
    <row r="312" spans="1:10" x14ac:dyDescent="0.2">
      <c r="A312" s="411" t="s">
        <v>979</v>
      </c>
      <c r="B312" s="791" t="s">
        <v>252</v>
      </c>
      <c r="C312" s="792"/>
      <c r="D312" s="792"/>
      <c r="E312" s="792"/>
      <c r="F312" s="792"/>
      <c r="G312" s="792"/>
      <c r="H312" s="793"/>
      <c r="I312" s="122">
        <v>93.4</v>
      </c>
      <c r="J312" s="790"/>
    </row>
    <row r="313" spans="1:10" ht="33.75" customHeight="1" x14ac:dyDescent="0.2">
      <c r="A313" s="411"/>
      <c r="B313" s="200" t="s">
        <v>980</v>
      </c>
      <c r="C313" s="200">
        <v>94965</v>
      </c>
      <c r="D313" s="805" t="s">
        <v>1819</v>
      </c>
      <c r="E313" s="806"/>
      <c r="F313" s="806"/>
      <c r="G313" s="806"/>
      <c r="H313" s="806"/>
      <c r="I313" s="807"/>
      <c r="J313" s="200" t="s">
        <v>1771</v>
      </c>
    </row>
    <row r="314" spans="1:10" x14ac:dyDescent="0.2">
      <c r="A314" s="411"/>
      <c r="B314" s="796" t="s">
        <v>247</v>
      </c>
      <c r="C314" s="797"/>
      <c r="D314" s="797"/>
      <c r="E314" s="797"/>
      <c r="F314" s="797"/>
      <c r="G314" s="797"/>
      <c r="H314" s="798"/>
      <c r="I314" s="306" t="s">
        <v>260</v>
      </c>
      <c r="J314" s="277" t="s">
        <v>251</v>
      </c>
    </row>
    <row r="315" spans="1:10" x14ac:dyDescent="0.2">
      <c r="A315" s="411"/>
      <c r="B315" s="800" t="s">
        <v>601</v>
      </c>
      <c r="C315" s="801"/>
      <c r="D315" s="801"/>
      <c r="E315" s="801"/>
      <c r="F315" s="801"/>
      <c r="G315" s="801"/>
      <c r="H315" s="802"/>
      <c r="I315" s="196">
        <v>5.12</v>
      </c>
      <c r="J315" s="789" t="s">
        <v>260</v>
      </c>
    </row>
    <row r="316" spans="1:10" x14ac:dyDescent="0.2">
      <c r="A316" s="411" t="s">
        <v>980</v>
      </c>
      <c r="B316" s="791" t="s">
        <v>252</v>
      </c>
      <c r="C316" s="792"/>
      <c r="D316" s="792"/>
      <c r="E316" s="792"/>
      <c r="F316" s="792"/>
      <c r="G316" s="792"/>
      <c r="H316" s="793"/>
      <c r="I316" s="122">
        <v>5.12</v>
      </c>
      <c r="J316" s="790"/>
    </row>
    <row r="317" spans="1:10" x14ac:dyDescent="0.2">
      <c r="A317" s="411"/>
      <c r="B317" s="200" t="s">
        <v>1503</v>
      </c>
      <c r="C317" s="200">
        <v>103670</v>
      </c>
      <c r="D317" s="805" t="s">
        <v>1821</v>
      </c>
      <c r="E317" s="806"/>
      <c r="F317" s="806"/>
      <c r="G317" s="806"/>
      <c r="H317" s="806"/>
      <c r="I317" s="807"/>
      <c r="J317" s="200" t="s">
        <v>1771</v>
      </c>
    </row>
    <row r="318" spans="1:10" x14ac:dyDescent="0.2">
      <c r="A318" s="411"/>
      <c r="B318" s="796" t="s">
        <v>247</v>
      </c>
      <c r="C318" s="797"/>
      <c r="D318" s="797"/>
      <c r="E318" s="797"/>
      <c r="F318" s="797"/>
      <c r="G318" s="797"/>
      <c r="H318" s="798"/>
      <c r="I318" s="306" t="s">
        <v>260</v>
      </c>
      <c r="J318" s="277" t="s">
        <v>251</v>
      </c>
    </row>
    <row r="319" spans="1:10" x14ac:dyDescent="0.2">
      <c r="A319" s="411"/>
      <c r="B319" s="800" t="s">
        <v>601</v>
      </c>
      <c r="C319" s="801"/>
      <c r="D319" s="801"/>
      <c r="E319" s="801"/>
      <c r="F319" s="801"/>
      <c r="G319" s="801"/>
      <c r="H319" s="802"/>
      <c r="I319" s="196">
        <v>5.12</v>
      </c>
      <c r="J319" s="789" t="s">
        <v>260</v>
      </c>
    </row>
    <row r="320" spans="1:10" x14ac:dyDescent="0.2">
      <c r="A320" s="411" t="s">
        <v>1503</v>
      </c>
      <c r="B320" s="791" t="s">
        <v>252</v>
      </c>
      <c r="C320" s="792"/>
      <c r="D320" s="792"/>
      <c r="E320" s="792"/>
      <c r="F320" s="792"/>
      <c r="G320" s="792"/>
      <c r="H320" s="793"/>
      <c r="I320" s="122">
        <v>5.12</v>
      </c>
      <c r="J320" s="790"/>
    </row>
    <row r="321" spans="1:10" x14ac:dyDescent="0.2">
      <c r="A321" s="411"/>
      <c r="B321" s="328" t="s">
        <v>127</v>
      </c>
      <c r="C321" s="116"/>
      <c r="D321" s="117" t="s">
        <v>866</v>
      </c>
      <c r="E321" s="117"/>
      <c r="F321" s="117"/>
      <c r="G321" s="117"/>
      <c r="H321" s="117"/>
      <c r="I321" s="117"/>
      <c r="J321" s="118"/>
    </row>
    <row r="322" spans="1:10" x14ac:dyDescent="0.2">
      <c r="A322" s="411"/>
      <c r="B322" s="200" t="s">
        <v>493</v>
      </c>
      <c r="C322" s="200">
        <v>92431</v>
      </c>
      <c r="D322" s="899" t="s">
        <v>1833</v>
      </c>
      <c r="E322" s="899"/>
      <c r="F322" s="899"/>
      <c r="G322" s="899"/>
      <c r="H322" s="899"/>
      <c r="I322" s="899"/>
      <c r="J322" s="200" t="s">
        <v>45</v>
      </c>
    </row>
    <row r="323" spans="1:10" x14ac:dyDescent="0.2">
      <c r="A323" s="411"/>
      <c r="B323" s="909" t="s">
        <v>247</v>
      </c>
      <c r="C323" s="910"/>
      <c r="D323" s="910"/>
      <c r="E323" s="825"/>
      <c r="F323" s="825"/>
      <c r="G323" s="825"/>
      <c r="H323" s="875"/>
      <c r="I323" s="308" t="s">
        <v>266</v>
      </c>
      <c r="J323" s="321" t="s">
        <v>251</v>
      </c>
    </row>
    <row r="324" spans="1:10" x14ac:dyDescent="0.2">
      <c r="A324" s="411"/>
      <c r="B324" s="800" t="s">
        <v>601</v>
      </c>
      <c r="C324" s="801"/>
      <c r="D324" s="801"/>
      <c r="E324" s="801"/>
      <c r="F324" s="801"/>
      <c r="G324" s="801"/>
      <c r="H324" s="802"/>
      <c r="I324" s="309">
        <v>26.2</v>
      </c>
      <c r="J324" s="879" t="s">
        <v>250</v>
      </c>
    </row>
    <row r="325" spans="1:10" x14ac:dyDescent="0.2">
      <c r="A325" s="411" t="s">
        <v>493</v>
      </c>
      <c r="B325" s="913"/>
      <c r="C325" s="914"/>
      <c r="D325" s="914"/>
      <c r="E325" s="792"/>
      <c r="F325" s="792"/>
      <c r="G325" s="792"/>
      <c r="H325" s="793"/>
      <c r="I325" s="303">
        <v>26.2</v>
      </c>
      <c r="J325" s="880"/>
    </row>
    <row r="326" spans="1:10" x14ac:dyDescent="0.2">
      <c r="A326" s="411"/>
      <c r="B326" s="200" t="s">
        <v>494</v>
      </c>
      <c r="C326" s="200">
        <v>92759</v>
      </c>
      <c r="D326" s="899" t="s">
        <v>1835</v>
      </c>
      <c r="E326" s="899"/>
      <c r="F326" s="899"/>
      <c r="G326" s="899"/>
      <c r="H326" s="899"/>
      <c r="I326" s="899"/>
      <c r="J326" s="200" t="s">
        <v>214</v>
      </c>
    </row>
    <row r="327" spans="1:10" x14ac:dyDescent="0.2">
      <c r="A327" s="411"/>
      <c r="B327" s="796" t="s">
        <v>247</v>
      </c>
      <c r="C327" s="797"/>
      <c r="D327" s="797"/>
      <c r="E327" s="797"/>
      <c r="F327" s="797"/>
      <c r="G327" s="797"/>
      <c r="H327" s="798"/>
      <c r="I327" s="306" t="s">
        <v>267</v>
      </c>
      <c r="J327" s="277" t="s">
        <v>251</v>
      </c>
    </row>
    <row r="328" spans="1:10" x14ac:dyDescent="0.2">
      <c r="A328" s="411"/>
      <c r="B328" s="800" t="s">
        <v>601</v>
      </c>
      <c r="C328" s="801"/>
      <c r="D328" s="801"/>
      <c r="E328" s="801"/>
      <c r="F328" s="801"/>
      <c r="G328" s="801"/>
      <c r="H328" s="802"/>
      <c r="I328" s="196">
        <v>41.9</v>
      </c>
      <c r="J328" s="789" t="s">
        <v>263</v>
      </c>
    </row>
    <row r="329" spans="1:10" x14ac:dyDescent="0.2">
      <c r="A329" s="411" t="s">
        <v>494</v>
      </c>
      <c r="B329" s="791" t="s">
        <v>252</v>
      </c>
      <c r="C329" s="792"/>
      <c r="D329" s="792"/>
      <c r="E329" s="792"/>
      <c r="F329" s="792"/>
      <c r="G329" s="792"/>
      <c r="H329" s="793"/>
      <c r="I329" s="122">
        <v>41.9</v>
      </c>
      <c r="J329" s="790"/>
    </row>
    <row r="330" spans="1:10" x14ac:dyDescent="0.2">
      <c r="A330" s="411"/>
      <c r="B330" s="200" t="s">
        <v>495</v>
      </c>
      <c r="C330" s="200">
        <v>92762</v>
      </c>
      <c r="D330" s="899" t="s">
        <v>1837</v>
      </c>
      <c r="E330" s="899"/>
      <c r="F330" s="899"/>
      <c r="G330" s="899"/>
      <c r="H330" s="899"/>
      <c r="I330" s="899"/>
      <c r="J330" s="200" t="s">
        <v>214</v>
      </c>
    </row>
    <row r="331" spans="1:10" x14ac:dyDescent="0.2">
      <c r="A331" s="411"/>
      <c r="B331" s="796" t="s">
        <v>247</v>
      </c>
      <c r="C331" s="797"/>
      <c r="D331" s="797"/>
      <c r="E331" s="797"/>
      <c r="F331" s="797"/>
      <c r="G331" s="797"/>
      <c r="H331" s="798"/>
      <c r="I331" s="306" t="s">
        <v>267</v>
      </c>
      <c r="J331" s="277" t="s">
        <v>251</v>
      </c>
    </row>
    <row r="332" spans="1:10" x14ac:dyDescent="0.2">
      <c r="A332" s="411"/>
      <c r="B332" s="800" t="s">
        <v>601</v>
      </c>
      <c r="C332" s="801"/>
      <c r="D332" s="801"/>
      <c r="E332" s="801"/>
      <c r="F332" s="801"/>
      <c r="G332" s="801"/>
      <c r="H332" s="802"/>
      <c r="I332" s="196">
        <v>117.3</v>
      </c>
      <c r="J332" s="789" t="s">
        <v>263</v>
      </c>
    </row>
    <row r="333" spans="1:10" x14ac:dyDescent="0.2">
      <c r="A333" s="411" t="s">
        <v>495</v>
      </c>
      <c r="B333" s="791" t="s">
        <v>252</v>
      </c>
      <c r="C333" s="792"/>
      <c r="D333" s="792"/>
      <c r="E333" s="792"/>
      <c r="F333" s="792"/>
      <c r="G333" s="792"/>
      <c r="H333" s="793"/>
      <c r="I333" s="122">
        <v>117.3</v>
      </c>
      <c r="J333" s="790"/>
    </row>
    <row r="334" spans="1:10" x14ac:dyDescent="0.2">
      <c r="A334" s="411"/>
      <c r="B334" s="200" t="s">
        <v>496</v>
      </c>
      <c r="C334" s="200">
        <v>94965</v>
      </c>
      <c r="D334" s="899" t="s">
        <v>1819</v>
      </c>
      <c r="E334" s="899"/>
      <c r="F334" s="899"/>
      <c r="G334" s="899"/>
      <c r="H334" s="899"/>
      <c r="I334" s="899"/>
      <c r="J334" s="200" t="s">
        <v>1771</v>
      </c>
    </row>
    <row r="335" spans="1:10" x14ac:dyDescent="0.2">
      <c r="A335" s="411"/>
      <c r="B335" s="796" t="s">
        <v>247</v>
      </c>
      <c r="C335" s="797"/>
      <c r="D335" s="797"/>
      <c r="E335" s="797"/>
      <c r="F335" s="797"/>
      <c r="G335" s="797"/>
      <c r="H335" s="798"/>
      <c r="I335" s="306" t="s">
        <v>260</v>
      </c>
      <c r="J335" s="277" t="s">
        <v>251</v>
      </c>
    </row>
    <row r="336" spans="1:10" x14ac:dyDescent="0.2">
      <c r="A336" s="411"/>
      <c r="B336" s="800" t="s">
        <v>601</v>
      </c>
      <c r="C336" s="801"/>
      <c r="D336" s="801"/>
      <c r="E336" s="801"/>
      <c r="F336" s="801"/>
      <c r="G336" s="801"/>
      <c r="H336" s="802"/>
      <c r="I336" s="196">
        <v>0.93</v>
      </c>
      <c r="J336" s="789" t="s">
        <v>260</v>
      </c>
    </row>
    <row r="337" spans="1:10" x14ac:dyDescent="0.2">
      <c r="A337" s="411" t="s">
        <v>496</v>
      </c>
      <c r="B337" s="791" t="s">
        <v>252</v>
      </c>
      <c r="C337" s="792"/>
      <c r="D337" s="792"/>
      <c r="E337" s="792"/>
      <c r="F337" s="792"/>
      <c r="G337" s="792"/>
      <c r="H337" s="793"/>
      <c r="I337" s="122">
        <v>0.93</v>
      </c>
      <c r="J337" s="790"/>
    </row>
    <row r="338" spans="1:10" x14ac:dyDescent="0.2">
      <c r="A338" s="411"/>
      <c r="B338" s="200" t="s">
        <v>497</v>
      </c>
      <c r="C338" s="200">
        <v>103670</v>
      </c>
      <c r="D338" s="899" t="s">
        <v>1821</v>
      </c>
      <c r="E338" s="899"/>
      <c r="F338" s="899"/>
      <c r="G338" s="899"/>
      <c r="H338" s="899"/>
      <c r="I338" s="899"/>
      <c r="J338" s="200" t="s">
        <v>1771</v>
      </c>
    </row>
    <row r="339" spans="1:10" x14ac:dyDescent="0.2">
      <c r="A339" s="411"/>
      <c r="B339" s="796" t="s">
        <v>247</v>
      </c>
      <c r="C339" s="797"/>
      <c r="D339" s="797"/>
      <c r="E339" s="797"/>
      <c r="F339" s="797"/>
      <c r="G339" s="797"/>
      <c r="H339" s="798"/>
      <c r="I339" s="306" t="s">
        <v>260</v>
      </c>
      <c r="J339" s="277" t="s">
        <v>251</v>
      </c>
    </row>
    <row r="340" spans="1:10" x14ac:dyDescent="0.2">
      <c r="A340" s="411"/>
      <c r="B340" s="800" t="s">
        <v>601</v>
      </c>
      <c r="C340" s="801"/>
      <c r="D340" s="801"/>
      <c r="E340" s="801"/>
      <c r="F340" s="801"/>
      <c r="G340" s="801"/>
      <c r="H340" s="802"/>
      <c r="I340" s="196">
        <v>0.93</v>
      </c>
      <c r="J340" s="789" t="s">
        <v>260</v>
      </c>
    </row>
    <row r="341" spans="1:10" x14ac:dyDescent="0.2">
      <c r="A341" s="411" t="s">
        <v>497</v>
      </c>
      <c r="B341" s="791" t="s">
        <v>252</v>
      </c>
      <c r="C341" s="792"/>
      <c r="D341" s="792"/>
      <c r="E341" s="792"/>
      <c r="F341" s="792"/>
      <c r="G341" s="792"/>
      <c r="H341" s="793"/>
      <c r="I341" s="122">
        <v>0.93</v>
      </c>
      <c r="J341" s="790"/>
    </row>
    <row r="342" spans="1:10" x14ac:dyDescent="0.2">
      <c r="B342" s="115" t="s">
        <v>128</v>
      </c>
      <c r="C342" s="116"/>
      <c r="D342" s="117" t="s">
        <v>121</v>
      </c>
      <c r="E342" s="117"/>
      <c r="F342" s="117"/>
      <c r="G342" s="117"/>
      <c r="H342" s="117"/>
      <c r="I342" s="117"/>
      <c r="J342" s="118"/>
    </row>
    <row r="343" spans="1:10" ht="33" customHeight="1" x14ac:dyDescent="0.2">
      <c r="B343" s="200" t="s">
        <v>498</v>
      </c>
      <c r="C343" s="200">
        <v>92448</v>
      </c>
      <c r="D343" s="899" t="s">
        <v>1841</v>
      </c>
      <c r="E343" s="899"/>
      <c r="F343" s="899"/>
      <c r="G343" s="899"/>
      <c r="H343" s="899"/>
      <c r="I343" s="899"/>
      <c r="J343" s="200" t="s">
        <v>45</v>
      </c>
    </row>
    <row r="344" spans="1:10" x14ac:dyDescent="0.2">
      <c r="B344" s="796" t="s">
        <v>247</v>
      </c>
      <c r="C344" s="797"/>
      <c r="D344" s="797"/>
      <c r="E344" s="797"/>
      <c r="F344" s="797"/>
      <c r="G344" s="797"/>
      <c r="H344" s="798"/>
      <c r="I344" s="306" t="s">
        <v>266</v>
      </c>
      <c r="J344" s="277" t="s">
        <v>251</v>
      </c>
    </row>
    <row r="345" spans="1:10" x14ac:dyDescent="0.2">
      <c r="B345" s="800" t="s">
        <v>601</v>
      </c>
      <c r="C345" s="801"/>
      <c r="D345" s="801"/>
      <c r="E345" s="801"/>
      <c r="F345" s="801"/>
      <c r="G345" s="801"/>
      <c r="H345" s="802"/>
      <c r="I345" s="196">
        <v>137.14000000000001</v>
      </c>
      <c r="J345" s="789" t="s">
        <v>250</v>
      </c>
    </row>
    <row r="346" spans="1:10" x14ac:dyDescent="0.2">
      <c r="A346" s="411" t="s">
        <v>498</v>
      </c>
      <c r="B346" s="791" t="s">
        <v>252</v>
      </c>
      <c r="C346" s="792"/>
      <c r="D346" s="792"/>
      <c r="E346" s="792"/>
      <c r="F346" s="792"/>
      <c r="G346" s="792"/>
      <c r="H346" s="793"/>
      <c r="I346" s="122">
        <v>137.14000000000001</v>
      </c>
      <c r="J346" s="790"/>
    </row>
    <row r="347" spans="1:10" x14ac:dyDescent="0.2">
      <c r="B347" s="200" t="s">
        <v>499</v>
      </c>
      <c r="C347" s="200">
        <v>92759</v>
      </c>
      <c r="D347" s="899" t="s">
        <v>1835</v>
      </c>
      <c r="E347" s="899"/>
      <c r="F347" s="899"/>
      <c r="G347" s="899"/>
      <c r="H347" s="899"/>
      <c r="I347" s="899"/>
      <c r="J347" s="200" t="s">
        <v>214</v>
      </c>
    </row>
    <row r="348" spans="1:10" x14ac:dyDescent="0.2">
      <c r="B348" s="796" t="s">
        <v>247</v>
      </c>
      <c r="C348" s="797"/>
      <c r="D348" s="797"/>
      <c r="E348" s="797"/>
      <c r="F348" s="797"/>
      <c r="G348" s="797"/>
      <c r="H348" s="798"/>
      <c r="I348" s="306" t="s">
        <v>267</v>
      </c>
      <c r="J348" s="277" t="s">
        <v>251</v>
      </c>
    </row>
    <row r="349" spans="1:10" x14ac:dyDescent="0.2">
      <c r="B349" s="800" t="s">
        <v>601</v>
      </c>
      <c r="C349" s="801"/>
      <c r="D349" s="801"/>
      <c r="E349" s="801"/>
      <c r="F349" s="801"/>
      <c r="G349" s="801"/>
      <c r="H349" s="802"/>
      <c r="I349" s="196">
        <v>221.79999999999998</v>
      </c>
      <c r="J349" s="789" t="s">
        <v>263</v>
      </c>
    </row>
    <row r="350" spans="1:10" x14ac:dyDescent="0.2">
      <c r="A350" s="411" t="s">
        <v>499</v>
      </c>
      <c r="B350" s="791" t="s">
        <v>252</v>
      </c>
      <c r="C350" s="792"/>
      <c r="D350" s="792"/>
      <c r="E350" s="792"/>
      <c r="F350" s="792"/>
      <c r="G350" s="792"/>
      <c r="H350" s="793"/>
      <c r="I350" s="122">
        <v>221.79999999999998</v>
      </c>
      <c r="J350" s="790"/>
    </row>
    <row r="351" spans="1:10" x14ac:dyDescent="0.2">
      <c r="B351" s="200" t="s">
        <v>500</v>
      </c>
      <c r="C351" s="200">
        <v>92760</v>
      </c>
      <c r="D351" s="899" t="s">
        <v>1843</v>
      </c>
      <c r="E351" s="899"/>
      <c r="F351" s="899"/>
      <c r="G351" s="899"/>
      <c r="H351" s="899"/>
      <c r="I351" s="899"/>
      <c r="J351" s="200" t="s">
        <v>214</v>
      </c>
    </row>
    <row r="352" spans="1:10" x14ac:dyDescent="0.2">
      <c r="B352" s="796" t="s">
        <v>247</v>
      </c>
      <c r="C352" s="797"/>
      <c r="D352" s="797"/>
      <c r="E352" s="797"/>
      <c r="F352" s="797"/>
      <c r="G352" s="797"/>
      <c r="H352" s="798"/>
      <c r="I352" s="306" t="s">
        <v>267</v>
      </c>
      <c r="J352" s="277" t="s">
        <v>251</v>
      </c>
    </row>
    <row r="353" spans="1:10" x14ac:dyDescent="0.2">
      <c r="B353" s="800" t="s">
        <v>601</v>
      </c>
      <c r="C353" s="801"/>
      <c r="D353" s="801"/>
      <c r="E353" s="801"/>
      <c r="F353" s="801"/>
      <c r="G353" s="801"/>
      <c r="H353" s="802"/>
      <c r="I353" s="196">
        <v>16</v>
      </c>
      <c r="J353" s="789" t="s">
        <v>263</v>
      </c>
    </row>
    <row r="354" spans="1:10" x14ac:dyDescent="0.2">
      <c r="A354" s="411" t="s">
        <v>500</v>
      </c>
      <c r="B354" s="791" t="s">
        <v>252</v>
      </c>
      <c r="C354" s="792"/>
      <c r="D354" s="792"/>
      <c r="E354" s="792"/>
      <c r="F354" s="792"/>
      <c r="G354" s="792"/>
      <c r="H354" s="793"/>
      <c r="I354" s="122">
        <v>16</v>
      </c>
      <c r="J354" s="790"/>
    </row>
    <row r="355" spans="1:10" x14ac:dyDescent="0.2">
      <c r="B355" s="200" t="s">
        <v>501</v>
      </c>
      <c r="C355" s="200">
        <v>92761</v>
      </c>
      <c r="D355" s="899" t="s">
        <v>1845</v>
      </c>
      <c r="E355" s="899"/>
      <c r="F355" s="899"/>
      <c r="G355" s="899"/>
      <c r="H355" s="899"/>
      <c r="I355" s="899"/>
      <c r="J355" s="200" t="s">
        <v>214</v>
      </c>
    </row>
    <row r="356" spans="1:10" x14ac:dyDescent="0.2">
      <c r="B356" s="796" t="s">
        <v>247</v>
      </c>
      <c r="C356" s="797"/>
      <c r="D356" s="797"/>
      <c r="E356" s="797"/>
      <c r="F356" s="797"/>
      <c r="G356" s="797"/>
      <c r="H356" s="798"/>
      <c r="I356" s="306" t="s">
        <v>267</v>
      </c>
      <c r="J356" s="277" t="s">
        <v>251</v>
      </c>
    </row>
    <row r="357" spans="1:10" x14ac:dyDescent="0.2">
      <c r="B357" s="800" t="s">
        <v>601</v>
      </c>
      <c r="C357" s="801"/>
      <c r="D357" s="801"/>
      <c r="E357" s="801"/>
      <c r="F357" s="801"/>
      <c r="G357" s="801"/>
      <c r="H357" s="802"/>
      <c r="I357" s="196">
        <v>339</v>
      </c>
      <c r="J357" s="789" t="s">
        <v>263</v>
      </c>
    </row>
    <row r="358" spans="1:10" x14ac:dyDescent="0.2">
      <c r="A358" s="411" t="s">
        <v>501</v>
      </c>
      <c r="B358" s="791" t="s">
        <v>252</v>
      </c>
      <c r="C358" s="792"/>
      <c r="D358" s="792"/>
      <c r="E358" s="792"/>
      <c r="F358" s="792"/>
      <c r="G358" s="792"/>
      <c r="H358" s="793"/>
      <c r="I358" s="122">
        <v>339</v>
      </c>
      <c r="J358" s="790"/>
    </row>
    <row r="359" spans="1:10" x14ac:dyDescent="0.2">
      <c r="B359" s="200" t="s">
        <v>502</v>
      </c>
      <c r="C359" s="200">
        <v>92762</v>
      </c>
      <c r="D359" s="899" t="s">
        <v>1837</v>
      </c>
      <c r="E359" s="899"/>
      <c r="F359" s="899"/>
      <c r="G359" s="899"/>
      <c r="H359" s="899"/>
      <c r="I359" s="899"/>
      <c r="J359" s="200" t="s">
        <v>214</v>
      </c>
    </row>
    <row r="360" spans="1:10" x14ac:dyDescent="0.2">
      <c r="B360" s="796" t="s">
        <v>247</v>
      </c>
      <c r="C360" s="797"/>
      <c r="D360" s="797"/>
      <c r="E360" s="797"/>
      <c r="F360" s="797"/>
      <c r="G360" s="797"/>
      <c r="H360" s="798"/>
      <c r="I360" s="306" t="s">
        <v>267</v>
      </c>
      <c r="J360" s="277" t="s">
        <v>251</v>
      </c>
    </row>
    <row r="361" spans="1:10" x14ac:dyDescent="0.2">
      <c r="B361" s="800" t="s">
        <v>601</v>
      </c>
      <c r="C361" s="801"/>
      <c r="D361" s="801"/>
      <c r="E361" s="801"/>
      <c r="F361" s="801"/>
      <c r="G361" s="801"/>
      <c r="H361" s="802"/>
      <c r="I361" s="196">
        <v>128.20000000000002</v>
      </c>
      <c r="J361" s="789" t="s">
        <v>263</v>
      </c>
    </row>
    <row r="362" spans="1:10" x14ac:dyDescent="0.2">
      <c r="A362" s="411" t="s">
        <v>502</v>
      </c>
      <c r="B362" s="791" t="s">
        <v>252</v>
      </c>
      <c r="C362" s="792"/>
      <c r="D362" s="792"/>
      <c r="E362" s="792"/>
      <c r="F362" s="792"/>
      <c r="G362" s="792"/>
      <c r="H362" s="793"/>
      <c r="I362" s="122">
        <v>128.20000000000002</v>
      </c>
      <c r="J362" s="790"/>
    </row>
    <row r="363" spans="1:10" x14ac:dyDescent="0.2">
      <c r="B363" s="200" t="s">
        <v>981</v>
      </c>
      <c r="C363" s="200">
        <v>92763</v>
      </c>
      <c r="D363" s="899" t="s">
        <v>1839</v>
      </c>
      <c r="E363" s="899"/>
      <c r="F363" s="899"/>
      <c r="G363" s="899"/>
      <c r="H363" s="899"/>
      <c r="I363" s="899"/>
      <c r="J363" s="200" t="s">
        <v>214</v>
      </c>
    </row>
    <row r="364" spans="1:10" x14ac:dyDescent="0.2">
      <c r="B364" s="796" t="s">
        <v>247</v>
      </c>
      <c r="C364" s="797"/>
      <c r="D364" s="797"/>
      <c r="E364" s="797"/>
      <c r="F364" s="797"/>
      <c r="G364" s="797"/>
      <c r="H364" s="798"/>
      <c r="I364" s="306" t="s">
        <v>267</v>
      </c>
      <c r="J364" s="277" t="s">
        <v>251</v>
      </c>
    </row>
    <row r="365" spans="1:10" x14ac:dyDescent="0.2">
      <c r="B365" s="800" t="s">
        <v>601</v>
      </c>
      <c r="C365" s="801"/>
      <c r="D365" s="801"/>
      <c r="E365" s="801"/>
      <c r="F365" s="801"/>
      <c r="G365" s="801"/>
      <c r="H365" s="802"/>
      <c r="I365" s="196">
        <v>62.1</v>
      </c>
      <c r="J365" s="789" t="s">
        <v>263</v>
      </c>
    </row>
    <row r="366" spans="1:10" x14ac:dyDescent="0.2">
      <c r="A366" s="411" t="s">
        <v>981</v>
      </c>
      <c r="B366" s="791" t="s">
        <v>252</v>
      </c>
      <c r="C366" s="792"/>
      <c r="D366" s="792"/>
      <c r="E366" s="792"/>
      <c r="F366" s="792"/>
      <c r="G366" s="792"/>
      <c r="H366" s="793"/>
      <c r="I366" s="122">
        <v>62.1</v>
      </c>
      <c r="J366" s="790"/>
    </row>
    <row r="367" spans="1:10" x14ac:dyDescent="0.2">
      <c r="B367" s="200" t="s">
        <v>982</v>
      </c>
      <c r="C367" s="200">
        <v>92764</v>
      </c>
      <c r="D367" s="899" t="s">
        <v>1847</v>
      </c>
      <c r="E367" s="899"/>
      <c r="F367" s="899"/>
      <c r="G367" s="899"/>
      <c r="H367" s="899"/>
      <c r="I367" s="899"/>
      <c r="J367" s="200" t="s">
        <v>214</v>
      </c>
    </row>
    <row r="368" spans="1:10" x14ac:dyDescent="0.2">
      <c r="B368" s="796" t="s">
        <v>247</v>
      </c>
      <c r="C368" s="797"/>
      <c r="D368" s="797"/>
      <c r="E368" s="797"/>
      <c r="F368" s="797"/>
      <c r="G368" s="797"/>
      <c r="H368" s="798"/>
      <c r="I368" s="306" t="s">
        <v>267</v>
      </c>
      <c r="J368" s="277" t="s">
        <v>251</v>
      </c>
    </row>
    <row r="369" spans="1:10" x14ac:dyDescent="0.2">
      <c r="B369" s="800" t="s">
        <v>601</v>
      </c>
      <c r="C369" s="801"/>
      <c r="D369" s="801"/>
      <c r="E369" s="801"/>
      <c r="F369" s="801"/>
      <c r="G369" s="801"/>
      <c r="H369" s="802"/>
      <c r="I369" s="196">
        <v>30.3</v>
      </c>
      <c r="J369" s="789" t="s">
        <v>263</v>
      </c>
    </row>
    <row r="370" spans="1:10" x14ac:dyDescent="0.2">
      <c r="A370" s="411" t="s">
        <v>982</v>
      </c>
      <c r="B370" s="791" t="s">
        <v>252</v>
      </c>
      <c r="C370" s="792"/>
      <c r="D370" s="792"/>
      <c r="E370" s="792"/>
      <c r="F370" s="792"/>
      <c r="G370" s="792"/>
      <c r="H370" s="793"/>
      <c r="I370" s="122">
        <v>30.3</v>
      </c>
      <c r="J370" s="790"/>
    </row>
    <row r="371" spans="1:10" ht="24" customHeight="1" x14ac:dyDescent="0.2">
      <c r="A371" s="411"/>
      <c r="B371" s="200" t="s">
        <v>983</v>
      </c>
      <c r="C371" s="200">
        <v>94965</v>
      </c>
      <c r="D371" s="899" t="s">
        <v>1819</v>
      </c>
      <c r="E371" s="899"/>
      <c r="F371" s="899"/>
      <c r="G371" s="899"/>
      <c r="H371" s="899"/>
      <c r="I371" s="899"/>
      <c r="J371" s="200" t="s">
        <v>1771</v>
      </c>
    </row>
    <row r="372" spans="1:10" x14ac:dyDescent="0.2">
      <c r="A372" s="411"/>
      <c r="B372" s="796" t="s">
        <v>247</v>
      </c>
      <c r="C372" s="797"/>
      <c r="D372" s="797"/>
      <c r="E372" s="797"/>
      <c r="F372" s="797"/>
      <c r="G372" s="797"/>
      <c r="H372" s="798"/>
      <c r="I372" s="306" t="s">
        <v>260</v>
      </c>
      <c r="J372" s="277" t="s">
        <v>251</v>
      </c>
    </row>
    <row r="373" spans="1:10" x14ac:dyDescent="0.2">
      <c r="A373" s="411"/>
      <c r="B373" s="800" t="s">
        <v>601</v>
      </c>
      <c r="C373" s="801"/>
      <c r="D373" s="801"/>
      <c r="E373" s="801"/>
      <c r="F373" s="801"/>
      <c r="G373" s="801"/>
      <c r="H373" s="802"/>
      <c r="I373" s="196">
        <v>9.6199999999999992</v>
      </c>
      <c r="J373" s="789" t="s">
        <v>260</v>
      </c>
    </row>
    <row r="374" spans="1:10" x14ac:dyDescent="0.2">
      <c r="A374" s="411" t="s">
        <v>983</v>
      </c>
      <c r="B374" s="791" t="s">
        <v>252</v>
      </c>
      <c r="C374" s="792"/>
      <c r="D374" s="792"/>
      <c r="E374" s="792"/>
      <c r="F374" s="792"/>
      <c r="G374" s="792"/>
      <c r="H374" s="793"/>
      <c r="I374" s="122">
        <v>9.6199999999999992</v>
      </c>
      <c r="J374" s="790"/>
    </row>
    <row r="375" spans="1:10" x14ac:dyDescent="0.2">
      <c r="B375" s="200" t="s">
        <v>1504</v>
      </c>
      <c r="C375" s="200">
        <v>103670</v>
      </c>
      <c r="D375" s="899" t="s">
        <v>1821</v>
      </c>
      <c r="E375" s="899"/>
      <c r="F375" s="899"/>
      <c r="G375" s="899"/>
      <c r="H375" s="899"/>
      <c r="I375" s="899"/>
      <c r="J375" s="200" t="s">
        <v>1771</v>
      </c>
    </row>
    <row r="376" spans="1:10" x14ac:dyDescent="0.2">
      <c r="B376" s="796" t="s">
        <v>247</v>
      </c>
      <c r="C376" s="797"/>
      <c r="D376" s="797"/>
      <c r="E376" s="797"/>
      <c r="F376" s="797"/>
      <c r="G376" s="797"/>
      <c r="H376" s="798"/>
      <c r="I376" s="306" t="s">
        <v>260</v>
      </c>
      <c r="J376" s="277" t="s">
        <v>251</v>
      </c>
    </row>
    <row r="377" spans="1:10" x14ac:dyDescent="0.2">
      <c r="B377" s="800" t="s">
        <v>601</v>
      </c>
      <c r="C377" s="801"/>
      <c r="D377" s="801"/>
      <c r="E377" s="801"/>
      <c r="F377" s="801"/>
      <c r="G377" s="801"/>
      <c r="H377" s="802"/>
      <c r="I377" s="196">
        <v>9.6199999999999992</v>
      </c>
      <c r="J377" s="789" t="s">
        <v>260</v>
      </c>
    </row>
    <row r="378" spans="1:10" x14ac:dyDescent="0.2">
      <c r="A378" s="411" t="s">
        <v>1504</v>
      </c>
      <c r="B378" s="791" t="s">
        <v>252</v>
      </c>
      <c r="C378" s="792"/>
      <c r="D378" s="792"/>
      <c r="E378" s="792"/>
      <c r="F378" s="792"/>
      <c r="G378" s="792"/>
      <c r="H378" s="793"/>
      <c r="I378" s="122">
        <v>9.6199999999999992</v>
      </c>
      <c r="J378" s="790"/>
    </row>
    <row r="379" spans="1:10" x14ac:dyDescent="0.2">
      <c r="B379" s="115" t="s">
        <v>984</v>
      </c>
      <c r="C379" s="116"/>
      <c r="D379" s="117" t="s">
        <v>1078</v>
      </c>
      <c r="E379" s="117"/>
      <c r="F379" s="117"/>
      <c r="G379" s="117"/>
      <c r="H379" s="117"/>
      <c r="I379" s="117"/>
      <c r="J379" s="118"/>
    </row>
    <row r="380" spans="1:10" x14ac:dyDescent="0.2">
      <c r="B380" s="200" t="s">
        <v>985</v>
      </c>
      <c r="C380" s="200">
        <v>92448</v>
      </c>
      <c r="D380" s="899" t="s">
        <v>1841</v>
      </c>
      <c r="E380" s="899"/>
      <c r="F380" s="899"/>
      <c r="G380" s="899"/>
      <c r="H380" s="899"/>
      <c r="I380" s="899"/>
      <c r="J380" s="200" t="s">
        <v>45</v>
      </c>
    </row>
    <row r="381" spans="1:10" x14ac:dyDescent="0.2">
      <c r="B381" s="796" t="s">
        <v>247</v>
      </c>
      <c r="C381" s="797"/>
      <c r="D381" s="797"/>
      <c r="E381" s="797"/>
      <c r="F381" s="797"/>
      <c r="G381" s="797"/>
      <c r="H381" s="798"/>
      <c r="I381" s="306" t="s">
        <v>266</v>
      </c>
      <c r="J381" s="277" t="s">
        <v>251</v>
      </c>
    </row>
    <row r="382" spans="1:10" x14ac:dyDescent="0.2">
      <c r="B382" s="800" t="s">
        <v>601</v>
      </c>
      <c r="C382" s="801"/>
      <c r="D382" s="801"/>
      <c r="E382" s="801"/>
      <c r="F382" s="801"/>
      <c r="G382" s="801"/>
      <c r="H382" s="802"/>
      <c r="I382" s="196">
        <v>40.71</v>
      </c>
      <c r="J382" s="789" t="s">
        <v>250</v>
      </c>
    </row>
    <row r="383" spans="1:10" x14ac:dyDescent="0.2">
      <c r="A383" s="411" t="s">
        <v>985</v>
      </c>
      <c r="B383" s="791" t="s">
        <v>252</v>
      </c>
      <c r="C383" s="792"/>
      <c r="D383" s="792"/>
      <c r="E383" s="792"/>
      <c r="F383" s="792"/>
      <c r="G383" s="792"/>
      <c r="H383" s="793"/>
      <c r="I383" s="122">
        <v>40.71</v>
      </c>
      <c r="J383" s="790"/>
    </row>
    <row r="384" spans="1:10" ht="27.75" customHeight="1" x14ac:dyDescent="0.2">
      <c r="B384" s="200" t="s">
        <v>986</v>
      </c>
      <c r="C384" s="200">
        <v>92759</v>
      </c>
      <c r="D384" s="899" t="s">
        <v>1835</v>
      </c>
      <c r="E384" s="899"/>
      <c r="F384" s="899"/>
      <c r="G384" s="899"/>
      <c r="H384" s="899"/>
      <c r="I384" s="899"/>
      <c r="J384" s="200" t="s">
        <v>214</v>
      </c>
    </row>
    <row r="385" spans="1:10" x14ac:dyDescent="0.2">
      <c r="B385" s="796" t="s">
        <v>247</v>
      </c>
      <c r="C385" s="797"/>
      <c r="D385" s="797"/>
      <c r="E385" s="797"/>
      <c r="F385" s="797"/>
      <c r="G385" s="797"/>
      <c r="H385" s="798"/>
      <c r="I385" s="306" t="s">
        <v>267</v>
      </c>
      <c r="J385" s="277" t="s">
        <v>251</v>
      </c>
    </row>
    <row r="386" spans="1:10" x14ac:dyDescent="0.2">
      <c r="B386" s="800" t="s">
        <v>601</v>
      </c>
      <c r="C386" s="801"/>
      <c r="D386" s="801"/>
      <c r="E386" s="801"/>
      <c r="F386" s="801"/>
      <c r="G386" s="801"/>
      <c r="H386" s="802"/>
      <c r="I386" s="196">
        <v>86.2</v>
      </c>
      <c r="J386" s="789" t="s">
        <v>263</v>
      </c>
    </row>
    <row r="387" spans="1:10" x14ac:dyDescent="0.2">
      <c r="A387" s="411" t="s">
        <v>986</v>
      </c>
      <c r="B387" s="791" t="s">
        <v>252</v>
      </c>
      <c r="C387" s="792"/>
      <c r="D387" s="792"/>
      <c r="E387" s="792"/>
      <c r="F387" s="792"/>
      <c r="G387" s="792"/>
      <c r="H387" s="793"/>
      <c r="I387" s="122">
        <v>86.2</v>
      </c>
      <c r="J387" s="790"/>
    </row>
    <row r="388" spans="1:10" x14ac:dyDescent="0.2">
      <c r="B388" s="200" t="s">
        <v>987</v>
      </c>
      <c r="C388" s="200">
        <v>92761</v>
      </c>
      <c r="D388" s="899" t="s">
        <v>1845</v>
      </c>
      <c r="E388" s="899"/>
      <c r="F388" s="899"/>
      <c r="G388" s="899"/>
      <c r="H388" s="899"/>
      <c r="I388" s="899"/>
      <c r="J388" s="200" t="s">
        <v>214</v>
      </c>
    </row>
    <row r="389" spans="1:10" x14ac:dyDescent="0.2">
      <c r="B389" s="796" t="s">
        <v>247</v>
      </c>
      <c r="C389" s="797"/>
      <c r="D389" s="797"/>
      <c r="E389" s="797"/>
      <c r="F389" s="797"/>
      <c r="G389" s="797"/>
      <c r="H389" s="798"/>
      <c r="I389" s="306" t="s">
        <v>267</v>
      </c>
      <c r="J389" s="277" t="s">
        <v>251</v>
      </c>
    </row>
    <row r="390" spans="1:10" x14ac:dyDescent="0.2">
      <c r="B390" s="800" t="s">
        <v>601</v>
      </c>
      <c r="C390" s="801"/>
      <c r="D390" s="801"/>
      <c r="E390" s="801"/>
      <c r="F390" s="801"/>
      <c r="G390" s="801"/>
      <c r="H390" s="802"/>
      <c r="I390" s="196">
        <v>122.4</v>
      </c>
      <c r="J390" s="789" t="s">
        <v>263</v>
      </c>
    </row>
    <row r="391" spans="1:10" x14ac:dyDescent="0.2">
      <c r="A391" s="411" t="s">
        <v>987</v>
      </c>
      <c r="B391" s="791" t="s">
        <v>252</v>
      </c>
      <c r="C391" s="792"/>
      <c r="D391" s="792"/>
      <c r="E391" s="792"/>
      <c r="F391" s="792"/>
      <c r="G391" s="792"/>
      <c r="H391" s="793"/>
      <c r="I391" s="122">
        <v>122.4</v>
      </c>
      <c r="J391" s="790"/>
    </row>
    <row r="392" spans="1:10" x14ac:dyDescent="0.2">
      <c r="B392" s="200" t="s">
        <v>988</v>
      </c>
      <c r="C392" s="200">
        <v>94965</v>
      </c>
      <c r="D392" s="899" t="s">
        <v>1819</v>
      </c>
      <c r="E392" s="899"/>
      <c r="F392" s="899"/>
      <c r="G392" s="899"/>
      <c r="H392" s="899"/>
      <c r="I392" s="899"/>
      <c r="J392" s="200" t="s">
        <v>1771</v>
      </c>
    </row>
    <row r="393" spans="1:10" x14ac:dyDescent="0.2">
      <c r="A393" s="411"/>
      <c r="B393" s="796" t="s">
        <v>247</v>
      </c>
      <c r="C393" s="797"/>
      <c r="D393" s="797"/>
      <c r="E393" s="797"/>
      <c r="F393" s="797"/>
      <c r="G393" s="797"/>
      <c r="H393" s="798"/>
      <c r="I393" s="306" t="s">
        <v>260</v>
      </c>
      <c r="J393" s="277" t="s">
        <v>251</v>
      </c>
    </row>
    <row r="394" spans="1:10" x14ac:dyDescent="0.2">
      <c r="A394" s="411"/>
      <c r="B394" s="800" t="s">
        <v>601</v>
      </c>
      <c r="C394" s="801"/>
      <c r="D394" s="801"/>
      <c r="E394" s="801"/>
      <c r="F394" s="801"/>
      <c r="G394" s="801"/>
      <c r="H394" s="802"/>
      <c r="I394" s="196">
        <v>1.92</v>
      </c>
      <c r="J394" s="789" t="s">
        <v>260</v>
      </c>
    </row>
    <row r="395" spans="1:10" x14ac:dyDescent="0.2">
      <c r="A395" s="411" t="s">
        <v>988</v>
      </c>
      <c r="B395" s="791" t="s">
        <v>252</v>
      </c>
      <c r="C395" s="792"/>
      <c r="D395" s="792"/>
      <c r="E395" s="792"/>
      <c r="F395" s="792"/>
      <c r="G395" s="792"/>
      <c r="H395" s="793"/>
      <c r="I395" s="122">
        <v>1.92</v>
      </c>
      <c r="J395" s="790"/>
    </row>
    <row r="396" spans="1:10" x14ac:dyDescent="0.2">
      <c r="B396" s="200" t="s">
        <v>989</v>
      </c>
      <c r="C396" s="200">
        <v>103670</v>
      </c>
      <c r="D396" s="899" t="s">
        <v>1821</v>
      </c>
      <c r="E396" s="899"/>
      <c r="F396" s="899"/>
      <c r="G396" s="899"/>
      <c r="H396" s="899"/>
      <c r="I396" s="899"/>
      <c r="J396" s="200" t="s">
        <v>1771</v>
      </c>
    </row>
    <row r="397" spans="1:10" x14ac:dyDescent="0.2">
      <c r="A397" s="411"/>
      <c r="B397" s="796" t="s">
        <v>247</v>
      </c>
      <c r="C397" s="797"/>
      <c r="D397" s="797"/>
      <c r="E397" s="797"/>
      <c r="F397" s="797"/>
      <c r="G397" s="797"/>
      <c r="H397" s="798"/>
      <c r="I397" s="306" t="s">
        <v>260</v>
      </c>
      <c r="J397" s="277" t="s">
        <v>251</v>
      </c>
    </row>
    <row r="398" spans="1:10" x14ac:dyDescent="0.2">
      <c r="A398" s="411"/>
      <c r="B398" s="800" t="s">
        <v>601</v>
      </c>
      <c r="C398" s="801"/>
      <c r="D398" s="801"/>
      <c r="E398" s="801"/>
      <c r="F398" s="801"/>
      <c r="G398" s="801"/>
      <c r="H398" s="802"/>
      <c r="I398" s="196">
        <v>1.92</v>
      </c>
      <c r="J398" s="789" t="s">
        <v>260</v>
      </c>
    </row>
    <row r="399" spans="1:10" x14ac:dyDescent="0.2">
      <c r="A399" s="411" t="s">
        <v>989</v>
      </c>
      <c r="B399" s="791" t="s">
        <v>252</v>
      </c>
      <c r="C399" s="792"/>
      <c r="D399" s="792"/>
      <c r="E399" s="792"/>
      <c r="F399" s="792"/>
      <c r="G399" s="792"/>
      <c r="H399" s="793"/>
      <c r="I399" s="122">
        <v>1.92</v>
      </c>
      <c r="J399" s="790"/>
    </row>
    <row r="400" spans="1:10" x14ac:dyDescent="0.2">
      <c r="B400" s="115" t="s">
        <v>1079</v>
      </c>
      <c r="C400" s="116"/>
      <c r="D400" s="117" t="s">
        <v>129</v>
      </c>
      <c r="E400" s="117"/>
      <c r="F400" s="117"/>
      <c r="G400" s="117"/>
      <c r="H400" s="117"/>
      <c r="I400" s="117"/>
      <c r="J400" s="118"/>
    </row>
    <row r="401" spans="1:10" ht="31.5" customHeight="1" x14ac:dyDescent="0.2">
      <c r="B401" s="200" t="s">
        <v>1080</v>
      </c>
      <c r="C401" s="200">
        <v>101963</v>
      </c>
      <c r="D401" s="899" t="s">
        <v>1849</v>
      </c>
      <c r="E401" s="899"/>
      <c r="F401" s="899"/>
      <c r="G401" s="899"/>
      <c r="H401" s="899"/>
      <c r="I401" s="899"/>
      <c r="J401" s="200" t="s">
        <v>45</v>
      </c>
    </row>
    <row r="402" spans="1:10" x14ac:dyDescent="0.2">
      <c r="B402" s="796" t="s">
        <v>247</v>
      </c>
      <c r="C402" s="797"/>
      <c r="D402" s="797"/>
      <c r="E402" s="797"/>
      <c r="F402" s="797"/>
      <c r="G402" s="797"/>
      <c r="H402" s="798"/>
      <c r="I402" s="306" t="s">
        <v>250</v>
      </c>
      <c r="J402" s="277" t="s">
        <v>251</v>
      </c>
    </row>
    <row r="403" spans="1:10" ht="15" customHeight="1" x14ac:dyDescent="0.2">
      <c r="B403" s="800" t="s">
        <v>601</v>
      </c>
      <c r="C403" s="801"/>
      <c r="D403" s="801"/>
      <c r="E403" s="801"/>
      <c r="F403" s="801"/>
      <c r="G403" s="801"/>
      <c r="H403" s="802"/>
      <c r="I403" s="196">
        <v>192.44</v>
      </c>
      <c r="J403" s="789" t="s">
        <v>250</v>
      </c>
    </row>
    <row r="404" spans="1:10" x14ac:dyDescent="0.2">
      <c r="A404" s="411" t="s">
        <v>1080</v>
      </c>
      <c r="B404" s="791" t="s">
        <v>252</v>
      </c>
      <c r="C404" s="792"/>
      <c r="D404" s="792"/>
      <c r="E404" s="792"/>
      <c r="F404" s="792"/>
      <c r="G404" s="792"/>
      <c r="H404" s="793"/>
      <c r="I404" s="122">
        <v>192.44</v>
      </c>
      <c r="J404" s="790"/>
    </row>
    <row r="405" spans="1:10" ht="31.5" customHeight="1" x14ac:dyDescent="0.2">
      <c r="B405" s="200" t="s">
        <v>1081</v>
      </c>
      <c r="C405" s="200" t="s">
        <v>1505</v>
      </c>
      <c r="D405" s="899" t="s">
        <v>1508</v>
      </c>
      <c r="E405" s="899"/>
      <c r="F405" s="899"/>
      <c r="G405" s="899"/>
      <c r="H405" s="899"/>
      <c r="I405" s="899"/>
      <c r="J405" s="200" t="s">
        <v>45</v>
      </c>
    </row>
    <row r="406" spans="1:10" x14ac:dyDescent="0.2">
      <c r="B406" s="796" t="s">
        <v>247</v>
      </c>
      <c r="C406" s="797"/>
      <c r="D406" s="797"/>
      <c r="E406" s="797"/>
      <c r="F406" s="797"/>
      <c r="G406" s="797"/>
      <c r="H406" s="798"/>
      <c r="I406" s="306" t="s">
        <v>250</v>
      </c>
      <c r="J406" s="277" t="s">
        <v>251</v>
      </c>
    </row>
    <row r="407" spans="1:10" ht="15" customHeight="1" x14ac:dyDescent="0.2">
      <c r="B407" s="800" t="s">
        <v>601</v>
      </c>
      <c r="C407" s="801"/>
      <c r="D407" s="801"/>
      <c r="E407" s="801"/>
      <c r="F407" s="801"/>
      <c r="G407" s="801"/>
      <c r="H407" s="802"/>
      <c r="I407" s="196">
        <v>27.94</v>
      </c>
      <c r="J407" s="789" t="s">
        <v>250</v>
      </c>
    </row>
    <row r="408" spans="1:10" x14ac:dyDescent="0.2">
      <c r="A408" s="411" t="s">
        <v>1081</v>
      </c>
      <c r="B408" s="791" t="s">
        <v>252</v>
      </c>
      <c r="C408" s="792"/>
      <c r="D408" s="792"/>
      <c r="E408" s="792"/>
      <c r="F408" s="792"/>
      <c r="G408" s="792"/>
      <c r="H408" s="793"/>
      <c r="I408" s="122">
        <v>27.94</v>
      </c>
      <c r="J408" s="790"/>
    </row>
    <row r="409" spans="1:10" ht="31.5" customHeight="1" x14ac:dyDescent="0.2">
      <c r="B409" s="200" t="s">
        <v>1082</v>
      </c>
      <c r="C409" s="200" t="s">
        <v>1507</v>
      </c>
      <c r="D409" s="899" t="s">
        <v>1506</v>
      </c>
      <c r="E409" s="899"/>
      <c r="F409" s="899"/>
      <c r="G409" s="899"/>
      <c r="H409" s="899"/>
      <c r="I409" s="899"/>
      <c r="J409" s="200" t="s">
        <v>45</v>
      </c>
    </row>
    <row r="410" spans="1:10" x14ac:dyDescent="0.2">
      <c r="B410" s="796" t="s">
        <v>247</v>
      </c>
      <c r="C410" s="797"/>
      <c r="D410" s="797"/>
      <c r="E410" s="797"/>
      <c r="F410" s="797"/>
      <c r="G410" s="797"/>
      <c r="H410" s="798"/>
      <c r="I410" s="306" t="s">
        <v>250</v>
      </c>
      <c r="J410" s="277" t="s">
        <v>251</v>
      </c>
    </row>
    <row r="411" spans="1:10" ht="15" customHeight="1" x14ac:dyDescent="0.2">
      <c r="B411" s="800" t="s">
        <v>601</v>
      </c>
      <c r="C411" s="801"/>
      <c r="D411" s="801"/>
      <c r="E411" s="801"/>
      <c r="F411" s="801"/>
      <c r="G411" s="801"/>
      <c r="H411" s="802"/>
      <c r="I411" s="196">
        <v>31.95</v>
      </c>
      <c r="J411" s="789" t="s">
        <v>250</v>
      </c>
    </row>
    <row r="412" spans="1:10" x14ac:dyDescent="0.2">
      <c r="A412" s="411" t="s">
        <v>1082</v>
      </c>
      <c r="B412" s="791" t="s">
        <v>252</v>
      </c>
      <c r="C412" s="792"/>
      <c r="D412" s="792"/>
      <c r="E412" s="792"/>
      <c r="F412" s="792"/>
      <c r="G412" s="792"/>
      <c r="H412" s="793"/>
      <c r="I412" s="122">
        <v>31.95</v>
      </c>
      <c r="J412" s="790"/>
    </row>
    <row r="413" spans="1:10" ht="30" customHeight="1" x14ac:dyDescent="0.2">
      <c r="A413" s="411"/>
      <c r="B413" s="200" t="s">
        <v>1083</v>
      </c>
      <c r="C413" s="200">
        <v>92767</v>
      </c>
      <c r="D413" s="899" t="s">
        <v>1851</v>
      </c>
      <c r="E413" s="899"/>
      <c r="F413" s="899"/>
      <c r="G413" s="899"/>
      <c r="H413" s="899"/>
      <c r="I413" s="899"/>
      <c r="J413" s="200" t="s">
        <v>214</v>
      </c>
    </row>
    <row r="414" spans="1:10" x14ac:dyDescent="0.2">
      <c r="A414" s="411"/>
      <c r="B414" s="796" t="s">
        <v>247</v>
      </c>
      <c r="C414" s="797"/>
      <c r="D414" s="797"/>
      <c r="E414" s="797"/>
      <c r="F414" s="797"/>
      <c r="G414" s="797"/>
      <c r="H414" s="798"/>
      <c r="I414" s="306" t="s">
        <v>267</v>
      </c>
      <c r="J414" s="277" t="s">
        <v>251</v>
      </c>
    </row>
    <row r="415" spans="1:10" x14ac:dyDescent="0.2">
      <c r="A415" s="411"/>
      <c r="B415" s="800" t="s">
        <v>1236</v>
      </c>
      <c r="C415" s="801"/>
      <c r="D415" s="801"/>
      <c r="E415" s="801"/>
      <c r="F415" s="801"/>
      <c r="G415" s="801"/>
      <c r="H415" s="802"/>
      <c r="I415" s="196">
        <v>18</v>
      </c>
      <c r="J415" s="789" t="s">
        <v>267</v>
      </c>
    </row>
    <row r="416" spans="1:10" x14ac:dyDescent="0.2">
      <c r="A416" s="411"/>
      <c r="B416" s="800" t="s">
        <v>1511</v>
      </c>
      <c r="C416" s="801"/>
      <c r="D416" s="801"/>
      <c r="E416" s="801"/>
      <c r="F416" s="801"/>
      <c r="G416" s="801"/>
      <c r="H416" s="802"/>
      <c r="I416" s="196">
        <v>253.9</v>
      </c>
      <c r="J416" s="830"/>
    </row>
    <row r="417" spans="1:10" x14ac:dyDescent="0.2">
      <c r="A417" s="411" t="s">
        <v>1083</v>
      </c>
      <c r="B417" s="791" t="s">
        <v>252</v>
      </c>
      <c r="C417" s="792"/>
      <c r="D417" s="792"/>
      <c r="E417" s="792"/>
      <c r="F417" s="792"/>
      <c r="G417" s="792"/>
      <c r="H417" s="793"/>
      <c r="I417" s="122">
        <v>18</v>
      </c>
      <c r="J417" s="790"/>
    </row>
    <row r="418" spans="1:10" ht="29.25" customHeight="1" x14ac:dyDescent="0.2">
      <c r="A418" s="411"/>
      <c r="B418" s="200" t="s">
        <v>1084</v>
      </c>
      <c r="C418" s="200">
        <v>92769</v>
      </c>
      <c r="D418" s="899" t="s">
        <v>1853</v>
      </c>
      <c r="E418" s="899"/>
      <c r="F418" s="899"/>
      <c r="G418" s="899"/>
      <c r="H418" s="899"/>
      <c r="I418" s="899"/>
      <c r="J418" s="200" t="s">
        <v>214</v>
      </c>
    </row>
    <row r="419" spans="1:10" x14ac:dyDescent="0.2">
      <c r="A419" s="411"/>
      <c r="B419" s="796" t="s">
        <v>247</v>
      </c>
      <c r="C419" s="797"/>
      <c r="D419" s="797"/>
      <c r="E419" s="797"/>
      <c r="F419" s="797"/>
      <c r="G419" s="797"/>
      <c r="H419" s="798"/>
      <c r="I419" s="306" t="s">
        <v>267</v>
      </c>
      <c r="J419" s="277" t="s">
        <v>251</v>
      </c>
    </row>
    <row r="420" spans="1:10" x14ac:dyDescent="0.2">
      <c r="A420" s="411"/>
      <c r="B420" s="800" t="s">
        <v>1236</v>
      </c>
      <c r="C420" s="801"/>
      <c r="D420" s="801"/>
      <c r="E420" s="801"/>
      <c r="F420" s="801"/>
      <c r="G420" s="801"/>
      <c r="H420" s="802"/>
      <c r="I420" s="196">
        <v>29.3</v>
      </c>
      <c r="J420" s="789" t="s">
        <v>267</v>
      </c>
    </row>
    <row r="421" spans="1:10" x14ac:dyDescent="0.2">
      <c r="A421" s="411" t="s">
        <v>1084</v>
      </c>
      <c r="B421" s="791" t="s">
        <v>252</v>
      </c>
      <c r="C421" s="792"/>
      <c r="D421" s="792"/>
      <c r="E421" s="792"/>
      <c r="F421" s="792"/>
      <c r="G421" s="792"/>
      <c r="H421" s="793"/>
      <c r="I421" s="122">
        <v>29.3</v>
      </c>
      <c r="J421" s="790"/>
    </row>
    <row r="422" spans="1:10" ht="28.5" customHeight="1" x14ac:dyDescent="0.2">
      <c r="A422" s="411"/>
      <c r="B422" s="200" t="s">
        <v>1509</v>
      </c>
      <c r="C422" s="200">
        <v>92770</v>
      </c>
      <c r="D422" s="899" t="s">
        <v>1855</v>
      </c>
      <c r="E422" s="899"/>
      <c r="F422" s="899"/>
      <c r="G422" s="899"/>
      <c r="H422" s="899"/>
      <c r="I422" s="899"/>
      <c r="J422" s="200" t="s">
        <v>214</v>
      </c>
    </row>
    <row r="423" spans="1:10" x14ac:dyDescent="0.2">
      <c r="A423" s="411"/>
      <c r="B423" s="796" t="s">
        <v>247</v>
      </c>
      <c r="C423" s="797"/>
      <c r="D423" s="797"/>
      <c r="E423" s="797"/>
      <c r="F423" s="797"/>
      <c r="G423" s="797"/>
      <c r="H423" s="798"/>
      <c r="I423" s="306" t="s">
        <v>267</v>
      </c>
      <c r="J423" s="277" t="s">
        <v>251</v>
      </c>
    </row>
    <row r="424" spans="1:10" x14ac:dyDescent="0.2">
      <c r="A424" s="411"/>
      <c r="B424" s="800" t="s">
        <v>1236</v>
      </c>
      <c r="C424" s="801"/>
      <c r="D424" s="801"/>
      <c r="E424" s="801"/>
      <c r="F424" s="801"/>
      <c r="G424" s="801"/>
      <c r="H424" s="802"/>
      <c r="I424" s="196">
        <v>81.2</v>
      </c>
      <c r="J424" s="789" t="s">
        <v>267</v>
      </c>
    </row>
    <row r="425" spans="1:10" x14ac:dyDescent="0.2">
      <c r="A425" s="411" t="s">
        <v>1509</v>
      </c>
      <c r="B425" s="791" t="s">
        <v>252</v>
      </c>
      <c r="C425" s="792"/>
      <c r="D425" s="792"/>
      <c r="E425" s="792"/>
      <c r="F425" s="792"/>
      <c r="G425" s="792"/>
      <c r="H425" s="793"/>
      <c r="I425" s="122">
        <v>81.2</v>
      </c>
      <c r="J425" s="790"/>
    </row>
    <row r="426" spans="1:10" x14ac:dyDescent="0.2">
      <c r="A426" s="411"/>
      <c r="B426" s="200" t="s">
        <v>1510</v>
      </c>
      <c r="C426" s="200">
        <v>601003215</v>
      </c>
      <c r="D426" s="805" t="s">
        <v>1857</v>
      </c>
      <c r="E426" s="806"/>
      <c r="F426" s="806"/>
      <c r="G426" s="806"/>
      <c r="H426" s="806"/>
      <c r="I426" s="807"/>
      <c r="J426" s="200" t="s">
        <v>45</v>
      </c>
    </row>
    <row r="427" spans="1:10" x14ac:dyDescent="0.2">
      <c r="A427" s="411"/>
      <c r="B427" s="796" t="s">
        <v>247</v>
      </c>
      <c r="C427" s="797"/>
      <c r="D427" s="797"/>
      <c r="E427" s="797"/>
      <c r="F427" s="797"/>
      <c r="G427" s="797"/>
      <c r="H427" s="798"/>
      <c r="I427" s="306" t="s">
        <v>250</v>
      </c>
      <c r="J427" s="277" t="s">
        <v>251</v>
      </c>
    </row>
    <row r="428" spans="1:10" x14ac:dyDescent="0.2">
      <c r="A428" s="411"/>
      <c r="B428" s="800"/>
      <c r="C428" s="801"/>
      <c r="D428" s="801"/>
      <c r="E428" s="801"/>
      <c r="F428" s="801"/>
      <c r="G428" s="801"/>
      <c r="H428" s="802"/>
      <c r="I428" s="196">
        <v>252.32999999999998</v>
      </c>
      <c r="J428" s="789" t="s">
        <v>250</v>
      </c>
    </row>
    <row r="429" spans="1:10" x14ac:dyDescent="0.2">
      <c r="A429" s="411" t="s">
        <v>1510</v>
      </c>
      <c r="B429" s="791" t="s">
        <v>252</v>
      </c>
      <c r="C429" s="792"/>
      <c r="D429" s="792"/>
      <c r="E429" s="792"/>
      <c r="F429" s="792"/>
      <c r="G429" s="792"/>
      <c r="H429" s="793"/>
      <c r="I429" s="122">
        <v>252.32999999999998</v>
      </c>
      <c r="J429" s="790"/>
    </row>
    <row r="430" spans="1:10" x14ac:dyDescent="0.2">
      <c r="B430" s="111" t="s">
        <v>58</v>
      </c>
      <c r="C430" s="112"/>
      <c r="D430" s="113" t="s">
        <v>122</v>
      </c>
      <c r="E430" s="113"/>
      <c r="F430" s="113"/>
      <c r="G430" s="113"/>
      <c r="H430" s="113"/>
      <c r="I430" s="113"/>
      <c r="J430" s="114"/>
    </row>
    <row r="431" spans="1:10" x14ac:dyDescent="0.2">
      <c r="B431" s="115" t="s">
        <v>59</v>
      </c>
      <c r="C431" s="116"/>
      <c r="D431" s="117" t="s">
        <v>124</v>
      </c>
      <c r="E431" s="117"/>
      <c r="F431" s="117"/>
      <c r="G431" s="117"/>
      <c r="H431" s="117"/>
      <c r="I431" s="117"/>
      <c r="J431" s="118"/>
    </row>
    <row r="432" spans="1:10" ht="27" customHeight="1" x14ac:dyDescent="0.2">
      <c r="B432" s="106" t="s">
        <v>503</v>
      </c>
      <c r="C432" s="200">
        <v>101166</v>
      </c>
      <c r="D432" s="805" t="s">
        <v>1858</v>
      </c>
      <c r="E432" s="806"/>
      <c r="F432" s="806"/>
      <c r="G432" s="806"/>
      <c r="H432" s="806"/>
      <c r="I432" s="807"/>
      <c r="J432" s="200" t="s">
        <v>1771</v>
      </c>
    </row>
    <row r="433" spans="1:13" x14ac:dyDescent="0.2">
      <c r="B433" s="796" t="s">
        <v>247</v>
      </c>
      <c r="C433" s="797"/>
      <c r="D433" s="798"/>
      <c r="E433" s="305" t="s">
        <v>253</v>
      </c>
      <c r="F433" s="305" t="s">
        <v>249</v>
      </c>
      <c r="G433" s="277" t="s">
        <v>258</v>
      </c>
      <c r="H433" s="796" t="s">
        <v>260</v>
      </c>
      <c r="I433" s="798"/>
      <c r="J433" s="277" t="s">
        <v>251</v>
      </c>
    </row>
    <row r="434" spans="1:13" x14ac:dyDescent="0.2">
      <c r="B434" s="123"/>
      <c r="C434" s="124"/>
      <c r="D434" s="124"/>
      <c r="E434" s="311">
        <v>146.24</v>
      </c>
      <c r="F434" s="311">
        <v>0.28999999999999998</v>
      </c>
      <c r="G434" s="311">
        <v>0.14000000000000001</v>
      </c>
      <c r="H434" s="885">
        <v>5.9373440000000013</v>
      </c>
      <c r="I434" s="886"/>
      <c r="J434" s="879" t="s">
        <v>269</v>
      </c>
    </row>
    <row r="435" spans="1:13" x14ac:dyDescent="0.2">
      <c r="A435" s="411" t="s">
        <v>503</v>
      </c>
      <c r="B435" s="903" t="s">
        <v>252</v>
      </c>
      <c r="C435" s="904"/>
      <c r="D435" s="904"/>
      <c r="E435" s="904"/>
      <c r="F435" s="904"/>
      <c r="G435" s="905"/>
      <c r="H435" s="896">
        <v>5.9373440000000013</v>
      </c>
      <c r="I435" s="897"/>
      <c r="J435" s="880"/>
    </row>
    <row r="436" spans="1:13" ht="25.5" customHeight="1" x14ac:dyDescent="0.2">
      <c r="B436" s="106" t="s">
        <v>504</v>
      </c>
      <c r="C436" s="200">
        <v>103330</v>
      </c>
      <c r="D436" s="805" t="s">
        <v>1860</v>
      </c>
      <c r="E436" s="806"/>
      <c r="F436" s="806"/>
      <c r="G436" s="806"/>
      <c r="H436" s="806"/>
      <c r="I436" s="807"/>
      <c r="J436" s="200" t="s">
        <v>45</v>
      </c>
      <c r="L436" s="900" t="s">
        <v>888</v>
      </c>
      <c r="M436" s="900"/>
    </row>
    <row r="437" spans="1:13" x14ac:dyDescent="0.2">
      <c r="B437" s="796" t="s">
        <v>247</v>
      </c>
      <c r="C437" s="797"/>
      <c r="D437" s="798"/>
      <c r="E437" s="305" t="s">
        <v>253</v>
      </c>
      <c r="F437" s="305" t="s">
        <v>249</v>
      </c>
      <c r="G437" s="277" t="s">
        <v>340</v>
      </c>
      <c r="H437" s="796" t="s">
        <v>250</v>
      </c>
      <c r="I437" s="798"/>
      <c r="J437" s="277" t="s">
        <v>251</v>
      </c>
      <c r="L437" s="504" t="s">
        <v>321</v>
      </c>
      <c r="M437" s="504">
        <v>1.89</v>
      </c>
    </row>
    <row r="438" spans="1:13" x14ac:dyDescent="0.2">
      <c r="B438" s="818" t="s">
        <v>1085</v>
      </c>
      <c r="C438" s="819"/>
      <c r="D438" s="820"/>
      <c r="E438" s="311">
        <v>93.59</v>
      </c>
      <c r="F438" s="311">
        <v>3.47</v>
      </c>
      <c r="G438" s="311">
        <v>39.179999999999993</v>
      </c>
      <c r="H438" s="885">
        <v>285.57730000000004</v>
      </c>
      <c r="I438" s="886"/>
      <c r="J438" s="862" t="s">
        <v>773</v>
      </c>
      <c r="L438" s="504" t="s">
        <v>889</v>
      </c>
      <c r="M438" s="504">
        <v>13.23</v>
      </c>
    </row>
    <row r="439" spans="1:13" x14ac:dyDescent="0.2">
      <c r="B439" s="818" t="s">
        <v>1086</v>
      </c>
      <c r="C439" s="819"/>
      <c r="D439" s="819"/>
      <c r="E439" s="503">
        <v>52.65</v>
      </c>
      <c r="F439" s="503">
        <v>3.47</v>
      </c>
      <c r="G439" s="503">
        <v>25.865000000000002</v>
      </c>
      <c r="H439" s="885">
        <v>156.8305</v>
      </c>
      <c r="I439" s="886"/>
      <c r="J439" s="863"/>
      <c r="L439" s="504" t="s">
        <v>322</v>
      </c>
      <c r="M439" s="504">
        <v>2.1</v>
      </c>
    </row>
    <row r="440" spans="1:13" x14ac:dyDescent="0.2">
      <c r="B440" s="818" t="s">
        <v>796</v>
      </c>
      <c r="C440" s="819"/>
      <c r="D440" s="819"/>
      <c r="E440" s="311">
        <v>14.97</v>
      </c>
      <c r="F440" s="311">
        <v>3.35</v>
      </c>
      <c r="G440" s="311">
        <v>0.48999999999999994</v>
      </c>
      <c r="H440" s="885">
        <v>49.659500000000001</v>
      </c>
      <c r="I440" s="886"/>
      <c r="J440" s="863"/>
      <c r="L440" s="504" t="s">
        <v>324</v>
      </c>
      <c r="M440" s="504">
        <v>3.7800000000000002</v>
      </c>
    </row>
    <row r="441" spans="1:13" x14ac:dyDescent="0.2">
      <c r="B441" s="818" t="s">
        <v>795</v>
      </c>
      <c r="C441" s="819"/>
      <c r="D441" s="819"/>
      <c r="E441" s="311">
        <v>76.39</v>
      </c>
      <c r="F441" s="311">
        <v>1.66</v>
      </c>
      <c r="G441" s="311">
        <v>0</v>
      </c>
      <c r="H441" s="885">
        <v>126.8074</v>
      </c>
      <c r="I441" s="886"/>
      <c r="J441" s="863"/>
      <c r="L441" s="900" t="s">
        <v>887</v>
      </c>
      <c r="M441" s="900"/>
    </row>
    <row r="442" spans="1:13" x14ac:dyDescent="0.2">
      <c r="A442" s="411" t="s">
        <v>504</v>
      </c>
      <c r="B442" s="903" t="s">
        <v>252</v>
      </c>
      <c r="C442" s="904"/>
      <c r="D442" s="904"/>
      <c r="E442" s="904"/>
      <c r="F442" s="904"/>
      <c r="G442" s="905"/>
      <c r="H442" s="896">
        <v>618.87470000000008</v>
      </c>
      <c r="I442" s="897"/>
      <c r="J442" s="864"/>
      <c r="L442" s="504" t="s">
        <v>323</v>
      </c>
      <c r="M442" s="504">
        <v>3.78</v>
      </c>
    </row>
    <row r="443" spans="1:13" x14ac:dyDescent="0.2">
      <c r="B443" s="106" t="s">
        <v>505</v>
      </c>
      <c r="C443" s="200">
        <v>93202</v>
      </c>
      <c r="D443" s="805" t="s">
        <v>1862</v>
      </c>
      <c r="E443" s="806"/>
      <c r="F443" s="806"/>
      <c r="G443" s="806"/>
      <c r="H443" s="806"/>
      <c r="I443" s="807"/>
      <c r="J443" s="200" t="s">
        <v>153</v>
      </c>
      <c r="L443" s="504" t="s">
        <v>867</v>
      </c>
      <c r="M443" s="504">
        <v>11</v>
      </c>
    </row>
    <row r="444" spans="1:13" x14ac:dyDescent="0.2">
      <c r="B444" s="824" t="s">
        <v>247</v>
      </c>
      <c r="C444" s="825"/>
      <c r="D444" s="825"/>
      <c r="E444" s="825"/>
      <c r="F444" s="825"/>
      <c r="G444" s="875"/>
      <c r="H444" s="824" t="s">
        <v>256</v>
      </c>
      <c r="I444" s="875"/>
      <c r="J444" s="321" t="s">
        <v>251</v>
      </c>
      <c r="L444" s="504" t="s">
        <v>868</v>
      </c>
      <c r="M444" s="504">
        <v>6.3</v>
      </c>
    </row>
    <row r="445" spans="1:13" x14ac:dyDescent="0.2">
      <c r="B445" s="876"/>
      <c r="C445" s="877"/>
      <c r="D445" s="877"/>
      <c r="E445" s="877"/>
      <c r="F445" s="877"/>
      <c r="G445" s="878"/>
      <c r="H445" s="885">
        <v>93.59</v>
      </c>
      <c r="I445" s="886"/>
      <c r="J445" s="879" t="s">
        <v>256</v>
      </c>
      <c r="L445" s="504"/>
      <c r="M445" s="504"/>
    </row>
    <row r="446" spans="1:13" x14ac:dyDescent="0.2">
      <c r="A446" s="411" t="s">
        <v>505</v>
      </c>
      <c r="B446" s="903" t="s">
        <v>252</v>
      </c>
      <c r="C446" s="904"/>
      <c r="D446" s="904"/>
      <c r="E446" s="904"/>
      <c r="F446" s="904"/>
      <c r="G446" s="905"/>
      <c r="H446" s="896">
        <v>93.59</v>
      </c>
      <c r="I446" s="897"/>
      <c r="J446" s="880"/>
      <c r="L446" s="504"/>
      <c r="M446" s="504"/>
    </row>
    <row r="447" spans="1:13" x14ac:dyDescent="0.2">
      <c r="B447" s="328" t="s">
        <v>60</v>
      </c>
      <c r="C447" s="116"/>
      <c r="D447" s="117" t="s">
        <v>125</v>
      </c>
      <c r="E447" s="117"/>
      <c r="F447" s="117"/>
      <c r="G447" s="117"/>
      <c r="H447" s="117"/>
      <c r="I447" s="117"/>
      <c r="J447" s="118"/>
      <c r="L447" s="504" t="s">
        <v>324</v>
      </c>
      <c r="M447" s="504">
        <v>3.7800000000000002</v>
      </c>
    </row>
    <row r="448" spans="1:13" x14ac:dyDescent="0.2">
      <c r="B448" s="906" t="s">
        <v>140</v>
      </c>
      <c r="C448" s="907"/>
      <c r="D448" s="907"/>
      <c r="E448" s="907"/>
      <c r="F448" s="907"/>
      <c r="G448" s="907"/>
      <c r="H448" s="907"/>
      <c r="I448" s="907"/>
      <c r="J448" s="908"/>
    </row>
    <row r="449" spans="2:10" x14ac:dyDescent="0.2">
      <c r="B449" s="796" t="s">
        <v>247</v>
      </c>
      <c r="C449" s="797"/>
      <c r="D449" s="798"/>
      <c r="E449" s="145" t="s">
        <v>270</v>
      </c>
      <c r="F449" s="145" t="s">
        <v>41</v>
      </c>
      <c r="G449" s="145" t="s">
        <v>248</v>
      </c>
      <c r="H449" s="901" t="s">
        <v>326</v>
      </c>
      <c r="I449" s="902"/>
      <c r="J449" s="277" t="s">
        <v>251</v>
      </c>
    </row>
    <row r="450" spans="2:10" x14ac:dyDescent="0.2">
      <c r="B450" s="887"/>
      <c r="C450" s="888"/>
      <c r="D450" s="888"/>
      <c r="E450" s="126" t="s">
        <v>328</v>
      </c>
      <c r="F450" s="126">
        <v>1</v>
      </c>
      <c r="G450" s="126">
        <v>0.7</v>
      </c>
      <c r="H450" s="803">
        <v>0.98</v>
      </c>
      <c r="I450" s="803"/>
      <c r="J450" s="862" t="s">
        <v>271</v>
      </c>
    </row>
    <row r="451" spans="2:10" x14ac:dyDescent="0.2">
      <c r="B451" s="889"/>
      <c r="C451" s="890"/>
      <c r="D451" s="890"/>
      <c r="E451" s="126" t="s">
        <v>327</v>
      </c>
      <c r="F451" s="126">
        <v>3</v>
      </c>
      <c r="G451" s="126">
        <v>0.9</v>
      </c>
      <c r="H451" s="803">
        <v>3.7800000000000002</v>
      </c>
      <c r="I451" s="803"/>
      <c r="J451" s="863"/>
    </row>
    <row r="452" spans="2:10" x14ac:dyDescent="0.2">
      <c r="B452" s="889"/>
      <c r="C452" s="890"/>
      <c r="D452" s="890"/>
      <c r="E452" s="126" t="s">
        <v>436</v>
      </c>
      <c r="F452" s="126">
        <v>1</v>
      </c>
      <c r="G452" s="126">
        <v>1</v>
      </c>
      <c r="H452" s="803">
        <v>1.4</v>
      </c>
      <c r="I452" s="803"/>
      <c r="J452" s="863"/>
    </row>
    <row r="453" spans="2:10" x14ac:dyDescent="0.2">
      <c r="B453" s="889"/>
      <c r="C453" s="890"/>
      <c r="D453" s="890"/>
      <c r="E453" s="126" t="s">
        <v>1135</v>
      </c>
      <c r="F453" s="126">
        <v>6</v>
      </c>
      <c r="G453" s="126">
        <v>1</v>
      </c>
      <c r="H453" s="803">
        <v>8.3999999999999986</v>
      </c>
      <c r="I453" s="803"/>
      <c r="J453" s="863"/>
    </row>
    <row r="454" spans="2:10" x14ac:dyDescent="0.2">
      <c r="B454" s="889"/>
      <c r="C454" s="890"/>
      <c r="D454" s="890"/>
      <c r="E454" s="126" t="s">
        <v>1482</v>
      </c>
      <c r="F454" s="126">
        <v>1</v>
      </c>
      <c r="G454" s="126">
        <v>1.45</v>
      </c>
      <c r="H454" s="803">
        <v>2.0299999999999998</v>
      </c>
      <c r="I454" s="803"/>
      <c r="J454" s="863"/>
    </row>
    <row r="455" spans="2:10" x14ac:dyDescent="0.2">
      <c r="B455" s="889"/>
      <c r="C455" s="890"/>
      <c r="D455" s="890"/>
      <c r="E455" s="893" t="s">
        <v>870</v>
      </c>
      <c r="F455" s="893"/>
      <c r="G455" s="893"/>
      <c r="H455" s="794">
        <v>16.59</v>
      </c>
      <c r="I455" s="795"/>
      <c r="J455" s="863"/>
    </row>
    <row r="456" spans="2:10" x14ac:dyDescent="0.2">
      <c r="B456" s="889"/>
      <c r="C456" s="890"/>
      <c r="D456" s="890"/>
      <c r="E456" s="306" t="s">
        <v>270</v>
      </c>
      <c r="F456" s="145" t="s">
        <v>41</v>
      </c>
      <c r="G456" s="145" t="s">
        <v>248</v>
      </c>
      <c r="H456" s="901" t="s">
        <v>326</v>
      </c>
      <c r="I456" s="902"/>
      <c r="J456" s="863"/>
    </row>
    <row r="457" spans="2:10" x14ac:dyDescent="0.2">
      <c r="B457" s="889"/>
      <c r="C457" s="890"/>
      <c r="D457" s="890"/>
      <c r="E457" s="126" t="s">
        <v>1483</v>
      </c>
      <c r="F457" s="126">
        <v>3</v>
      </c>
      <c r="G457" s="126">
        <v>2.5</v>
      </c>
      <c r="H457" s="803">
        <v>10.5</v>
      </c>
      <c r="I457" s="803"/>
      <c r="J457" s="863"/>
    </row>
    <row r="458" spans="2:10" x14ac:dyDescent="0.2">
      <c r="B458" s="891"/>
      <c r="C458" s="892"/>
      <c r="D458" s="892"/>
      <c r="E458" s="893" t="s">
        <v>869</v>
      </c>
      <c r="F458" s="893"/>
      <c r="G458" s="893"/>
      <c r="H458" s="794">
        <v>10.5</v>
      </c>
      <c r="I458" s="795"/>
      <c r="J458" s="864"/>
    </row>
    <row r="459" spans="2:10" x14ac:dyDescent="0.2">
      <c r="B459" s="906" t="s">
        <v>143</v>
      </c>
      <c r="C459" s="907"/>
      <c r="D459" s="907"/>
      <c r="E459" s="907"/>
      <c r="F459" s="907"/>
      <c r="G459" s="907"/>
      <c r="H459" s="907"/>
      <c r="I459" s="907"/>
      <c r="J459" s="908"/>
    </row>
    <row r="460" spans="2:10" x14ac:dyDescent="0.2">
      <c r="B460" s="838" t="s">
        <v>247</v>
      </c>
      <c r="C460" s="839"/>
      <c r="D460" s="840"/>
      <c r="E460" s="181" t="s">
        <v>270</v>
      </c>
      <c r="F460" s="145" t="s">
        <v>41</v>
      </c>
      <c r="G460" s="145" t="s">
        <v>248</v>
      </c>
      <c r="H460" s="901" t="s">
        <v>318</v>
      </c>
      <c r="I460" s="902"/>
      <c r="J460" s="277" t="s">
        <v>251</v>
      </c>
    </row>
    <row r="461" spans="2:10" x14ac:dyDescent="0.2">
      <c r="B461" s="838"/>
      <c r="C461" s="839"/>
      <c r="D461" s="840"/>
      <c r="E461" s="401" t="s">
        <v>319</v>
      </c>
      <c r="F461" s="401">
        <v>1</v>
      </c>
      <c r="G461" s="401">
        <v>0.7</v>
      </c>
      <c r="H461" s="803">
        <v>0.98</v>
      </c>
      <c r="I461" s="803"/>
      <c r="J461" s="862" t="s">
        <v>271</v>
      </c>
    </row>
    <row r="462" spans="2:10" x14ac:dyDescent="0.2">
      <c r="B462" s="841"/>
      <c r="C462" s="842"/>
      <c r="D462" s="843"/>
      <c r="E462" s="401" t="s">
        <v>321</v>
      </c>
      <c r="F462" s="401">
        <v>8</v>
      </c>
      <c r="G462" s="401">
        <v>0.8</v>
      </c>
      <c r="H462" s="803">
        <v>20.16</v>
      </c>
      <c r="I462" s="803"/>
      <c r="J462" s="863"/>
    </row>
    <row r="463" spans="2:10" x14ac:dyDescent="0.2">
      <c r="B463" s="841"/>
      <c r="C463" s="842"/>
      <c r="D463" s="843"/>
      <c r="E463" s="401" t="s">
        <v>322</v>
      </c>
      <c r="F463" s="401">
        <v>7</v>
      </c>
      <c r="G463" s="401">
        <v>0.8</v>
      </c>
      <c r="H463" s="803">
        <v>4.2</v>
      </c>
      <c r="I463" s="803"/>
      <c r="J463" s="863"/>
    </row>
    <row r="464" spans="2:10" x14ac:dyDescent="0.2">
      <c r="B464" s="841"/>
      <c r="C464" s="842"/>
      <c r="D464" s="843"/>
      <c r="E464" s="401" t="s">
        <v>323</v>
      </c>
      <c r="F464" s="401">
        <v>1</v>
      </c>
      <c r="G464" s="401">
        <v>1.1000000000000001</v>
      </c>
      <c r="H464" s="803">
        <v>1.68</v>
      </c>
      <c r="I464" s="803"/>
      <c r="J464" s="863"/>
    </row>
    <row r="465" spans="1:10" x14ac:dyDescent="0.2">
      <c r="B465" s="841"/>
      <c r="C465" s="842"/>
      <c r="D465" s="843"/>
      <c r="E465" s="401" t="s">
        <v>324</v>
      </c>
      <c r="F465" s="401">
        <v>1</v>
      </c>
      <c r="G465" s="401">
        <v>1.2</v>
      </c>
      <c r="H465" s="803">
        <v>2.1</v>
      </c>
      <c r="I465" s="803"/>
      <c r="J465" s="863"/>
    </row>
    <row r="466" spans="1:10" x14ac:dyDescent="0.2">
      <c r="B466" s="841"/>
      <c r="C466" s="842"/>
      <c r="D466" s="843"/>
      <c r="E466" s="401" t="s">
        <v>325</v>
      </c>
      <c r="F466" s="401">
        <v>1</v>
      </c>
      <c r="G466" s="401">
        <v>1.5</v>
      </c>
      <c r="H466" s="803">
        <v>2.1</v>
      </c>
      <c r="I466" s="803"/>
      <c r="J466" s="863"/>
    </row>
    <row r="467" spans="1:10" x14ac:dyDescent="0.2">
      <c r="B467" s="841"/>
      <c r="C467" s="842"/>
      <c r="D467" s="843"/>
      <c r="E467" s="401" t="s">
        <v>1134</v>
      </c>
      <c r="F467" s="401">
        <v>1</v>
      </c>
      <c r="G467" s="401">
        <v>1.5</v>
      </c>
      <c r="H467" s="803">
        <v>4.2</v>
      </c>
      <c r="I467" s="803"/>
      <c r="J467" s="863"/>
    </row>
    <row r="468" spans="1:10" x14ac:dyDescent="0.2">
      <c r="B468" s="841"/>
      <c r="C468" s="842"/>
      <c r="D468" s="843"/>
      <c r="E468" s="401" t="s">
        <v>1489</v>
      </c>
      <c r="F468" s="401">
        <v>1</v>
      </c>
      <c r="G468" s="401">
        <v>2.5</v>
      </c>
      <c r="H468" s="803">
        <v>43.26</v>
      </c>
      <c r="I468" s="803"/>
      <c r="J468" s="863"/>
    </row>
    <row r="469" spans="1:10" x14ac:dyDescent="0.2">
      <c r="A469" s="411"/>
      <c r="B469" s="841"/>
      <c r="C469" s="842"/>
      <c r="D469" s="843"/>
      <c r="E469" s="941" t="s">
        <v>870</v>
      </c>
      <c r="F469" s="942"/>
      <c r="G469" s="943"/>
      <c r="H469" s="794">
        <v>78.680000000000007</v>
      </c>
      <c r="I469" s="795"/>
      <c r="J469" s="863"/>
    </row>
    <row r="470" spans="1:10" x14ac:dyDescent="0.2">
      <c r="B470" s="200" t="s">
        <v>310</v>
      </c>
      <c r="C470" s="200">
        <v>93182</v>
      </c>
      <c r="D470" s="805" t="s">
        <v>1864</v>
      </c>
      <c r="E470" s="806"/>
      <c r="F470" s="806"/>
      <c r="G470" s="806"/>
      <c r="H470" s="806"/>
      <c r="I470" s="807"/>
      <c r="J470" s="200" t="s">
        <v>153</v>
      </c>
    </row>
    <row r="471" spans="1:10" x14ac:dyDescent="0.2">
      <c r="B471" s="796" t="s">
        <v>247</v>
      </c>
      <c r="C471" s="797"/>
      <c r="D471" s="797"/>
      <c r="E471" s="797"/>
      <c r="F471" s="797"/>
      <c r="G471" s="798"/>
      <c r="H471" s="799" t="s">
        <v>256</v>
      </c>
      <c r="I471" s="799"/>
      <c r="J471" s="277" t="s">
        <v>251</v>
      </c>
    </row>
    <row r="472" spans="1:10" x14ac:dyDescent="0.2">
      <c r="B472" s="898" t="s">
        <v>880</v>
      </c>
      <c r="C472" s="801"/>
      <c r="D472" s="801"/>
      <c r="E472" s="801"/>
      <c r="F472" s="801"/>
      <c r="G472" s="802"/>
      <c r="H472" s="803">
        <v>16.59</v>
      </c>
      <c r="I472" s="804"/>
      <c r="J472" s="789" t="s">
        <v>271</v>
      </c>
    </row>
    <row r="473" spans="1:10" x14ac:dyDescent="0.2">
      <c r="A473" s="411" t="s">
        <v>310</v>
      </c>
      <c r="B473" s="791" t="s">
        <v>252</v>
      </c>
      <c r="C473" s="792"/>
      <c r="D473" s="792"/>
      <c r="E473" s="792"/>
      <c r="F473" s="792"/>
      <c r="G473" s="793"/>
      <c r="H473" s="794">
        <v>16.59</v>
      </c>
      <c r="I473" s="795"/>
      <c r="J473" s="790"/>
    </row>
    <row r="474" spans="1:10" x14ac:dyDescent="0.2">
      <c r="B474" s="106" t="s">
        <v>311</v>
      </c>
      <c r="C474" s="200">
        <v>93183</v>
      </c>
      <c r="D474" s="805" t="s">
        <v>1866</v>
      </c>
      <c r="E474" s="806"/>
      <c r="F474" s="806"/>
      <c r="G474" s="806"/>
      <c r="H474" s="806"/>
      <c r="I474" s="807"/>
      <c r="J474" s="200" t="s">
        <v>153</v>
      </c>
    </row>
    <row r="475" spans="1:10" x14ac:dyDescent="0.2">
      <c r="B475" s="796" t="s">
        <v>247</v>
      </c>
      <c r="C475" s="797"/>
      <c r="D475" s="797"/>
      <c r="E475" s="797"/>
      <c r="F475" s="797"/>
      <c r="G475" s="798"/>
      <c r="H475" s="799" t="s">
        <v>256</v>
      </c>
      <c r="I475" s="799"/>
      <c r="J475" s="277" t="s">
        <v>251</v>
      </c>
    </row>
    <row r="476" spans="1:10" x14ac:dyDescent="0.2">
      <c r="B476" s="898" t="s">
        <v>880</v>
      </c>
      <c r="C476" s="801"/>
      <c r="D476" s="801"/>
      <c r="E476" s="801"/>
      <c r="F476" s="801"/>
      <c r="G476" s="802"/>
      <c r="H476" s="803">
        <v>10.5</v>
      </c>
      <c r="I476" s="804"/>
      <c r="J476" s="789" t="s">
        <v>271</v>
      </c>
    </row>
    <row r="477" spans="1:10" x14ac:dyDescent="0.2">
      <c r="A477" s="411" t="s">
        <v>311</v>
      </c>
      <c r="B477" s="791" t="s">
        <v>252</v>
      </c>
      <c r="C477" s="792"/>
      <c r="D477" s="792"/>
      <c r="E477" s="792"/>
      <c r="F477" s="792"/>
      <c r="G477" s="793"/>
      <c r="H477" s="794">
        <v>10.5</v>
      </c>
      <c r="I477" s="795"/>
      <c r="J477" s="790"/>
    </row>
    <row r="478" spans="1:10" x14ac:dyDescent="0.2">
      <c r="B478" s="200" t="s">
        <v>312</v>
      </c>
      <c r="C478" s="200">
        <v>93184</v>
      </c>
      <c r="D478" s="805" t="s">
        <v>1868</v>
      </c>
      <c r="E478" s="806"/>
      <c r="F478" s="806"/>
      <c r="G478" s="806"/>
      <c r="H478" s="806"/>
      <c r="I478" s="807"/>
      <c r="J478" s="200" t="s">
        <v>153</v>
      </c>
    </row>
    <row r="479" spans="1:10" x14ac:dyDescent="0.2">
      <c r="B479" s="796" t="s">
        <v>247</v>
      </c>
      <c r="C479" s="797"/>
      <c r="D479" s="797"/>
      <c r="E479" s="797"/>
      <c r="F479" s="797"/>
      <c r="G479" s="798"/>
      <c r="H479" s="799" t="s">
        <v>256</v>
      </c>
      <c r="I479" s="799"/>
      <c r="J479" s="277" t="s">
        <v>251</v>
      </c>
    </row>
    <row r="480" spans="1:10" x14ac:dyDescent="0.2">
      <c r="B480" s="898" t="s">
        <v>880</v>
      </c>
      <c r="C480" s="801"/>
      <c r="D480" s="801"/>
      <c r="E480" s="801"/>
      <c r="F480" s="801"/>
      <c r="G480" s="802"/>
      <c r="H480" s="803">
        <v>78.680000000000007</v>
      </c>
      <c r="I480" s="804"/>
      <c r="J480" s="789" t="s">
        <v>271</v>
      </c>
    </row>
    <row r="481" spans="1:10" x14ac:dyDescent="0.2">
      <c r="A481" s="411" t="s">
        <v>312</v>
      </c>
      <c r="B481" s="791" t="s">
        <v>252</v>
      </c>
      <c r="C481" s="792"/>
      <c r="D481" s="792"/>
      <c r="E481" s="792"/>
      <c r="F481" s="792"/>
      <c r="G481" s="793"/>
      <c r="H481" s="794">
        <v>78.680000000000007</v>
      </c>
      <c r="I481" s="795"/>
      <c r="J481" s="790"/>
    </row>
    <row r="482" spans="1:10" x14ac:dyDescent="0.2">
      <c r="B482" s="106" t="s">
        <v>313</v>
      </c>
      <c r="C482" s="200">
        <v>93194</v>
      </c>
      <c r="D482" s="805" t="s">
        <v>1870</v>
      </c>
      <c r="E482" s="806"/>
      <c r="F482" s="806"/>
      <c r="G482" s="806"/>
      <c r="H482" s="806"/>
      <c r="I482" s="807"/>
      <c r="J482" s="200" t="s">
        <v>153</v>
      </c>
    </row>
    <row r="483" spans="1:10" x14ac:dyDescent="0.2">
      <c r="B483" s="796" t="s">
        <v>247</v>
      </c>
      <c r="C483" s="797"/>
      <c r="D483" s="797"/>
      <c r="E483" s="797"/>
      <c r="F483" s="797"/>
      <c r="G483" s="798"/>
      <c r="H483" s="799" t="s">
        <v>272</v>
      </c>
      <c r="I483" s="799"/>
      <c r="J483" s="277" t="s">
        <v>251</v>
      </c>
    </row>
    <row r="484" spans="1:10" x14ac:dyDescent="0.2">
      <c r="B484" s="800" t="s">
        <v>273</v>
      </c>
      <c r="C484" s="801"/>
      <c r="D484" s="801"/>
      <c r="E484" s="801"/>
      <c r="F484" s="801"/>
      <c r="G484" s="802"/>
      <c r="H484" s="803">
        <v>16.59</v>
      </c>
      <c r="I484" s="804"/>
      <c r="J484" s="789" t="s">
        <v>271</v>
      </c>
    </row>
    <row r="485" spans="1:10" x14ac:dyDescent="0.2">
      <c r="A485" s="411" t="s">
        <v>313</v>
      </c>
      <c r="B485" s="791" t="s">
        <v>252</v>
      </c>
      <c r="C485" s="792"/>
      <c r="D485" s="792"/>
      <c r="E485" s="792"/>
      <c r="F485" s="792"/>
      <c r="G485" s="793"/>
      <c r="H485" s="794">
        <v>16.59</v>
      </c>
      <c r="I485" s="795"/>
      <c r="J485" s="790"/>
    </row>
    <row r="486" spans="1:10" x14ac:dyDescent="0.2">
      <c r="B486" s="106" t="s">
        <v>314</v>
      </c>
      <c r="C486" s="200">
        <v>93195</v>
      </c>
      <c r="D486" s="805" t="s">
        <v>1872</v>
      </c>
      <c r="E486" s="806"/>
      <c r="F486" s="806"/>
      <c r="G486" s="806"/>
      <c r="H486" s="806"/>
      <c r="I486" s="807"/>
      <c r="J486" s="200" t="s">
        <v>153</v>
      </c>
    </row>
    <row r="487" spans="1:10" x14ac:dyDescent="0.2">
      <c r="B487" s="800" t="s">
        <v>247</v>
      </c>
      <c r="C487" s="801"/>
      <c r="D487" s="801"/>
      <c r="E487" s="801"/>
      <c r="F487" s="801"/>
      <c r="G487" s="802"/>
      <c r="H487" s="799" t="s">
        <v>272</v>
      </c>
      <c r="I487" s="799"/>
      <c r="J487" s="322" t="s">
        <v>251</v>
      </c>
    </row>
    <row r="488" spans="1:10" x14ac:dyDescent="0.2">
      <c r="B488" s="800" t="s">
        <v>273</v>
      </c>
      <c r="C488" s="801"/>
      <c r="D488" s="801"/>
      <c r="E488" s="801"/>
      <c r="F488" s="801"/>
      <c r="G488" s="802"/>
      <c r="H488" s="803">
        <v>10.5</v>
      </c>
      <c r="I488" s="804"/>
      <c r="J488" s="789" t="s">
        <v>271</v>
      </c>
    </row>
    <row r="489" spans="1:10" x14ac:dyDescent="0.2">
      <c r="A489" s="411" t="s">
        <v>314</v>
      </c>
      <c r="B489" s="791" t="s">
        <v>252</v>
      </c>
      <c r="C489" s="792"/>
      <c r="D489" s="792"/>
      <c r="E489" s="792"/>
      <c r="F489" s="792"/>
      <c r="G489" s="793"/>
      <c r="H489" s="794">
        <v>10.5</v>
      </c>
      <c r="I489" s="795"/>
      <c r="J489" s="790"/>
    </row>
    <row r="490" spans="1:10" x14ac:dyDescent="0.2">
      <c r="B490" s="328" t="s">
        <v>950</v>
      </c>
      <c r="C490" s="523">
        <v>0</v>
      </c>
      <c r="D490" s="117" t="s">
        <v>949</v>
      </c>
      <c r="E490" s="117"/>
      <c r="F490" s="117"/>
      <c r="G490" s="117"/>
      <c r="H490" s="117"/>
      <c r="I490" s="117"/>
      <c r="J490" s="524">
        <v>0</v>
      </c>
    </row>
    <row r="491" spans="1:10" x14ac:dyDescent="0.2">
      <c r="B491" s="106" t="s">
        <v>951</v>
      </c>
      <c r="C491" s="200">
        <v>2001003012</v>
      </c>
      <c r="D491" s="805" t="s">
        <v>1874</v>
      </c>
      <c r="E491" s="806"/>
      <c r="F491" s="806"/>
      <c r="G491" s="806"/>
      <c r="H491" s="806"/>
      <c r="I491" s="807"/>
      <c r="J491" s="200" t="s">
        <v>153</v>
      </c>
    </row>
    <row r="492" spans="1:10" x14ac:dyDescent="0.2">
      <c r="B492" s="800" t="s">
        <v>247</v>
      </c>
      <c r="C492" s="801"/>
      <c r="D492" s="801"/>
      <c r="E492" s="801"/>
      <c r="F492" s="801"/>
      <c r="G492" s="802"/>
      <c r="H492" s="799" t="s">
        <v>256</v>
      </c>
      <c r="I492" s="799"/>
      <c r="J492" s="322" t="s">
        <v>251</v>
      </c>
    </row>
    <row r="493" spans="1:10" x14ac:dyDescent="0.2">
      <c r="B493" s="800" t="s">
        <v>952</v>
      </c>
      <c r="C493" s="801"/>
      <c r="D493" s="801"/>
      <c r="E493" s="801"/>
      <c r="F493" s="801"/>
      <c r="G493" s="802"/>
      <c r="H493" s="803">
        <v>117.77999999999999</v>
      </c>
      <c r="I493" s="804"/>
      <c r="J493" s="789" t="s">
        <v>256</v>
      </c>
    </row>
    <row r="494" spans="1:10" x14ac:dyDescent="0.2">
      <c r="A494" s="411" t="s">
        <v>951</v>
      </c>
      <c r="B494" s="791" t="s">
        <v>252</v>
      </c>
      <c r="C494" s="792"/>
      <c r="D494" s="792"/>
      <c r="E494" s="792"/>
      <c r="F494" s="792"/>
      <c r="G494" s="793"/>
      <c r="H494" s="794">
        <v>117.77999999999999</v>
      </c>
      <c r="I494" s="795"/>
      <c r="J494" s="790"/>
    </row>
    <row r="495" spans="1:10" x14ac:dyDescent="0.2">
      <c r="B495" s="314" t="s">
        <v>132</v>
      </c>
      <c r="C495" s="112"/>
      <c r="D495" s="113" t="s">
        <v>130</v>
      </c>
      <c r="E495" s="113"/>
      <c r="F495" s="113"/>
      <c r="G495" s="113"/>
      <c r="H495" s="113"/>
      <c r="I495" s="113"/>
      <c r="J495" s="114"/>
    </row>
    <row r="496" spans="1:10" ht="31.5" customHeight="1" x14ac:dyDescent="0.2">
      <c r="A496" s="411"/>
      <c r="B496" s="106" t="s">
        <v>134</v>
      </c>
      <c r="C496" s="200">
        <v>100774</v>
      </c>
      <c r="D496" s="805" t="s">
        <v>1875</v>
      </c>
      <c r="E496" s="806"/>
      <c r="F496" s="806"/>
      <c r="G496" s="806"/>
      <c r="H496" s="806"/>
      <c r="I496" s="807"/>
      <c r="J496" s="200" t="s">
        <v>214</v>
      </c>
    </row>
    <row r="497" spans="1:10" x14ac:dyDescent="0.2">
      <c r="A497" s="411"/>
      <c r="B497" s="796" t="s">
        <v>247</v>
      </c>
      <c r="C497" s="797"/>
      <c r="D497" s="797"/>
      <c r="E497" s="797"/>
      <c r="F497" s="797"/>
      <c r="G497" s="798"/>
      <c r="H497" s="799" t="s">
        <v>623</v>
      </c>
      <c r="I497" s="799"/>
      <c r="J497" s="277" t="s">
        <v>251</v>
      </c>
    </row>
    <row r="498" spans="1:10" x14ac:dyDescent="0.2">
      <c r="A498" s="411"/>
      <c r="B498" s="818" t="s">
        <v>881</v>
      </c>
      <c r="C498" s="819"/>
      <c r="D498" s="819"/>
      <c r="E498" s="819"/>
      <c r="F498" s="819"/>
      <c r="G498" s="820"/>
      <c r="H498" s="803">
        <v>3248.19</v>
      </c>
      <c r="I498" s="804"/>
      <c r="J498" s="789" t="s">
        <v>267</v>
      </c>
    </row>
    <row r="499" spans="1:10" x14ac:dyDescent="0.2">
      <c r="A499" s="411" t="s">
        <v>134</v>
      </c>
      <c r="B499" s="791" t="s">
        <v>252</v>
      </c>
      <c r="C499" s="792"/>
      <c r="D499" s="792"/>
      <c r="E499" s="792"/>
      <c r="F499" s="792"/>
      <c r="G499" s="793"/>
      <c r="H499" s="794">
        <v>3248.19</v>
      </c>
      <c r="I499" s="795"/>
      <c r="J499" s="790"/>
    </row>
    <row r="500" spans="1:10" x14ac:dyDescent="0.2">
      <c r="B500" s="106" t="s">
        <v>135</v>
      </c>
      <c r="C500" s="200" t="s">
        <v>785</v>
      </c>
      <c r="D500" s="805" t="s">
        <v>1099</v>
      </c>
      <c r="E500" s="806"/>
      <c r="F500" s="806"/>
      <c r="G500" s="806"/>
      <c r="H500" s="806"/>
      <c r="I500" s="807"/>
      <c r="J500" s="200" t="s">
        <v>45</v>
      </c>
    </row>
    <row r="501" spans="1:10" x14ac:dyDescent="0.2">
      <c r="B501" s="796" t="s">
        <v>247</v>
      </c>
      <c r="C501" s="797"/>
      <c r="D501" s="797"/>
      <c r="E501" s="797"/>
      <c r="F501" s="797"/>
      <c r="G501" s="798"/>
      <c r="H501" s="799" t="s">
        <v>274</v>
      </c>
      <c r="I501" s="799"/>
      <c r="J501" s="277" t="s">
        <v>251</v>
      </c>
    </row>
    <row r="502" spans="1:10" x14ac:dyDescent="0.2">
      <c r="B502" s="818"/>
      <c r="C502" s="819"/>
      <c r="D502" s="819"/>
      <c r="E502" s="819"/>
      <c r="F502" s="819"/>
      <c r="G502" s="820"/>
      <c r="H502" s="803">
        <v>306.7</v>
      </c>
      <c r="I502" s="804"/>
      <c r="J502" s="789" t="s">
        <v>250</v>
      </c>
    </row>
    <row r="503" spans="1:10" x14ac:dyDescent="0.2">
      <c r="A503" s="411" t="s">
        <v>135</v>
      </c>
      <c r="B503" s="791" t="s">
        <v>252</v>
      </c>
      <c r="C503" s="792"/>
      <c r="D503" s="792"/>
      <c r="E503" s="792"/>
      <c r="F503" s="792"/>
      <c r="G503" s="793"/>
      <c r="H503" s="794">
        <v>306.7</v>
      </c>
      <c r="I503" s="795"/>
      <c r="J503" s="790"/>
    </row>
    <row r="504" spans="1:10" x14ac:dyDescent="0.2">
      <c r="B504" s="106" t="s">
        <v>298</v>
      </c>
      <c r="C504" s="200">
        <v>1001000135</v>
      </c>
      <c r="D504" s="805" t="s">
        <v>1877</v>
      </c>
      <c r="E504" s="806"/>
      <c r="F504" s="806"/>
      <c r="G504" s="806"/>
      <c r="H504" s="806"/>
      <c r="I504" s="807"/>
      <c r="J504" s="200" t="s">
        <v>153</v>
      </c>
    </row>
    <row r="505" spans="1:10" x14ac:dyDescent="0.2">
      <c r="B505" s="796" t="s">
        <v>247</v>
      </c>
      <c r="C505" s="797"/>
      <c r="D505" s="797"/>
      <c r="E505" s="797"/>
      <c r="F505" s="797"/>
      <c r="G505" s="798"/>
      <c r="H505" s="799" t="s">
        <v>256</v>
      </c>
      <c r="I505" s="799"/>
      <c r="J505" s="277" t="s">
        <v>251</v>
      </c>
    </row>
    <row r="506" spans="1:10" x14ac:dyDescent="0.2">
      <c r="B506" s="818"/>
      <c r="C506" s="819"/>
      <c r="D506" s="819"/>
      <c r="E506" s="819"/>
      <c r="F506" s="819"/>
      <c r="G506" s="820"/>
      <c r="H506" s="803">
        <v>20.37</v>
      </c>
      <c r="I506" s="804"/>
      <c r="J506" s="789" t="s">
        <v>256</v>
      </c>
    </row>
    <row r="507" spans="1:10" x14ac:dyDescent="0.2">
      <c r="A507" s="411" t="s">
        <v>298</v>
      </c>
      <c r="B507" s="791" t="s">
        <v>252</v>
      </c>
      <c r="C507" s="792"/>
      <c r="D507" s="792"/>
      <c r="E507" s="792"/>
      <c r="F507" s="792"/>
      <c r="G507" s="793"/>
      <c r="H507" s="794">
        <v>20.37</v>
      </c>
      <c r="I507" s="795"/>
      <c r="J507" s="790"/>
    </row>
    <row r="508" spans="1:10" x14ac:dyDescent="0.2">
      <c r="B508" s="106" t="s">
        <v>299</v>
      </c>
      <c r="C508" s="200">
        <v>94231</v>
      </c>
      <c r="D508" s="805" t="s">
        <v>1878</v>
      </c>
      <c r="E508" s="806"/>
      <c r="F508" s="806"/>
      <c r="G508" s="806"/>
      <c r="H508" s="806"/>
      <c r="I508" s="807"/>
      <c r="J508" s="200" t="s">
        <v>153</v>
      </c>
    </row>
    <row r="509" spans="1:10" x14ac:dyDescent="0.2">
      <c r="B509" s="796" t="s">
        <v>247</v>
      </c>
      <c r="C509" s="797"/>
      <c r="D509" s="797"/>
      <c r="E509" s="797"/>
      <c r="F509" s="797"/>
      <c r="G509" s="798"/>
      <c r="H509" s="799" t="s">
        <v>256</v>
      </c>
      <c r="I509" s="799"/>
      <c r="J509" s="277" t="s">
        <v>251</v>
      </c>
    </row>
    <row r="510" spans="1:10" x14ac:dyDescent="0.2">
      <c r="B510" s="818"/>
      <c r="C510" s="819"/>
      <c r="D510" s="819"/>
      <c r="E510" s="819"/>
      <c r="F510" s="819"/>
      <c r="G510" s="820"/>
      <c r="H510" s="803">
        <v>49.18</v>
      </c>
      <c r="I510" s="804"/>
      <c r="J510" s="789" t="s">
        <v>256</v>
      </c>
    </row>
    <row r="511" spans="1:10" x14ac:dyDescent="0.2">
      <c r="A511" s="411" t="s">
        <v>299</v>
      </c>
      <c r="B511" s="791" t="s">
        <v>252</v>
      </c>
      <c r="C511" s="792"/>
      <c r="D511" s="792"/>
      <c r="E511" s="792"/>
      <c r="F511" s="792"/>
      <c r="G511" s="793"/>
      <c r="H511" s="794">
        <v>49.18</v>
      </c>
      <c r="I511" s="795"/>
      <c r="J511" s="790"/>
    </row>
    <row r="512" spans="1:10" x14ac:dyDescent="0.2">
      <c r="B512" s="106" t="s">
        <v>352</v>
      </c>
      <c r="C512" s="200">
        <v>101979</v>
      </c>
      <c r="D512" s="805" t="s">
        <v>1880</v>
      </c>
      <c r="E512" s="806"/>
      <c r="F512" s="806"/>
      <c r="G512" s="806"/>
      <c r="H512" s="806"/>
      <c r="I512" s="807"/>
      <c r="J512" s="200" t="s">
        <v>153</v>
      </c>
    </row>
    <row r="513" spans="1:10" x14ac:dyDescent="0.2">
      <c r="B513" s="796" t="s">
        <v>247</v>
      </c>
      <c r="C513" s="797"/>
      <c r="D513" s="797"/>
      <c r="E513" s="797"/>
      <c r="F513" s="797"/>
      <c r="G513" s="798"/>
      <c r="H513" s="799" t="s">
        <v>256</v>
      </c>
      <c r="I513" s="799"/>
      <c r="J513" s="277" t="s">
        <v>251</v>
      </c>
    </row>
    <row r="514" spans="1:10" x14ac:dyDescent="0.2">
      <c r="B514" s="818"/>
      <c r="C514" s="819"/>
      <c r="D514" s="819"/>
      <c r="E514" s="819"/>
      <c r="F514" s="819"/>
      <c r="G514" s="820"/>
      <c r="H514" s="803">
        <v>103.32</v>
      </c>
      <c r="I514" s="804"/>
      <c r="J514" s="789" t="s">
        <v>256</v>
      </c>
    </row>
    <row r="515" spans="1:10" x14ac:dyDescent="0.2">
      <c r="A515" s="411" t="s">
        <v>352</v>
      </c>
      <c r="B515" s="791" t="s">
        <v>252</v>
      </c>
      <c r="C515" s="792"/>
      <c r="D515" s="792"/>
      <c r="E515" s="792"/>
      <c r="F515" s="792"/>
      <c r="G515" s="793"/>
      <c r="H515" s="794">
        <v>103.32</v>
      </c>
      <c r="I515" s="795"/>
      <c r="J515" s="790"/>
    </row>
    <row r="516" spans="1:10" x14ac:dyDescent="0.2">
      <c r="B516" s="314" t="s">
        <v>61</v>
      </c>
      <c r="C516" s="112"/>
      <c r="D516" s="135" t="s">
        <v>133</v>
      </c>
      <c r="E516" s="113"/>
      <c r="F516" s="113"/>
      <c r="G516" s="113"/>
      <c r="H516" s="113"/>
      <c r="I516" s="113"/>
      <c r="J516" s="114"/>
    </row>
    <row r="517" spans="1:10" x14ac:dyDescent="0.2">
      <c r="B517" s="115" t="s">
        <v>62</v>
      </c>
      <c r="C517" s="116"/>
      <c r="D517" s="117" t="s">
        <v>137</v>
      </c>
      <c r="E517" s="117"/>
      <c r="F517" s="117"/>
      <c r="G517" s="117"/>
      <c r="H517" s="117"/>
      <c r="I517" s="117"/>
      <c r="J517" s="118"/>
    </row>
    <row r="518" spans="1:10" x14ac:dyDescent="0.2">
      <c r="B518" s="106" t="s">
        <v>141</v>
      </c>
      <c r="C518" s="200">
        <v>1501000100</v>
      </c>
      <c r="D518" s="805" t="s">
        <v>1882</v>
      </c>
      <c r="E518" s="806"/>
      <c r="F518" s="806"/>
      <c r="G518" s="806"/>
      <c r="H518" s="806"/>
      <c r="I518" s="807"/>
      <c r="J518" s="200" t="s">
        <v>45</v>
      </c>
    </row>
    <row r="519" spans="1:10" x14ac:dyDescent="0.2">
      <c r="B519" s="321" t="s">
        <v>247</v>
      </c>
      <c r="C519" s="930"/>
      <c r="D519" s="931"/>
      <c r="E519" s="932"/>
      <c r="F519" s="321" t="s">
        <v>1512</v>
      </c>
      <c r="G519" s="321" t="s">
        <v>772</v>
      </c>
      <c r="H519" s="824" t="s">
        <v>250</v>
      </c>
      <c r="I519" s="875"/>
      <c r="J519" s="321" t="s">
        <v>251</v>
      </c>
    </row>
    <row r="520" spans="1:10" x14ac:dyDescent="0.2">
      <c r="B520" s="881" t="s">
        <v>252</v>
      </c>
      <c r="C520" s="881"/>
      <c r="D520" s="881"/>
      <c r="E520" s="881"/>
      <c r="F520" s="311">
        <v>618.87470000000008</v>
      </c>
      <c r="G520" s="311">
        <v>2</v>
      </c>
      <c r="H520" s="885">
        <v>1237.7494000000002</v>
      </c>
      <c r="I520" s="886"/>
      <c r="J520" s="879" t="s">
        <v>275</v>
      </c>
    </row>
    <row r="521" spans="1:10" x14ac:dyDescent="0.2">
      <c r="A521" s="411" t="s">
        <v>141</v>
      </c>
      <c r="B521" s="913" t="s">
        <v>252</v>
      </c>
      <c r="C521" s="914"/>
      <c r="D521" s="914"/>
      <c r="E521" s="914"/>
      <c r="F521" s="914"/>
      <c r="G521" s="915"/>
      <c r="H521" s="794">
        <v>1237.7494000000002</v>
      </c>
      <c r="I521" s="795"/>
      <c r="J521" s="880"/>
    </row>
    <row r="522" spans="1:10" ht="37.5" customHeight="1" x14ac:dyDescent="0.2">
      <c r="A522" s="411"/>
      <c r="B522" s="200" t="s">
        <v>142</v>
      </c>
      <c r="C522" s="200">
        <v>87529</v>
      </c>
      <c r="D522" s="805" t="s">
        <v>1883</v>
      </c>
      <c r="E522" s="806"/>
      <c r="F522" s="806"/>
      <c r="G522" s="806"/>
      <c r="H522" s="806"/>
      <c r="I522" s="807"/>
      <c r="J522" s="200" t="s">
        <v>45</v>
      </c>
    </row>
    <row r="523" spans="1:10" x14ac:dyDescent="0.2">
      <c r="A523" s="411"/>
      <c r="B523" s="909" t="s">
        <v>247</v>
      </c>
      <c r="C523" s="910"/>
      <c r="D523" s="1019"/>
      <c r="E523" s="321" t="s">
        <v>366</v>
      </c>
      <c r="F523" s="321" t="s">
        <v>885</v>
      </c>
      <c r="G523" s="321" t="s">
        <v>886</v>
      </c>
      <c r="H523" s="824" t="s">
        <v>250</v>
      </c>
      <c r="I523" s="875"/>
      <c r="J523" s="321" t="s">
        <v>251</v>
      </c>
    </row>
    <row r="524" spans="1:10" x14ac:dyDescent="0.2">
      <c r="A524" s="411"/>
      <c r="B524" s="800"/>
      <c r="C524" s="801"/>
      <c r="D524" s="802"/>
      <c r="E524" s="311">
        <v>1237.7494000000002</v>
      </c>
      <c r="F524" s="311">
        <v>456.86</v>
      </c>
      <c r="G524" s="311">
        <v>510.2543</v>
      </c>
      <c r="H524" s="885">
        <v>270.63510000000014</v>
      </c>
      <c r="I524" s="886"/>
      <c r="J524" s="862" t="s">
        <v>367</v>
      </c>
    </row>
    <row r="525" spans="1:10" x14ac:dyDescent="0.2">
      <c r="A525" s="411" t="s">
        <v>142</v>
      </c>
      <c r="B525" s="913" t="s">
        <v>252</v>
      </c>
      <c r="C525" s="914"/>
      <c r="D525" s="914"/>
      <c r="E525" s="914"/>
      <c r="F525" s="914"/>
      <c r="G525" s="915"/>
      <c r="H525" s="794">
        <v>270.63510000000014</v>
      </c>
      <c r="I525" s="795"/>
      <c r="J525" s="864"/>
    </row>
    <row r="526" spans="1:10" ht="34.5" customHeight="1" x14ac:dyDescent="0.2">
      <c r="B526" s="106" t="s">
        <v>480</v>
      </c>
      <c r="C526" s="200">
        <v>87775</v>
      </c>
      <c r="D526" s="805" t="s">
        <v>1885</v>
      </c>
      <c r="E526" s="806"/>
      <c r="F526" s="806"/>
      <c r="G526" s="806"/>
      <c r="H526" s="806"/>
      <c r="I526" s="807"/>
      <c r="J526" s="200" t="s">
        <v>45</v>
      </c>
    </row>
    <row r="527" spans="1:10" x14ac:dyDescent="0.2">
      <c r="B527" s="944" t="s">
        <v>247</v>
      </c>
      <c r="C527" s="944"/>
      <c r="D527" s="310" t="s">
        <v>278</v>
      </c>
      <c r="E527" s="201" t="s">
        <v>300</v>
      </c>
      <c r="F527" s="201" t="s">
        <v>301</v>
      </c>
      <c r="G527" s="202" t="s">
        <v>365</v>
      </c>
      <c r="H527" s="945" t="s">
        <v>250</v>
      </c>
      <c r="I527" s="945"/>
      <c r="J527" s="277" t="s">
        <v>251</v>
      </c>
    </row>
    <row r="528" spans="1:10" x14ac:dyDescent="0.2">
      <c r="B528" s="919" t="s">
        <v>1086</v>
      </c>
      <c r="C528" s="920"/>
      <c r="D528" s="312">
        <v>52.65</v>
      </c>
      <c r="E528" s="312">
        <v>3.47</v>
      </c>
      <c r="F528" s="312">
        <v>25.865000000000002</v>
      </c>
      <c r="G528" s="312">
        <v>1</v>
      </c>
      <c r="H528" s="925">
        <v>156.8305</v>
      </c>
      <c r="I528" s="925"/>
      <c r="J528" s="862" t="s">
        <v>368</v>
      </c>
    </row>
    <row r="529" spans="1:10" x14ac:dyDescent="0.2">
      <c r="B529" s="919" t="s">
        <v>796</v>
      </c>
      <c r="C529" s="920"/>
      <c r="D529" s="312">
        <v>14.97</v>
      </c>
      <c r="E529" s="312">
        <v>3.35</v>
      </c>
      <c r="F529" s="312">
        <v>0.48999999999999994</v>
      </c>
      <c r="G529" s="312">
        <v>2</v>
      </c>
      <c r="H529" s="925">
        <v>99.809000000000012</v>
      </c>
      <c r="I529" s="925"/>
      <c r="J529" s="863"/>
    </row>
    <row r="530" spans="1:10" x14ac:dyDescent="0.2">
      <c r="B530" s="919" t="s">
        <v>795</v>
      </c>
      <c r="C530" s="920"/>
      <c r="D530" s="312">
        <v>76.39</v>
      </c>
      <c r="E530" s="312">
        <v>1.66</v>
      </c>
      <c r="F530" s="312">
        <v>0</v>
      </c>
      <c r="G530" s="312">
        <v>2</v>
      </c>
      <c r="H530" s="925">
        <v>253.6148</v>
      </c>
      <c r="I530" s="925"/>
      <c r="J530" s="863"/>
    </row>
    <row r="531" spans="1:10" x14ac:dyDescent="0.2">
      <c r="A531" s="411" t="s">
        <v>480</v>
      </c>
      <c r="B531" s="791" t="s">
        <v>252</v>
      </c>
      <c r="C531" s="792"/>
      <c r="D531" s="792"/>
      <c r="E531" s="792"/>
      <c r="F531" s="792"/>
      <c r="G531" s="793"/>
      <c r="H531" s="894">
        <v>510.2543</v>
      </c>
      <c r="I531" s="895"/>
      <c r="J531" s="864"/>
    </row>
    <row r="532" spans="1:10" x14ac:dyDescent="0.2">
      <c r="B532" s="1020" t="s">
        <v>164</v>
      </c>
      <c r="C532" s="1021"/>
      <c r="D532" s="1021"/>
      <c r="E532" s="1021"/>
      <c r="F532" s="1021"/>
      <c r="G532" s="1021"/>
      <c r="H532" s="1021"/>
      <c r="I532" s="1021"/>
      <c r="J532" s="1022"/>
    </row>
    <row r="533" spans="1:10" x14ac:dyDescent="0.2">
      <c r="B533" s="796" t="s">
        <v>247</v>
      </c>
      <c r="C533" s="797"/>
      <c r="D533" s="306" t="s">
        <v>222</v>
      </c>
      <c r="E533" s="306" t="s">
        <v>250</v>
      </c>
      <c r="F533" s="306" t="s">
        <v>278</v>
      </c>
      <c r="G533" s="306" t="s">
        <v>329</v>
      </c>
      <c r="H533" s="306" t="s">
        <v>338</v>
      </c>
      <c r="I533" s="306" t="s">
        <v>281</v>
      </c>
      <c r="J533" s="320" t="s">
        <v>251</v>
      </c>
    </row>
    <row r="534" spans="1:10" x14ac:dyDescent="0.2">
      <c r="B534" s="147"/>
      <c r="C534" s="146"/>
      <c r="D534" s="136" t="s">
        <v>470</v>
      </c>
      <c r="E534" s="136">
        <v>2.1</v>
      </c>
      <c r="F534" s="136">
        <v>6.1</v>
      </c>
      <c r="G534" s="136">
        <v>16.170000000000002</v>
      </c>
      <c r="H534" s="136">
        <v>1.68</v>
      </c>
      <c r="I534" s="127">
        <v>14.490000000000002</v>
      </c>
      <c r="J534" s="862" t="s">
        <v>893</v>
      </c>
    </row>
    <row r="535" spans="1:10" x14ac:dyDescent="0.2">
      <c r="B535" s="147"/>
      <c r="C535" s="146"/>
      <c r="D535" s="136" t="s">
        <v>1010</v>
      </c>
      <c r="E535" s="136">
        <v>2.2000000000000002</v>
      </c>
      <c r="F535" s="136">
        <v>6.2</v>
      </c>
      <c r="G535" s="136">
        <v>16.43</v>
      </c>
      <c r="H535" s="136">
        <v>1.68</v>
      </c>
      <c r="I535" s="127">
        <v>14.75</v>
      </c>
      <c r="J535" s="863"/>
    </row>
    <row r="536" spans="1:10" x14ac:dyDescent="0.2">
      <c r="B536" s="147"/>
      <c r="C536" s="146"/>
      <c r="D536" s="136" t="s">
        <v>1011</v>
      </c>
      <c r="E536" s="136">
        <v>2.82</v>
      </c>
      <c r="F536" s="136">
        <v>7.1</v>
      </c>
      <c r="G536" s="136">
        <v>18.82</v>
      </c>
      <c r="H536" s="136">
        <v>1.68</v>
      </c>
      <c r="I536" s="127">
        <v>17.14</v>
      </c>
      <c r="J536" s="863"/>
    </row>
    <row r="537" spans="1:10" x14ac:dyDescent="0.2">
      <c r="B537" s="147"/>
      <c r="C537" s="146"/>
      <c r="D537" s="136" t="s">
        <v>1473</v>
      </c>
      <c r="E537" s="136">
        <v>3.58</v>
      </c>
      <c r="F537" s="136">
        <v>8.6999999999999993</v>
      </c>
      <c r="G537" s="136">
        <v>23.06</v>
      </c>
      <c r="H537" s="136">
        <v>1.68</v>
      </c>
      <c r="I537" s="127">
        <v>21.38</v>
      </c>
      <c r="J537" s="863"/>
    </row>
    <row r="538" spans="1:10" x14ac:dyDescent="0.2">
      <c r="A538" s="411"/>
      <c r="B538" s="791" t="s">
        <v>1102</v>
      </c>
      <c r="C538" s="792"/>
      <c r="D538" s="792"/>
      <c r="E538" s="792"/>
      <c r="F538" s="792"/>
      <c r="G538" s="792"/>
      <c r="H538" s="793"/>
      <c r="I538" s="303">
        <v>67.760000000000005</v>
      </c>
      <c r="J538" s="864"/>
    </row>
    <row r="539" spans="1:10" x14ac:dyDescent="0.2">
      <c r="B539" s="796" t="s">
        <v>247</v>
      </c>
      <c r="C539" s="797"/>
      <c r="D539" s="306" t="s">
        <v>222</v>
      </c>
      <c r="E539" s="306" t="s">
        <v>250</v>
      </c>
      <c r="F539" s="306" t="s">
        <v>278</v>
      </c>
      <c r="G539" s="306" t="s">
        <v>329</v>
      </c>
      <c r="H539" s="306" t="s">
        <v>338</v>
      </c>
      <c r="I539" s="306" t="s">
        <v>281</v>
      </c>
      <c r="J539" s="320" t="s">
        <v>251</v>
      </c>
    </row>
    <row r="540" spans="1:10" x14ac:dyDescent="0.2">
      <c r="B540" s="147"/>
      <c r="C540" s="146"/>
      <c r="D540" s="136" t="s">
        <v>1009</v>
      </c>
      <c r="E540" s="136">
        <v>5.88</v>
      </c>
      <c r="F540" s="136">
        <v>9.6999999999999993</v>
      </c>
      <c r="G540" s="136">
        <v>25.71</v>
      </c>
      <c r="H540" s="136">
        <v>2.1800000000000002</v>
      </c>
      <c r="I540" s="127">
        <v>23.53</v>
      </c>
      <c r="J540" s="862" t="s">
        <v>893</v>
      </c>
    </row>
    <row r="541" spans="1:10" x14ac:dyDescent="0.2">
      <c r="B541" s="147"/>
      <c r="C541" s="146"/>
      <c r="D541" s="136" t="s">
        <v>1012</v>
      </c>
      <c r="E541" s="136">
        <v>11.64</v>
      </c>
      <c r="F541" s="136">
        <v>14.5</v>
      </c>
      <c r="G541" s="136">
        <v>38.43</v>
      </c>
      <c r="H541" s="136">
        <v>3.86</v>
      </c>
      <c r="I541" s="127">
        <v>34.57</v>
      </c>
      <c r="J541" s="863"/>
    </row>
    <row r="542" spans="1:10" ht="21.75" customHeight="1" x14ac:dyDescent="0.2">
      <c r="B542" s="147"/>
      <c r="C542" s="146"/>
      <c r="D542" s="136" t="s">
        <v>1015</v>
      </c>
      <c r="E542" s="136">
        <v>6.58</v>
      </c>
      <c r="F542" s="136">
        <v>10.3</v>
      </c>
      <c r="G542" s="136">
        <v>27.3</v>
      </c>
      <c r="H542" s="136">
        <v>2.76</v>
      </c>
      <c r="I542" s="127">
        <v>24.54</v>
      </c>
      <c r="J542" s="863"/>
    </row>
    <row r="543" spans="1:10" x14ac:dyDescent="0.2">
      <c r="B543" s="147"/>
      <c r="C543" s="146"/>
      <c r="D543" s="136" t="s">
        <v>1016</v>
      </c>
      <c r="E543" s="136">
        <v>22.26</v>
      </c>
      <c r="F543" s="136">
        <v>24.45</v>
      </c>
      <c r="G543" s="136">
        <v>64.790000000000006</v>
      </c>
      <c r="H543" s="136">
        <v>11.85</v>
      </c>
      <c r="I543" s="127">
        <v>52.940000000000005</v>
      </c>
      <c r="J543" s="863"/>
    </row>
    <row r="544" spans="1:10" x14ac:dyDescent="0.2">
      <c r="B544" s="147"/>
      <c r="C544" s="146"/>
      <c r="D544" s="136" t="s">
        <v>1513</v>
      </c>
      <c r="E544" s="136">
        <v>7.27</v>
      </c>
      <c r="F544" s="136">
        <v>10.8</v>
      </c>
      <c r="G544" s="136">
        <v>28.62</v>
      </c>
      <c r="H544" s="136">
        <v>3.36</v>
      </c>
      <c r="I544" s="127">
        <v>25.26</v>
      </c>
      <c r="J544" s="863"/>
    </row>
    <row r="545" spans="1:10" x14ac:dyDescent="0.2">
      <c r="B545" s="147"/>
      <c r="C545" s="146"/>
      <c r="D545" s="136" t="s">
        <v>1514</v>
      </c>
      <c r="E545" s="136">
        <v>5.88</v>
      </c>
      <c r="F545" s="136">
        <v>9.6999999999999993</v>
      </c>
      <c r="G545" s="136">
        <v>25.71</v>
      </c>
      <c r="H545" s="136">
        <v>2.1800000000000002</v>
      </c>
      <c r="I545" s="127">
        <v>23.53</v>
      </c>
      <c r="J545" s="863"/>
    </row>
    <row r="546" spans="1:10" x14ac:dyDescent="0.2">
      <c r="B546" s="147"/>
      <c r="C546" s="146"/>
      <c r="D546" s="136" t="s">
        <v>1515</v>
      </c>
      <c r="E546" s="136">
        <v>6.24</v>
      </c>
      <c r="F546" s="136">
        <v>11.7</v>
      </c>
      <c r="G546" s="136">
        <v>31.02</v>
      </c>
      <c r="H546" s="136">
        <v>3.36</v>
      </c>
      <c r="I546" s="127">
        <v>27.66</v>
      </c>
      <c r="J546" s="863"/>
    </row>
    <row r="547" spans="1:10" x14ac:dyDescent="0.2">
      <c r="B547" s="147"/>
      <c r="C547" s="146"/>
      <c r="D547" s="136" t="s">
        <v>1516</v>
      </c>
      <c r="E547" s="136">
        <v>5.0999999999999996</v>
      </c>
      <c r="F547" s="136">
        <v>9.1</v>
      </c>
      <c r="G547" s="136">
        <v>24.12</v>
      </c>
      <c r="H547" s="136">
        <v>1.68</v>
      </c>
      <c r="I547" s="127">
        <v>22.44</v>
      </c>
      <c r="J547" s="863"/>
    </row>
    <row r="548" spans="1:10" ht="24" x14ac:dyDescent="0.2">
      <c r="B548" s="147"/>
      <c r="C548" s="146"/>
      <c r="D548" s="136" t="s">
        <v>1478</v>
      </c>
      <c r="E548" s="136">
        <v>35.51</v>
      </c>
      <c r="F548" s="136">
        <v>26.5</v>
      </c>
      <c r="G548" s="136">
        <v>70.22</v>
      </c>
      <c r="H548" s="136">
        <v>18.489999999999998</v>
      </c>
      <c r="I548" s="127">
        <v>51.730000000000004</v>
      </c>
      <c r="J548" s="863"/>
    </row>
    <row r="549" spans="1:10" x14ac:dyDescent="0.2">
      <c r="B549" s="147"/>
      <c r="C549" s="146"/>
      <c r="D549" s="136" t="s">
        <v>1021</v>
      </c>
      <c r="E549" s="136">
        <v>63.92</v>
      </c>
      <c r="F549" s="136">
        <v>45.77</v>
      </c>
      <c r="G549" s="136">
        <v>121.3</v>
      </c>
      <c r="H549" s="136">
        <v>18.399999999999999</v>
      </c>
      <c r="I549" s="127">
        <v>102.9</v>
      </c>
      <c r="J549" s="863"/>
    </row>
    <row r="550" spans="1:10" x14ac:dyDescent="0.2">
      <c r="A550" s="411"/>
      <c r="B550" s="791" t="s">
        <v>1103</v>
      </c>
      <c r="C550" s="792"/>
      <c r="D550" s="792"/>
      <c r="E550" s="792"/>
      <c r="F550" s="792"/>
      <c r="G550" s="792"/>
      <c r="H550" s="793"/>
      <c r="I550" s="303">
        <v>389.1</v>
      </c>
      <c r="J550" s="864"/>
    </row>
    <row r="551" spans="1:10" ht="39" customHeight="1" x14ac:dyDescent="0.2">
      <c r="B551" s="200" t="s">
        <v>481</v>
      </c>
      <c r="C551" s="200">
        <v>87528</v>
      </c>
      <c r="D551" s="805" t="s">
        <v>1887</v>
      </c>
      <c r="E551" s="806"/>
      <c r="F551" s="806"/>
      <c r="G551" s="806"/>
      <c r="H551" s="806"/>
      <c r="I551" s="807"/>
      <c r="J551" s="200" t="s">
        <v>45</v>
      </c>
    </row>
    <row r="552" spans="1:10" x14ac:dyDescent="0.2">
      <c r="B552" s="796" t="s">
        <v>247</v>
      </c>
      <c r="C552" s="797"/>
      <c r="D552" s="797"/>
      <c r="E552" s="797"/>
      <c r="F552" s="797"/>
      <c r="G552" s="798"/>
      <c r="H552" s="799" t="s">
        <v>268</v>
      </c>
      <c r="I552" s="799"/>
      <c r="J552" s="277" t="s">
        <v>251</v>
      </c>
    </row>
    <row r="553" spans="1:10" x14ac:dyDescent="0.2">
      <c r="B553" s="818" t="s">
        <v>794</v>
      </c>
      <c r="C553" s="819"/>
      <c r="D553" s="819"/>
      <c r="E553" s="819"/>
      <c r="F553" s="819"/>
      <c r="G553" s="820"/>
      <c r="H553" s="803">
        <v>67.760000000000005</v>
      </c>
      <c r="I553" s="804"/>
      <c r="J553" s="107" t="s">
        <v>250</v>
      </c>
    </row>
    <row r="554" spans="1:10" x14ac:dyDescent="0.2">
      <c r="A554" s="411" t="s">
        <v>481</v>
      </c>
      <c r="B554" s="791" t="s">
        <v>252</v>
      </c>
      <c r="C554" s="792"/>
      <c r="D554" s="792"/>
      <c r="E554" s="792"/>
      <c r="F554" s="792"/>
      <c r="G554" s="793"/>
      <c r="H554" s="794">
        <v>67.760000000000005</v>
      </c>
      <c r="I554" s="795"/>
      <c r="J554" s="108"/>
    </row>
    <row r="555" spans="1:10" ht="37.5" customHeight="1" x14ac:dyDescent="0.2">
      <c r="B555" s="200" t="s">
        <v>482</v>
      </c>
      <c r="C555" s="200">
        <v>87535</v>
      </c>
      <c r="D555" s="805" t="s">
        <v>1889</v>
      </c>
      <c r="E555" s="806"/>
      <c r="F555" s="806"/>
      <c r="G555" s="806"/>
      <c r="H555" s="806"/>
      <c r="I555" s="807"/>
      <c r="J555" s="200" t="s">
        <v>45</v>
      </c>
    </row>
    <row r="556" spans="1:10" x14ac:dyDescent="0.2">
      <c r="B556" s="796" t="s">
        <v>247</v>
      </c>
      <c r="C556" s="797"/>
      <c r="D556" s="797"/>
      <c r="E556" s="797"/>
      <c r="F556" s="797"/>
      <c r="G556" s="798"/>
      <c r="H556" s="799" t="s">
        <v>268</v>
      </c>
      <c r="I556" s="799"/>
      <c r="J556" s="277" t="s">
        <v>251</v>
      </c>
    </row>
    <row r="557" spans="1:10" x14ac:dyDescent="0.2">
      <c r="B557" s="818" t="s">
        <v>794</v>
      </c>
      <c r="C557" s="819"/>
      <c r="D557" s="819"/>
      <c r="E557" s="819"/>
      <c r="F557" s="819"/>
      <c r="G557" s="820"/>
      <c r="H557" s="858">
        <v>389.1</v>
      </c>
      <c r="I557" s="859"/>
      <c r="J557" s="107" t="s">
        <v>250</v>
      </c>
    </row>
    <row r="558" spans="1:10" x14ac:dyDescent="0.2">
      <c r="A558" s="411" t="s">
        <v>482</v>
      </c>
      <c r="B558" s="791" t="s">
        <v>252</v>
      </c>
      <c r="C558" s="792"/>
      <c r="D558" s="792"/>
      <c r="E558" s="792"/>
      <c r="F558" s="792"/>
      <c r="G558" s="793"/>
      <c r="H558" s="794">
        <v>389.1</v>
      </c>
      <c r="I558" s="795"/>
      <c r="J558" s="108"/>
    </row>
    <row r="559" spans="1:10" ht="27" customHeight="1" x14ac:dyDescent="0.2">
      <c r="B559" s="200" t="s">
        <v>506</v>
      </c>
      <c r="C559" s="200">
        <v>87273</v>
      </c>
      <c r="D559" s="805" t="s">
        <v>1891</v>
      </c>
      <c r="E559" s="806"/>
      <c r="F559" s="806"/>
      <c r="G559" s="806"/>
      <c r="H559" s="806"/>
      <c r="I559" s="807"/>
      <c r="J559" s="200" t="s">
        <v>45</v>
      </c>
    </row>
    <row r="560" spans="1:10" x14ac:dyDescent="0.2">
      <c r="B560" s="796" t="s">
        <v>247</v>
      </c>
      <c r="C560" s="797"/>
      <c r="D560" s="797"/>
      <c r="E560" s="797"/>
      <c r="F560" s="797"/>
      <c r="G560" s="798"/>
      <c r="H560" s="799" t="s">
        <v>268</v>
      </c>
      <c r="I560" s="799"/>
      <c r="J560" s="277" t="s">
        <v>251</v>
      </c>
    </row>
    <row r="561" spans="1:10" x14ac:dyDescent="0.2">
      <c r="B561" s="818" t="s">
        <v>794</v>
      </c>
      <c r="C561" s="819"/>
      <c r="D561" s="819"/>
      <c r="E561" s="819"/>
      <c r="F561" s="819"/>
      <c r="G561" s="820"/>
      <c r="H561" s="858">
        <v>456.86</v>
      </c>
      <c r="I561" s="859"/>
      <c r="J561" s="107" t="s">
        <v>250</v>
      </c>
    </row>
    <row r="562" spans="1:10" x14ac:dyDescent="0.2">
      <c r="A562" s="411" t="s">
        <v>506</v>
      </c>
      <c r="B562" s="791" t="s">
        <v>252</v>
      </c>
      <c r="C562" s="792"/>
      <c r="D562" s="792"/>
      <c r="E562" s="792"/>
      <c r="F562" s="792"/>
      <c r="G562" s="793"/>
      <c r="H562" s="794">
        <v>456.86</v>
      </c>
      <c r="I562" s="795"/>
      <c r="J562" s="108"/>
    </row>
    <row r="563" spans="1:10" x14ac:dyDescent="0.2">
      <c r="A563" s="411"/>
      <c r="B563" s="328" t="s">
        <v>63</v>
      </c>
      <c r="C563" s="116"/>
      <c r="D563" s="117" t="s">
        <v>138</v>
      </c>
      <c r="E563" s="117"/>
      <c r="F563" s="117"/>
      <c r="G563" s="117"/>
      <c r="H563" s="117"/>
      <c r="I563" s="117"/>
      <c r="J563" s="118"/>
    </row>
    <row r="564" spans="1:10" ht="36.75" customHeight="1" x14ac:dyDescent="0.2">
      <c r="A564" s="411"/>
      <c r="B564" s="106" t="s">
        <v>144</v>
      </c>
      <c r="C564" s="200">
        <v>87882</v>
      </c>
      <c r="D564" s="805" t="s">
        <v>1893</v>
      </c>
      <c r="E564" s="806"/>
      <c r="F564" s="806"/>
      <c r="G564" s="806"/>
      <c r="H564" s="806"/>
      <c r="I564" s="807"/>
      <c r="J564" s="200" t="s">
        <v>45</v>
      </c>
    </row>
    <row r="565" spans="1:10" x14ac:dyDescent="0.2">
      <c r="A565" s="411"/>
      <c r="B565" s="796" t="s">
        <v>247</v>
      </c>
      <c r="C565" s="797"/>
      <c r="D565" s="797"/>
      <c r="E565" s="935" t="s">
        <v>222</v>
      </c>
      <c r="F565" s="936"/>
      <c r="G565" s="937"/>
      <c r="H565" s="933" t="s">
        <v>250</v>
      </c>
      <c r="I565" s="934"/>
      <c r="J565" s="315" t="s">
        <v>295</v>
      </c>
    </row>
    <row r="566" spans="1:10" x14ac:dyDescent="0.2">
      <c r="A566" s="411"/>
      <c r="B566" s="197"/>
      <c r="C566" s="137"/>
      <c r="D566" s="138"/>
      <c r="E566" s="853" t="s">
        <v>1006</v>
      </c>
      <c r="F566" s="854"/>
      <c r="G566" s="855"/>
      <c r="H566" s="856">
        <v>6.6</v>
      </c>
      <c r="I566" s="857"/>
      <c r="J566" s="821" t="s">
        <v>303</v>
      </c>
    </row>
    <row r="567" spans="1:10" x14ac:dyDescent="0.2">
      <c r="A567" s="411"/>
      <c r="B567" s="128"/>
      <c r="C567" s="150"/>
      <c r="D567" s="129"/>
      <c r="E567" s="853" t="s">
        <v>1007</v>
      </c>
      <c r="F567" s="854"/>
      <c r="G567" s="855"/>
      <c r="H567" s="856">
        <v>9.5399999999999991</v>
      </c>
      <c r="I567" s="857"/>
      <c r="J567" s="822"/>
    </row>
    <row r="568" spans="1:10" x14ac:dyDescent="0.2">
      <c r="A568" s="411"/>
      <c r="B568" s="128"/>
      <c r="C568" s="150"/>
      <c r="D568" s="129"/>
      <c r="E568" s="853" t="s">
        <v>1472</v>
      </c>
      <c r="F568" s="854"/>
      <c r="G568" s="855"/>
      <c r="H568" s="856">
        <v>10.54</v>
      </c>
      <c r="I568" s="857"/>
      <c r="J568" s="822"/>
    </row>
    <row r="569" spans="1:10" x14ac:dyDescent="0.2">
      <c r="A569" s="411"/>
      <c r="B569" s="128"/>
      <c r="C569" s="150"/>
      <c r="D569" s="129"/>
      <c r="E569" s="853" t="s">
        <v>769</v>
      </c>
      <c r="F569" s="854"/>
      <c r="G569" s="855"/>
      <c r="H569" s="856">
        <v>29.11</v>
      </c>
      <c r="I569" s="857"/>
      <c r="J569" s="822"/>
    </row>
    <row r="570" spans="1:10" x14ac:dyDescent="0.2">
      <c r="A570" s="411"/>
      <c r="B570" s="125"/>
      <c r="D570" s="130"/>
      <c r="E570" s="853" t="s">
        <v>770</v>
      </c>
      <c r="F570" s="854"/>
      <c r="G570" s="855"/>
      <c r="H570" s="856">
        <v>23.39</v>
      </c>
      <c r="I570" s="857"/>
      <c r="J570" s="822"/>
    </row>
    <row r="571" spans="1:10" x14ac:dyDescent="0.2">
      <c r="A571" s="411"/>
      <c r="B571" s="128"/>
      <c r="C571" s="150"/>
      <c r="D571" s="129"/>
      <c r="E571" s="853" t="s">
        <v>1008</v>
      </c>
      <c r="F571" s="854"/>
      <c r="G571" s="855"/>
      <c r="H571" s="856">
        <v>12.45</v>
      </c>
      <c r="I571" s="857"/>
      <c r="J571" s="822"/>
    </row>
    <row r="572" spans="1:10" x14ac:dyDescent="0.2">
      <c r="A572" s="411"/>
      <c r="B572" s="128"/>
      <c r="C572" s="150"/>
      <c r="D572" s="129"/>
      <c r="E572" s="853" t="s">
        <v>1009</v>
      </c>
      <c r="F572" s="854"/>
      <c r="G572" s="855"/>
      <c r="H572" s="856">
        <v>5.88</v>
      </c>
      <c r="I572" s="857"/>
      <c r="J572" s="822"/>
    </row>
    <row r="573" spans="1:10" x14ac:dyDescent="0.2">
      <c r="A573" s="411"/>
      <c r="B573" s="128"/>
      <c r="C573" s="150"/>
      <c r="D573" s="129"/>
      <c r="E573" s="853" t="s">
        <v>470</v>
      </c>
      <c r="F573" s="854"/>
      <c r="G573" s="855"/>
      <c r="H573" s="856">
        <v>2.82</v>
      </c>
      <c r="I573" s="857"/>
      <c r="J573" s="822"/>
    </row>
    <row r="574" spans="1:10" x14ac:dyDescent="0.2">
      <c r="A574" s="411"/>
      <c r="B574" s="128"/>
      <c r="C574" s="150"/>
      <c r="D574" s="129"/>
      <c r="E574" s="853" t="s">
        <v>470</v>
      </c>
      <c r="F574" s="854"/>
      <c r="G574" s="855"/>
      <c r="H574" s="856">
        <v>2.1</v>
      </c>
      <c r="I574" s="857"/>
      <c r="J574" s="822"/>
    </row>
    <row r="575" spans="1:10" x14ac:dyDescent="0.2">
      <c r="A575" s="411"/>
      <c r="B575" s="128"/>
      <c r="C575" s="150"/>
      <c r="D575" s="129"/>
      <c r="E575" s="853" t="s">
        <v>470</v>
      </c>
      <c r="F575" s="854"/>
      <c r="G575" s="855"/>
      <c r="H575" s="856">
        <v>2.2000000000000002</v>
      </c>
      <c r="I575" s="857"/>
      <c r="J575" s="822"/>
    </row>
    <row r="576" spans="1:10" x14ac:dyDescent="0.2">
      <c r="A576" s="411"/>
      <c r="B576" s="128"/>
      <c r="C576" s="150"/>
      <c r="D576" s="129"/>
      <c r="E576" s="853" t="s">
        <v>1473</v>
      </c>
      <c r="F576" s="854"/>
      <c r="G576" s="855"/>
      <c r="H576" s="856">
        <v>3.58</v>
      </c>
      <c r="I576" s="857"/>
      <c r="J576" s="822"/>
    </row>
    <row r="577" spans="1:10" x14ac:dyDescent="0.2">
      <c r="A577" s="411"/>
      <c r="B577" s="128"/>
      <c r="C577" s="150"/>
      <c r="D577" s="129"/>
      <c r="E577" s="853" t="s">
        <v>1012</v>
      </c>
      <c r="F577" s="854"/>
      <c r="G577" s="855"/>
      <c r="H577" s="856">
        <v>11.64</v>
      </c>
      <c r="I577" s="857"/>
      <c r="J577" s="822"/>
    </row>
    <row r="578" spans="1:10" x14ac:dyDescent="0.2">
      <c r="A578" s="411"/>
      <c r="B578" s="128"/>
      <c r="C578" s="150"/>
      <c r="D578" s="129"/>
      <c r="E578" s="853" t="s">
        <v>1013</v>
      </c>
      <c r="F578" s="854"/>
      <c r="G578" s="855"/>
      <c r="H578" s="856">
        <v>3.99</v>
      </c>
      <c r="I578" s="857"/>
      <c r="J578" s="822"/>
    </row>
    <row r="579" spans="1:10" x14ac:dyDescent="0.2">
      <c r="A579" s="411"/>
      <c r="B579" s="128"/>
      <c r="C579" s="150"/>
      <c r="D579" s="129"/>
      <c r="E579" s="853" t="s">
        <v>1014</v>
      </c>
      <c r="F579" s="854"/>
      <c r="G579" s="855"/>
      <c r="H579" s="856">
        <v>9.75</v>
      </c>
      <c r="I579" s="857"/>
      <c r="J579" s="822"/>
    </row>
    <row r="580" spans="1:10" x14ac:dyDescent="0.2">
      <c r="A580" s="411"/>
      <c r="B580" s="128"/>
      <c r="C580" s="150"/>
      <c r="D580" s="129"/>
      <c r="E580" s="853" t="s">
        <v>1015</v>
      </c>
      <c r="F580" s="854"/>
      <c r="G580" s="855"/>
      <c r="H580" s="856">
        <v>6.58</v>
      </c>
      <c r="I580" s="857"/>
      <c r="J580" s="822"/>
    </row>
    <row r="581" spans="1:10" x14ac:dyDescent="0.2">
      <c r="A581" s="411"/>
      <c r="B581" s="128"/>
      <c r="C581" s="150"/>
      <c r="D581" s="129"/>
      <c r="E581" s="853" t="s">
        <v>1016</v>
      </c>
      <c r="F581" s="854"/>
      <c r="G581" s="855"/>
      <c r="H581" s="856">
        <v>22.26</v>
      </c>
      <c r="I581" s="857"/>
      <c r="J581" s="822"/>
    </row>
    <row r="582" spans="1:10" x14ac:dyDescent="0.2">
      <c r="A582" s="411"/>
      <c r="B582" s="128"/>
      <c r="C582" s="150"/>
      <c r="D582" s="129"/>
      <c r="E582" s="853" t="s">
        <v>1452</v>
      </c>
      <c r="F582" s="854"/>
      <c r="G582" s="855"/>
      <c r="H582" s="856">
        <v>17.399999999999999</v>
      </c>
      <c r="I582" s="857"/>
      <c r="J582" s="822"/>
    </row>
    <row r="583" spans="1:10" x14ac:dyDescent="0.2">
      <c r="A583" s="411"/>
      <c r="B583" s="128"/>
      <c r="C583" s="150"/>
      <c r="D583" s="129"/>
      <c r="E583" s="853" t="s">
        <v>1474</v>
      </c>
      <c r="F583" s="854"/>
      <c r="G583" s="855"/>
      <c r="H583" s="856">
        <v>7.27</v>
      </c>
      <c r="I583" s="857"/>
      <c r="J583" s="822"/>
    </row>
    <row r="584" spans="1:10" x14ac:dyDescent="0.2">
      <c r="A584" s="411"/>
      <c r="B584" s="128"/>
      <c r="C584" s="150"/>
      <c r="D584" s="129"/>
      <c r="E584" s="853" t="s">
        <v>1475</v>
      </c>
      <c r="F584" s="854"/>
      <c r="G584" s="855"/>
      <c r="H584" s="856">
        <v>5.88</v>
      </c>
      <c r="I584" s="857"/>
      <c r="J584" s="822"/>
    </row>
    <row r="585" spans="1:10" x14ac:dyDescent="0.2">
      <c r="A585" s="411"/>
      <c r="B585" s="128"/>
      <c r="C585" s="150"/>
      <c r="D585" s="129"/>
      <c r="E585" s="853" t="s">
        <v>1476</v>
      </c>
      <c r="F585" s="854"/>
      <c r="G585" s="855"/>
      <c r="H585" s="856">
        <v>6.24</v>
      </c>
      <c r="I585" s="857"/>
      <c r="J585" s="822"/>
    </row>
    <row r="586" spans="1:10" x14ac:dyDescent="0.2">
      <c r="A586" s="411"/>
      <c r="B586" s="128"/>
      <c r="C586" s="150"/>
      <c r="D586" s="129"/>
      <c r="E586" s="853" t="s">
        <v>1477</v>
      </c>
      <c r="F586" s="854"/>
      <c r="G586" s="855"/>
      <c r="H586" s="856">
        <v>5.0999999999999996</v>
      </c>
      <c r="I586" s="857"/>
      <c r="J586" s="822"/>
    </row>
    <row r="587" spans="1:10" x14ac:dyDescent="0.2">
      <c r="A587" s="411"/>
      <c r="B587" s="128"/>
      <c r="C587" s="150"/>
      <c r="D587" s="129"/>
      <c r="E587" s="853" t="s">
        <v>1478</v>
      </c>
      <c r="F587" s="854"/>
      <c r="G587" s="855"/>
      <c r="H587" s="856">
        <v>35.51</v>
      </c>
      <c r="I587" s="857"/>
      <c r="J587" s="822"/>
    </row>
    <row r="588" spans="1:10" x14ac:dyDescent="0.2">
      <c r="A588" s="411"/>
      <c r="B588" s="128"/>
      <c r="C588" s="150"/>
      <c r="D588" s="129"/>
      <c r="E588" s="853" t="s">
        <v>1021</v>
      </c>
      <c r="F588" s="854"/>
      <c r="G588" s="855"/>
      <c r="H588" s="856">
        <v>63.92</v>
      </c>
      <c r="I588" s="857"/>
      <c r="J588" s="822"/>
    </row>
    <row r="589" spans="1:10" x14ac:dyDescent="0.2">
      <c r="A589" s="411"/>
      <c r="B589" s="128"/>
      <c r="C589" s="150"/>
      <c r="D589" s="150"/>
      <c r="E589" s="853" t="s">
        <v>1105</v>
      </c>
      <c r="F589" s="854"/>
      <c r="G589" s="855"/>
      <c r="H589" s="856">
        <v>51.86</v>
      </c>
      <c r="I589" s="857"/>
      <c r="J589" s="822"/>
    </row>
    <row r="590" spans="1:10" x14ac:dyDescent="0.2">
      <c r="A590" s="411" t="s">
        <v>144</v>
      </c>
      <c r="B590" s="916" t="s">
        <v>252</v>
      </c>
      <c r="C590" s="917"/>
      <c r="D590" s="917"/>
      <c r="E590" s="917"/>
      <c r="F590" s="917"/>
      <c r="G590" s="917"/>
      <c r="H590" s="978">
        <v>355.61</v>
      </c>
      <c r="I590" s="978"/>
      <c r="J590" s="823"/>
    </row>
    <row r="591" spans="1:10" x14ac:dyDescent="0.2">
      <c r="A591" s="411"/>
      <c r="B591" s="106" t="s">
        <v>145</v>
      </c>
      <c r="C591" s="200">
        <v>90408</v>
      </c>
      <c r="D591" s="805" t="s">
        <v>1895</v>
      </c>
      <c r="E591" s="806"/>
      <c r="F591" s="806"/>
      <c r="G591" s="806"/>
      <c r="H591" s="806"/>
      <c r="I591" s="807"/>
      <c r="J591" s="200" t="s">
        <v>45</v>
      </c>
    </row>
    <row r="592" spans="1:10" x14ac:dyDescent="0.2">
      <c r="B592" s="796" t="s">
        <v>247</v>
      </c>
      <c r="C592" s="797"/>
      <c r="D592" s="797"/>
      <c r="E592" s="797"/>
      <c r="F592" s="797"/>
      <c r="G592" s="798"/>
      <c r="H592" s="799" t="s">
        <v>268</v>
      </c>
      <c r="I592" s="799"/>
      <c r="J592" s="277" t="s">
        <v>251</v>
      </c>
    </row>
    <row r="593" spans="1:10" x14ac:dyDescent="0.2">
      <c r="A593" s="411"/>
      <c r="B593" s="800" t="s">
        <v>1104</v>
      </c>
      <c r="C593" s="801"/>
      <c r="D593" s="801"/>
      <c r="E593" s="801"/>
      <c r="F593" s="801"/>
      <c r="G593" s="802"/>
      <c r="H593" s="803">
        <v>303.75</v>
      </c>
      <c r="I593" s="804"/>
      <c r="J593" s="789" t="s">
        <v>250</v>
      </c>
    </row>
    <row r="594" spans="1:10" x14ac:dyDescent="0.2">
      <c r="A594" s="411"/>
      <c r="B594" s="800" t="s">
        <v>1105</v>
      </c>
      <c r="C594" s="801"/>
      <c r="D594" s="801"/>
      <c r="E594" s="801"/>
      <c r="F594" s="801"/>
      <c r="G594" s="802"/>
      <c r="H594" s="856">
        <v>51.86</v>
      </c>
      <c r="I594" s="857"/>
      <c r="J594" s="830"/>
    </row>
    <row r="595" spans="1:10" x14ac:dyDescent="0.2">
      <c r="A595" s="411" t="s">
        <v>145</v>
      </c>
      <c r="B595" s="791" t="s">
        <v>252</v>
      </c>
      <c r="C595" s="792"/>
      <c r="D595" s="792"/>
      <c r="E595" s="792"/>
      <c r="F595" s="792"/>
      <c r="G595" s="793"/>
      <c r="H595" s="794">
        <v>355.61</v>
      </c>
      <c r="I595" s="795"/>
      <c r="J595" s="790"/>
    </row>
    <row r="596" spans="1:10" ht="21" customHeight="1" x14ac:dyDescent="0.2">
      <c r="A596" s="411"/>
      <c r="B596" s="106" t="s">
        <v>146</v>
      </c>
      <c r="C596" s="200">
        <v>96110</v>
      </c>
      <c r="D596" s="805" t="s">
        <v>1897</v>
      </c>
      <c r="E596" s="806"/>
      <c r="F596" s="806"/>
      <c r="G596" s="806"/>
      <c r="H596" s="806"/>
      <c r="I596" s="807"/>
      <c r="J596" s="200" t="s">
        <v>45</v>
      </c>
    </row>
    <row r="597" spans="1:10" x14ac:dyDescent="0.2">
      <c r="A597" s="411"/>
      <c r="B597" s="838" t="s">
        <v>247</v>
      </c>
      <c r="C597" s="839"/>
      <c r="D597" s="839"/>
      <c r="E597" s="935" t="s">
        <v>222</v>
      </c>
      <c r="F597" s="936"/>
      <c r="G597" s="937"/>
      <c r="H597" s="933" t="s">
        <v>250</v>
      </c>
      <c r="I597" s="934"/>
      <c r="J597" s="315" t="s">
        <v>295</v>
      </c>
    </row>
    <row r="598" spans="1:10" x14ac:dyDescent="0.2">
      <c r="A598" s="411"/>
      <c r="B598" s="329"/>
      <c r="C598" s="330"/>
      <c r="D598" s="330"/>
      <c r="E598" s="853" t="s">
        <v>1006</v>
      </c>
      <c r="F598" s="854"/>
      <c r="G598" s="855"/>
      <c r="H598" s="856">
        <v>6.6</v>
      </c>
      <c r="I598" s="857"/>
      <c r="J598" s="821" t="s">
        <v>303</v>
      </c>
    </row>
    <row r="599" spans="1:10" x14ac:dyDescent="0.2">
      <c r="A599" s="411"/>
      <c r="B599" s="192"/>
      <c r="C599" s="191"/>
      <c r="D599" s="191"/>
      <c r="E599" s="853" t="s">
        <v>1007</v>
      </c>
      <c r="F599" s="854"/>
      <c r="G599" s="855"/>
      <c r="H599" s="856">
        <v>9.5399999999999991</v>
      </c>
      <c r="I599" s="857"/>
      <c r="J599" s="822"/>
    </row>
    <row r="600" spans="1:10" x14ac:dyDescent="0.2">
      <c r="A600" s="411"/>
      <c r="B600" s="192"/>
      <c r="C600" s="191"/>
      <c r="D600" s="191"/>
      <c r="E600" s="853" t="s">
        <v>1472</v>
      </c>
      <c r="F600" s="854"/>
      <c r="G600" s="855"/>
      <c r="H600" s="856">
        <v>10.54</v>
      </c>
      <c r="I600" s="857"/>
      <c r="J600" s="822"/>
    </row>
    <row r="601" spans="1:10" x14ac:dyDescent="0.2">
      <c r="A601" s="411"/>
      <c r="B601" s="192"/>
      <c r="C601" s="191"/>
      <c r="D601" s="191"/>
      <c r="E601" s="853" t="s">
        <v>769</v>
      </c>
      <c r="F601" s="854"/>
      <c r="G601" s="855"/>
      <c r="H601" s="856">
        <v>29.11</v>
      </c>
      <c r="I601" s="857"/>
      <c r="J601" s="822"/>
    </row>
    <row r="602" spans="1:10" x14ac:dyDescent="0.2">
      <c r="A602" s="411"/>
      <c r="B602" s="192"/>
      <c r="C602" s="191"/>
      <c r="D602" s="191"/>
      <c r="E602" s="853" t="s">
        <v>770</v>
      </c>
      <c r="F602" s="854"/>
      <c r="G602" s="855"/>
      <c r="H602" s="856">
        <v>23.39</v>
      </c>
      <c r="I602" s="857"/>
      <c r="J602" s="822"/>
    </row>
    <row r="603" spans="1:10" x14ac:dyDescent="0.2">
      <c r="A603" s="411"/>
      <c r="B603" s="192"/>
      <c r="C603" s="191"/>
      <c r="D603" s="191"/>
      <c r="E603" s="853" t="s">
        <v>1008</v>
      </c>
      <c r="F603" s="854"/>
      <c r="G603" s="855"/>
      <c r="H603" s="856">
        <v>12.45</v>
      </c>
      <c r="I603" s="857"/>
      <c r="J603" s="822"/>
    </row>
    <row r="604" spans="1:10" x14ac:dyDescent="0.2">
      <c r="A604" s="411"/>
      <c r="B604" s="192"/>
      <c r="C604" s="191"/>
      <c r="D604" s="191"/>
      <c r="E604" s="853" t="s">
        <v>1009</v>
      </c>
      <c r="F604" s="854"/>
      <c r="G604" s="855"/>
      <c r="H604" s="856">
        <v>5.88</v>
      </c>
      <c r="I604" s="857"/>
      <c r="J604" s="822"/>
    </row>
    <row r="605" spans="1:10" x14ac:dyDescent="0.2">
      <c r="A605" s="411"/>
      <c r="B605" s="192"/>
      <c r="C605" s="191"/>
      <c r="D605" s="191"/>
      <c r="E605" s="853" t="s">
        <v>470</v>
      </c>
      <c r="F605" s="854"/>
      <c r="G605" s="855"/>
      <c r="H605" s="856">
        <v>2.82</v>
      </c>
      <c r="I605" s="857"/>
      <c r="J605" s="822"/>
    </row>
    <row r="606" spans="1:10" x14ac:dyDescent="0.2">
      <c r="A606" s="411"/>
      <c r="B606" s="192"/>
      <c r="C606" s="191"/>
      <c r="D606" s="191"/>
      <c r="E606" s="853" t="s">
        <v>470</v>
      </c>
      <c r="F606" s="854"/>
      <c r="G606" s="855"/>
      <c r="H606" s="856">
        <v>2.1</v>
      </c>
      <c r="I606" s="857"/>
      <c r="J606" s="822"/>
    </row>
    <row r="607" spans="1:10" x14ac:dyDescent="0.2">
      <c r="A607" s="411"/>
      <c r="B607" s="192"/>
      <c r="C607" s="191"/>
      <c r="D607" s="191"/>
      <c r="E607" s="853" t="s">
        <v>470</v>
      </c>
      <c r="F607" s="854"/>
      <c r="G607" s="855"/>
      <c r="H607" s="856">
        <v>2.2000000000000002</v>
      </c>
      <c r="I607" s="857"/>
      <c r="J607" s="822"/>
    </row>
    <row r="608" spans="1:10" x14ac:dyDescent="0.2">
      <c r="A608" s="411"/>
      <c r="B608" s="192"/>
      <c r="C608" s="191"/>
      <c r="D608" s="191"/>
      <c r="E608" s="853" t="s">
        <v>1473</v>
      </c>
      <c r="F608" s="854"/>
      <c r="G608" s="855"/>
      <c r="H608" s="856">
        <v>3.58</v>
      </c>
      <c r="I608" s="857"/>
      <c r="J608" s="822"/>
    </row>
    <row r="609" spans="1:10" x14ac:dyDescent="0.2">
      <c r="A609" s="411"/>
      <c r="B609" s="192"/>
      <c r="C609" s="191"/>
      <c r="D609" s="191"/>
      <c r="E609" s="853" t="s">
        <v>1012</v>
      </c>
      <c r="F609" s="854"/>
      <c r="G609" s="855"/>
      <c r="H609" s="856">
        <v>11.64</v>
      </c>
      <c r="I609" s="857"/>
      <c r="J609" s="822"/>
    </row>
    <row r="610" spans="1:10" x14ac:dyDescent="0.2">
      <c r="A610" s="411"/>
      <c r="B610" s="192"/>
      <c r="C610" s="191"/>
      <c r="D610" s="191"/>
      <c r="E610" s="853" t="s">
        <v>1013</v>
      </c>
      <c r="F610" s="854"/>
      <c r="G610" s="855"/>
      <c r="H610" s="856">
        <v>3.99</v>
      </c>
      <c r="I610" s="857"/>
      <c r="J610" s="822"/>
    </row>
    <row r="611" spans="1:10" x14ac:dyDescent="0.2">
      <c r="A611" s="411"/>
      <c r="B611" s="192"/>
      <c r="C611" s="191"/>
      <c r="D611" s="191"/>
      <c r="E611" s="853" t="s">
        <v>1014</v>
      </c>
      <c r="F611" s="854"/>
      <c r="G611" s="855"/>
      <c r="H611" s="856">
        <v>9.75</v>
      </c>
      <c r="I611" s="857"/>
      <c r="J611" s="822"/>
    </row>
    <row r="612" spans="1:10" x14ac:dyDescent="0.2">
      <c r="A612" s="411"/>
      <c r="B612" s="192"/>
      <c r="C612" s="191"/>
      <c r="D612" s="191"/>
      <c r="E612" s="853" t="s">
        <v>1015</v>
      </c>
      <c r="F612" s="854"/>
      <c r="G612" s="855"/>
      <c r="H612" s="856">
        <v>6.58</v>
      </c>
      <c r="I612" s="857"/>
      <c r="J612" s="822"/>
    </row>
    <row r="613" spans="1:10" x14ac:dyDescent="0.2">
      <c r="A613" s="411"/>
      <c r="B613" s="192"/>
      <c r="C613" s="191"/>
      <c r="D613" s="191"/>
      <c r="E613" s="853" t="s">
        <v>1016</v>
      </c>
      <c r="F613" s="854"/>
      <c r="G613" s="855"/>
      <c r="H613" s="856">
        <v>22.26</v>
      </c>
      <c r="I613" s="857"/>
      <c r="J613" s="822"/>
    </row>
    <row r="614" spans="1:10" x14ac:dyDescent="0.2">
      <c r="A614" s="411"/>
      <c r="B614" s="192"/>
      <c r="C614" s="191"/>
      <c r="D614" s="191"/>
      <c r="E614" s="853" t="s">
        <v>1452</v>
      </c>
      <c r="F614" s="854"/>
      <c r="G614" s="855"/>
      <c r="H614" s="856">
        <v>17.399999999999999</v>
      </c>
      <c r="I614" s="857"/>
      <c r="J614" s="822"/>
    </row>
    <row r="615" spans="1:10" x14ac:dyDescent="0.2">
      <c r="A615" s="411"/>
      <c r="B615" s="192"/>
      <c r="C615" s="191"/>
      <c r="D615" s="191"/>
      <c r="E615" s="853" t="s">
        <v>1474</v>
      </c>
      <c r="F615" s="854"/>
      <c r="G615" s="855"/>
      <c r="H615" s="856">
        <v>7.27</v>
      </c>
      <c r="I615" s="857"/>
      <c r="J615" s="822"/>
    </row>
    <row r="616" spans="1:10" x14ac:dyDescent="0.2">
      <c r="A616" s="411"/>
      <c r="B616" s="192"/>
      <c r="C616" s="191"/>
      <c r="D616" s="191"/>
      <c r="E616" s="853" t="s">
        <v>1475</v>
      </c>
      <c r="F616" s="854"/>
      <c r="G616" s="855"/>
      <c r="H616" s="856">
        <v>5.88</v>
      </c>
      <c r="I616" s="857"/>
      <c r="J616" s="822"/>
    </row>
    <row r="617" spans="1:10" x14ac:dyDescent="0.2">
      <c r="A617" s="411"/>
      <c r="B617" s="192"/>
      <c r="C617" s="191"/>
      <c r="D617" s="191"/>
      <c r="E617" s="853" t="s">
        <v>1476</v>
      </c>
      <c r="F617" s="854"/>
      <c r="G617" s="855"/>
      <c r="H617" s="856">
        <v>6.24</v>
      </c>
      <c r="I617" s="857"/>
      <c r="J617" s="822"/>
    </row>
    <row r="618" spans="1:10" x14ac:dyDescent="0.2">
      <c r="A618" s="411"/>
      <c r="B618" s="192"/>
      <c r="C618" s="191"/>
      <c r="D618" s="191"/>
      <c r="E618" s="853" t="s">
        <v>1477</v>
      </c>
      <c r="F618" s="854"/>
      <c r="G618" s="855"/>
      <c r="H618" s="856">
        <v>5.0999999999999996</v>
      </c>
      <c r="I618" s="857"/>
      <c r="J618" s="822"/>
    </row>
    <row r="619" spans="1:10" x14ac:dyDescent="0.2">
      <c r="A619" s="411"/>
      <c r="B619" s="192"/>
      <c r="C619" s="191"/>
      <c r="D619" s="191"/>
      <c r="E619" s="853" t="s">
        <v>1478</v>
      </c>
      <c r="F619" s="854"/>
      <c r="G619" s="855"/>
      <c r="H619" s="856">
        <v>35.51</v>
      </c>
      <c r="I619" s="857"/>
      <c r="J619" s="822"/>
    </row>
    <row r="620" spans="1:10" x14ac:dyDescent="0.2">
      <c r="A620" s="411"/>
      <c r="B620" s="192"/>
      <c r="C620" s="191"/>
      <c r="D620" s="191"/>
      <c r="E620" s="853" t="s">
        <v>1021</v>
      </c>
      <c r="F620" s="854"/>
      <c r="G620" s="855"/>
      <c r="H620" s="856">
        <v>63.92</v>
      </c>
      <c r="I620" s="857"/>
      <c r="J620" s="822"/>
    </row>
    <row r="621" spans="1:10" x14ac:dyDescent="0.2">
      <c r="A621" s="411" t="s">
        <v>146</v>
      </c>
      <c r="B621" s="916" t="s">
        <v>252</v>
      </c>
      <c r="C621" s="917"/>
      <c r="D621" s="917"/>
      <c r="E621" s="917"/>
      <c r="F621" s="917"/>
      <c r="G621" s="918"/>
      <c r="H621" s="978">
        <v>303.75</v>
      </c>
      <c r="I621" s="978"/>
      <c r="J621" s="823"/>
    </row>
    <row r="622" spans="1:10" x14ac:dyDescent="0.2">
      <c r="A622" s="411"/>
      <c r="B622" s="106" t="s">
        <v>179</v>
      </c>
      <c r="C622" s="200">
        <v>96123</v>
      </c>
      <c r="D622" s="805" t="s">
        <v>1899</v>
      </c>
      <c r="E622" s="806"/>
      <c r="F622" s="806"/>
      <c r="G622" s="806"/>
      <c r="H622" s="806"/>
      <c r="I622" s="807"/>
      <c r="J622" s="200" t="s">
        <v>153</v>
      </c>
    </row>
    <row r="623" spans="1:10" x14ac:dyDescent="0.2">
      <c r="A623" s="411"/>
      <c r="B623" s="796" t="s">
        <v>247</v>
      </c>
      <c r="C623" s="797"/>
      <c r="D623" s="797"/>
      <c r="E623" s="797"/>
      <c r="F623" s="797"/>
      <c r="G623" s="798"/>
      <c r="H623" s="836" t="s">
        <v>256</v>
      </c>
      <c r="I623" s="837"/>
      <c r="J623" s="315" t="s">
        <v>295</v>
      </c>
    </row>
    <row r="624" spans="1:10" x14ac:dyDescent="0.2">
      <c r="A624" s="411"/>
      <c r="B624" s="848" t="s">
        <v>1006</v>
      </c>
      <c r="C624" s="849"/>
      <c r="D624" s="849"/>
      <c r="E624" s="849"/>
      <c r="F624" s="849"/>
      <c r="G624" s="850"/>
      <c r="H624" s="856">
        <v>10.3</v>
      </c>
      <c r="I624" s="857"/>
      <c r="J624" s="862" t="s">
        <v>256</v>
      </c>
    </row>
    <row r="625" spans="1:10" ht="12.75" customHeight="1" x14ac:dyDescent="0.2">
      <c r="A625" s="411"/>
      <c r="B625" s="848" t="s">
        <v>1007</v>
      </c>
      <c r="C625" s="849"/>
      <c r="D625" s="849"/>
      <c r="E625" s="849"/>
      <c r="F625" s="849"/>
      <c r="G625" s="850"/>
      <c r="H625" s="856">
        <v>19.850000000000001</v>
      </c>
      <c r="I625" s="857"/>
      <c r="J625" s="863"/>
    </row>
    <row r="626" spans="1:10" x14ac:dyDescent="0.2">
      <c r="A626" s="411"/>
      <c r="B626" s="848" t="s">
        <v>1472</v>
      </c>
      <c r="C626" s="849"/>
      <c r="D626" s="849"/>
      <c r="E626" s="849"/>
      <c r="F626" s="849"/>
      <c r="G626" s="850"/>
      <c r="H626" s="856">
        <v>13.67</v>
      </c>
      <c r="I626" s="857"/>
      <c r="J626" s="863"/>
    </row>
    <row r="627" spans="1:10" x14ac:dyDescent="0.2">
      <c r="A627" s="411"/>
      <c r="B627" s="848" t="s">
        <v>769</v>
      </c>
      <c r="C627" s="849"/>
      <c r="D627" s="849"/>
      <c r="E627" s="849"/>
      <c r="F627" s="849"/>
      <c r="G627" s="850"/>
      <c r="H627" s="856">
        <v>33.11</v>
      </c>
      <c r="I627" s="857"/>
      <c r="J627" s="863"/>
    </row>
    <row r="628" spans="1:10" x14ac:dyDescent="0.2">
      <c r="A628" s="411"/>
      <c r="B628" s="848" t="s">
        <v>770</v>
      </c>
      <c r="C628" s="849"/>
      <c r="D628" s="849"/>
      <c r="E628" s="849"/>
      <c r="F628" s="849"/>
      <c r="G628" s="850"/>
      <c r="H628" s="856">
        <v>27.39</v>
      </c>
      <c r="I628" s="857"/>
      <c r="J628" s="863"/>
    </row>
    <row r="629" spans="1:10" x14ac:dyDescent="0.2">
      <c r="A629" s="411"/>
      <c r="B629" s="848" t="s">
        <v>1008</v>
      </c>
      <c r="C629" s="849"/>
      <c r="D629" s="849"/>
      <c r="E629" s="849"/>
      <c r="F629" s="849"/>
      <c r="G629" s="850"/>
      <c r="H629" s="856">
        <v>15.05</v>
      </c>
      <c r="I629" s="857"/>
      <c r="J629" s="863"/>
    </row>
    <row r="630" spans="1:10" ht="12.75" customHeight="1" x14ac:dyDescent="0.2">
      <c r="A630" s="411"/>
      <c r="B630" s="848" t="s">
        <v>1009</v>
      </c>
      <c r="C630" s="849"/>
      <c r="D630" s="849"/>
      <c r="E630" s="849"/>
      <c r="F630" s="849"/>
      <c r="G630" s="850"/>
      <c r="H630" s="856">
        <v>9.6999999999999993</v>
      </c>
      <c r="I630" s="857"/>
      <c r="J630" s="863"/>
    </row>
    <row r="631" spans="1:10" x14ac:dyDescent="0.2">
      <c r="A631" s="411"/>
      <c r="B631" s="848" t="s">
        <v>470</v>
      </c>
      <c r="C631" s="849"/>
      <c r="D631" s="849"/>
      <c r="E631" s="849"/>
      <c r="F631" s="849"/>
      <c r="G631" s="850"/>
      <c r="H631" s="856">
        <v>7.1</v>
      </c>
      <c r="I631" s="857"/>
      <c r="J631" s="863"/>
    </row>
    <row r="632" spans="1:10" x14ac:dyDescent="0.2">
      <c r="A632" s="411"/>
      <c r="B632" s="848" t="s">
        <v>470</v>
      </c>
      <c r="C632" s="849"/>
      <c r="D632" s="849"/>
      <c r="E632" s="849"/>
      <c r="F632" s="849"/>
      <c r="G632" s="850"/>
      <c r="H632" s="856">
        <v>6.1</v>
      </c>
      <c r="I632" s="857"/>
      <c r="J632" s="863"/>
    </row>
    <row r="633" spans="1:10" x14ac:dyDescent="0.2">
      <c r="A633" s="411"/>
      <c r="B633" s="848" t="s">
        <v>470</v>
      </c>
      <c r="C633" s="849"/>
      <c r="D633" s="849"/>
      <c r="E633" s="849"/>
      <c r="F633" s="849"/>
      <c r="G633" s="850"/>
      <c r="H633" s="856">
        <v>6.2</v>
      </c>
      <c r="I633" s="857"/>
      <c r="J633" s="863"/>
    </row>
    <row r="634" spans="1:10" x14ac:dyDescent="0.2">
      <c r="A634" s="411"/>
      <c r="B634" s="848" t="s">
        <v>1473</v>
      </c>
      <c r="C634" s="849"/>
      <c r="D634" s="849"/>
      <c r="E634" s="849"/>
      <c r="F634" s="849"/>
      <c r="G634" s="850"/>
      <c r="H634" s="856">
        <v>8.6999999999999993</v>
      </c>
      <c r="I634" s="857"/>
      <c r="J634" s="863"/>
    </row>
    <row r="635" spans="1:10" x14ac:dyDescent="0.2">
      <c r="A635" s="411"/>
      <c r="B635" s="848" t="s">
        <v>1012</v>
      </c>
      <c r="C635" s="849"/>
      <c r="D635" s="849"/>
      <c r="E635" s="849"/>
      <c r="F635" s="849"/>
      <c r="G635" s="850"/>
      <c r="H635" s="856">
        <v>14.5</v>
      </c>
      <c r="I635" s="857"/>
      <c r="J635" s="863"/>
    </row>
    <row r="636" spans="1:10" x14ac:dyDescent="0.2">
      <c r="A636" s="411"/>
      <c r="B636" s="848" t="s">
        <v>1013</v>
      </c>
      <c r="C636" s="849"/>
      <c r="D636" s="849"/>
      <c r="E636" s="849"/>
      <c r="F636" s="849"/>
      <c r="G636" s="850"/>
      <c r="H636" s="856">
        <v>8.5</v>
      </c>
      <c r="I636" s="857"/>
      <c r="J636" s="863"/>
    </row>
    <row r="637" spans="1:10" x14ac:dyDescent="0.2">
      <c r="A637" s="411"/>
      <c r="B637" s="848" t="s">
        <v>1014</v>
      </c>
      <c r="C637" s="849"/>
      <c r="D637" s="849"/>
      <c r="E637" s="849"/>
      <c r="F637" s="849"/>
      <c r="G637" s="850"/>
      <c r="H637" s="856">
        <v>13</v>
      </c>
      <c r="I637" s="857"/>
      <c r="J637" s="863"/>
    </row>
    <row r="638" spans="1:10" ht="12.75" customHeight="1" x14ac:dyDescent="0.2">
      <c r="A638" s="411"/>
      <c r="B638" s="848" t="s">
        <v>1015</v>
      </c>
      <c r="C638" s="849"/>
      <c r="D638" s="849"/>
      <c r="E638" s="849"/>
      <c r="F638" s="849"/>
      <c r="G638" s="850"/>
      <c r="H638" s="856">
        <v>10.3</v>
      </c>
      <c r="I638" s="857"/>
      <c r="J638" s="863"/>
    </row>
    <row r="639" spans="1:10" x14ac:dyDescent="0.2">
      <c r="A639" s="411"/>
      <c r="B639" s="848" t="s">
        <v>1016</v>
      </c>
      <c r="C639" s="849"/>
      <c r="D639" s="849"/>
      <c r="E639" s="849"/>
      <c r="F639" s="849"/>
      <c r="G639" s="850"/>
      <c r="H639" s="856">
        <v>24.45</v>
      </c>
      <c r="I639" s="857"/>
      <c r="J639" s="863"/>
    </row>
    <row r="640" spans="1:10" x14ac:dyDescent="0.2">
      <c r="A640" s="411"/>
      <c r="B640" s="848" t="s">
        <v>1452</v>
      </c>
      <c r="C640" s="849"/>
      <c r="D640" s="849"/>
      <c r="E640" s="849"/>
      <c r="F640" s="849"/>
      <c r="G640" s="850"/>
      <c r="H640" s="856">
        <v>16.7</v>
      </c>
      <c r="I640" s="857"/>
      <c r="J640" s="863"/>
    </row>
    <row r="641" spans="1:10" x14ac:dyDescent="0.2">
      <c r="A641" s="411"/>
      <c r="B641" s="848" t="s">
        <v>1474</v>
      </c>
      <c r="C641" s="849"/>
      <c r="D641" s="849"/>
      <c r="E641" s="849"/>
      <c r="F641" s="849"/>
      <c r="G641" s="850"/>
      <c r="H641" s="856">
        <v>10.8</v>
      </c>
      <c r="I641" s="857"/>
      <c r="J641" s="863"/>
    </row>
    <row r="642" spans="1:10" x14ac:dyDescent="0.2">
      <c r="A642" s="411"/>
      <c r="B642" s="848" t="s">
        <v>1475</v>
      </c>
      <c r="C642" s="849"/>
      <c r="D642" s="849"/>
      <c r="E642" s="849"/>
      <c r="F642" s="849"/>
      <c r="G642" s="850"/>
      <c r="H642" s="856">
        <v>9.6999999999999993</v>
      </c>
      <c r="I642" s="857"/>
      <c r="J642" s="863"/>
    </row>
    <row r="643" spans="1:10" x14ac:dyDescent="0.2">
      <c r="A643" s="411"/>
      <c r="B643" s="848" t="s">
        <v>1476</v>
      </c>
      <c r="C643" s="849"/>
      <c r="D643" s="849"/>
      <c r="E643" s="849"/>
      <c r="F643" s="849"/>
      <c r="G643" s="850"/>
      <c r="H643" s="856">
        <v>11.7</v>
      </c>
      <c r="I643" s="857"/>
      <c r="J643" s="863"/>
    </row>
    <row r="644" spans="1:10" x14ac:dyDescent="0.2">
      <c r="A644" s="411"/>
      <c r="B644" s="848" t="s">
        <v>1477</v>
      </c>
      <c r="C644" s="849"/>
      <c r="D644" s="849"/>
      <c r="E644" s="849"/>
      <c r="F644" s="849"/>
      <c r="G644" s="850"/>
      <c r="H644" s="856">
        <v>9.1</v>
      </c>
      <c r="I644" s="857"/>
      <c r="J644" s="863"/>
    </row>
    <row r="645" spans="1:10" ht="12.75" customHeight="1" x14ac:dyDescent="0.2">
      <c r="A645" s="411"/>
      <c r="B645" s="848" t="s">
        <v>1478</v>
      </c>
      <c r="C645" s="849"/>
      <c r="D645" s="849"/>
      <c r="E645" s="849"/>
      <c r="F645" s="849"/>
      <c r="G645" s="850"/>
      <c r="H645" s="856">
        <v>26.5</v>
      </c>
      <c r="I645" s="857"/>
      <c r="J645" s="863"/>
    </row>
    <row r="646" spans="1:10" x14ac:dyDescent="0.2">
      <c r="A646" s="411"/>
      <c r="B646" s="848" t="s">
        <v>1021</v>
      </c>
      <c r="C646" s="849"/>
      <c r="D646" s="849"/>
      <c r="E646" s="849"/>
      <c r="F646" s="849"/>
      <c r="G646" s="850"/>
      <c r="H646" s="856">
        <v>45.77</v>
      </c>
      <c r="I646" s="857"/>
      <c r="J646" s="863"/>
    </row>
    <row r="647" spans="1:10" x14ac:dyDescent="0.2">
      <c r="A647" s="411" t="s">
        <v>179</v>
      </c>
      <c r="B647" s="916" t="s">
        <v>252</v>
      </c>
      <c r="C647" s="917"/>
      <c r="D647" s="917"/>
      <c r="E647" s="917"/>
      <c r="F647" s="917"/>
      <c r="G647" s="917"/>
      <c r="H647" s="978">
        <v>358.18999999999994</v>
      </c>
      <c r="I647" s="978"/>
      <c r="J647" s="864"/>
    </row>
    <row r="648" spans="1:10" x14ac:dyDescent="0.2">
      <c r="B648" s="193" t="s">
        <v>64</v>
      </c>
      <c r="C648" s="194"/>
      <c r="D648" s="195" t="s">
        <v>139</v>
      </c>
      <c r="E648" s="113"/>
      <c r="F648" s="113"/>
      <c r="G648" s="113"/>
      <c r="H648" s="113"/>
      <c r="I648" s="113"/>
      <c r="J648" s="114"/>
    </row>
    <row r="649" spans="1:10" x14ac:dyDescent="0.2">
      <c r="B649" s="328" t="s">
        <v>65</v>
      </c>
      <c r="C649" s="116"/>
      <c r="D649" s="117" t="s">
        <v>140</v>
      </c>
      <c r="E649" s="117"/>
      <c r="F649" s="117"/>
      <c r="G649" s="117"/>
      <c r="H649" s="117"/>
      <c r="I649" s="117"/>
      <c r="J649" s="118"/>
    </row>
    <row r="650" spans="1:10" x14ac:dyDescent="0.2">
      <c r="B650" s="106" t="s">
        <v>180</v>
      </c>
      <c r="C650" s="200" t="s">
        <v>787</v>
      </c>
      <c r="D650" s="805" t="s">
        <v>1285</v>
      </c>
      <c r="E650" s="806"/>
      <c r="F650" s="806"/>
      <c r="G650" s="806"/>
      <c r="H650" s="806"/>
      <c r="I650" s="807"/>
      <c r="J650" s="200" t="s">
        <v>45</v>
      </c>
    </row>
    <row r="651" spans="1:10" x14ac:dyDescent="0.2">
      <c r="B651" s="796" t="s">
        <v>247</v>
      </c>
      <c r="C651" s="797"/>
      <c r="D651" s="797"/>
      <c r="E651" s="797"/>
      <c r="F651" s="797"/>
      <c r="G651" s="798"/>
      <c r="H651" s="799" t="s">
        <v>250</v>
      </c>
      <c r="I651" s="799"/>
      <c r="J651" s="277" t="s">
        <v>251</v>
      </c>
    </row>
    <row r="652" spans="1:10" x14ac:dyDescent="0.2">
      <c r="B652" s="800" t="s">
        <v>327</v>
      </c>
      <c r="C652" s="801"/>
      <c r="D652" s="801"/>
      <c r="E652" s="801"/>
      <c r="F652" s="801"/>
      <c r="G652" s="802"/>
      <c r="H652" s="803">
        <v>3.24</v>
      </c>
      <c r="I652" s="804"/>
      <c r="J652" s="789" t="s">
        <v>276</v>
      </c>
    </row>
    <row r="653" spans="1:10" x14ac:dyDescent="0.2">
      <c r="A653" s="411" t="s">
        <v>180</v>
      </c>
      <c r="B653" s="791" t="s">
        <v>252</v>
      </c>
      <c r="C653" s="792"/>
      <c r="D653" s="792"/>
      <c r="E653" s="792"/>
      <c r="F653" s="792"/>
      <c r="G653" s="793"/>
      <c r="H653" s="794">
        <v>3.24</v>
      </c>
      <c r="I653" s="795"/>
      <c r="J653" s="790"/>
    </row>
    <row r="654" spans="1:10" x14ac:dyDescent="0.2">
      <c r="B654" s="106" t="s">
        <v>181</v>
      </c>
      <c r="C654" s="200">
        <v>94570</v>
      </c>
      <c r="D654" s="805" t="s">
        <v>1901</v>
      </c>
      <c r="E654" s="806"/>
      <c r="F654" s="806"/>
      <c r="G654" s="806"/>
      <c r="H654" s="806"/>
      <c r="I654" s="807"/>
      <c r="J654" s="200" t="s">
        <v>45</v>
      </c>
    </row>
    <row r="655" spans="1:10" x14ac:dyDescent="0.2">
      <c r="B655" s="796" t="s">
        <v>247</v>
      </c>
      <c r="C655" s="797"/>
      <c r="D655" s="797"/>
      <c r="E655" s="797"/>
      <c r="F655" s="797"/>
      <c r="G655" s="798"/>
      <c r="H655" s="799" t="s">
        <v>250</v>
      </c>
      <c r="I655" s="799"/>
      <c r="J655" s="277" t="s">
        <v>251</v>
      </c>
    </row>
    <row r="656" spans="1:10" x14ac:dyDescent="0.2">
      <c r="B656" s="800" t="s">
        <v>1135</v>
      </c>
      <c r="C656" s="801"/>
      <c r="D656" s="801"/>
      <c r="E656" s="801"/>
      <c r="F656" s="801"/>
      <c r="G656" s="802"/>
      <c r="H656" s="803">
        <v>3.6</v>
      </c>
      <c r="I656" s="804"/>
      <c r="J656" s="789" t="s">
        <v>250</v>
      </c>
    </row>
    <row r="657" spans="1:10" x14ac:dyDescent="0.2">
      <c r="A657" s="411" t="s">
        <v>181</v>
      </c>
      <c r="B657" s="791" t="s">
        <v>252</v>
      </c>
      <c r="C657" s="792"/>
      <c r="D657" s="792"/>
      <c r="E657" s="792"/>
      <c r="F657" s="792"/>
      <c r="G657" s="793"/>
      <c r="H657" s="794">
        <v>3.6</v>
      </c>
      <c r="I657" s="795"/>
      <c r="J657" s="790"/>
    </row>
    <row r="658" spans="1:10" x14ac:dyDescent="0.2">
      <c r="B658" s="106" t="s">
        <v>897</v>
      </c>
      <c r="C658" s="200">
        <v>100674</v>
      </c>
      <c r="D658" s="805" t="s">
        <v>1903</v>
      </c>
      <c r="E658" s="806"/>
      <c r="F658" s="806"/>
      <c r="G658" s="806"/>
      <c r="H658" s="806"/>
      <c r="I658" s="807"/>
      <c r="J658" s="200" t="s">
        <v>45</v>
      </c>
    </row>
    <row r="659" spans="1:10" x14ac:dyDescent="0.2">
      <c r="B659" s="796" t="s">
        <v>247</v>
      </c>
      <c r="C659" s="797"/>
      <c r="D659" s="797"/>
      <c r="E659" s="797"/>
      <c r="F659" s="797"/>
      <c r="G659" s="798"/>
      <c r="H659" s="799" t="s">
        <v>250</v>
      </c>
      <c r="I659" s="799"/>
      <c r="J659" s="277" t="s">
        <v>251</v>
      </c>
    </row>
    <row r="660" spans="1:10" x14ac:dyDescent="0.2">
      <c r="B660" s="800" t="s">
        <v>1518</v>
      </c>
      <c r="C660" s="801"/>
      <c r="D660" s="801"/>
      <c r="E660" s="801"/>
      <c r="F660" s="801"/>
      <c r="G660" s="802"/>
      <c r="H660" s="803">
        <v>3.15</v>
      </c>
      <c r="I660" s="804"/>
      <c r="J660" s="789" t="s">
        <v>250</v>
      </c>
    </row>
    <row r="661" spans="1:10" x14ac:dyDescent="0.2">
      <c r="A661" s="411" t="s">
        <v>897</v>
      </c>
      <c r="B661" s="791" t="s">
        <v>252</v>
      </c>
      <c r="C661" s="792"/>
      <c r="D661" s="792"/>
      <c r="E661" s="792"/>
      <c r="F661" s="792"/>
      <c r="G661" s="793"/>
      <c r="H661" s="794">
        <v>3.15</v>
      </c>
      <c r="I661" s="795"/>
      <c r="J661" s="790"/>
    </row>
    <row r="662" spans="1:10" x14ac:dyDescent="0.2">
      <c r="B662" s="106" t="s">
        <v>1517</v>
      </c>
      <c r="C662" s="200">
        <v>94569</v>
      </c>
      <c r="D662" s="805" t="s">
        <v>1905</v>
      </c>
      <c r="E662" s="806"/>
      <c r="F662" s="806"/>
      <c r="G662" s="806"/>
      <c r="H662" s="806"/>
      <c r="I662" s="807"/>
      <c r="J662" s="200" t="s">
        <v>45</v>
      </c>
    </row>
    <row r="663" spans="1:10" x14ac:dyDescent="0.2">
      <c r="B663" s="796" t="s">
        <v>247</v>
      </c>
      <c r="C663" s="797"/>
      <c r="D663" s="797"/>
      <c r="E663" s="797"/>
      <c r="F663" s="797"/>
      <c r="G663" s="798"/>
      <c r="H663" s="799" t="s">
        <v>250</v>
      </c>
      <c r="I663" s="799"/>
      <c r="J663" s="277" t="s">
        <v>251</v>
      </c>
    </row>
    <row r="664" spans="1:10" x14ac:dyDescent="0.2">
      <c r="B664" s="800" t="s">
        <v>1483</v>
      </c>
      <c r="C664" s="801"/>
      <c r="D664" s="801"/>
      <c r="E664" s="801"/>
      <c r="F664" s="801"/>
      <c r="G664" s="802"/>
      <c r="H664" s="803">
        <v>4.5</v>
      </c>
      <c r="I664" s="804"/>
      <c r="J664" s="789" t="s">
        <v>250</v>
      </c>
    </row>
    <row r="665" spans="1:10" x14ac:dyDescent="0.2">
      <c r="A665" s="411" t="s">
        <v>1517</v>
      </c>
      <c r="B665" s="791" t="s">
        <v>252</v>
      </c>
      <c r="C665" s="792"/>
      <c r="D665" s="792"/>
      <c r="E665" s="792"/>
      <c r="F665" s="792"/>
      <c r="G665" s="793"/>
      <c r="H665" s="794">
        <v>4.5</v>
      </c>
      <c r="I665" s="795"/>
      <c r="J665" s="790"/>
    </row>
    <row r="666" spans="1:10" x14ac:dyDescent="0.2">
      <c r="B666" s="328" t="s">
        <v>66</v>
      </c>
      <c r="C666" s="116"/>
      <c r="D666" s="117" t="s">
        <v>1529</v>
      </c>
      <c r="E666" s="117"/>
      <c r="F666" s="117"/>
      <c r="G666" s="117"/>
      <c r="H666" s="117"/>
      <c r="I666" s="117"/>
      <c r="J666" s="118"/>
    </row>
    <row r="667" spans="1:10" x14ac:dyDescent="0.2">
      <c r="B667" s="106" t="s">
        <v>165</v>
      </c>
      <c r="C667" s="200">
        <v>1101002030</v>
      </c>
      <c r="D667" s="805" t="s">
        <v>1137</v>
      </c>
      <c r="E667" s="806"/>
      <c r="F667" s="806"/>
      <c r="G667" s="806"/>
      <c r="H667" s="806"/>
      <c r="I667" s="807"/>
      <c r="J667" s="200" t="s">
        <v>119</v>
      </c>
    </row>
    <row r="668" spans="1:10" x14ac:dyDescent="0.2">
      <c r="B668" s="796" t="s">
        <v>247</v>
      </c>
      <c r="C668" s="797"/>
      <c r="D668" s="797"/>
      <c r="E668" s="797"/>
      <c r="F668" s="797"/>
      <c r="G668" s="798"/>
      <c r="H668" s="799" t="s">
        <v>41</v>
      </c>
      <c r="I668" s="799"/>
      <c r="J668" s="277" t="s">
        <v>251</v>
      </c>
    </row>
    <row r="669" spans="1:10" x14ac:dyDescent="0.2">
      <c r="B669" s="800" t="s">
        <v>319</v>
      </c>
      <c r="C669" s="801"/>
      <c r="D669" s="801"/>
      <c r="E669" s="801"/>
      <c r="F669" s="801"/>
      <c r="G669" s="802"/>
      <c r="H669" s="803">
        <v>1</v>
      </c>
      <c r="I669" s="804"/>
      <c r="J669" s="789" t="s">
        <v>41</v>
      </c>
    </row>
    <row r="670" spans="1:10" x14ac:dyDescent="0.2">
      <c r="A670" s="411" t="s">
        <v>165</v>
      </c>
      <c r="B670" s="791" t="s">
        <v>252</v>
      </c>
      <c r="C670" s="792"/>
      <c r="D670" s="792"/>
      <c r="E670" s="792"/>
      <c r="F670" s="792"/>
      <c r="G670" s="793"/>
      <c r="H670" s="794">
        <v>1</v>
      </c>
      <c r="I670" s="795"/>
      <c r="J670" s="790"/>
    </row>
    <row r="671" spans="1:10" x14ac:dyDescent="0.2">
      <c r="B671" s="106" t="s">
        <v>798</v>
      </c>
      <c r="C671" s="200">
        <v>91341</v>
      </c>
      <c r="D671" s="805" t="s">
        <v>1907</v>
      </c>
      <c r="E671" s="806"/>
      <c r="F671" s="806"/>
      <c r="G671" s="806"/>
      <c r="H671" s="806"/>
      <c r="I671" s="807"/>
      <c r="J671" s="200" t="s">
        <v>45</v>
      </c>
    </row>
    <row r="672" spans="1:10" x14ac:dyDescent="0.2">
      <c r="B672" s="796" t="s">
        <v>247</v>
      </c>
      <c r="C672" s="797"/>
      <c r="D672" s="797"/>
      <c r="E672" s="797"/>
      <c r="F672" s="797"/>
      <c r="G672" s="798"/>
      <c r="H672" s="799" t="s">
        <v>250</v>
      </c>
      <c r="I672" s="799"/>
      <c r="J672" s="277" t="s">
        <v>251</v>
      </c>
    </row>
    <row r="673" spans="1:10" x14ac:dyDescent="0.2">
      <c r="B673" s="800" t="s">
        <v>1519</v>
      </c>
      <c r="C673" s="801"/>
      <c r="D673" s="801"/>
      <c r="E673" s="801"/>
      <c r="F673" s="801"/>
      <c r="G673" s="802"/>
      <c r="H673" s="803">
        <v>44.24</v>
      </c>
      <c r="I673" s="804"/>
      <c r="J673" s="789" t="s">
        <v>250</v>
      </c>
    </row>
    <row r="674" spans="1:10" x14ac:dyDescent="0.2">
      <c r="A674" s="411" t="s">
        <v>798</v>
      </c>
      <c r="B674" s="791" t="s">
        <v>252</v>
      </c>
      <c r="C674" s="792"/>
      <c r="D674" s="792"/>
      <c r="E674" s="792"/>
      <c r="F674" s="792"/>
      <c r="G674" s="793"/>
      <c r="H674" s="794">
        <v>44.24</v>
      </c>
      <c r="I674" s="795"/>
      <c r="J674" s="790"/>
    </row>
    <row r="675" spans="1:10" x14ac:dyDescent="0.2">
      <c r="B675" s="106" t="s">
        <v>166</v>
      </c>
      <c r="C675" s="200" t="s">
        <v>786</v>
      </c>
      <c r="D675" s="805" t="s">
        <v>1522</v>
      </c>
      <c r="E675" s="806"/>
      <c r="F675" s="806"/>
      <c r="G675" s="806"/>
      <c r="H675" s="806"/>
      <c r="I675" s="807"/>
      <c r="J675" s="200" t="s">
        <v>119</v>
      </c>
    </row>
    <row r="676" spans="1:10" x14ac:dyDescent="0.2">
      <c r="B676" s="796" t="s">
        <v>247</v>
      </c>
      <c r="C676" s="797"/>
      <c r="D676" s="797"/>
      <c r="E676" s="797"/>
      <c r="F676" s="797"/>
      <c r="G676" s="798"/>
      <c r="H676" s="799" t="s">
        <v>41</v>
      </c>
      <c r="I676" s="799"/>
      <c r="J676" s="277" t="s">
        <v>251</v>
      </c>
    </row>
    <row r="677" spans="1:10" x14ac:dyDescent="0.2">
      <c r="A677" s="411"/>
      <c r="B677" s="800" t="s">
        <v>1523</v>
      </c>
      <c r="C677" s="801"/>
      <c r="D677" s="801"/>
      <c r="E677" s="801"/>
      <c r="F677" s="801"/>
      <c r="G677" s="802"/>
      <c r="H677" s="803">
        <v>2</v>
      </c>
      <c r="I677" s="804"/>
      <c r="J677" s="789" t="s">
        <v>41</v>
      </c>
    </row>
    <row r="678" spans="1:10" x14ac:dyDescent="0.2">
      <c r="A678" s="411" t="s">
        <v>166</v>
      </c>
      <c r="B678" s="791" t="s">
        <v>252</v>
      </c>
      <c r="C678" s="792"/>
      <c r="D678" s="792"/>
      <c r="E678" s="792"/>
      <c r="F678" s="792"/>
      <c r="G678" s="793"/>
      <c r="H678" s="794">
        <v>2</v>
      </c>
      <c r="I678" s="795"/>
      <c r="J678" s="790"/>
    </row>
    <row r="679" spans="1:10" ht="27.75" customHeight="1" x14ac:dyDescent="0.2">
      <c r="B679" s="106" t="s">
        <v>182</v>
      </c>
      <c r="C679" s="200" t="s">
        <v>788</v>
      </c>
      <c r="D679" s="805" t="s">
        <v>1524</v>
      </c>
      <c r="E679" s="806"/>
      <c r="F679" s="806"/>
      <c r="G679" s="806"/>
      <c r="H679" s="806"/>
      <c r="I679" s="807"/>
      <c r="J679" s="200" t="s">
        <v>45</v>
      </c>
    </row>
    <row r="680" spans="1:10" x14ac:dyDescent="0.2">
      <c r="B680" s="796" t="s">
        <v>247</v>
      </c>
      <c r="C680" s="797"/>
      <c r="D680" s="797"/>
      <c r="E680" s="797"/>
      <c r="F680" s="797"/>
      <c r="G680" s="798"/>
      <c r="H680" s="799" t="s">
        <v>250</v>
      </c>
      <c r="I680" s="799"/>
      <c r="J680" s="277" t="s">
        <v>251</v>
      </c>
    </row>
    <row r="681" spans="1:10" x14ac:dyDescent="0.2">
      <c r="B681" s="800" t="s">
        <v>972</v>
      </c>
      <c r="C681" s="801"/>
      <c r="D681" s="801"/>
      <c r="E681" s="801"/>
      <c r="F681" s="801"/>
      <c r="G681" s="802"/>
      <c r="H681" s="803">
        <v>8</v>
      </c>
      <c r="I681" s="804"/>
      <c r="J681" s="789" t="s">
        <v>250</v>
      </c>
    </row>
    <row r="682" spans="1:10" x14ac:dyDescent="0.2">
      <c r="A682" s="411" t="s">
        <v>182</v>
      </c>
      <c r="B682" s="1024" t="s">
        <v>252</v>
      </c>
      <c r="C682" s="1025"/>
      <c r="D682" s="1025"/>
      <c r="E682" s="1025"/>
      <c r="F682" s="1025"/>
      <c r="G682" s="1026"/>
      <c r="H682" s="1027">
        <v>8</v>
      </c>
      <c r="I682" s="1028"/>
      <c r="J682" s="790"/>
    </row>
    <row r="683" spans="1:10" x14ac:dyDescent="0.2">
      <c r="B683" s="106" t="s">
        <v>799</v>
      </c>
      <c r="C683" s="200" t="s">
        <v>1532</v>
      </c>
      <c r="D683" s="805" t="s">
        <v>1531</v>
      </c>
      <c r="E683" s="806"/>
      <c r="F683" s="806"/>
      <c r="G683" s="806"/>
      <c r="H683" s="806"/>
      <c r="I683" s="807"/>
      <c r="J683" s="200" t="s">
        <v>45</v>
      </c>
    </row>
    <row r="684" spans="1:10" x14ac:dyDescent="0.2">
      <c r="B684" s="796" t="s">
        <v>247</v>
      </c>
      <c r="C684" s="797"/>
      <c r="D684" s="797"/>
      <c r="E684" s="797"/>
      <c r="F684" s="797"/>
      <c r="G684" s="798"/>
      <c r="H684" s="799" t="s">
        <v>250</v>
      </c>
      <c r="I684" s="799"/>
      <c r="J684" s="277" t="s">
        <v>251</v>
      </c>
    </row>
    <row r="685" spans="1:10" x14ac:dyDescent="0.2">
      <c r="B685" s="800" t="s">
        <v>1530</v>
      </c>
      <c r="C685" s="801"/>
      <c r="D685" s="801"/>
      <c r="E685" s="801"/>
      <c r="F685" s="801"/>
      <c r="G685" s="802"/>
      <c r="H685" s="803">
        <v>7.0350000000000001</v>
      </c>
      <c r="I685" s="804"/>
      <c r="J685" s="789" t="s">
        <v>250</v>
      </c>
    </row>
    <row r="686" spans="1:10" x14ac:dyDescent="0.2">
      <c r="A686" s="411" t="s">
        <v>799</v>
      </c>
      <c r="B686" s="1024" t="s">
        <v>252</v>
      </c>
      <c r="C686" s="1025"/>
      <c r="D686" s="1025"/>
      <c r="E686" s="1025"/>
      <c r="F686" s="1025"/>
      <c r="G686" s="1026"/>
      <c r="H686" s="1027">
        <v>7.0350000000000001</v>
      </c>
      <c r="I686" s="1028"/>
      <c r="J686" s="790"/>
    </row>
    <row r="687" spans="1:10" x14ac:dyDescent="0.2">
      <c r="B687" s="314" t="s">
        <v>148</v>
      </c>
      <c r="C687" s="112"/>
      <c r="D687" s="113" t="s">
        <v>131</v>
      </c>
      <c r="E687" s="113"/>
      <c r="F687" s="113"/>
      <c r="G687" s="113"/>
      <c r="H687" s="113"/>
      <c r="I687" s="113"/>
      <c r="J687" s="114"/>
    </row>
    <row r="688" spans="1:10" x14ac:dyDescent="0.2">
      <c r="B688" s="975" t="s">
        <v>296</v>
      </c>
      <c r="C688" s="976"/>
      <c r="D688" s="976"/>
      <c r="E688" s="976"/>
      <c r="F688" s="976"/>
      <c r="G688" s="976"/>
      <c r="H688" s="976"/>
      <c r="I688" s="976"/>
      <c r="J688" s="977"/>
    </row>
    <row r="689" spans="2:10" x14ac:dyDescent="0.2">
      <c r="B689" s="1009" t="s">
        <v>1106</v>
      </c>
      <c r="C689" s="1010"/>
      <c r="D689" s="1010"/>
      <c r="E689" s="1010"/>
      <c r="F689" s="1010"/>
      <c r="G689" s="1010"/>
      <c r="H689" s="1010"/>
      <c r="I689" s="1010"/>
      <c r="J689" s="1011"/>
    </row>
    <row r="690" spans="2:10" x14ac:dyDescent="0.2">
      <c r="B690" s="796" t="s">
        <v>247</v>
      </c>
      <c r="C690" s="797"/>
      <c r="D690" s="797"/>
      <c r="E690" s="796" t="s">
        <v>222</v>
      </c>
      <c r="F690" s="797"/>
      <c r="G690" s="798"/>
      <c r="H690" s="836" t="s">
        <v>250</v>
      </c>
      <c r="I690" s="837"/>
      <c r="J690" s="315" t="s">
        <v>295</v>
      </c>
    </row>
    <row r="691" spans="2:10" x14ac:dyDescent="0.2">
      <c r="B691" s="404"/>
      <c r="C691" s="405"/>
      <c r="D691" s="406"/>
      <c r="E691" s="814" t="s">
        <v>1006</v>
      </c>
      <c r="F691" s="815"/>
      <c r="G691" s="816"/>
      <c r="H691" s="817">
        <v>6.6</v>
      </c>
      <c r="I691" s="817"/>
      <c r="J691" s="789" t="s">
        <v>250</v>
      </c>
    </row>
    <row r="692" spans="2:10" x14ac:dyDescent="0.2">
      <c r="B692" s="128"/>
      <c r="C692" s="150"/>
      <c r="D692" s="129"/>
      <c r="E692" s="814" t="s">
        <v>1007</v>
      </c>
      <c r="F692" s="815"/>
      <c r="G692" s="816"/>
      <c r="H692" s="817">
        <v>9.5399999999999991</v>
      </c>
      <c r="I692" s="817"/>
      <c r="J692" s="830"/>
    </row>
    <row r="693" spans="2:10" x14ac:dyDescent="0.2">
      <c r="B693" s="128"/>
      <c r="C693" s="150"/>
      <c r="D693" s="129"/>
      <c r="E693" s="814" t="s">
        <v>1472</v>
      </c>
      <c r="F693" s="815"/>
      <c r="G693" s="816"/>
      <c r="H693" s="817">
        <v>10.54</v>
      </c>
      <c r="I693" s="817"/>
      <c r="J693" s="830"/>
    </row>
    <row r="694" spans="2:10" x14ac:dyDescent="0.2">
      <c r="B694" s="407"/>
      <c r="C694" s="408"/>
      <c r="D694" s="409"/>
      <c r="E694" s="814" t="s">
        <v>769</v>
      </c>
      <c r="F694" s="815"/>
      <c r="G694" s="816"/>
      <c r="H694" s="817">
        <v>29.11</v>
      </c>
      <c r="I694" s="817"/>
      <c r="J694" s="830"/>
    </row>
    <row r="695" spans="2:10" x14ac:dyDescent="0.2">
      <c r="B695" s="128"/>
      <c r="C695" s="150"/>
      <c r="D695" s="129"/>
      <c r="E695" s="814" t="s">
        <v>770</v>
      </c>
      <c r="F695" s="815"/>
      <c r="G695" s="816"/>
      <c r="H695" s="817">
        <v>23.39</v>
      </c>
      <c r="I695" s="817"/>
      <c r="J695" s="830"/>
    </row>
    <row r="696" spans="2:10" x14ac:dyDescent="0.2">
      <c r="B696" s="128"/>
      <c r="C696" s="150"/>
      <c r="D696" s="129"/>
      <c r="E696" s="814" t="s">
        <v>1008</v>
      </c>
      <c r="F696" s="815"/>
      <c r="G696" s="816"/>
      <c r="H696" s="817">
        <v>12.45</v>
      </c>
      <c r="I696" s="817"/>
      <c r="J696" s="830"/>
    </row>
    <row r="697" spans="2:10" x14ac:dyDescent="0.2">
      <c r="B697" s="128"/>
      <c r="C697" s="150"/>
      <c r="D697" s="129"/>
      <c r="E697" s="814" t="s">
        <v>1009</v>
      </c>
      <c r="F697" s="815"/>
      <c r="G697" s="816"/>
      <c r="H697" s="817">
        <v>5.88</v>
      </c>
      <c r="I697" s="817"/>
      <c r="J697" s="830"/>
    </row>
    <row r="698" spans="2:10" x14ac:dyDescent="0.2">
      <c r="B698" s="128"/>
      <c r="C698" s="150"/>
      <c r="D698" s="150"/>
      <c r="E698" s="814" t="s">
        <v>470</v>
      </c>
      <c r="F698" s="815"/>
      <c r="G698" s="816"/>
      <c r="H698" s="817">
        <v>2.1</v>
      </c>
      <c r="I698" s="817"/>
      <c r="J698" s="830"/>
    </row>
    <row r="699" spans="2:10" x14ac:dyDescent="0.2">
      <c r="B699" s="128"/>
      <c r="C699" s="150"/>
      <c r="D699" s="150"/>
      <c r="E699" s="814" t="s">
        <v>470</v>
      </c>
      <c r="F699" s="815"/>
      <c r="G699" s="816"/>
      <c r="H699" s="817">
        <v>2.2000000000000002</v>
      </c>
      <c r="I699" s="817"/>
      <c r="J699" s="830"/>
    </row>
    <row r="700" spans="2:10" x14ac:dyDescent="0.2">
      <c r="B700" s="128"/>
      <c r="C700" s="150"/>
      <c r="D700" s="150"/>
      <c r="E700" s="814" t="s">
        <v>470</v>
      </c>
      <c r="F700" s="815"/>
      <c r="G700" s="816"/>
      <c r="H700" s="817">
        <v>2.82</v>
      </c>
      <c r="I700" s="817"/>
      <c r="J700" s="830"/>
    </row>
    <row r="701" spans="2:10" x14ac:dyDescent="0.2">
      <c r="B701" s="128"/>
      <c r="C701" s="150"/>
      <c r="D701" s="150"/>
      <c r="E701" s="814" t="s">
        <v>1473</v>
      </c>
      <c r="F701" s="815"/>
      <c r="G701" s="816"/>
      <c r="H701" s="817">
        <v>3.58</v>
      </c>
      <c r="I701" s="817"/>
      <c r="J701" s="830"/>
    </row>
    <row r="702" spans="2:10" x14ac:dyDescent="0.2">
      <c r="B702" s="128"/>
      <c r="C702" s="150"/>
      <c r="D702" s="150"/>
      <c r="E702" s="814" t="s">
        <v>1012</v>
      </c>
      <c r="F702" s="815"/>
      <c r="G702" s="816"/>
      <c r="H702" s="817">
        <v>11.64</v>
      </c>
      <c r="I702" s="817"/>
      <c r="J702" s="830"/>
    </row>
    <row r="703" spans="2:10" x14ac:dyDescent="0.2">
      <c r="B703" s="128"/>
      <c r="C703" s="150"/>
      <c r="D703" s="150"/>
      <c r="E703" s="814" t="s">
        <v>1013</v>
      </c>
      <c r="F703" s="815"/>
      <c r="G703" s="816"/>
      <c r="H703" s="817">
        <v>3.99</v>
      </c>
      <c r="I703" s="817"/>
      <c r="J703" s="830"/>
    </row>
    <row r="704" spans="2:10" x14ac:dyDescent="0.2">
      <c r="B704" s="128"/>
      <c r="C704" s="150"/>
      <c r="D704" s="150"/>
      <c r="E704" s="814" t="s">
        <v>1014</v>
      </c>
      <c r="F704" s="815"/>
      <c r="G704" s="816"/>
      <c r="H704" s="817">
        <v>9.75</v>
      </c>
      <c r="I704" s="817"/>
      <c r="J704" s="830"/>
    </row>
    <row r="705" spans="2:10" x14ac:dyDescent="0.2">
      <c r="B705" s="128"/>
      <c r="C705" s="150"/>
      <c r="D705" s="150"/>
      <c r="E705" s="814" t="s">
        <v>1015</v>
      </c>
      <c r="F705" s="815"/>
      <c r="G705" s="816"/>
      <c r="H705" s="817">
        <v>6.58</v>
      </c>
      <c r="I705" s="817"/>
      <c r="J705" s="830"/>
    </row>
    <row r="706" spans="2:10" x14ac:dyDescent="0.2">
      <c r="B706" s="128"/>
      <c r="C706" s="150"/>
      <c r="D706" s="150"/>
      <c r="E706" s="814" t="s">
        <v>1016</v>
      </c>
      <c r="F706" s="815"/>
      <c r="G706" s="816"/>
      <c r="H706" s="817">
        <v>22.26</v>
      </c>
      <c r="I706" s="817"/>
      <c r="J706" s="830"/>
    </row>
    <row r="707" spans="2:10" x14ac:dyDescent="0.2">
      <c r="B707" s="128"/>
      <c r="C707" s="150"/>
      <c r="D707" s="150"/>
      <c r="E707" s="814" t="s">
        <v>1452</v>
      </c>
      <c r="F707" s="815"/>
      <c r="G707" s="816"/>
      <c r="H707" s="817">
        <v>17.399999999999999</v>
      </c>
      <c r="I707" s="817"/>
      <c r="J707" s="830"/>
    </row>
    <row r="708" spans="2:10" x14ac:dyDescent="0.2">
      <c r="B708" s="128"/>
      <c r="C708" s="150"/>
      <c r="D708" s="150"/>
      <c r="E708" s="814" t="s">
        <v>1474</v>
      </c>
      <c r="F708" s="815"/>
      <c r="G708" s="816"/>
      <c r="H708" s="817">
        <v>7.27</v>
      </c>
      <c r="I708" s="817"/>
      <c r="J708" s="830"/>
    </row>
    <row r="709" spans="2:10" x14ac:dyDescent="0.2">
      <c r="B709" s="128"/>
      <c r="C709" s="150"/>
      <c r="D709" s="150"/>
      <c r="E709" s="814" t="s">
        <v>1475</v>
      </c>
      <c r="F709" s="815"/>
      <c r="G709" s="816"/>
      <c r="H709" s="817">
        <v>5.88</v>
      </c>
      <c r="I709" s="817"/>
      <c r="J709" s="830"/>
    </row>
    <row r="710" spans="2:10" x14ac:dyDescent="0.2">
      <c r="B710" s="128"/>
      <c r="C710" s="150"/>
      <c r="D710" s="150"/>
      <c r="E710" s="814" t="s">
        <v>1476</v>
      </c>
      <c r="F710" s="815"/>
      <c r="G710" s="816"/>
      <c r="H710" s="817">
        <v>6.24</v>
      </c>
      <c r="I710" s="817"/>
      <c r="J710" s="830"/>
    </row>
    <row r="711" spans="2:10" x14ac:dyDescent="0.2">
      <c r="B711" s="128"/>
      <c r="C711" s="150"/>
      <c r="D711" s="150"/>
      <c r="E711" s="814" t="s">
        <v>1477</v>
      </c>
      <c r="F711" s="815"/>
      <c r="G711" s="816"/>
      <c r="H711" s="817">
        <v>5.0999999999999996</v>
      </c>
      <c r="I711" s="817"/>
      <c r="J711" s="830"/>
    </row>
    <row r="712" spans="2:10" x14ac:dyDescent="0.2">
      <c r="B712" s="128"/>
      <c r="C712" s="150"/>
      <c r="D712" s="150"/>
      <c r="E712" s="814" t="s">
        <v>1478</v>
      </c>
      <c r="F712" s="815"/>
      <c r="G712" s="816"/>
      <c r="H712" s="817">
        <v>35.51</v>
      </c>
      <c r="I712" s="817"/>
      <c r="J712" s="830"/>
    </row>
    <row r="713" spans="2:10" x14ac:dyDescent="0.2">
      <c r="B713" s="128"/>
      <c r="C713" s="150"/>
      <c r="D713" s="150"/>
      <c r="E713" s="814" t="s">
        <v>1021</v>
      </c>
      <c r="F713" s="815"/>
      <c r="G713" s="816"/>
      <c r="H713" s="817">
        <v>63.92</v>
      </c>
      <c r="I713" s="817"/>
      <c r="J713" s="830"/>
    </row>
    <row r="714" spans="2:10" x14ac:dyDescent="0.2">
      <c r="B714" s="916" t="s">
        <v>252</v>
      </c>
      <c r="C714" s="917"/>
      <c r="D714" s="917"/>
      <c r="E714" s="917"/>
      <c r="F714" s="917"/>
      <c r="G714" s="918"/>
      <c r="H714" s="1040">
        <v>303.75</v>
      </c>
      <c r="I714" s="1040"/>
      <c r="J714" s="790"/>
    </row>
    <row r="715" spans="2:10" x14ac:dyDescent="0.2">
      <c r="B715" s="860" t="s">
        <v>247</v>
      </c>
      <c r="C715" s="860"/>
      <c r="D715" s="860"/>
      <c r="E715" s="517" t="s">
        <v>222</v>
      </c>
      <c r="F715" s="277" t="s">
        <v>278</v>
      </c>
      <c r="G715" s="277" t="s">
        <v>338</v>
      </c>
      <c r="H715" s="1041" t="s">
        <v>332</v>
      </c>
      <c r="I715" s="1041"/>
      <c r="J715" s="315" t="s">
        <v>247</v>
      </c>
    </row>
    <row r="716" spans="2:10" x14ac:dyDescent="0.2">
      <c r="B716" s="838"/>
      <c r="C716" s="839"/>
      <c r="D716" s="840"/>
      <c r="E716" s="518" t="s">
        <v>1006</v>
      </c>
      <c r="F716" s="470">
        <v>10.3</v>
      </c>
      <c r="G716" s="470">
        <v>0.8</v>
      </c>
      <c r="H716" s="817">
        <v>9.5</v>
      </c>
      <c r="I716" s="817"/>
      <c r="J716" s="789" t="s">
        <v>896</v>
      </c>
    </row>
    <row r="717" spans="2:10" x14ac:dyDescent="0.2">
      <c r="B717" s="841"/>
      <c r="C717" s="842"/>
      <c r="D717" s="843"/>
      <c r="E717" s="518" t="s">
        <v>1007</v>
      </c>
      <c r="F717" s="470">
        <v>19.850000000000001</v>
      </c>
      <c r="G717" s="470">
        <v>0.8</v>
      </c>
      <c r="H717" s="817">
        <v>19.05</v>
      </c>
      <c r="I717" s="817"/>
      <c r="J717" s="830"/>
    </row>
    <row r="718" spans="2:10" x14ac:dyDescent="0.2">
      <c r="B718" s="841"/>
      <c r="C718" s="842"/>
      <c r="D718" s="843"/>
      <c r="E718" s="518" t="s">
        <v>1472</v>
      </c>
      <c r="F718" s="470">
        <v>13.67</v>
      </c>
      <c r="G718" s="470">
        <v>0.8</v>
      </c>
      <c r="H718" s="817">
        <v>12.87</v>
      </c>
      <c r="I718" s="817"/>
      <c r="J718" s="830"/>
    </row>
    <row r="719" spans="2:10" x14ac:dyDescent="0.2">
      <c r="B719" s="841"/>
      <c r="C719" s="842"/>
      <c r="D719" s="843"/>
      <c r="E719" s="518" t="s">
        <v>769</v>
      </c>
      <c r="F719" s="470">
        <v>33.11</v>
      </c>
      <c r="G719" s="470">
        <v>4.3</v>
      </c>
      <c r="H719" s="817">
        <v>28.81</v>
      </c>
      <c r="I719" s="817"/>
      <c r="J719" s="830"/>
    </row>
    <row r="720" spans="2:10" x14ac:dyDescent="0.2">
      <c r="B720" s="841"/>
      <c r="C720" s="842"/>
      <c r="D720" s="843"/>
      <c r="E720" s="518" t="s">
        <v>770</v>
      </c>
      <c r="F720" s="470">
        <v>27.39</v>
      </c>
      <c r="G720" s="470">
        <v>7.5</v>
      </c>
      <c r="H720" s="817">
        <v>19.89</v>
      </c>
      <c r="I720" s="817"/>
      <c r="J720" s="830"/>
    </row>
    <row r="721" spans="1:10" x14ac:dyDescent="0.2">
      <c r="B721" s="841"/>
      <c r="C721" s="842"/>
      <c r="D721" s="843"/>
      <c r="E721" s="518" t="s">
        <v>1008</v>
      </c>
      <c r="F721" s="470">
        <v>15.05</v>
      </c>
      <c r="G721" s="470">
        <v>1</v>
      </c>
      <c r="H721" s="817">
        <v>14.05</v>
      </c>
      <c r="I721" s="817"/>
      <c r="J721" s="830"/>
    </row>
    <row r="722" spans="1:10" x14ac:dyDescent="0.2">
      <c r="B722" s="841"/>
      <c r="C722" s="842"/>
      <c r="D722" s="843"/>
      <c r="E722" s="518" t="s">
        <v>1013</v>
      </c>
      <c r="F722" s="470">
        <v>8.5</v>
      </c>
      <c r="G722" s="470">
        <v>1.6</v>
      </c>
      <c r="H722" s="817">
        <v>6.9</v>
      </c>
      <c r="I722" s="817"/>
      <c r="J722" s="830"/>
    </row>
    <row r="723" spans="1:10" x14ac:dyDescent="0.2">
      <c r="B723" s="841"/>
      <c r="C723" s="842"/>
      <c r="D723" s="843"/>
      <c r="E723" s="518" t="s">
        <v>1014</v>
      </c>
      <c r="F723" s="470">
        <v>13</v>
      </c>
      <c r="G723" s="470">
        <v>2.4</v>
      </c>
      <c r="H723" s="817">
        <v>10.6</v>
      </c>
      <c r="I723" s="817"/>
      <c r="J723" s="830"/>
    </row>
    <row r="724" spans="1:10" x14ac:dyDescent="0.2">
      <c r="B724" s="841"/>
      <c r="C724" s="842"/>
      <c r="D724" s="843"/>
      <c r="E724" s="518" t="s">
        <v>1452</v>
      </c>
      <c r="F724" s="470">
        <v>16.7</v>
      </c>
      <c r="G724" s="470">
        <v>2.8</v>
      </c>
      <c r="H724" s="817">
        <v>13.9</v>
      </c>
      <c r="I724" s="817"/>
      <c r="J724" s="830"/>
    </row>
    <row r="725" spans="1:10" x14ac:dyDescent="0.2">
      <c r="B725" s="916" t="s">
        <v>252</v>
      </c>
      <c r="C725" s="917"/>
      <c r="D725" s="917"/>
      <c r="E725" s="917"/>
      <c r="F725" s="917"/>
      <c r="G725" s="918"/>
      <c r="H725" s="808">
        <v>135.57</v>
      </c>
      <c r="I725" s="809"/>
      <c r="J725" s="790"/>
    </row>
    <row r="726" spans="1:10" x14ac:dyDescent="0.2">
      <c r="B726" s="328" t="s">
        <v>150</v>
      </c>
      <c r="C726" s="116"/>
      <c r="D726" s="117" t="s">
        <v>163</v>
      </c>
      <c r="E726" s="117"/>
      <c r="F726" s="117"/>
      <c r="G726" s="117"/>
      <c r="H726" s="117"/>
      <c r="I726" s="117"/>
      <c r="J726" s="118"/>
    </row>
    <row r="727" spans="1:10" x14ac:dyDescent="0.2">
      <c r="B727" s="106" t="s">
        <v>361</v>
      </c>
      <c r="C727" s="200">
        <v>95241</v>
      </c>
      <c r="D727" s="805" t="s">
        <v>1831</v>
      </c>
      <c r="E727" s="806"/>
      <c r="F727" s="806"/>
      <c r="G727" s="806"/>
      <c r="H727" s="806"/>
      <c r="I727" s="807"/>
      <c r="J727" s="200" t="s">
        <v>45</v>
      </c>
    </row>
    <row r="728" spans="1:10" x14ac:dyDescent="0.2">
      <c r="B728" s="834" t="s">
        <v>247</v>
      </c>
      <c r="C728" s="835"/>
      <c r="D728" s="835"/>
      <c r="E728" s="835"/>
      <c r="F728" s="835"/>
      <c r="G728" s="835"/>
      <c r="H728" s="1023" t="s">
        <v>250</v>
      </c>
      <c r="I728" s="837"/>
      <c r="J728" s="315" t="s">
        <v>251</v>
      </c>
    </row>
    <row r="729" spans="1:10" x14ac:dyDescent="0.2">
      <c r="B729" s="832"/>
      <c r="C729" s="833"/>
      <c r="D729" s="833"/>
      <c r="E729" s="833"/>
      <c r="F729" s="833"/>
      <c r="G729" s="833"/>
      <c r="H729" s="803">
        <v>303.75</v>
      </c>
      <c r="I729" s="804"/>
      <c r="J729" s="821" t="s">
        <v>250</v>
      </c>
    </row>
    <row r="730" spans="1:10" x14ac:dyDescent="0.2">
      <c r="A730" s="411" t="s">
        <v>361</v>
      </c>
      <c r="B730" s="851" t="s">
        <v>252</v>
      </c>
      <c r="C730" s="852"/>
      <c r="D730" s="852"/>
      <c r="E730" s="852"/>
      <c r="F730" s="852"/>
      <c r="G730" s="852"/>
      <c r="H730" s="794">
        <v>303.75</v>
      </c>
      <c r="I730" s="795"/>
      <c r="J730" s="823"/>
    </row>
    <row r="731" spans="1:10" x14ac:dyDescent="0.2">
      <c r="B731" s="106" t="s">
        <v>362</v>
      </c>
      <c r="C731" s="200">
        <v>1701000116</v>
      </c>
      <c r="D731" s="805" t="s">
        <v>1909</v>
      </c>
      <c r="E731" s="806"/>
      <c r="F731" s="806"/>
      <c r="G731" s="806"/>
      <c r="H731" s="806"/>
      <c r="I731" s="807"/>
      <c r="J731" s="200" t="s">
        <v>45</v>
      </c>
    </row>
    <row r="732" spans="1:10" x14ac:dyDescent="0.2">
      <c r="B732" s="834" t="s">
        <v>247</v>
      </c>
      <c r="C732" s="835"/>
      <c r="D732" s="835"/>
      <c r="E732" s="835"/>
      <c r="F732" s="835"/>
      <c r="G732" s="835"/>
      <c r="H732" s="1023" t="s">
        <v>250</v>
      </c>
      <c r="I732" s="837"/>
      <c r="J732" s="315" t="s">
        <v>251</v>
      </c>
    </row>
    <row r="733" spans="1:10" x14ac:dyDescent="0.2">
      <c r="B733" s="832"/>
      <c r="C733" s="833"/>
      <c r="D733" s="833"/>
      <c r="E733" s="833"/>
      <c r="F733" s="833"/>
      <c r="G733" s="833"/>
      <c r="H733" s="803">
        <v>303.75</v>
      </c>
      <c r="I733" s="804"/>
      <c r="J733" s="821" t="s">
        <v>250</v>
      </c>
    </row>
    <row r="734" spans="1:10" x14ac:dyDescent="0.2">
      <c r="A734" s="411" t="s">
        <v>362</v>
      </c>
      <c r="B734" s="851" t="s">
        <v>252</v>
      </c>
      <c r="C734" s="852"/>
      <c r="D734" s="852"/>
      <c r="E734" s="852"/>
      <c r="F734" s="852"/>
      <c r="G734" s="852"/>
      <c r="H734" s="794">
        <v>303.75</v>
      </c>
      <c r="I734" s="795"/>
      <c r="J734" s="823"/>
    </row>
    <row r="735" spans="1:10" x14ac:dyDescent="0.2">
      <c r="B735" s="328" t="s">
        <v>216</v>
      </c>
      <c r="C735" s="116"/>
      <c r="D735" s="117" t="s">
        <v>353</v>
      </c>
      <c r="E735" s="117"/>
      <c r="F735" s="117"/>
      <c r="G735" s="117"/>
      <c r="H735" s="117"/>
      <c r="I735" s="117"/>
      <c r="J735" s="118"/>
    </row>
    <row r="736" spans="1:10" x14ac:dyDescent="0.2">
      <c r="B736" s="106" t="s">
        <v>507</v>
      </c>
      <c r="C736" s="200">
        <v>104162</v>
      </c>
      <c r="D736" s="805" t="s">
        <v>1910</v>
      </c>
      <c r="E736" s="806"/>
      <c r="F736" s="806"/>
      <c r="G736" s="806"/>
      <c r="H736" s="806"/>
      <c r="I736" s="807"/>
      <c r="J736" s="200" t="s">
        <v>45</v>
      </c>
    </row>
    <row r="737" spans="1:10" x14ac:dyDescent="0.2">
      <c r="B737" s="796" t="s">
        <v>247</v>
      </c>
      <c r="C737" s="797"/>
      <c r="D737" s="797"/>
      <c r="E737" s="797"/>
      <c r="F737" s="797"/>
      <c r="G737" s="798"/>
      <c r="H737" s="799" t="s">
        <v>250</v>
      </c>
      <c r="I737" s="799"/>
      <c r="J737" s="277" t="s">
        <v>251</v>
      </c>
    </row>
    <row r="738" spans="1:10" x14ac:dyDescent="0.2">
      <c r="B738" s="800" t="s">
        <v>297</v>
      </c>
      <c r="C738" s="801"/>
      <c r="D738" s="801"/>
      <c r="E738" s="801"/>
      <c r="F738" s="801"/>
      <c r="G738" s="802"/>
      <c r="H738" s="858">
        <v>303.75</v>
      </c>
      <c r="I738" s="859"/>
      <c r="J738" s="789" t="s">
        <v>250</v>
      </c>
    </row>
    <row r="739" spans="1:10" x14ac:dyDescent="0.2">
      <c r="A739" s="411" t="s">
        <v>507</v>
      </c>
      <c r="B739" s="791" t="s">
        <v>252</v>
      </c>
      <c r="C739" s="792"/>
      <c r="D739" s="792"/>
      <c r="E739" s="792"/>
      <c r="F739" s="792"/>
      <c r="G739" s="793"/>
      <c r="H739" s="794">
        <v>303.75</v>
      </c>
      <c r="I739" s="795"/>
      <c r="J739" s="790"/>
    </row>
    <row r="740" spans="1:10" x14ac:dyDescent="0.2">
      <c r="B740" s="106" t="s">
        <v>508</v>
      </c>
      <c r="C740" s="200">
        <v>101741</v>
      </c>
      <c r="D740" s="805" t="s">
        <v>1912</v>
      </c>
      <c r="E740" s="806"/>
      <c r="F740" s="806"/>
      <c r="G740" s="806"/>
      <c r="H740" s="806"/>
      <c r="I740" s="807"/>
      <c r="J740" s="200" t="s">
        <v>153</v>
      </c>
    </row>
    <row r="741" spans="1:10" x14ac:dyDescent="0.2">
      <c r="B741" s="796" t="s">
        <v>247</v>
      </c>
      <c r="C741" s="797"/>
      <c r="D741" s="797"/>
      <c r="E741" s="797"/>
      <c r="F741" s="797"/>
      <c r="G741" s="798"/>
      <c r="H741" s="799" t="s">
        <v>250</v>
      </c>
      <c r="I741" s="799"/>
      <c r="J741" s="277" t="s">
        <v>251</v>
      </c>
    </row>
    <row r="742" spans="1:10" x14ac:dyDescent="0.2">
      <c r="B742" s="800" t="s">
        <v>297</v>
      </c>
      <c r="C742" s="801"/>
      <c r="D742" s="801"/>
      <c r="E742" s="801"/>
      <c r="F742" s="801"/>
      <c r="G742" s="802"/>
      <c r="H742" s="803">
        <v>135.57</v>
      </c>
      <c r="I742" s="804"/>
      <c r="J742" s="789" t="s">
        <v>250</v>
      </c>
    </row>
    <row r="743" spans="1:10" x14ac:dyDescent="0.2">
      <c r="A743" s="411" t="s">
        <v>508</v>
      </c>
      <c r="B743" s="791" t="s">
        <v>252</v>
      </c>
      <c r="C743" s="792"/>
      <c r="D743" s="792"/>
      <c r="E743" s="792"/>
      <c r="F743" s="792"/>
      <c r="G743" s="793"/>
      <c r="H743" s="794">
        <v>135.57</v>
      </c>
      <c r="I743" s="795"/>
      <c r="J743" s="790"/>
    </row>
    <row r="744" spans="1:10" x14ac:dyDescent="0.2">
      <c r="B744" s="106" t="s">
        <v>1527</v>
      </c>
      <c r="C744" s="200">
        <v>87246</v>
      </c>
      <c r="D744" s="805" t="s">
        <v>1914</v>
      </c>
      <c r="E744" s="806"/>
      <c r="F744" s="806"/>
      <c r="G744" s="806"/>
      <c r="H744" s="806"/>
      <c r="I744" s="807"/>
      <c r="J744" s="200" t="s">
        <v>45</v>
      </c>
    </row>
    <row r="745" spans="1:10" x14ac:dyDescent="0.2">
      <c r="B745" s="796" t="s">
        <v>247</v>
      </c>
      <c r="C745" s="797"/>
      <c r="D745" s="797"/>
      <c r="E745" s="797"/>
      <c r="F745" s="797"/>
      <c r="G745" s="798"/>
      <c r="H745" s="799" t="s">
        <v>250</v>
      </c>
      <c r="I745" s="799"/>
      <c r="J745" s="277" t="s">
        <v>251</v>
      </c>
    </row>
    <row r="746" spans="1:10" x14ac:dyDescent="0.2">
      <c r="B746" s="800" t="s">
        <v>1528</v>
      </c>
      <c r="C746" s="801"/>
      <c r="D746" s="801"/>
      <c r="E746" s="801"/>
      <c r="F746" s="801"/>
      <c r="G746" s="802"/>
      <c r="H746" s="858">
        <v>2</v>
      </c>
      <c r="I746" s="859"/>
      <c r="J746" s="789" t="s">
        <v>250</v>
      </c>
    </row>
    <row r="747" spans="1:10" x14ac:dyDescent="0.2">
      <c r="A747" s="411" t="s">
        <v>1527</v>
      </c>
      <c r="B747" s="791" t="s">
        <v>252</v>
      </c>
      <c r="C747" s="792"/>
      <c r="D747" s="792"/>
      <c r="E747" s="792"/>
      <c r="F747" s="792"/>
      <c r="G747" s="793"/>
      <c r="H747" s="794">
        <v>2</v>
      </c>
      <c r="I747" s="795"/>
      <c r="J747" s="790"/>
    </row>
    <row r="748" spans="1:10" x14ac:dyDescent="0.2">
      <c r="B748" s="314" t="s">
        <v>151</v>
      </c>
      <c r="C748" s="112"/>
      <c r="D748" s="113" t="s">
        <v>147</v>
      </c>
      <c r="E748" s="113"/>
      <c r="F748" s="113"/>
      <c r="G748" s="113"/>
      <c r="H748" s="113"/>
      <c r="I748" s="113"/>
      <c r="J748" s="114"/>
    </row>
    <row r="749" spans="1:10" x14ac:dyDescent="0.2">
      <c r="B749" s="131"/>
      <c r="C749" s="132"/>
      <c r="D749" s="813" t="s">
        <v>602</v>
      </c>
      <c r="E749" s="813"/>
      <c r="F749" s="813"/>
      <c r="G749" s="813"/>
      <c r="H749" s="813"/>
      <c r="I749" s="813"/>
      <c r="J749" s="133"/>
    </row>
    <row r="750" spans="1:10" x14ac:dyDescent="0.2">
      <c r="B750" s="314" t="s">
        <v>152</v>
      </c>
      <c r="C750" s="112"/>
      <c r="D750" s="831" t="s">
        <v>149</v>
      </c>
      <c r="E750" s="831"/>
      <c r="F750" s="831"/>
      <c r="G750" s="831"/>
      <c r="H750" s="831"/>
      <c r="I750" s="831"/>
      <c r="J750" s="114"/>
    </row>
    <row r="751" spans="1:10" ht="37.5" customHeight="1" x14ac:dyDescent="0.2">
      <c r="B751" s="106" t="s">
        <v>186</v>
      </c>
      <c r="C751" s="106">
        <v>95470</v>
      </c>
      <c r="D751" s="805" t="s">
        <v>2063</v>
      </c>
      <c r="E751" s="806"/>
      <c r="F751" s="806"/>
      <c r="G751" s="806"/>
      <c r="H751" s="806"/>
      <c r="I751" s="807"/>
      <c r="J751" s="200" t="s">
        <v>119</v>
      </c>
    </row>
    <row r="752" spans="1:10" x14ac:dyDescent="0.2">
      <c r="B752" s="796" t="s">
        <v>247</v>
      </c>
      <c r="C752" s="797"/>
      <c r="D752" s="797"/>
      <c r="E752" s="797"/>
      <c r="F752" s="797"/>
      <c r="G752" s="798"/>
      <c r="H752" s="799" t="s">
        <v>41</v>
      </c>
      <c r="I752" s="799"/>
      <c r="J752" s="277" t="s">
        <v>251</v>
      </c>
    </row>
    <row r="753" spans="1:10" x14ac:dyDescent="0.2">
      <c r="B753" s="800"/>
      <c r="C753" s="801"/>
      <c r="D753" s="801"/>
      <c r="E753" s="801"/>
      <c r="F753" s="801"/>
      <c r="G753" s="802"/>
      <c r="H753" s="803">
        <v>4</v>
      </c>
      <c r="I753" s="804"/>
      <c r="J753" s="789" t="s">
        <v>40</v>
      </c>
    </row>
    <row r="754" spans="1:10" x14ac:dyDescent="0.2">
      <c r="A754" s="411" t="s">
        <v>186</v>
      </c>
      <c r="B754" s="791" t="s">
        <v>252</v>
      </c>
      <c r="C754" s="792"/>
      <c r="D754" s="792"/>
      <c r="E754" s="792"/>
      <c r="F754" s="792"/>
      <c r="G754" s="793"/>
      <c r="H754" s="794">
        <v>4</v>
      </c>
      <c r="I754" s="795"/>
      <c r="J754" s="790"/>
    </row>
    <row r="755" spans="1:10" x14ac:dyDescent="0.2">
      <c r="A755" s="411"/>
      <c r="B755" s="106" t="s">
        <v>187</v>
      </c>
      <c r="C755" s="106">
        <v>100849</v>
      </c>
      <c r="D755" s="805" t="s">
        <v>2065</v>
      </c>
      <c r="E755" s="806"/>
      <c r="F755" s="806"/>
      <c r="G755" s="806"/>
      <c r="H755" s="806"/>
      <c r="I755" s="807"/>
      <c r="J755" s="200" t="s">
        <v>119</v>
      </c>
    </row>
    <row r="756" spans="1:10" x14ac:dyDescent="0.2">
      <c r="B756" s="796" t="s">
        <v>247</v>
      </c>
      <c r="C756" s="797"/>
      <c r="D756" s="797"/>
      <c r="E756" s="797"/>
      <c r="F756" s="797"/>
      <c r="G756" s="798"/>
      <c r="H756" s="799" t="s">
        <v>41</v>
      </c>
      <c r="I756" s="799"/>
      <c r="J756" s="277" t="s">
        <v>251</v>
      </c>
    </row>
    <row r="757" spans="1:10" x14ac:dyDescent="0.2">
      <c r="B757" s="800"/>
      <c r="C757" s="801"/>
      <c r="D757" s="801"/>
      <c r="E757" s="801"/>
      <c r="F757" s="801"/>
      <c r="G757" s="802"/>
      <c r="H757" s="803">
        <v>4</v>
      </c>
      <c r="I757" s="804"/>
      <c r="J757" s="789" t="s">
        <v>40</v>
      </c>
    </row>
    <row r="758" spans="1:10" x14ac:dyDescent="0.2">
      <c r="A758" s="411" t="s">
        <v>187</v>
      </c>
      <c r="B758" s="791" t="s">
        <v>252</v>
      </c>
      <c r="C758" s="792"/>
      <c r="D758" s="792"/>
      <c r="E758" s="792"/>
      <c r="F758" s="792"/>
      <c r="G758" s="793"/>
      <c r="H758" s="794">
        <v>4</v>
      </c>
      <c r="I758" s="795"/>
      <c r="J758" s="790"/>
    </row>
    <row r="759" spans="1:10" x14ac:dyDescent="0.2">
      <c r="A759" s="411"/>
      <c r="B759" s="106" t="s">
        <v>188</v>
      </c>
      <c r="C759" s="106">
        <v>99635</v>
      </c>
      <c r="D759" s="805" t="s">
        <v>2067</v>
      </c>
      <c r="E759" s="806"/>
      <c r="F759" s="806"/>
      <c r="G759" s="806"/>
      <c r="H759" s="806"/>
      <c r="I759" s="807"/>
      <c r="J759" s="200" t="s">
        <v>119</v>
      </c>
    </row>
    <row r="760" spans="1:10" x14ac:dyDescent="0.2">
      <c r="A760" s="411"/>
      <c r="B760" s="796" t="s">
        <v>247</v>
      </c>
      <c r="C760" s="797"/>
      <c r="D760" s="797"/>
      <c r="E760" s="797"/>
      <c r="F760" s="797"/>
      <c r="G760" s="798"/>
      <c r="H760" s="799" t="s">
        <v>41</v>
      </c>
      <c r="I760" s="799"/>
      <c r="J760" s="277" t="s">
        <v>251</v>
      </c>
    </row>
    <row r="761" spans="1:10" x14ac:dyDescent="0.2">
      <c r="A761" s="411"/>
      <c r="B761" s="800"/>
      <c r="C761" s="801"/>
      <c r="D761" s="801"/>
      <c r="E761" s="801"/>
      <c r="F761" s="801"/>
      <c r="G761" s="802"/>
      <c r="H761" s="803">
        <v>4</v>
      </c>
      <c r="I761" s="804"/>
      <c r="J761" s="789" t="s">
        <v>40</v>
      </c>
    </row>
    <row r="762" spans="1:10" x14ac:dyDescent="0.2">
      <c r="A762" s="411" t="s">
        <v>188</v>
      </c>
      <c r="B762" s="791" t="s">
        <v>252</v>
      </c>
      <c r="C762" s="792"/>
      <c r="D762" s="792"/>
      <c r="E762" s="792"/>
      <c r="F762" s="792"/>
      <c r="G762" s="793"/>
      <c r="H762" s="794">
        <v>4</v>
      </c>
      <c r="I762" s="795"/>
      <c r="J762" s="790"/>
    </row>
    <row r="763" spans="1:10" x14ac:dyDescent="0.2">
      <c r="B763" s="106" t="s">
        <v>189</v>
      </c>
      <c r="C763" s="106">
        <v>95544</v>
      </c>
      <c r="D763" s="805" t="s">
        <v>2069</v>
      </c>
      <c r="E763" s="806"/>
      <c r="F763" s="806"/>
      <c r="G763" s="806"/>
      <c r="H763" s="806"/>
      <c r="I763" s="807"/>
      <c r="J763" s="200" t="s">
        <v>119</v>
      </c>
    </row>
    <row r="764" spans="1:10" x14ac:dyDescent="0.2">
      <c r="B764" s="796" t="s">
        <v>247</v>
      </c>
      <c r="C764" s="797"/>
      <c r="D764" s="797"/>
      <c r="E764" s="797"/>
      <c r="F764" s="797"/>
      <c r="G764" s="798"/>
      <c r="H764" s="799" t="s">
        <v>41</v>
      </c>
      <c r="I764" s="799"/>
      <c r="J764" s="277" t="s">
        <v>251</v>
      </c>
    </row>
    <row r="765" spans="1:10" x14ac:dyDescent="0.2">
      <c r="B765" s="800"/>
      <c r="C765" s="801"/>
      <c r="D765" s="801"/>
      <c r="E765" s="801"/>
      <c r="F765" s="801"/>
      <c r="G765" s="802"/>
      <c r="H765" s="803">
        <v>4</v>
      </c>
      <c r="I765" s="804"/>
      <c r="J765" s="789" t="s">
        <v>40</v>
      </c>
    </row>
    <row r="766" spans="1:10" x14ac:dyDescent="0.2">
      <c r="A766" s="411" t="s">
        <v>189</v>
      </c>
      <c r="B766" s="791" t="s">
        <v>252</v>
      </c>
      <c r="C766" s="792"/>
      <c r="D766" s="792"/>
      <c r="E766" s="792"/>
      <c r="F766" s="792"/>
      <c r="G766" s="793"/>
      <c r="H766" s="794">
        <v>4</v>
      </c>
      <c r="I766" s="795"/>
      <c r="J766" s="790"/>
    </row>
    <row r="767" spans="1:10" ht="27" customHeight="1" x14ac:dyDescent="0.2">
      <c r="B767" s="106" t="s">
        <v>990</v>
      </c>
      <c r="C767" s="106">
        <v>95547</v>
      </c>
      <c r="D767" s="805" t="s">
        <v>2071</v>
      </c>
      <c r="E767" s="806"/>
      <c r="F767" s="806"/>
      <c r="G767" s="806"/>
      <c r="H767" s="806"/>
      <c r="I767" s="807"/>
      <c r="J767" s="200" t="s">
        <v>119</v>
      </c>
    </row>
    <row r="768" spans="1:10" x14ac:dyDescent="0.2">
      <c r="B768" s="796" t="s">
        <v>247</v>
      </c>
      <c r="C768" s="797"/>
      <c r="D768" s="797"/>
      <c r="E768" s="797"/>
      <c r="F768" s="797"/>
      <c r="G768" s="798"/>
      <c r="H768" s="799" t="s">
        <v>41</v>
      </c>
      <c r="I768" s="799"/>
      <c r="J768" s="277" t="s">
        <v>251</v>
      </c>
    </row>
    <row r="769" spans="1:10" x14ac:dyDescent="0.2">
      <c r="B769" s="800"/>
      <c r="C769" s="801"/>
      <c r="D769" s="801"/>
      <c r="E769" s="801"/>
      <c r="F769" s="801"/>
      <c r="G769" s="802"/>
      <c r="H769" s="803">
        <v>10</v>
      </c>
      <c r="I769" s="804"/>
      <c r="J769" s="789" t="s">
        <v>40</v>
      </c>
    </row>
    <row r="770" spans="1:10" x14ac:dyDescent="0.2">
      <c r="A770" s="411" t="s">
        <v>990</v>
      </c>
      <c r="B770" s="791" t="s">
        <v>252</v>
      </c>
      <c r="C770" s="792"/>
      <c r="D770" s="792"/>
      <c r="E770" s="792"/>
      <c r="F770" s="792"/>
      <c r="G770" s="793"/>
      <c r="H770" s="794">
        <v>10</v>
      </c>
      <c r="I770" s="795"/>
      <c r="J770" s="790"/>
    </row>
    <row r="771" spans="1:10" x14ac:dyDescent="0.2">
      <c r="B771" s="106" t="s">
        <v>370</v>
      </c>
      <c r="C771" s="106">
        <v>1301004064</v>
      </c>
      <c r="D771" s="805" t="s">
        <v>2073</v>
      </c>
      <c r="E771" s="806"/>
      <c r="F771" s="806"/>
      <c r="G771" s="806"/>
      <c r="H771" s="806"/>
      <c r="I771" s="807"/>
      <c r="J771" s="200" t="s">
        <v>119</v>
      </c>
    </row>
    <row r="772" spans="1:10" x14ac:dyDescent="0.2">
      <c r="B772" s="796" t="s">
        <v>247</v>
      </c>
      <c r="C772" s="797"/>
      <c r="D772" s="797"/>
      <c r="E772" s="797"/>
      <c r="F772" s="797"/>
      <c r="G772" s="798"/>
      <c r="H772" s="799" t="s">
        <v>41</v>
      </c>
      <c r="I772" s="799"/>
      <c r="J772" s="277" t="s">
        <v>251</v>
      </c>
    </row>
    <row r="773" spans="1:10" x14ac:dyDescent="0.2">
      <c r="B773" s="818"/>
      <c r="C773" s="819"/>
      <c r="D773" s="819"/>
      <c r="E773" s="819"/>
      <c r="F773" s="819"/>
      <c r="G773" s="820"/>
      <c r="H773" s="803">
        <v>10</v>
      </c>
      <c r="I773" s="804"/>
      <c r="J773" s="789" t="s">
        <v>40</v>
      </c>
    </row>
    <row r="774" spans="1:10" x14ac:dyDescent="0.2">
      <c r="A774" s="411" t="s">
        <v>370</v>
      </c>
      <c r="B774" s="791" t="s">
        <v>252</v>
      </c>
      <c r="C774" s="792"/>
      <c r="D774" s="792"/>
      <c r="E774" s="792"/>
      <c r="F774" s="792"/>
      <c r="G774" s="793"/>
      <c r="H774" s="794">
        <v>10</v>
      </c>
      <c r="I774" s="795"/>
      <c r="J774" s="790"/>
    </row>
    <row r="775" spans="1:10" ht="37.5" customHeight="1" x14ac:dyDescent="0.2">
      <c r="B775" s="106" t="s">
        <v>434</v>
      </c>
      <c r="C775" s="106">
        <v>86938</v>
      </c>
      <c r="D775" s="805" t="s">
        <v>2074</v>
      </c>
      <c r="E775" s="806"/>
      <c r="F775" s="806"/>
      <c r="G775" s="806"/>
      <c r="H775" s="806"/>
      <c r="I775" s="807"/>
      <c r="J775" s="200" t="s">
        <v>119</v>
      </c>
    </row>
    <row r="776" spans="1:10" x14ac:dyDescent="0.2">
      <c r="B776" s="796" t="s">
        <v>247</v>
      </c>
      <c r="C776" s="797"/>
      <c r="D776" s="797"/>
      <c r="E776" s="797"/>
      <c r="F776" s="797"/>
      <c r="G776" s="798"/>
      <c r="H776" s="799" t="s">
        <v>41</v>
      </c>
      <c r="I776" s="799"/>
      <c r="J776" s="277" t="s">
        <v>251</v>
      </c>
    </row>
    <row r="777" spans="1:10" x14ac:dyDescent="0.2">
      <c r="B777" s="800"/>
      <c r="C777" s="801"/>
      <c r="D777" s="801"/>
      <c r="E777" s="801"/>
      <c r="F777" s="801"/>
      <c r="G777" s="802"/>
      <c r="H777" s="803">
        <v>2</v>
      </c>
      <c r="I777" s="804"/>
      <c r="J777" s="789" t="s">
        <v>40</v>
      </c>
    </row>
    <row r="778" spans="1:10" x14ac:dyDescent="0.2">
      <c r="A778" s="411" t="s">
        <v>434</v>
      </c>
      <c r="B778" s="791" t="s">
        <v>252</v>
      </c>
      <c r="C778" s="792"/>
      <c r="D778" s="792"/>
      <c r="E778" s="792"/>
      <c r="F778" s="792"/>
      <c r="G778" s="793"/>
      <c r="H778" s="794">
        <v>2</v>
      </c>
      <c r="I778" s="795"/>
      <c r="J778" s="790"/>
    </row>
    <row r="779" spans="1:10" ht="38.25" customHeight="1" x14ac:dyDescent="0.2">
      <c r="B779" s="106" t="s">
        <v>435</v>
      </c>
      <c r="C779" s="106">
        <v>1301004052</v>
      </c>
      <c r="D779" s="805" t="s">
        <v>2076</v>
      </c>
      <c r="E779" s="806"/>
      <c r="F779" s="806"/>
      <c r="G779" s="806"/>
      <c r="H779" s="806"/>
      <c r="I779" s="807"/>
      <c r="J779" s="200" t="s">
        <v>213</v>
      </c>
    </row>
    <row r="780" spans="1:10" x14ac:dyDescent="0.2">
      <c r="B780" s="796" t="s">
        <v>247</v>
      </c>
      <c r="C780" s="797"/>
      <c r="D780" s="797"/>
      <c r="E780" s="797"/>
      <c r="F780" s="797"/>
      <c r="G780" s="798"/>
      <c r="H780" s="799" t="s">
        <v>41</v>
      </c>
      <c r="I780" s="799"/>
      <c r="J780" s="277" t="s">
        <v>251</v>
      </c>
    </row>
    <row r="781" spans="1:10" x14ac:dyDescent="0.2">
      <c r="B781" s="818"/>
      <c r="C781" s="819"/>
      <c r="D781" s="819"/>
      <c r="E781" s="819"/>
      <c r="F781" s="819"/>
      <c r="G781" s="820"/>
      <c r="H781" s="803">
        <v>4</v>
      </c>
      <c r="I781" s="804"/>
      <c r="J781" s="789" t="s">
        <v>40</v>
      </c>
    </row>
    <row r="782" spans="1:10" x14ac:dyDescent="0.2">
      <c r="A782" s="411" t="s">
        <v>435</v>
      </c>
      <c r="B782" s="791" t="s">
        <v>252</v>
      </c>
      <c r="C782" s="792"/>
      <c r="D782" s="792"/>
      <c r="E782" s="792"/>
      <c r="F782" s="792"/>
      <c r="G782" s="793"/>
      <c r="H782" s="794">
        <v>4</v>
      </c>
      <c r="I782" s="795"/>
      <c r="J782" s="790"/>
    </row>
    <row r="783" spans="1:10" x14ac:dyDescent="0.2">
      <c r="A783" s="411"/>
      <c r="B783" s="106" t="s">
        <v>519</v>
      </c>
      <c r="C783" s="106">
        <v>86904</v>
      </c>
      <c r="D783" s="805" t="s">
        <v>2077</v>
      </c>
      <c r="E783" s="806"/>
      <c r="F783" s="806"/>
      <c r="G783" s="806"/>
      <c r="H783" s="806"/>
      <c r="I783" s="807"/>
      <c r="J783" s="200" t="s">
        <v>119</v>
      </c>
    </row>
    <row r="784" spans="1:10" x14ac:dyDescent="0.2">
      <c r="B784" s="796" t="s">
        <v>247</v>
      </c>
      <c r="C784" s="797"/>
      <c r="D784" s="797"/>
      <c r="E784" s="797"/>
      <c r="F784" s="797"/>
      <c r="G784" s="798"/>
      <c r="H784" s="799" t="s">
        <v>41</v>
      </c>
      <c r="I784" s="799"/>
      <c r="J784" s="277" t="s">
        <v>251</v>
      </c>
    </row>
    <row r="785" spans="1:10" x14ac:dyDescent="0.2">
      <c r="B785" s="818"/>
      <c r="C785" s="819"/>
      <c r="D785" s="819"/>
      <c r="E785" s="819"/>
      <c r="F785" s="819"/>
      <c r="G785" s="820"/>
      <c r="H785" s="803">
        <v>2</v>
      </c>
      <c r="I785" s="804"/>
      <c r="J785" s="789" t="s">
        <v>40</v>
      </c>
    </row>
    <row r="786" spans="1:10" x14ac:dyDescent="0.2">
      <c r="A786" s="411" t="s">
        <v>519</v>
      </c>
      <c r="B786" s="791" t="s">
        <v>252</v>
      </c>
      <c r="C786" s="792"/>
      <c r="D786" s="792"/>
      <c r="E786" s="792"/>
      <c r="F786" s="792"/>
      <c r="G786" s="793"/>
      <c r="H786" s="794">
        <v>2</v>
      </c>
      <c r="I786" s="795"/>
      <c r="J786" s="790"/>
    </row>
    <row r="787" spans="1:10" ht="33" customHeight="1" x14ac:dyDescent="0.2">
      <c r="A787" s="411"/>
      <c r="B787" s="106" t="s">
        <v>520</v>
      </c>
      <c r="C787" s="106">
        <v>86922</v>
      </c>
      <c r="D787" s="805" t="s">
        <v>2079</v>
      </c>
      <c r="E787" s="806"/>
      <c r="F787" s="806"/>
      <c r="G787" s="806"/>
      <c r="H787" s="806"/>
      <c r="I787" s="807"/>
      <c r="J787" s="200" t="s">
        <v>119</v>
      </c>
    </row>
    <row r="788" spans="1:10" x14ac:dyDescent="0.2">
      <c r="B788" s="796" t="s">
        <v>247</v>
      </c>
      <c r="C788" s="797"/>
      <c r="D788" s="797"/>
      <c r="E788" s="797"/>
      <c r="F788" s="797"/>
      <c r="G788" s="798"/>
      <c r="H788" s="799" t="s">
        <v>41</v>
      </c>
      <c r="I788" s="799"/>
      <c r="J788" s="277" t="s">
        <v>251</v>
      </c>
    </row>
    <row r="789" spans="1:10" x14ac:dyDescent="0.2">
      <c r="B789" s="818"/>
      <c r="C789" s="819"/>
      <c r="D789" s="819"/>
      <c r="E789" s="819"/>
      <c r="F789" s="819"/>
      <c r="G789" s="820"/>
      <c r="H789" s="803">
        <v>2</v>
      </c>
      <c r="I789" s="804"/>
      <c r="J789" s="789" t="s">
        <v>40</v>
      </c>
    </row>
    <row r="790" spans="1:10" x14ac:dyDescent="0.2">
      <c r="A790" s="411" t="s">
        <v>520</v>
      </c>
      <c r="B790" s="791" t="s">
        <v>252</v>
      </c>
      <c r="C790" s="792"/>
      <c r="D790" s="792"/>
      <c r="E790" s="792"/>
      <c r="F790" s="792"/>
      <c r="G790" s="793"/>
      <c r="H790" s="794">
        <v>2</v>
      </c>
      <c r="I790" s="795"/>
      <c r="J790" s="790"/>
    </row>
    <row r="791" spans="1:10" ht="36" customHeight="1" x14ac:dyDescent="0.2">
      <c r="A791" s="411"/>
      <c r="B791" s="106" t="s">
        <v>991</v>
      </c>
      <c r="C791" s="106">
        <v>1301003066</v>
      </c>
      <c r="D791" s="805" t="s">
        <v>2081</v>
      </c>
      <c r="E791" s="806"/>
      <c r="F791" s="806"/>
      <c r="G791" s="806"/>
      <c r="H791" s="806"/>
      <c r="I791" s="807"/>
      <c r="J791" s="200" t="s">
        <v>119</v>
      </c>
    </row>
    <row r="792" spans="1:10" x14ac:dyDescent="0.2">
      <c r="A792" s="411"/>
      <c r="B792" s="796" t="s">
        <v>247</v>
      </c>
      <c r="C792" s="797"/>
      <c r="D792" s="797"/>
      <c r="E792" s="797"/>
      <c r="F792" s="797"/>
      <c r="G792" s="798"/>
      <c r="H792" s="799" t="s">
        <v>41</v>
      </c>
      <c r="I792" s="799"/>
      <c r="J792" s="277" t="s">
        <v>251</v>
      </c>
    </row>
    <row r="793" spans="1:10" x14ac:dyDescent="0.2">
      <c r="A793" s="411"/>
      <c r="B793" s="818"/>
      <c r="C793" s="819"/>
      <c r="D793" s="819"/>
      <c r="E793" s="819"/>
      <c r="F793" s="819"/>
      <c r="G793" s="820"/>
      <c r="H793" s="803">
        <v>4</v>
      </c>
      <c r="I793" s="804"/>
      <c r="J793" s="789" t="s">
        <v>40</v>
      </c>
    </row>
    <row r="794" spans="1:10" x14ac:dyDescent="0.2">
      <c r="A794" s="411" t="s">
        <v>991</v>
      </c>
      <c r="B794" s="791" t="s">
        <v>252</v>
      </c>
      <c r="C794" s="792"/>
      <c r="D794" s="792"/>
      <c r="E794" s="792"/>
      <c r="F794" s="792"/>
      <c r="G794" s="793"/>
      <c r="H794" s="794">
        <v>4</v>
      </c>
      <c r="I794" s="795"/>
      <c r="J794" s="790"/>
    </row>
    <row r="795" spans="1:10" ht="36" customHeight="1" x14ac:dyDescent="0.2">
      <c r="A795" s="411"/>
      <c r="B795" s="106" t="s">
        <v>1107</v>
      </c>
      <c r="C795" s="106">
        <v>86909</v>
      </c>
      <c r="D795" s="805" t="s">
        <v>2082</v>
      </c>
      <c r="E795" s="806"/>
      <c r="F795" s="806"/>
      <c r="G795" s="806"/>
      <c r="H795" s="806"/>
      <c r="I795" s="807"/>
      <c r="J795" s="200" t="s">
        <v>119</v>
      </c>
    </row>
    <row r="796" spans="1:10" x14ac:dyDescent="0.2">
      <c r="A796" s="411"/>
      <c r="B796" s="796" t="s">
        <v>247</v>
      </c>
      <c r="C796" s="797"/>
      <c r="D796" s="797"/>
      <c r="E796" s="797"/>
      <c r="F796" s="797"/>
      <c r="G796" s="798"/>
      <c r="H796" s="799" t="s">
        <v>41</v>
      </c>
      <c r="I796" s="799"/>
      <c r="J796" s="277" t="s">
        <v>251</v>
      </c>
    </row>
    <row r="797" spans="1:10" x14ac:dyDescent="0.2">
      <c r="A797" s="411"/>
      <c r="B797" s="818"/>
      <c r="C797" s="819"/>
      <c r="D797" s="819"/>
      <c r="E797" s="819"/>
      <c r="F797" s="819"/>
      <c r="G797" s="820"/>
      <c r="H797" s="803">
        <v>4</v>
      </c>
      <c r="I797" s="804"/>
      <c r="J797" s="789" t="s">
        <v>40</v>
      </c>
    </row>
    <row r="798" spans="1:10" x14ac:dyDescent="0.2">
      <c r="A798" s="411" t="s">
        <v>1107</v>
      </c>
      <c r="B798" s="791" t="s">
        <v>252</v>
      </c>
      <c r="C798" s="792"/>
      <c r="D798" s="792"/>
      <c r="E798" s="792"/>
      <c r="F798" s="792"/>
      <c r="G798" s="793"/>
      <c r="H798" s="794">
        <v>4</v>
      </c>
      <c r="I798" s="795"/>
      <c r="J798" s="790"/>
    </row>
    <row r="799" spans="1:10" x14ac:dyDescent="0.2">
      <c r="A799" s="411"/>
      <c r="B799" s="106" t="s">
        <v>1108</v>
      </c>
      <c r="C799" s="106">
        <v>100860</v>
      </c>
      <c r="D799" s="805" t="s">
        <v>2084</v>
      </c>
      <c r="E799" s="806"/>
      <c r="F799" s="806"/>
      <c r="G799" s="806"/>
      <c r="H799" s="806"/>
      <c r="I799" s="807"/>
      <c r="J799" s="200" t="s">
        <v>119</v>
      </c>
    </row>
    <row r="800" spans="1:10" x14ac:dyDescent="0.2">
      <c r="A800" s="411"/>
      <c r="B800" s="796" t="s">
        <v>247</v>
      </c>
      <c r="C800" s="797"/>
      <c r="D800" s="797"/>
      <c r="E800" s="797"/>
      <c r="F800" s="797"/>
      <c r="G800" s="798"/>
      <c r="H800" s="799" t="s">
        <v>41</v>
      </c>
      <c r="I800" s="799"/>
      <c r="J800" s="277" t="s">
        <v>251</v>
      </c>
    </row>
    <row r="801" spans="1:12" x14ac:dyDescent="0.2">
      <c r="A801" s="411"/>
      <c r="B801" s="818"/>
      <c r="C801" s="819"/>
      <c r="D801" s="819"/>
      <c r="E801" s="819"/>
      <c r="F801" s="819"/>
      <c r="G801" s="820"/>
      <c r="H801" s="803">
        <v>4</v>
      </c>
      <c r="I801" s="804"/>
      <c r="J801" s="789" t="s">
        <v>40</v>
      </c>
    </row>
    <row r="802" spans="1:12" x14ac:dyDescent="0.2">
      <c r="A802" s="411" t="s">
        <v>1108</v>
      </c>
      <c r="B802" s="791" t="s">
        <v>252</v>
      </c>
      <c r="C802" s="792"/>
      <c r="D802" s="792"/>
      <c r="E802" s="792"/>
      <c r="F802" s="792"/>
      <c r="G802" s="793"/>
      <c r="H802" s="794">
        <v>4</v>
      </c>
      <c r="I802" s="795"/>
      <c r="J802" s="790"/>
    </row>
    <row r="803" spans="1:12" x14ac:dyDescent="0.2">
      <c r="B803" s="314" t="s">
        <v>155</v>
      </c>
      <c r="C803" s="112"/>
      <c r="D803" s="113" t="s">
        <v>1358</v>
      </c>
      <c r="E803" s="113"/>
      <c r="F803" s="113"/>
      <c r="G803" s="113"/>
      <c r="H803" s="113"/>
      <c r="I803" s="113"/>
      <c r="J803" s="114"/>
    </row>
    <row r="804" spans="1:12" x14ac:dyDescent="0.2">
      <c r="B804" s="131"/>
      <c r="C804" s="132"/>
      <c r="D804" s="813" t="s">
        <v>371</v>
      </c>
      <c r="E804" s="813"/>
      <c r="F804" s="813"/>
      <c r="G804" s="813"/>
      <c r="H804" s="813"/>
      <c r="I804" s="813"/>
      <c r="J804" s="133"/>
    </row>
    <row r="805" spans="1:12" x14ac:dyDescent="0.2">
      <c r="B805" s="314" t="s">
        <v>158</v>
      </c>
      <c r="C805" s="112"/>
      <c r="D805" s="113" t="s">
        <v>156</v>
      </c>
      <c r="E805" s="113"/>
      <c r="F805" s="113"/>
      <c r="G805" s="113"/>
      <c r="H805" s="113"/>
      <c r="I805" s="113"/>
      <c r="J805" s="114"/>
    </row>
    <row r="806" spans="1:12" x14ac:dyDescent="0.2">
      <c r="B806" s="131"/>
      <c r="C806" s="132"/>
      <c r="D806" s="813" t="s">
        <v>371</v>
      </c>
      <c r="E806" s="813"/>
      <c r="F806" s="813"/>
      <c r="G806" s="813"/>
      <c r="H806" s="813"/>
      <c r="I806" s="813"/>
      <c r="J806" s="133"/>
    </row>
    <row r="807" spans="1:12" x14ac:dyDescent="0.2">
      <c r="B807" s="314" t="s">
        <v>159</v>
      </c>
      <c r="C807" s="112"/>
      <c r="D807" s="113" t="s">
        <v>157</v>
      </c>
      <c r="E807" s="113"/>
      <c r="F807" s="113"/>
      <c r="G807" s="113"/>
      <c r="H807" s="113"/>
      <c r="I807" s="113"/>
      <c r="J807" s="114"/>
    </row>
    <row r="808" spans="1:12" x14ac:dyDescent="0.2">
      <c r="A808" s="411"/>
      <c r="B808" s="131"/>
      <c r="C808" s="132"/>
      <c r="D808" s="813" t="s">
        <v>946</v>
      </c>
      <c r="E808" s="813"/>
      <c r="F808" s="813"/>
      <c r="G808" s="813"/>
      <c r="H808" s="813"/>
      <c r="I808" s="813"/>
      <c r="J808" s="133"/>
    </row>
    <row r="809" spans="1:12" x14ac:dyDescent="0.2">
      <c r="B809" s="152" t="s">
        <v>192</v>
      </c>
      <c r="C809" s="112"/>
      <c r="D809" s="113" t="s">
        <v>160</v>
      </c>
      <c r="E809" s="113"/>
      <c r="F809" s="113"/>
      <c r="G809" s="113"/>
      <c r="H809" s="113"/>
      <c r="I809" s="113"/>
      <c r="J809" s="114"/>
    </row>
    <row r="810" spans="1:12" ht="36" customHeight="1" x14ac:dyDescent="0.2">
      <c r="B810" s="106" t="s">
        <v>193</v>
      </c>
      <c r="C810" s="200">
        <v>94990</v>
      </c>
      <c r="D810" s="805" t="s">
        <v>2206</v>
      </c>
      <c r="E810" s="806"/>
      <c r="F810" s="806"/>
      <c r="G810" s="806"/>
      <c r="H810" s="806"/>
      <c r="I810" s="807"/>
      <c r="J810" s="200" t="s">
        <v>1771</v>
      </c>
    </row>
    <row r="811" spans="1:12" x14ac:dyDescent="0.2">
      <c r="B811" s="277" t="s">
        <v>247</v>
      </c>
      <c r="C811" s="882"/>
      <c r="D811" s="883"/>
      <c r="E811" s="884"/>
      <c r="F811" s="277" t="s">
        <v>250</v>
      </c>
      <c r="G811" s="277" t="s">
        <v>258</v>
      </c>
      <c r="H811" s="796" t="s">
        <v>260</v>
      </c>
      <c r="I811" s="798"/>
      <c r="J811" s="277" t="s">
        <v>251</v>
      </c>
    </row>
    <row r="812" spans="1:12" x14ac:dyDescent="0.2">
      <c r="B812" s="881" t="s">
        <v>947</v>
      </c>
      <c r="C812" s="881"/>
      <c r="D812" s="881"/>
      <c r="E812" s="881"/>
      <c r="F812" s="311">
        <v>63.2</v>
      </c>
      <c r="G812" s="311">
        <v>0.06</v>
      </c>
      <c r="H812" s="885">
        <v>3.7919999999999998</v>
      </c>
      <c r="I812" s="886"/>
      <c r="J812" s="879" t="s">
        <v>339</v>
      </c>
    </row>
    <row r="813" spans="1:12" x14ac:dyDescent="0.2">
      <c r="A813" s="411" t="s">
        <v>193</v>
      </c>
      <c r="B813" s="913" t="s">
        <v>252</v>
      </c>
      <c r="C813" s="914"/>
      <c r="D813" s="914"/>
      <c r="E813" s="914"/>
      <c r="F813" s="914"/>
      <c r="G813" s="915"/>
      <c r="H813" s="794">
        <v>3.7919999999999998</v>
      </c>
      <c r="I813" s="795"/>
      <c r="J813" s="880"/>
      <c r="L813" s="90">
        <v>105.3</v>
      </c>
    </row>
    <row r="814" spans="1:12" x14ac:dyDescent="0.2">
      <c r="A814" s="411"/>
      <c r="B814" s="106" t="s">
        <v>194</v>
      </c>
      <c r="C814" s="200">
        <v>103946</v>
      </c>
      <c r="D814" s="805" t="s">
        <v>2208</v>
      </c>
      <c r="E814" s="806"/>
      <c r="F814" s="806"/>
      <c r="G814" s="806"/>
      <c r="H814" s="806"/>
      <c r="I814" s="807"/>
      <c r="J814" s="200" t="s">
        <v>45</v>
      </c>
    </row>
    <row r="815" spans="1:12" x14ac:dyDescent="0.2">
      <c r="A815" s="411"/>
      <c r="B815" s="796" t="s">
        <v>247</v>
      </c>
      <c r="C815" s="797"/>
      <c r="D815" s="797"/>
      <c r="E815" s="797"/>
      <c r="F815" s="797"/>
      <c r="G815" s="798"/>
      <c r="H815" s="799" t="s">
        <v>250</v>
      </c>
      <c r="I815" s="799"/>
      <c r="J815" s="277" t="s">
        <v>251</v>
      </c>
      <c r="L815" s="90">
        <v>34.770000000000003</v>
      </c>
    </row>
    <row r="816" spans="1:12" x14ac:dyDescent="0.2">
      <c r="A816" s="411"/>
      <c r="B816" s="865"/>
      <c r="C816" s="866"/>
      <c r="D816" s="866"/>
      <c r="E816" s="866"/>
      <c r="F816" s="866"/>
      <c r="G816" s="867"/>
      <c r="H816" s="803">
        <v>964.54</v>
      </c>
      <c r="I816" s="804"/>
      <c r="J816" s="789" t="s">
        <v>250</v>
      </c>
      <c r="L816" s="90">
        <v>5.67</v>
      </c>
    </row>
    <row r="817" spans="1:12" x14ac:dyDescent="0.2">
      <c r="A817" s="411" t="s">
        <v>194</v>
      </c>
      <c r="B817" s="791" t="s">
        <v>252</v>
      </c>
      <c r="C817" s="792"/>
      <c r="D817" s="792"/>
      <c r="E817" s="792"/>
      <c r="F817" s="792"/>
      <c r="G817" s="793"/>
      <c r="H817" s="794">
        <v>964.54</v>
      </c>
      <c r="I817" s="795"/>
      <c r="J817" s="790"/>
    </row>
    <row r="818" spans="1:12" x14ac:dyDescent="0.2">
      <c r="A818" s="411"/>
      <c r="B818" s="106" t="s">
        <v>195</v>
      </c>
      <c r="C818" s="200">
        <v>98520</v>
      </c>
      <c r="D818" s="805" t="s">
        <v>2210</v>
      </c>
      <c r="E818" s="806"/>
      <c r="F818" s="806"/>
      <c r="G818" s="806"/>
      <c r="H818" s="806"/>
      <c r="I818" s="807"/>
      <c r="J818" s="200" t="s">
        <v>45</v>
      </c>
    </row>
    <row r="819" spans="1:12" x14ac:dyDescent="0.2">
      <c r="A819" s="411"/>
      <c r="B819" s="796" t="s">
        <v>247</v>
      </c>
      <c r="C819" s="797"/>
      <c r="D819" s="797"/>
      <c r="E819" s="797"/>
      <c r="F819" s="797"/>
      <c r="G819" s="798"/>
      <c r="H819" s="799" t="s">
        <v>250</v>
      </c>
      <c r="I819" s="799"/>
      <c r="J819" s="277" t="s">
        <v>251</v>
      </c>
      <c r="L819" s="90">
        <v>34.770000000000003</v>
      </c>
    </row>
    <row r="820" spans="1:12" x14ac:dyDescent="0.2">
      <c r="A820" s="411"/>
      <c r="B820" s="865" t="s">
        <v>954</v>
      </c>
      <c r="C820" s="866"/>
      <c r="D820" s="866"/>
      <c r="E820" s="866"/>
      <c r="F820" s="866"/>
      <c r="G820" s="867"/>
      <c r="H820" s="803">
        <v>964.54</v>
      </c>
      <c r="I820" s="804"/>
      <c r="J820" s="789" t="s">
        <v>250</v>
      </c>
      <c r="L820" s="90">
        <v>5.67</v>
      </c>
    </row>
    <row r="821" spans="1:12" x14ac:dyDescent="0.2">
      <c r="A821" s="411" t="s">
        <v>195</v>
      </c>
      <c r="B821" s="791" t="s">
        <v>252</v>
      </c>
      <c r="C821" s="792"/>
      <c r="D821" s="792"/>
      <c r="E821" s="792"/>
      <c r="F821" s="792"/>
      <c r="G821" s="793"/>
      <c r="H821" s="794">
        <v>964.54</v>
      </c>
      <c r="I821" s="795"/>
      <c r="J821" s="790"/>
    </row>
    <row r="822" spans="1:12" x14ac:dyDescent="0.2">
      <c r="B822" s="152" t="s">
        <v>196</v>
      </c>
      <c r="C822" s="153"/>
      <c r="D822" s="154" t="s">
        <v>162</v>
      </c>
      <c r="E822" s="154"/>
      <c r="F822" s="154"/>
      <c r="G822" s="154"/>
      <c r="H822" s="154"/>
      <c r="I822" s="154"/>
      <c r="J822" s="155"/>
    </row>
    <row r="823" spans="1:12" x14ac:dyDescent="0.2">
      <c r="B823" s="323" t="s">
        <v>197</v>
      </c>
      <c r="C823" s="324"/>
      <c r="D823" s="874" t="s">
        <v>168</v>
      </c>
      <c r="E823" s="874"/>
      <c r="F823" s="874"/>
      <c r="G823" s="874"/>
      <c r="H823" s="874"/>
      <c r="I823" s="874"/>
      <c r="J823" s="325"/>
    </row>
    <row r="824" spans="1:12" x14ac:dyDescent="0.2">
      <c r="B824" s="106" t="s">
        <v>1261</v>
      </c>
      <c r="C824" s="121">
        <v>100725</v>
      </c>
      <c r="D824" s="1037" t="s">
        <v>2212</v>
      </c>
      <c r="E824" s="1038"/>
      <c r="F824" s="1038"/>
      <c r="G824" s="1038"/>
      <c r="H824" s="1038"/>
      <c r="I824" s="1039"/>
      <c r="J824" s="121" t="s">
        <v>45</v>
      </c>
    </row>
    <row r="825" spans="1:12" x14ac:dyDescent="0.2">
      <c r="B825" s="172" t="s">
        <v>140</v>
      </c>
      <c r="C825" s="173"/>
      <c r="D825" s="319"/>
      <c r="E825" s="319"/>
      <c r="F825" s="319"/>
      <c r="G825" s="319"/>
      <c r="H825" s="319"/>
      <c r="I825" s="319"/>
      <c r="J825" s="325"/>
    </row>
    <row r="826" spans="1:12" x14ac:dyDescent="0.2">
      <c r="B826" s="183" t="s">
        <v>270</v>
      </c>
      <c r="C826" s="183" t="s">
        <v>248</v>
      </c>
      <c r="D826" s="183" t="s">
        <v>249</v>
      </c>
      <c r="E826" s="183" t="s">
        <v>283</v>
      </c>
      <c r="F826" s="861" t="s">
        <v>250</v>
      </c>
      <c r="G826" s="861"/>
      <c r="H826" s="861" t="s">
        <v>336</v>
      </c>
      <c r="I826" s="861"/>
      <c r="J826" s="320" t="s">
        <v>251</v>
      </c>
    </row>
    <row r="827" spans="1:12" x14ac:dyDescent="0.2">
      <c r="B827" s="174" t="s">
        <v>327</v>
      </c>
      <c r="C827" s="174">
        <v>0.9</v>
      </c>
      <c r="D827" s="174">
        <v>1.2</v>
      </c>
      <c r="E827" s="174">
        <v>3</v>
      </c>
      <c r="F827" s="873">
        <v>3.24</v>
      </c>
      <c r="G827" s="873"/>
      <c r="H827" s="858">
        <v>6.48</v>
      </c>
      <c r="I827" s="858"/>
      <c r="J827" s="1052"/>
    </row>
    <row r="828" spans="1:12" x14ac:dyDescent="0.2">
      <c r="B828" s="174" t="s">
        <v>1135</v>
      </c>
      <c r="C828" s="174">
        <v>1</v>
      </c>
      <c r="D828" s="174">
        <v>0.6</v>
      </c>
      <c r="E828" s="174">
        <v>6</v>
      </c>
      <c r="F828" s="873">
        <v>5.24</v>
      </c>
      <c r="G828" s="873"/>
      <c r="H828" s="858">
        <v>10.48</v>
      </c>
      <c r="I828" s="858"/>
      <c r="J828" s="1053"/>
    </row>
    <row r="829" spans="1:12" x14ac:dyDescent="0.2">
      <c r="B829" s="174" t="s">
        <v>1483</v>
      </c>
      <c r="C829" s="174">
        <v>2.5</v>
      </c>
      <c r="D829" s="174">
        <v>0.6</v>
      </c>
      <c r="E829" s="174">
        <v>3</v>
      </c>
      <c r="F829" s="873">
        <v>7.24</v>
      </c>
      <c r="G829" s="873"/>
      <c r="H829" s="858">
        <v>14.48</v>
      </c>
      <c r="I829" s="858"/>
      <c r="J829" s="700"/>
    </row>
    <row r="830" spans="1:12" x14ac:dyDescent="0.2">
      <c r="B830" s="412" t="s">
        <v>774</v>
      </c>
      <c r="C830" s="173"/>
      <c r="D830" s="319"/>
      <c r="E830" s="319"/>
      <c r="F830" s="319"/>
      <c r="G830" s="319"/>
      <c r="H830" s="319"/>
      <c r="I830" s="319"/>
      <c r="J830" s="325"/>
    </row>
    <row r="831" spans="1:12" x14ac:dyDescent="0.2">
      <c r="B831" s="183" t="s">
        <v>270</v>
      </c>
      <c r="C831" s="183" t="s">
        <v>248</v>
      </c>
      <c r="D831" s="183" t="s">
        <v>249</v>
      </c>
      <c r="E831" s="183" t="s">
        <v>283</v>
      </c>
      <c r="F831" s="861" t="s">
        <v>250</v>
      </c>
      <c r="G831" s="861"/>
      <c r="H831" s="861" t="s">
        <v>336</v>
      </c>
      <c r="I831" s="861"/>
      <c r="J831" s="320" t="s">
        <v>251</v>
      </c>
    </row>
    <row r="832" spans="1:12" x14ac:dyDescent="0.2">
      <c r="B832" s="174" t="s">
        <v>319</v>
      </c>
      <c r="C832" s="174">
        <v>0.7</v>
      </c>
      <c r="D832" s="174">
        <v>0.7</v>
      </c>
      <c r="E832" s="174">
        <v>1</v>
      </c>
      <c r="F832" s="873">
        <v>0.49</v>
      </c>
      <c r="G832" s="873"/>
      <c r="H832" s="858">
        <v>0.98</v>
      </c>
      <c r="I832" s="858"/>
      <c r="J832" s="868" t="s">
        <v>960</v>
      </c>
    </row>
    <row r="833" spans="1:10" x14ac:dyDescent="0.2">
      <c r="B833" s="174" t="s">
        <v>320</v>
      </c>
      <c r="C833" s="174">
        <v>0.7</v>
      </c>
      <c r="D833" s="174">
        <v>1.6</v>
      </c>
      <c r="E833" s="174">
        <v>8</v>
      </c>
      <c r="F833" s="873">
        <v>8.9600000000000009</v>
      </c>
      <c r="G833" s="873"/>
      <c r="H833" s="858">
        <v>17.920000000000002</v>
      </c>
      <c r="I833" s="858"/>
      <c r="J833" s="869"/>
    </row>
    <row r="834" spans="1:10" x14ac:dyDescent="0.2">
      <c r="B834" s="174" t="s">
        <v>321</v>
      </c>
      <c r="C834" s="174">
        <v>0.8</v>
      </c>
      <c r="D834" s="174">
        <v>2.1</v>
      </c>
      <c r="E834" s="174">
        <v>8</v>
      </c>
      <c r="F834" s="873">
        <v>13.44</v>
      </c>
      <c r="G834" s="873"/>
      <c r="H834" s="858">
        <v>26.88</v>
      </c>
      <c r="I834" s="858"/>
      <c r="J834" s="869"/>
    </row>
    <row r="835" spans="1:10" x14ac:dyDescent="0.2">
      <c r="B835" s="174" t="s">
        <v>322</v>
      </c>
      <c r="C835" s="174">
        <v>0.8</v>
      </c>
      <c r="D835" s="174">
        <v>2.1</v>
      </c>
      <c r="E835" s="174">
        <v>7</v>
      </c>
      <c r="F835" s="873">
        <v>11.76</v>
      </c>
      <c r="G835" s="873"/>
      <c r="H835" s="858">
        <v>23.52</v>
      </c>
      <c r="I835" s="858"/>
      <c r="J835" s="869"/>
    </row>
    <row r="836" spans="1:10" x14ac:dyDescent="0.2">
      <c r="B836" s="174" t="s">
        <v>323</v>
      </c>
      <c r="C836" s="174">
        <v>1.1000000000000001</v>
      </c>
      <c r="D836" s="174">
        <v>2.1</v>
      </c>
      <c r="E836" s="174">
        <v>1</v>
      </c>
      <c r="F836" s="873">
        <v>2.31</v>
      </c>
      <c r="G836" s="873"/>
      <c r="H836" s="858">
        <v>4.62</v>
      </c>
      <c r="I836" s="858"/>
      <c r="J836" s="869"/>
    </row>
    <row r="837" spans="1:10" x14ac:dyDescent="0.2">
      <c r="B837" s="174" t="s">
        <v>324</v>
      </c>
      <c r="C837" s="174">
        <v>1.2</v>
      </c>
      <c r="D837" s="174">
        <v>2.1</v>
      </c>
      <c r="E837" s="174">
        <v>1</v>
      </c>
      <c r="F837" s="873">
        <v>2.52</v>
      </c>
      <c r="G837" s="873"/>
      <c r="H837" s="858">
        <v>5.04</v>
      </c>
      <c r="I837" s="858"/>
      <c r="J837" s="869"/>
    </row>
    <row r="838" spans="1:10" x14ac:dyDescent="0.2">
      <c r="B838" s="174" t="s">
        <v>325</v>
      </c>
      <c r="C838" s="174">
        <v>1.5</v>
      </c>
      <c r="D838" s="174">
        <v>2.1</v>
      </c>
      <c r="E838" s="174">
        <v>1</v>
      </c>
      <c r="F838" s="873">
        <v>3.15</v>
      </c>
      <c r="G838" s="873"/>
      <c r="H838" s="858">
        <v>6.3</v>
      </c>
      <c r="I838" s="858"/>
      <c r="J838" s="869"/>
    </row>
    <row r="839" spans="1:10" x14ac:dyDescent="0.2">
      <c r="B839" s="174" t="s">
        <v>1134</v>
      </c>
      <c r="C839" s="174">
        <v>1.5</v>
      </c>
      <c r="D839" s="174">
        <v>2.1</v>
      </c>
      <c r="E839" s="174">
        <v>1</v>
      </c>
      <c r="F839" s="873">
        <v>3.15</v>
      </c>
      <c r="G839" s="873"/>
      <c r="H839" s="858">
        <v>6.3</v>
      </c>
      <c r="I839" s="858"/>
      <c r="J839" s="869"/>
    </row>
    <row r="840" spans="1:10" x14ac:dyDescent="0.2">
      <c r="B840" s="174" t="s">
        <v>1489</v>
      </c>
      <c r="C840" s="174">
        <v>2.5</v>
      </c>
      <c r="D840" s="174">
        <v>2.1</v>
      </c>
      <c r="E840" s="174">
        <v>1</v>
      </c>
      <c r="F840" s="873">
        <v>5.25</v>
      </c>
      <c r="G840" s="873"/>
      <c r="H840" s="858">
        <v>10.5</v>
      </c>
      <c r="I840" s="858"/>
      <c r="J840" s="869"/>
    </row>
    <row r="841" spans="1:10" x14ac:dyDescent="0.2">
      <c r="B841" s="174" t="s">
        <v>1491</v>
      </c>
      <c r="C841" s="174">
        <v>3</v>
      </c>
      <c r="D841" s="174">
        <v>2</v>
      </c>
      <c r="E841" s="174">
        <v>1</v>
      </c>
      <c r="F841" s="873">
        <v>6</v>
      </c>
      <c r="G841" s="873"/>
      <c r="H841" s="858">
        <v>12</v>
      </c>
      <c r="I841" s="858"/>
      <c r="J841" s="869"/>
    </row>
    <row r="842" spans="1:10" x14ac:dyDescent="0.2">
      <c r="A842" s="411" t="s">
        <v>1261</v>
      </c>
      <c r="B842" s="791" t="s">
        <v>252</v>
      </c>
      <c r="C842" s="792"/>
      <c r="D842" s="792"/>
      <c r="E842" s="792"/>
      <c r="F842" s="792"/>
      <c r="G842" s="793"/>
      <c r="H842" s="794">
        <v>145.5</v>
      </c>
      <c r="I842" s="795"/>
      <c r="J842" s="870"/>
    </row>
    <row r="843" spans="1:10" x14ac:dyDescent="0.2">
      <c r="B843" s="323" t="s">
        <v>198</v>
      </c>
      <c r="C843" s="324"/>
      <c r="D843" s="874" t="s">
        <v>169</v>
      </c>
      <c r="E843" s="874"/>
      <c r="F843" s="874"/>
      <c r="G843" s="874"/>
      <c r="H843" s="874"/>
      <c r="I843" s="874"/>
      <c r="J843" s="325"/>
    </row>
    <row r="844" spans="1:10" x14ac:dyDescent="0.2">
      <c r="B844" s="106" t="s">
        <v>1262</v>
      </c>
      <c r="C844" s="200">
        <v>88485</v>
      </c>
      <c r="D844" s="805" t="s">
        <v>2214</v>
      </c>
      <c r="E844" s="806"/>
      <c r="F844" s="806"/>
      <c r="G844" s="806"/>
      <c r="H844" s="806"/>
      <c r="I844" s="807"/>
      <c r="J844" s="200" t="s">
        <v>45</v>
      </c>
    </row>
    <row r="845" spans="1:10" x14ac:dyDescent="0.2">
      <c r="B845" s="796" t="s">
        <v>247</v>
      </c>
      <c r="C845" s="797"/>
      <c r="D845" s="797"/>
      <c r="E845" s="797"/>
      <c r="F845" s="797"/>
      <c r="G845" s="798"/>
      <c r="H845" s="799" t="s">
        <v>250</v>
      </c>
      <c r="I845" s="799"/>
      <c r="J845" s="277" t="s">
        <v>251</v>
      </c>
    </row>
    <row r="846" spans="1:10" x14ac:dyDescent="0.2">
      <c r="B846" s="800"/>
      <c r="C846" s="801"/>
      <c r="D846" s="801"/>
      <c r="E846" s="801"/>
      <c r="F846" s="801"/>
      <c r="G846" s="802"/>
      <c r="H846" s="803">
        <v>434.9</v>
      </c>
      <c r="I846" s="804"/>
      <c r="J846" s="789" t="s">
        <v>250</v>
      </c>
    </row>
    <row r="847" spans="1:10" x14ac:dyDescent="0.2">
      <c r="A847" s="411" t="s">
        <v>1262</v>
      </c>
      <c r="B847" s="791" t="s">
        <v>252</v>
      </c>
      <c r="C847" s="792"/>
      <c r="D847" s="792"/>
      <c r="E847" s="792"/>
      <c r="F847" s="792"/>
      <c r="G847" s="793"/>
      <c r="H847" s="794">
        <v>434.9</v>
      </c>
      <c r="I847" s="795"/>
      <c r="J847" s="790"/>
    </row>
    <row r="848" spans="1:10" x14ac:dyDescent="0.2">
      <c r="B848" s="106" t="s">
        <v>1263</v>
      </c>
      <c r="C848" s="200">
        <v>1901003033</v>
      </c>
      <c r="D848" s="805" t="s">
        <v>2216</v>
      </c>
      <c r="E848" s="806"/>
      <c r="F848" s="806"/>
      <c r="G848" s="806"/>
      <c r="H848" s="806"/>
      <c r="I848" s="807"/>
      <c r="J848" s="200" t="s">
        <v>45</v>
      </c>
    </row>
    <row r="849" spans="1:10" x14ac:dyDescent="0.2">
      <c r="B849" s="796" t="s">
        <v>247</v>
      </c>
      <c r="C849" s="797"/>
      <c r="D849" s="797"/>
      <c r="E849" s="797"/>
      <c r="F849" s="797"/>
      <c r="G849" s="798"/>
      <c r="H849" s="799" t="s">
        <v>250</v>
      </c>
      <c r="I849" s="799"/>
      <c r="J849" s="277" t="s">
        <v>251</v>
      </c>
    </row>
    <row r="850" spans="1:10" x14ac:dyDescent="0.2">
      <c r="B850" s="800"/>
      <c r="C850" s="801"/>
      <c r="D850" s="801"/>
      <c r="E850" s="801"/>
      <c r="F850" s="801"/>
      <c r="G850" s="802"/>
      <c r="H850" s="803">
        <v>434.9</v>
      </c>
      <c r="I850" s="804"/>
      <c r="J850" s="789" t="s">
        <v>250</v>
      </c>
    </row>
    <row r="851" spans="1:10" x14ac:dyDescent="0.2">
      <c r="A851" s="411" t="s">
        <v>1263</v>
      </c>
      <c r="B851" s="791" t="s">
        <v>252</v>
      </c>
      <c r="C851" s="792"/>
      <c r="D851" s="792"/>
      <c r="E851" s="792"/>
      <c r="F851" s="792"/>
      <c r="G851" s="793"/>
      <c r="H851" s="794">
        <v>434.9</v>
      </c>
      <c r="I851" s="795"/>
      <c r="J851" s="790"/>
    </row>
    <row r="852" spans="1:10" x14ac:dyDescent="0.2">
      <c r="B852" s="106" t="s">
        <v>1264</v>
      </c>
      <c r="C852" s="200">
        <v>88489</v>
      </c>
      <c r="D852" s="805" t="s">
        <v>2217</v>
      </c>
      <c r="E852" s="806"/>
      <c r="F852" s="806"/>
      <c r="G852" s="806"/>
      <c r="H852" s="806"/>
      <c r="I852" s="807"/>
      <c r="J852" s="200" t="s">
        <v>45</v>
      </c>
    </row>
    <row r="853" spans="1:10" x14ac:dyDescent="0.2">
      <c r="B853" s="860" t="s">
        <v>222</v>
      </c>
      <c r="C853" s="860"/>
      <c r="D853" s="860"/>
      <c r="E853" s="277" t="s">
        <v>278</v>
      </c>
      <c r="F853" s="277" t="s">
        <v>249</v>
      </c>
      <c r="G853" s="306" t="s">
        <v>336</v>
      </c>
      <c r="H853" s="306" t="s">
        <v>279</v>
      </c>
      <c r="I853" s="277" t="s">
        <v>281</v>
      </c>
      <c r="J853" s="277" t="s">
        <v>251</v>
      </c>
    </row>
    <row r="854" spans="1:10" x14ac:dyDescent="0.2">
      <c r="B854" s="871" t="s">
        <v>1006</v>
      </c>
      <c r="C854" s="871"/>
      <c r="D854" s="871"/>
      <c r="E854" s="196">
        <v>10.3</v>
      </c>
      <c r="F854" s="174">
        <v>3</v>
      </c>
      <c r="G854" s="196">
        <v>30.9</v>
      </c>
      <c r="H854" s="120">
        <v>1.68</v>
      </c>
      <c r="I854" s="307">
        <v>29.22</v>
      </c>
      <c r="J854" s="862" t="s">
        <v>354</v>
      </c>
    </row>
    <row r="855" spans="1:10" x14ac:dyDescent="0.2">
      <c r="B855" s="871" t="s">
        <v>1007</v>
      </c>
      <c r="C855" s="871"/>
      <c r="D855" s="871"/>
      <c r="E855" s="196">
        <v>19.850000000000001</v>
      </c>
      <c r="F855" s="174">
        <v>3</v>
      </c>
      <c r="G855" s="196">
        <v>59.55</v>
      </c>
      <c r="H855" s="120">
        <v>2.76</v>
      </c>
      <c r="I855" s="307">
        <v>56.79</v>
      </c>
      <c r="J855" s="863"/>
    </row>
    <row r="856" spans="1:10" x14ac:dyDescent="0.2">
      <c r="B856" s="871" t="s">
        <v>1472</v>
      </c>
      <c r="C856" s="871"/>
      <c r="D856" s="871"/>
      <c r="E856" s="196">
        <v>13.67</v>
      </c>
      <c r="F856" s="174">
        <v>3</v>
      </c>
      <c r="G856" s="196">
        <v>41.01</v>
      </c>
      <c r="H856" s="120">
        <v>2.93</v>
      </c>
      <c r="I856" s="307">
        <v>38.08</v>
      </c>
      <c r="J856" s="863"/>
    </row>
    <row r="857" spans="1:10" x14ac:dyDescent="0.2">
      <c r="B857" s="871" t="s">
        <v>769</v>
      </c>
      <c r="C857" s="871"/>
      <c r="D857" s="871"/>
      <c r="E857" s="196">
        <v>33.11</v>
      </c>
      <c r="F857" s="174">
        <v>3</v>
      </c>
      <c r="G857" s="196">
        <v>99.33</v>
      </c>
      <c r="H857" s="120">
        <v>12.11</v>
      </c>
      <c r="I857" s="307">
        <v>87.22</v>
      </c>
      <c r="J857" s="863"/>
    </row>
    <row r="858" spans="1:10" x14ac:dyDescent="0.2">
      <c r="B858" s="871" t="s">
        <v>770</v>
      </c>
      <c r="C858" s="871"/>
      <c r="D858" s="871"/>
      <c r="E858" s="196">
        <v>27.39</v>
      </c>
      <c r="F858" s="174">
        <v>3</v>
      </c>
      <c r="G858" s="196">
        <v>82.17</v>
      </c>
      <c r="H858" s="120">
        <v>11.13</v>
      </c>
      <c r="I858" s="307">
        <v>71.040000000000006</v>
      </c>
      <c r="J858" s="863"/>
    </row>
    <row r="859" spans="1:10" x14ac:dyDescent="0.2">
      <c r="B859" s="871" t="s">
        <v>1008</v>
      </c>
      <c r="C859" s="871"/>
      <c r="D859" s="871"/>
      <c r="E859" s="196">
        <v>15.05</v>
      </c>
      <c r="F859" s="174">
        <v>3</v>
      </c>
      <c r="G859" s="196">
        <v>45.14</v>
      </c>
      <c r="H859" s="120">
        <v>2.1</v>
      </c>
      <c r="I859" s="307">
        <v>43.04</v>
      </c>
      <c r="J859" s="863"/>
    </row>
    <row r="860" spans="1:10" x14ac:dyDescent="0.2">
      <c r="B860" s="871" t="s">
        <v>1013</v>
      </c>
      <c r="C860" s="871"/>
      <c r="D860" s="871"/>
      <c r="E860" s="196">
        <v>8.5</v>
      </c>
      <c r="F860" s="174">
        <v>3</v>
      </c>
      <c r="G860" s="196">
        <v>25.5</v>
      </c>
      <c r="H860" s="120">
        <v>6.04</v>
      </c>
      <c r="I860" s="307">
        <v>19.46</v>
      </c>
      <c r="J860" s="863"/>
    </row>
    <row r="861" spans="1:10" x14ac:dyDescent="0.2">
      <c r="B861" s="871" t="s">
        <v>1014</v>
      </c>
      <c r="C861" s="871"/>
      <c r="D861" s="871"/>
      <c r="E861" s="196">
        <v>13</v>
      </c>
      <c r="F861" s="174">
        <v>3</v>
      </c>
      <c r="G861" s="196">
        <v>39</v>
      </c>
      <c r="H861" s="120">
        <v>5.04</v>
      </c>
      <c r="I861" s="307">
        <v>33.96</v>
      </c>
      <c r="J861" s="863"/>
    </row>
    <row r="862" spans="1:10" x14ac:dyDescent="0.2">
      <c r="B862" s="871" t="s">
        <v>1452</v>
      </c>
      <c r="C862" s="871"/>
      <c r="D862" s="871"/>
      <c r="E862" s="196">
        <v>16.7</v>
      </c>
      <c r="F862" s="174">
        <v>3</v>
      </c>
      <c r="G862" s="196">
        <v>50.1</v>
      </c>
      <c r="H862" s="120">
        <v>6.73</v>
      </c>
      <c r="I862" s="307">
        <v>43.37</v>
      </c>
      <c r="J862" s="863"/>
    </row>
    <row r="863" spans="1:10" x14ac:dyDescent="0.2">
      <c r="B863" s="871" t="s">
        <v>1533</v>
      </c>
      <c r="C863" s="871"/>
      <c r="D863" s="871"/>
      <c r="E863" s="196">
        <v>4.8</v>
      </c>
      <c r="F863" s="174">
        <v>3</v>
      </c>
      <c r="G863" s="196">
        <v>14.399999999999999</v>
      </c>
      <c r="H863" s="120">
        <v>1.6800000000000002</v>
      </c>
      <c r="I863" s="307">
        <v>12.719999999999999</v>
      </c>
      <c r="J863" s="863"/>
    </row>
    <row r="864" spans="1:10" x14ac:dyDescent="0.2">
      <c r="A864" s="411" t="s">
        <v>1264</v>
      </c>
      <c r="B864" s="791" t="s">
        <v>252</v>
      </c>
      <c r="C864" s="792"/>
      <c r="D864" s="792"/>
      <c r="E864" s="792"/>
      <c r="F864" s="792"/>
      <c r="G864" s="792"/>
      <c r="H864" s="793"/>
      <c r="I864" s="303">
        <v>434.9</v>
      </c>
      <c r="J864" s="864"/>
    </row>
    <row r="865" spans="1:10" x14ac:dyDescent="0.2">
      <c r="B865" s="323" t="s">
        <v>948</v>
      </c>
      <c r="C865" s="324"/>
      <c r="D865" s="874" t="s">
        <v>170</v>
      </c>
      <c r="E865" s="874"/>
      <c r="F865" s="874"/>
      <c r="G865" s="874"/>
      <c r="H865" s="874"/>
      <c r="I865" s="874"/>
      <c r="J865" s="325"/>
    </row>
    <row r="866" spans="1:10" x14ac:dyDescent="0.2">
      <c r="B866" s="106" t="s">
        <v>1265</v>
      </c>
      <c r="C866" s="200">
        <v>88485</v>
      </c>
      <c r="D866" s="805" t="s">
        <v>2214</v>
      </c>
      <c r="E866" s="806"/>
      <c r="F866" s="806"/>
      <c r="G866" s="806"/>
      <c r="H866" s="806"/>
      <c r="I866" s="807"/>
      <c r="J866" s="200" t="s">
        <v>45</v>
      </c>
    </row>
    <row r="867" spans="1:10" x14ac:dyDescent="0.2">
      <c r="B867" s="796" t="s">
        <v>247</v>
      </c>
      <c r="C867" s="797"/>
      <c r="D867" s="797"/>
      <c r="E867" s="797"/>
      <c r="F867" s="797"/>
      <c r="G867" s="798"/>
      <c r="H867" s="799" t="s">
        <v>250</v>
      </c>
      <c r="I867" s="799"/>
      <c r="J867" s="277" t="s">
        <v>251</v>
      </c>
    </row>
    <row r="868" spans="1:10" x14ac:dyDescent="0.2">
      <c r="B868" s="800"/>
      <c r="C868" s="801"/>
      <c r="D868" s="801"/>
      <c r="E868" s="801"/>
      <c r="F868" s="801"/>
      <c r="G868" s="802"/>
      <c r="H868" s="803">
        <v>333.29740000000004</v>
      </c>
      <c r="I868" s="804"/>
      <c r="J868" s="789" t="s">
        <v>250</v>
      </c>
    </row>
    <row r="869" spans="1:10" x14ac:dyDescent="0.2">
      <c r="A869" s="411" t="s">
        <v>1265</v>
      </c>
      <c r="B869" s="791" t="s">
        <v>252</v>
      </c>
      <c r="C869" s="792"/>
      <c r="D869" s="792"/>
      <c r="E869" s="792"/>
      <c r="F869" s="792"/>
      <c r="G869" s="793"/>
      <c r="H869" s="794">
        <v>333.29740000000004</v>
      </c>
      <c r="I869" s="795"/>
      <c r="J869" s="790"/>
    </row>
    <row r="870" spans="1:10" x14ac:dyDescent="0.2">
      <c r="B870" s="106" t="s">
        <v>1266</v>
      </c>
      <c r="C870" s="200">
        <v>1901003505</v>
      </c>
      <c r="D870" s="805" t="s">
        <v>2219</v>
      </c>
      <c r="E870" s="806"/>
      <c r="F870" s="806"/>
      <c r="G870" s="806"/>
      <c r="H870" s="806"/>
      <c r="I870" s="807"/>
      <c r="J870" s="200" t="s">
        <v>45</v>
      </c>
    </row>
    <row r="871" spans="1:10" x14ac:dyDescent="0.2">
      <c r="B871" s="922" t="s">
        <v>247</v>
      </c>
      <c r="C871" s="923"/>
      <c r="D871" s="924"/>
      <c r="E871" s="310" t="s">
        <v>278</v>
      </c>
      <c r="F871" s="201" t="s">
        <v>300</v>
      </c>
      <c r="G871" s="201" t="s">
        <v>301</v>
      </c>
      <c r="H871" s="945" t="s">
        <v>250</v>
      </c>
      <c r="I871" s="945"/>
      <c r="J871" s="333" t="s">
        <v>251</v>
      </c>
    </row>
    <row r="872" spans="1:10" x14ac:dyDescent="0.2">
      <c r="B872" s="919" t="s">
        <v>1086</v>
      </c>
      <c r="C872" s="920"/>
      <c r="D872" s="921"/>
      <c r="E872" s="312">
        <v>52.65</v>
      </c>
      <c r="F872" s="312">
        <v>3.47</v>
      </c>
      <c r="G872" s="312">
        <v>25.865000000000002</v>
      </c>
      <c r="H872" s="925">
        <v>156.8305</v>
      </c>
      <c r="I872" s="925"/>
      <c r="J872" s="810" t="s">
        <v>302</v>
      </c>
    </row>
    <row r="873" spans="1:10" x14ac:dyDescent="0.2">
      <c r="A873" s="411" t="s">
        <v>1266</v>
      </c>
      <c r="B873" s="919" t="s">
        <v>796</v>
      </c>
      <c r="C873" s="920"/>
      <c r="D873" s="921"/>
      <c r="E873" s="312">
        <v>14.97</v>
      </c>
      <c r="F873" s="312">
        <v>3.35</v>
      </c>
      <c r="G873" s="312">
        <v>0.48999999999999994</v>
      </c>
      <c r="H873" s="925">
        <v>49.659500000000001</v>
      </c>
      <c r="I873" s="925"/>
      <c r="J873" s="872"/>
    </row>
    <row r="874" spans="1:10" x14ac:dyDescent="0.2">
      <c r="A874" s="411"/>
      <c r="B874" s="919" t="s">
        <v>795</v>
      </c>
      <c r="C874" s="920"/>
      <c r="D874" s="921"/>
      <c r="E874" s="312">
        <v>76.39</v>
      </c>
      <c r="F874" s="312">
        <v>1.66</v>
      </c>
      <c r="G874" s="312">
        <v>0</v>
      </c>
      <c r="H874" s="925">
        <v>126.8074</v>
      </c>
      <c r="I874" s="925"/>
      <c r="J874" s="872"/>
    </row>
    <row r="875" spans="1:10" x14ac:dyDescent="0.2">
      <c r="B875" s="986" t="s">
        <v>252</v>
      </c>
      <c r="C875" s="987"/>
      <c r="D875" s="987"/>
      <c r="E875" s="987"/>
      <c r="F875" s="987"/>
      <c r="G875" s="987"/>
      <c r="H875" s="1017">
        <v>333.29740000000004</v>
      </c>
      <c r="I875" s="1017"/>
      <c r="J875" s="811"/>
    </row>
    <row r="876" spans="1:10" x14ac:dyDescent="0.2">
      <c r="B876" s="149" t="s">
        <v>1267</v>
      </c>
      <c r="C876" s="161"/>
      <c r="D876" s="151" t="s">
        <v>171</v>
      </c>
      <c r="E876" s="151"/>
      <c r="F876" s="151"/>
      <c r="G876" s="151"/>
      <c r="H876" s="151"/>
      <c r="I876" s="151"/>
      <c r="J876" s="162"/>
    </row>
    <row r="877" spans="1:10" x14ac:dyDescent="0.2">
      <c r="B877" s="106" t="s">
        <v>1268</v>
      </c>
      <c r="C877" s="200">
        <v>88484</v>
      </c>
      <c r="D877" s="805" t="s">
        <v>2220</v>
      </c>
      <c r="E877" s="806"/>
      <c r="F877" s="806"/>
      <c r="G877" s="806"/>
      <c r="H877" s="806"/>
      <c r="I877" s="807"/>
      <c r="J877" s="200" t="s">
        <v>45</v>
      </c>
    </row>
    <row r="878" spans="1:10" x14ac:dyDescent="0.2">
      <c r="B878" s="796" t="s">
        <v>247</v>
      </c>
      <c r="C878" s="797"/>
      <c r="D878" s="797"/>
      <c r="E878" s="797"/>
      <c r="F878" s="797"/>
      <c r="G878" s="798"/>
      <c r="H878" s="799" t="s">
        <v>250</v>
      </c>
      <c r="I878" s="799"/>
      <c r="J878" s="277" t="s">
        <v>251</v>
      </c>
    </row>
    <row r="879" spans="1:10" x14ac:dyDescent="0.2">
      <c r="B879" s="800"/>
      <c r="C879" s="801"/>
      <c r="D879" s="801"/>
      <c r="E879" s="801"/>
      <c r="F879" s="801"/>
      <c r="G879" s="802"/>
      <c r="H879" s="803">
        <v>303.75</v>
      </c>
      <c r="I879" s="804"/>
      <c r="J879" s="789" t="s">
        <v>250</v>
      </c>
    </row>
    <row r="880" spans="1:10" x14ac:dyDescent="0.2">
      <c r="A880" s="411" t="s">
        <v>1268</v>
      </c>
      <c r="B880" s="791" t="s">
        <v>252</v>
      </c>
      <c r="C880" s="792"/>
      <c r="D880" s="792"/>
      <c r="E880" s="792"/>
      <c r="F880" s="792"/>
      <c r="G880" s="793"/>
      <c r="H880" s="794">
        <v>303.75</v>
      </c>
      <c r="I880" s="795"/>
      <c r="J880" s="790"/>
    </row>
    <row r="881" spans="1:10" x14ac:dyDescent="0.2">
      <c r="B881" s="106" t="s">
        <v>1269</v>
      </c>
      <c r="C881" s="200">
        <v>88496</v>
      </c>
      <c r="D881" s="805" t="s">
        <v>2222</v>
      </c>
      <c r="E881" s="806"/>
      <c r="F881" s="806"/>
      <c r="G881" s="806"/>
      <c r="H881" s="806"/>
      <c r="I881" s="807"/>
      <c r="J881" s="200" t="s">
        <v>45</v>
      </c>
    </row>
    <row r="882" spans="1:10" x14ac:dyDescent="0.2">
      <c r="B882" s="796" t="s">
        <v>247</v>
      </c>
      <c r="C882" s="797"/>
      <c r="D882" s="797"/>
      <c r="E882" s="797"/>
      <c r="F882" s="797"/>
      <c r="G882" s="798"/>
      <c r="H882" s="799" t="s">
        <v>250</v>
      </c>
      <c r="I882" s="799"/>
      <c r="J882" s="277" t="s">
        <v>251</v>
      </c>
    </row>
    <row r="883" spans="1:10" x14ac:dyDescent="0.2">
      <c r="B883" s="800"/>
      <c r="C883" s="801"/>
      <c r="D883" s="801"/>
      <c r="E883" s="801"/>
      <c r="F883" s="801"/>
      <c r="G883" s="802"/>
      <c r="H883" s="803">
        <v>303.75</v>
      </c>
      <c r="I883" s="804"/>
      <c r="J883" s="789" t="s">
        <v>250</v>
      </c>
    </row>
    <row r="884" spans="1:10" x14ac:dyDescent="0.2">
      <c r="A884" s="411" t="s">
        <v>1269</v>
      </c>
      <c r="B884" s="791" t="s">
        <v>252</v>
      </c>
      <c r="C884" s="792"/>
      <c r="D884" s="792"/>
      <c r="E884" s="792"/>
      <c r="F884" s="792"/>
      <c r="G884" s="793"/>
      <c r="H884" s="794">
        <v>303.75</v>
      </c>
      <c r="I884" s="795"/>
      <c r="J884" s="790"/>
    </row>
    <row r="885" spans="1:10" x14ac:dyDescent="0.2">
      <c r="B885" s="106" t="s">
        <v>1270</v>
      </c>
      <c r="C885" s="200">
        <v>88488</v>
      </c>
      <c r="D885" s="805" t="s">
        <v>2224</v>
      </c>
      <c r="E885" s="806"/>
      <c r="F885" s="806"/>
      <c r="G885" s="806"/>
      <c r="H885" s="806"/>
      <c r="I885" s="807"/>
      <c r="J885" s="200" t="s">
        <v>45</v>
      </c>
    </row>
    <row r="886" spans="1:10" x14ac:dyDescent="0.2">
      <c r="B886" s="796" t="s">
        <v>247</v>
      </c>
      <c r="C886" s="797"/>
      <c r="D886" s="797"/>
      <c r="E886" s="935" t="s">
        <v>222</v>
      </c>
      <c r="F886" s="936"/>
      <c r="G886" s="937"/>
      <c r="H886" s="933" t="s">
        <v>250</v>
      </c>
      <c r="I886" s="934"/>
      <c r="J886" s="315" t="s">
        <v>295</v>
      </c>
    </row>
    <row r="887" spans="1:10" x14ac:dyDescent="0.2">
      <c r="B887" s="197"/>
      <c r="C887" s="137"/>
      <c r="D887" s="138"/>
      <c r="E887" s="853" t="s">
        <v>1006</v>
      </c>
      <c r="F887" s="854"/>
      <c r="G887" s="855"/>
      <c r="H887" s="817">
        <v>6.6</v>
      </c>
      <c r="I887" s="817"/>
      <c r="J887" s="821" t="s">
        <v>303</v>
      </c>
    </row>
    <row r="888" spans="1:10" x14ac:dyDescent="0.2">
      <c r="B888" s="128"/>
      <c r="C888" s="150"/>
      <c r="D888" s="129"/>
      <c r="E888" s="853" t="s">
        <v>1007</v>
      </c>
      <c r="F888" s="854"/>
      <c r="G888" s="855"/>
      <c r="H888" s="817">
        <v>9.5399999999999991</v>
      </c>
      <c r="I888" s="817"/>
      <c r="J888" s="822"/>
    </row>
    <row r="889" spans="1:10" x14ac:dyDescent="0.2">
      <c r="B889" s="128"/>
      <c r="C889" s="150"/>
      <c r="D889" s="129"/>
      <c r="E889" s="853" t="s">
        <v>1472</v>
      </c>
      <c r="F889" s="854"/>
      <c r="G889" s="855"/>
      <c r="H889" s="817">
        <v>10.54</v>
      </c>
      <c r="I889" s="817"/>
      <c r="J889" s="822"/>
    </row>
    <row r="890" spans="1:10" x14ac:dyDescent="0.2">
      <c r="B890" s="128"/>
      <c r="C890" s="150"/>
      <c r="D890" s="129"/>
      <c r="E890" s="853" t="s">
        <v>769</v>
      </c>
      <c r="F890" s="854"/>
      <c r="G890" s="855"/>
      <c r="H890" s="817">
        <v>29.11</v>
      </c>
      <c r="I890" s="817"/>
      <c r="J890" s="822"/>
    </row>
    <row r="891" spans="1:10" x14ac:dyDescent="0.2">
      <c r="B891" s="125"/>
      <c r="D891" s="130"/>
      <c r="E891" s="853" t="s">
        <v>770</v>
      </c>
      <c r="F891" s="854"/>
      <c r="G891" s="855"/>
      <c r="H891" s="817">
        <v>23.39</v>
      </c>
      <c r="I891" s="817"/>
      <c r="J891" s="822"/>
    </row>
    <row r="892" spans="1:10" x14ac:dyDescent="0.2">
      <c r="B892" s="128"/>
      <c r="C892" s="150"/>
      <c r="D892" s="129"/>
      <c r="E892" s="853" t="s">
        <v>1008</v>
      </c>
      <c r="F892" s="854"/>
      <c r="G892" s="855"/>
      <c r="H892" s="817">
        <v>12.45</v>
      </c>
      <c r="I892" s="817"/>
      <c r="J892" s="822"/>
    </row>
    <row r="893" spans="1:10" x14ac:dyDescent="0.2">
      <c r="B893" s="128"/>
      <c r="C893" s="150"/>
      <c r="D893" s="129"/>
      <c r="E893" s="853" t="s">
        <v>1009</v>
      </c>
      <c r="F893" s="854"/>
      <c r="G893" s="855"/>
      <c r="H893" s="817">
        <v>5.88</v>
      </c>
      <c r="I893" s="817"/>
      <c r="J893" s="822"/>
    </row>
    <row r="894" spans="1:10" x14ac:dyDescent="0.2">
      <c r="B894" s="128"/>
      <c r="C894" s="150"/>
      <c r="D894" s="129"/>
      <c r="E894" s="853" t="s">
        <v>470</v>
      </c>
      <c r="F894" s="854"/>
      <c r="G894" s="855"/>
      <c r="H894" s="817">
        <v>2.82</v>
      </c>
      <c r="I894" s="817"/>
      <c r="J894" s="822"/>
    </row>
    <row r="895" spans="1:10" x14ac:dyDescent="0.2">
      <c r="B895" s="128"/>
      <c r="C895" s="150"/>
      <c r="D895" s="129"/>
      <c r="E895" s="853" t="s">
        <v>470</v>
      </c>
      <c r="F895" s="854"/>
      <c r="G895" s="855"/>
      <c r="H895" s="817">
        <v>2.1</v>
      </c>
      <c r="I895" s="817"/>
      <c r="J895" s="822"/>
    </row>
    <row r="896" spans="1:10" x14ac:dyDescent="0.2">
      <c r="B896" s="128"/>
      <c r="C896" s="150"/>
      <c r="D896" s="129"/>
      <c r="E896" s="853" t="s">
        <v>470</v>
      </c>
      <c r="F896" s="854"/>
      <c r="G896" s="855"/>
      <c r="H896" s="817">
        <v>2.2000000000000002</v>
      </c>
      <c r="I896" s="817"/>
      <c r="J896" s="822"/>
    </row>
    <row r="897" spans="1:10" x14ac:dyDescent="0.2">
      <c r="B897" s="128"/>
      <c r="C897" s="150"/>
      <c r="D897" s="129"/>
      <c r="E897" s="853" t="s">
        <v>1473</v>
      </c>
      <c r="F897" s="854"/>
      <c r="G897" s="855"/>
      <c r="H897" s="817">
        <v>3.58</v>
      </c>
      <c r="I897" s="817"/>
      <c r="J897" s="822"/>
    </row>
    <row r="898" spans="1:10" x14ac:dyDescent="0.2">
      <c r="B898" s="128"/>
      <c r="C898" s="150"/>
      <c r="D898" s="129"/>
      <c r="E898" s="853" t="s">
        <v>1012</v>
      </c>
      <c r="F898" s="854"/>
      <c r="G898" s="855"/>
      <c r="H898" s="817">
        <v>11.64</v>
      </c>
      <c r="I898" s="817"/>
      <c r="J898" s="822"/>
    </row>
    <row r="899" spans="1:10" x14ac:dyDescent="0.2">
      <c r="B899" s="128"/>
      <c r="C899" s="150"/>
      <c r="D899" s="129"/>
      <c r="E899" s="853" t="s">
        <v>1013</v>
      </c>
      <c r="F899" s="854"/>
      <c r="G899" s="855"/>
      <c r="H899" s="817">
        <v>3.99</v>
      </c>
      <c r="I899" s="817"/>
      <c r="J899" s="822"/>
    </row>
    <row r="900" spans="1:10" x14ac:dyDescent="0.2">
      <c r="B900" s="128"/>
      <c r="C900" s="150"/>
      <c r="D900" s="129"/>
      <c r="E900" s="853" t="s">
        <v>1014</v>
      </c>
      <c r="F900" s="854"/>
      <c r="G900" s="855"/>
      <c r="H900" s="817">
        <v>9.75</v>
      </c>
      <c r="I900" s="817"/>
      <c r="J900" s="822"/>
    </row>
    <row r="901" spans="1:10" x14ac:dyDescent="0.2">
      <c r="B901" s="128"/>
      <c r="C901" s="150"/>
      <c r="D901" s="129"/>
      <c r="E901" s="853" t="s">
        <v>1015</v>
      </c>
      <c r="F901" s="854"/>
      <c r="G901" s="855"/>
      <c r="H901" s="817">
        <v>6.58</v>
      </c>
      <c r="I901" s="817"/>
      <c r="J901" s="822"/>
    </row>
    <row r="902" spans="1:10" x14ac:dyDescent="0.2">
      <c r="B902" s="128"/>
      <c r="C902" s="150"/>
      <c r="D902" s="129"/>
      <c r="E902" s="853" t="s">
        <v>1016</v>
      </c>
      <c r="F902" s="854"/>
      <c r="G902" s="855"/>
      <c r="H902" s="817">
        <v>22.26</v>
      </c>
      <c r="I902" s="817"/>
      <c r="J902" s="822"/>
    </row>
    <row r="903" spans="1:10" x14ac:dyDescent="0.2">
      <c r="B903" s="128"/>
      <c r="C903" s="150"/>
      <c r="D903" s="129"/>
      <c r="E903" s="853" t="s">
        <v>1452</v>
      </c>
      <c r="F903" s="854"/>
      <c r="G903" s="855"/>
      <c r="H903" s="817">
        <v>17.399999999999999</v>
      </c>
      <c r="I903" s="817"/>
      <c r="J903" s="822"/>
    </row>
    <row r="904" spans="1:10" x14ac:dyDescent="0.2">
      <c r="B904" s="128"/>
      <c r="C904" s="150"/>
      <c r="D904" s="129"/>
      <c r="E904" s="853" t="s">
        <v>1474</v>
      </c>
      <c r="F904" s="854"/>
      <c r="G904" s="855"/>
      <c r="H904" s="817">
        <v>7.27</v>
      </c>
      <c r="I904" s="817"/>
      <c r="J904" s="822"/>
    </row>
    <row r="905" spans="1:10" x14ac:dyDescent="0.2">
      <c r="B905" s="128"/>
      <c r="C905" s="150"/>
      <c r="D905" s="129"/>
      <c r="E905" s="853" t="s">
        <v>1475</v>
      </c>
      <c r="F905" s="854"/>
      <c r="G905" s="855"/>
      <c r="H905" s="817">
        <v>5.88</v>
      </c>
      <c r="I905" s="817"/>
      <c r="J905" s="822"/>
    </row>
    <row r="906" spans="1:10" ht="12.75" customHeight="1" x14ac:dyDescent="0.2">
      <c r="B906" s="128"/>
      <c r="C906" s="150"/>
      <c r="D906" s="129"/>
      <c r="E906" s="853" t="s">
        <v>1476</v>
      </c>
      <c r="F906" s="854"/>
      <c r="G906" s="855"/>
      <c r="H906" s="817">
        <v>6.24</v>
      </c>
      <c r="I906" s="817"/>
      <c r="J906" s="822"/>
    </row>
    <row r="907" spans="1:10" x14ac:dyDescent="0.2">
      <c r="B907" s="128"/>
      <c r="C907" s="150"/>
      <c r="D907" s="129"/>
      <c r="E907" s="853" t="s">
        <v>1477</v>
      </c>
      <c r="F907" s="854"/>
      <c r="G907" s="855"/>
      <c r="H907" s="817">
        <v>5.0999999999999996</v>
      </c>
      <c r="I907" s="817"/>
      <c r="J907" s="822"/>
    </row>
    <row r="908" spans="1:10" x14ac:dyDescent="0.2">
      <c r="B908" s="128"/>
      <c r="C908" s="150"/>
      <c r="D908" s="129"/>
      <c r="E908" s="853" t="s">
        <v>1478</v>
      </c>
      <c r="F908" s="854"/>
      <c r="G908" s="855"/>
      <c r="H908" s="817">
        <v>35.51</v>
      </c>
      <c r="I908" s="817"/>
      <c r="J908" s="822"/>
    </row>
    <row r="909" spans="1:10" x14ac:dyDescent="0.2">
      <c r="B909" s="128"/>
      <c r="C909" s="150"/>
      <c r="D909" s="129"/>
      <c r="E909" s="853" t="s">
        <v>1021</v>
      </c>
      <c r="F909" s="854"/>
      <c r="G909" s="855"/>
      <c r="H909" s="817">
        <v>63.92</v>
      </c>
      <c r="I909" s="817"/>
      <c r="J909" s="822"/>
    </row>
    <row r="910" spans="1:10" x14ac:dyDescent="0.2">
      <c r="A910" s="411" t="s">
        <v>1270</v>
      </c>
      <c r="B910" s="984" t="s">
        <v>252</v>
      </c>
      <c r="C910" s="985"/>
      <c r="D910" s="985"/>
      <c r="E910" s="985"/>
      <c r="F910" s="985"/>
      <c r="G910" s="985"/>
      <c r="H910" s="983">
        <v>303.75</v>
      </c>
      <c r="I910" s="983"/>
      <c r="J910" s="823"/>
    </row>
    <row r="911" spans="1:10" x14ac:dyDescent="0.2">
      <c r="B911" s="168" t="s">
        <v>199</v>
      </c>
      <c r="C911" s="169"/>
      <c r="D911" s="812" t="s">
        <v>357</v>
      </c>
      <c r="E911" s="812"/>
      <c r="F911" s="812"/>
      <c r="G911" s="812"/>
      <c r="H911" s="812"/>
      <c r="I911" s="812"/>
      <c r="J911" s="170"/>
    </row>
    <row r="912" spans="1:10" x14ac:dyDescent="0.2">
      <c r="B912" s="165" t="s">
        <v>200</v>
      </c>
      <c r="C912" s="166"/>
      <c r="D912" s="982" t="s">
        <v>136</v>
      </c>
      <c r="E912" s="982"/>
      <c r="F912" s="982"/>
      <c r="G912" s="982"/>
      <c r="H912" s="982"/>
      <c r="I912" s="982"/>
      <c r="J912" s="167"/>
    </row>
    <row r="913" spans="1:10" x14ac:dyDescent="0.2">
      <c r="B913" s="121" t="s">
        <v>201</v>
      </c>
      <c r="C913" s="156">
        <v>98689</v>
      </c>
      <c r="D913" s="1012" t="s">
        <v>2226</v>
      </c>
      <c r="E913" s="1013"/>
      <c r="F913" s="1013"/>
      <c r="G913" s="1013"/>
      <c r="H913" s="1013"/>
      <c r="I913" s="1014"/>
      <c r="J913" s="156" t="s">
        <v>153</v>
      </c>
    </row>
    <row r="914" spans="1:10" ht="25.5" x14ac:dyDescent="0.2">
      <c r="B914" s="1006" t="s">
        <v>247</v>
      </c>
      <c r="C914" s="1007"/>
      <c r="D914" s="1008"/>
      <c r="E914" s="980" t="s">
        <v>270</v>
      </c>
      <c r="F914" s="981"/>
      <c r="G914" s="201" t="s">
        <v>248</v>
      </c>
      <c r="H914" s="201" t="s">
        <v>41</v>
      </c>
      <c r="I914" s="276" t="s">
        <v>304</v>
      </c>
      <c r="J914" s="333" t="s">
        <v>251</v>
      </c>
    </row>
    <row r="915" spans="1:10" ht="65.25" customHeight="1" x14ac:dyDescent="0.2">
      <c r="B915" s="157"/>
      <c r="C915" s="158"/>
      <c r="D915" s="159"/>
      <c r="E915" s="1015" t="s">
        <v>321</v>
      </c>
      <c r="F915" s="1016"/>
      <c r="G915" s="312">
        <v>0.8</v>
      </c>
      <c r="H915" s="312">
        <v>1</v>
      </c>
      <c r="I915" s="160">
        <v>0.8</v>
      </c>
      <c r="J915" s="810" t="s">
        <v>305</v>
      </c>
    </row>
    <row r="916" spans="1:10" x14ac:dyDescent="0.2">
      <c r="A916" s="411" t="s">
        <v>201</v>
      </c>
      <c r="B916" s="1001" t="s">
        <v>252</v>
      </c>
      <c r="C916" s="1002"/>
      <c r="D916" s="1002"/>
      <c r="E916" s="1002"/>
      <c r="F916" s="1002"/>
      <c r="G916" s="1002"/>
      <c r="H916" s="1003"/>
      <c r="I916" s="332">
        <v>0.8</v>
      </c>
      <c r="J916" s="811"/>
    </row>
    <row r="917" spans="1:10" x14ac:dyDescent="0.2">
      <c r="B917" s="106" t="s">
        <v>775</v>
      </c>
      <c r="C917" s="200">
        <v>101965</v>
      </c>
      <c r="D917" s="805" t="s">
        <v>2228</v>
      </c>
      <c r="E917" s="806"/>
      <c r="F917" s="806"/>
      <c r="G917" s="806"/>
      <c r="H917" s="806"/>
      <c r="I917" s="807"/>
      <c r="J917" s="200" t="s">
        <v>153</v>
      </c>
    </row>
    <row r="918" spans="1:10" x14ac:dyDescent="0.2">
      <c r="B918" s="796" t="s">
        <v>247</v>
      </c>
      <c r="C918" s="797"/>
      <c r="D918" s="798"/>
      <c r="E918" s="145" t="s">
        <v>792</v>
      </c>
      <c r="F918" s="306" t="s">
        <v>41</v>
      </c>
      <c r="G918" s="306" t="s">
        <v>248</v>
      </c>
      <c r="H918" s="799" t="s">
        <v>256</v>
      </c>
      <c r="I918" s="799"/>
      <c r="J918" s="277" t="s">
        <v>251</v>
      </c>
    </row>
    <row r="919" spans="1:10" x14ac:dyDescent="0.2">
      <c r="B919" s="887"/>
      <c r="C919" s="888"/>
      <c r="D919" s="979"/>
      <c r="E919" s="126" t="s">
        <v>328</v>
      </c>
      <c r="F919" s="148">
        <v>1</v>
      </c>
      <c r="G919" s="148">
        <v>0.7</v>
      </c>
      <c r="H919" s="1004">
        <v>0.7</v>
      </c>
      <c r="I919" s="1005"/>
      <c r="J919" s="862" t="s">
        <v>277</v>
      </c>
    </row>
    <row r="920" spans="1:10" x14ac:dyDescent="0.2">
      <c r="B920" s="889"/>
      <c r="C920" s="890"/>
      <c r="D920" s="1030"/>
      <c r="E920" s="126" t="s">
        <v>327</v>
      </c>
      <c r="F920" s="148">
        <v>3</v>
      </c>
      <c r="G920" s="148">
        <v>0.9</v>
      </c>
      <c r="H920" s="1004">
        <v>2.7</v>
      </c>
      <c r="I920" s="1005"/>
      <c r="J920" s="863"/>
    </row>
    <row r="921" spans="1:10" x14ac:dyDescent="0.2">
      <c r="B921" s="889"/>
      <c r="C921" s="890"/>
      <c r="D921" s="1030"/>
      <c r="E921" s="126" t="s">
        <v>436</v>
      </c>
      <c r="F921" s="148">
        <v>1</v>
      </c>
      <c r="G921" s="148">
        <v>1</v>
      </c>
      <c r="H921" s="1004">
        <v>1</v>
      </c>
      <c r="I921" s="1005"/>
      <c r="J921" s="863"/>
    </row>
    <row r="922" spans="1:10" x14ac:dyDescent="0.2">
      <c r="B922" s="889"/>
      <c r="C922" s="890"/>
      <c r="D922" s="1030"/>
      <c r="E922" s="126" t="s">
        <v>1135</v>
      </c>
      <c r="F922" s="148">
        <v>6</v>
      </c>
      <c r="G922" s="148">
        <v>1</v>
      </c>
      <c r="H922" s="1004">
        <v>6</v>
      </c>
      <c r="I922" s="1005"/>
      <c r="J922" s="863"/>
    </row>
    <row r="923" spans="1:10" x14ac:dyDescent="0.2">
      <c r="B923" s="889"/>
      <c r="C923" s="890"/>
      <c r="D923" s="1030"/>
      <c r="E923" s="126" t="s">
        <v>1482</v>
      </c>
      <c r="F923" s="148">
        <v>1</v>
      </c>
      <c r="G923" s="148">
        <v>1.45</v>
      </c>
      <c r="H923" s="1004">
        <v>1.45</v>
      </c>
      <c r="I923" s="1005"/>
      <c r="J923" s="863"/>
    </row>
    <row r="924" spans="1:10" x14ac:dyDescent="0.2">
      <c r="B924" s="891"/>
      <c r="C924" s="892"/>
      <c r="D924" s="1042"/>
      <c r="E924" s="126" t="s">
        <v>1483</v>
      </c>
      <c r="F924" s="148">
        <v>3</v>
      </c>
      <c r="G924" s="148">
        <v>2.5</v>
      </c>
      <c r="H924" s="1004">
        <v>7.5</v>
      </c>
      <c r="I924" s="1005"/>
      <c r="J924" s="863"/>
    </row>
    <row r="925" spans="1:10" x14ac:dyDescent="0.2">
      <c r="A925" s="411" t="s">
        <v>775</v>
      </c>
      <c r="B925" s="903" t="s">
        <v>252</v>
      </c>
      <c r="C925" s="904"/>
      <c r="D925" s="904"/>
      <c r="E925" s="904"/>
      <c r="F925" s="904"/>
      <c r="G925" s="905"/>
      <c r="H925" s="896">
        <v>19.350000000000001</v>
      </c>
      <c r="I925" s="1000"/>
      <c r="J925" s="864"/>
    </row>
    <row r="926" spans="1:10" x14ac:dyDescent="0.2">
      <c r="B926" s="149" t="s">
        <v>202</v>
      </c>
      <c r="C926" s="161"/>
      <c r="D926" s="151" t="s">
        <v>174</v>
      </c>
      <c r="E926" s="151"/>
      <c r="F926" s="151"/>
      <c r="G926" s="151"/>
      <c r="H926" s="151"/>
      <c r="I926" s="151"/>
      <c r="J926" s="162"/>
    </row>
    <row r="927" spans="1:10" x14ac:dyDescent="0.2">
      <c r="B927" s="1009" t="s">
        <v>779</v>
      </c>
      <c r="C927" s="1010"/>
      <c r="D927" s="1010"/>
      <c r="E927" s="1010"/>
      <c r="F927" s="1010"/>
      <c r="G927" s="1010"/>
      <c r="H927" s="1010"/>
      <c r="I927" s="1010"/>
      <c r="J927" s="1011"/>
    </row>
    <row r="928" spans="1:10" x14ac:dyDescent="0.2">
      <c r="B928" s="922" t="s">
        <v>247</v>
      </c>
      <c r="C928" s="923"/>
      <c r="D928" s="924"/>
      <c r="E928" s="310" t="s">
        <v>306</v>
      </c>
      <c r="F928" s="201" t="s">
        <v>256</v>
      </c>
      <c r="G928" s="201" t="s">
        <v>248</v>
      </c>
      <c r="H928" s="331" t="s">
        <v>281</v>
      </c>
      <c r="I928" s="403" t="s">
        <v>776</v>
      </c>
      <c r="J928" s="333" t="s">
        <v>251</v>
      </c>
    </row>
    <row r="929" spans="1:10" x14ac:dyDescent="0.2">
      <c r="B929" s="1043"/>
      <c r="C929" s="1044"/>
      <c r="D929" s="1045"/>
      <c r="E929" s="164" t="s">
        <v>1452</v>
      </c>
      <c r="F929" s="163">
        <v>12.4</v>
      </c>
      <c r="G929" s="163">
        <v>0.55000000000000004</v>
      </c>
      <c r="H929" s="402">
        <v>6.8200000000000012</v>
      </c>
      <c r="I929" s="163">
        <v>12.4</v>
      </c>
      <c r="J929" s="810" t="s">
        <v>1109</v>
      </c>
    </row>
    <row r="930" spans="1:10" x14ac:dyDescent="0.2">
      <c r="B930" s="1046"/>
      <c r="C930" s="1047"/>
      <c r="D930" s="1048"/>
      <c r="E930" s="164" t="s">
        <v>1012</v>
      </c>
      <c r="F930" s="163">
        <v>2.5</v>
      </c>
      <c r="G930" s="163">
        <v>0.6</v>
      </c>
      <c r="H930" s="402">
        <v>1.5</v>
      </c>
      <c r="I930" s="163">
        <v>2.5</v>
      </c>
      <c r="J930" s="872"/>
    </row>
    <row r="931" spans="1:10" x14ac:dyDescent="0.2">
      <c r="B931" s="1046"/>
      <c r="C931" s="1047"/>
      <c r="D931" s="1048"/>
      <c r="E931" s="164" t="s">
        <v>1016</v>
      </c>
      <c r="F931" s="163">
        <v>2.5</v>
      </c>
      <c r="G931" s="163">
        <v>0.6</v>
      </c>
      <c r="H931" s="402">
        <v>1.5</v>
      </c>
      <c r="I931" s="163">
        <v>2.5</v>
      </c>
      <c r="J931" s="872"/>
    </row>
    <row r="932" spans="1:10" x14ac:dyDescent="0.2">
      <c r="B932" s="1046"/>
      <c r="C932" s="1047"/>
      <c r="D932" s="1048"/>
      <c r="E932" s="164" t="s">
        <v>1474</v>
      </c>
      <c r="F932" s="163">
        <v>0.8</v>
      </c>
      <c r="G932" s="163">
        <v>0.6</v>
      </c>
      <c r="H932" s="402">
        <v>0.48</v>
      </c>
      <c r="I932" s="163">
        <v>0.8</v>
      </c>
      <c r="J932" s="872"/>
    </row>
    <row r="933" spans="1:10" x14ac:dyDescent="0.2">
      <c r="B933" s="1046"/>
      <c r="C933" s="1047"/>
      <c r="D933" s="1048"/>
      <c r="E933" s="164" t="s">
        <v>1015</v>
      </c>
      <c r="F933" s="163">
        <v>2.8</v>
      </c>
      <c r="G933" s="163">
        <v>0.6</v>
      </c>
      <c r="H933" s="402">
        <v>1.68</v>
      </c>
      <c r="I933" s="163">
        <v>2.8</v>
      </c>
      <c r="J933" s="872"/>
    </row>
    <row r="934" spans="1:10" x14ac:dyDescent="0.2">
      <c r="B934" s="1046"/>
      <c r="C934" s="1047"/>
      <c r="D934" s="1048"/>
      <c r="E934" s="164" t="s">
        <v>1009</v>
      </c>
      <c r="F934" s="163">
        <v>2.5</v>
      </c>
      <c r="G934" s="163">
        <v>0.6</v>
      </c>
      <c r="H934" s="402">
        <v>1.5</v>
      </c>
      <c r="I934" s="163">
        <v>2.5</v>
      </c>
      <c r="J934" s="872"/>
    </row>
    <row r="935" spans="1:10" x14ac:dyDescent="0.2">
      <c r="B935" s="1049"/>
      <c r="C935" s="1050"/>
      <c r="D935" s="1051"/>
      <c r="E935" s="164" t="s">
        <v>1475</v>
      </c>
      <c r="F935" s="163">
        <v>1.2</v>
      </c>
      <c r="G935" s="163">
        <v>0.6</v>
      </c>
      <c r="H935" s="402">
        <v>0.72</v>
      </c>
      <c r="I935" s="163">
        <v>1.2</v>
      </c>
      <c r="J935" s="872"/>
    </row>
    <row r="936" spans="1:10" x14ac:dyDescent="0.2">
      <c r="A936" s="411"/>
      <c r="B936" s="1018" t="s">
        <v>252</v>
      </c>
      <c r="C936" s="1018"/>
      <c r="D936" s="1018"/>
      <c r="E936" s="1018"/>
      <c r="F936" s="1018"/>
      <c r="G936" s="1018"/>
      <c r="H936" s="413">
        <v>14.200000000000001</v>
      </c>
      <c r="I936" s="413">
        <v>24.7</v>
      </c>
      <c r="J936" s="811"/>
    </row>
    <row r="937" spans="1:10" x14ac:dyDescent="0.2">
      <c r="B937" s="106" t="s">
        <v>203</v>
      </c>
      <c r="C937" s="200">
        <v>2001003023</v>
      </c>
      <c r="D937" s="805" t="s">
        <v>2230</v>
      </c>
      <c r="E937" s="806"/>
      <c r="F937" s="806"/>
      <c r="G937" s="806"/>
      <c r="H937" s="806"/>
      <c r="I937" s="807"/>
      <c r="J937" s="200" t="s">
        <v>45</v>
      </c>
    </row>
    <row r="938" spans="1:10" x14ac:dyDescent="0.2">
      <c r="A938" s="411"/>
      <c r="B938" s="796" t="s">
        <v>247</v>
      </c>
      <c r="C938" s="797"/>
      <c r="D938" s="797"/>
      <c r="E938" s="797"/>
      <c r="F938" s="797"/>
      <c r="G938" s="798"/>
      <c r="H938" s="938" t="s">
        <v>250</v>
      </c>
      <c r="I938" s="940"/>
      <c r="J938" s="277" t="s">
        <v>251</v>
      </c>
    </row>
    <row r="939" spans="1:10" x14ac:dyDescent="0.2">
      <c r="A939" s="411"/>
      <c r="B939" s="800" t="s">
        <v>777</v>
      </c>
      <c r="C939" s="801"/>
      <c r="D939" s="801"/>
      <c r="E939" s="801"/>
      <c r="F939" s="801"/>
      <c r="G939" s="802"/>
      <c r="H939" s="885">
        <v>14.200000000000001</v>
      </c>
      <c r="I939" s="886"/>
      <c r="J939" s="789" t="s">
        <v>250</v>
      </c>
    </row>
    <row r="940" spans="1:10" x14ac:dyDescent="0.2">
      <c r="A940" s="411" t="s">
        <v>203</v>
      </c>
      <c r="B940" s="791" t="s">
        <v>252</v>
      </c>
      <c r="C940" s="792"/>
      <c r="D940" s="792"/>
      <c r="E940" s="792"/>
      <c r="F940" s="792"/>
      <c r="G940" s="793"/>
      <c r="H940" s="794">
        <v>14.200000000000001</v>
      </c>
      <c r="I940" s="795"/>
      <c r="J940" s="790"/>
    </row>
    <row r="941" spans="1:10" x14ac:dyDescent="0.2">
      <c r="A941" s="411"/>
      <c r="B941" s="106" t="s">
        <v>204</v>
      </c>
      <c r="C941" s="200">
        <v>100862</v>
      </c>
      <c r="D941" s="805" t="s">
        <v>2231</v>
      </c>
      <c r="E941" s="806"/>
      <c r="F941" s="806"/>
      <c r="G941" s="806"/>
      <c r="H941" s="806"/>
      <c r="I941" s="807"/>
      <c r="J941" s="200" t="s">
        <v>119</v>
      </c>
    </row>
    <row r="942" spans="1:10" x14ac:dyDescent="0.2">
      <c r="A942" s="411"/>
      <c r="B942" s="796" t="s">
        <v>247</v>
      </c>
      <c r="C942" s="797"/>
      <c r="D942" s="797"/>
      <c r="E942" s="797"/>
      <c r="F942" s="797"/>
      <c r="G942" s="798"/>
      <c r="H942" s="938" t="s">
        <v>41</v>
      </c>
      <c r="I942" s="940"/>
      <c r="J942" s="277" t="s">
        <v>251</v>
      </c>
    </row>
    <row r="943" spans="1:10" x14ac:dyDescent="0.2">
      <c r="A943" s="411"/>
      <c r="B943" s="800" t="s">
        <v>778</v>
      </c>
      <c r="C943" s="801"/>
      <c r="D943" s="801"/>
      <c r="E943" s="801"/>
      <c r="F943" s="801"/>
      <c r="G943" s="802"/>
      <c r="H943" s="885">
        <v>50</v>
      </c>
      <c r="I943" s="886"/>
      <c r="J943" s="789" t="s">
        <v>41</v>
      </c>
    </row>
    <row r="944" spans="1:10" x14ac:dyDescent="0.2">
      <c r="A944" s="411" t="s">
        <v>204</v>
      </c>
      <c r="B944" s="791" t="s">
        <v>252</v>
      </c>
      <c r="C944" s="792"/>
      <c r="D944" s="792"/>
      <c r="E944" s="792"/>
      <c r="F944" s="792"/>
      <c r="G944" s="793"/>
      <c r="H944" s="794">
        <v>50</v>
      </c>
      <c r="I944" s="795"/>
      <c r="J944" s="790"/>
    </row>
    <row r="945" spans="1:10" x14ac:dyDescent="0.2">
      <c r="B945" s="106" t="s">
        <v>205</v>
      </c>
      <c r="C945" s="200">
        <v>2001003026</v>
      </c>
      <c r="D945" s="805" t="s">
        <v>2233</v>
      </c>
      <c r="E945" s="806"/>
      <c r="F945" s="806"/>
      <c r="G945" s="806"/>
      <c r="H945" s="806"/>
      <c r="I945" s="807"/>
      <c r="J945" s="200" t="s">
        <v>153</v>
      </c>
    </row>
    <row r="946" spans="1:10" x14ac:dyDescent="0.2">
      <c r="B946" s="796" t="s">
        <v>247</v>
      </c>
      <c r="C946" s="797"/>
      <c r="D946" s="797"/>
      <c r="E946" s="797"/>
      <c r="F946" s="797"/>
      <c r="G946" s="798"/>
      <c r="H946" s="799" t="s">
        <v>256</v>
      </c>
      <c r="I946" s="799"/>
      <c r="J946" s="277" t="s">
        <v>251</v>
      </c>
    </row>
    <row r="947" spans="1:10" x14ac:dyDescent="0.2">
      <c r="B947" s="800" t="s">
        <v>777</v>
      </c>
      <c r="C947" s="801"/>
      <c r="D947" s="801"/>
      <c r="E947" s="801"/>
      <c r="F947" s="801"/>
      <c r="G947" s="802"/>
      <c r="H947" s="803">
        <v>24.7</v>
      </c>
      <c r="I947" s="804"/>
      <c r="J947" s="789" t="s">
        <v>256</v>
      </c>
    </row>
    <row r="948" spans="1:10" x14ac:dyDescent="0.2">
      <c r="A948" s="411" t="s">
        <v>205</v>
      </c>
      <c r="B948" s="791" t="s">
        <v>252</v>
      </c>
      <c r="C948" s="792"/>
      <c r="D948" s="792"/>
      <c r="E948" s="792"/>
      <c r="F948" s="792"/>
      <c r="G948" s="793"/>
      <c r="H948" s="794">
        <v>24.7</v>
      </c>
      <c r="I948" s="795"/>
      <c r="J948" s="790"/>
    </row>
    <row r="949" spans="1:10" x14ac:dyDescent="0.2">
      <c r="B949" s="149" t="s">
        <v>206</v>
      </c>
      <c r="C949" s="161"/>
      <c r="D949" s="151" t="s">
        <v>355</v>
      </c>
      <c r="E949" s="151"/>
      <c r="F949" s="151"/>
      <c r="G949" s="151"/>
      <c r="H949" s="151"/>
      <c r="I949" s="151"/>
      <c r="J949" s="162"/>
    </row>
    <row r="950" spans="1:10" ht="26.25" customHeight="1" x14ac:dyDescent="0.2">
      <c r="B950" s="106" t="s">
        <v>207</v>
      </c>
      <c r="C950" s="200">
        <v>102253</v>
      </c>
      <c r="D950" s="805" t="s">
        <v>2234</v>
      </c>
      <c r="E950" s="806"/>
      <c r="F950" s="806"/>
      <c r="G950" s="806"/>
      <c r="H950" s="806"/>
      <c r="I950" s="807"/>
      <c r="J950" s="200" t="s">
        <v>45</v>
      </c>
    </row>
    <row r="951" spans="1:10" x14ac:dyDescent="0.2">
      <c r="B951" s="667" t="s">
        <v>309</v>
      </c>
      <c r="C951" s="668"/>
      <c r="D951" s="668"/>
      <c r="E951" s="277" t="s">
        <v>331</v>
      </c>
      <c r="F951" s="277" t="s">
        <v>300</v>
      </c>
      <c r="G951" s="277" t="s">
        <v>1291</v>
      </c>
      <c r="H951" s="796" t="s">
        <v>250</v>
      </c>
      <c r="I951" s="798"/>
      <c r="J951" s="277" t="s">
        <v>251</v>
      </c>
    </row>
    <row r="952" spans="1:10" x14ac:dyDescent="0.2">
      <c r="B952" s="898" t="s">
        <v>1534</v>
      </c>
      <c r="C952" s="989"/>
      <c r="D952" s="990"/>
      <c r="E952" s="311">
        <v>3.34</v>
      </c>
      <c r="F952" s="311">
        <v>1.8</v>
      </c>
      <c r="G952" s="311">
        <v>2.52</v>
      </c>
      <c r="H952" s="885">
        <v>3.4919999999999995</v>
      </c>
      <c r="I952" s="886"/>
      <c r="J952" s="879" t="s">
        <v>1292</v>
      </c>
    </row>
    <row r="953" spans="1:10" x14ac:dyDescent="0.2">
      <c r="B953" s="898" t="s">
        <v>1535</v>
      </c>
      <c r="C953" s="989"/>
      <c r="D953" s="990"/>
      <c r="E953" s="311">
        <v>3.72</v>
      </c>
      <c r="F953" s="311">
        <v>1.8</v>
      </c>
      <c r="G953" s="311">
        <v>2.52</v>
      </c>
      <c r="H953" s="885">
        <v>4.1760000000000002</v>
      </c>
      <c r="I953" s="886"/>
      <c r="J953" s="988"/>
    </row>
    <row r="954" spans="1:10" x14ac:dyDescent="0.2">
      <c r="B954" s="898" t="s">
        <v>1513</v>
      </c>
      <c r="C954" s="989"/>
      <c r="D954" s="990"/>
      <c r="E954" s="311">
        <v>3.99</v>
      </c>
      <c r="F954" s="311">
        <v>1.8</v>
      </c>
      <c r="G954" s="311">
        <v>2.52</v>
      </c>
      <c r="H954" s="885">
        <v>4.6620000000000008</v>
      </c>
      <c r="I954" s="886"/>
      <c r="J954" s="988"/>
    </row>
    <row r="955" spans="1:10" x14ac:dyDescent="0.2">
      <c r="B955" s="898" t="s">
        <v>1536</v>
      </c>
      <c r="C955" s="989"/>
      <c r="D955" s="990"/>
      <c r="E955" s="311">
        <v>3.79</v>
      </c>
      <c r="F955" s="311">
        <v>1.8</v>
      </c>
      <c r="G955" s="311">
        <v>2.52</v>
      </c>
      <c r="H955" s="885">
        <v>4.3019999999999996</v>
      </c>
      <c r="I955" s="886"/>
      <c r="J955" s="988"/>
    </row>
    <row r="956" spans="1:10" x14ac:dyDescent="0.2">
      <c r="A956" s="411" t="s">
        <v>207</v>
      </c>
      <c r="B956" s="913"/>
      <c r="C956" s="914"/>
      <c r="D956" s="914"/>
      <c r="E956" s="914"/>
      <c r="F956" s="914"/>
      <c r="G956" s="915"/>
      <c r="H956" s="794">
        <v>16.631999999999998</v>
      </c>
      <c r="I956" s="795"/>
      <c r="J956" s="880"/>
    </row>
    <row r="957" spans="1:10" x14ac:dyDescent="0.2">
      <c r="A957" s="411"/>
      <c r="B957" s="180" t="s">
        <v>208</v>
      </c>
      <c r="C957" s="169"/>
      <c r="D957" s="812" t="s">
        <v>1153</v>
      </c>
      <c r="E957" s="812"/>
      <c r="F957" s="812"/>
      <c r="G957" s="812"/>
      <c r="H957" s="812"/>
      <c r="I957" s="812"/>
      <c r="J957" s="170"/>
    </row>
    <row r="958" spans="1:10" x14ac:dyDescent="0.2">
      <c r="A958" s="411"/>
      <c r="B958" s="131"/>
      <c r="C958" s="132"/>
      <c r="D958" s="813" t="s">
        <v>1287</v>
      </c>
      <c r="E958" s="813"/>
      <c r="F958" s="813"/>
      <c r="G958" s="813"/>
      <c r="H958" s="813"/>
      <c r="I958" s="813"/>
      <c r="J958" s="133"/>
    </row>
    <row r="959" spans="1:10" x14ac:dyDescent="0.2">
      <c r="A959" s="411"/>
      <c r="B959" s="180" t="s">
        <v>360</v>
      </c>
      <c r="C959" s="169"/>
      <c r="D959" s="812" t="s">
        <v>1152</v>
      </c>
      <c r="E959" s="812"/>
      <c r="F959" s="812"/>
      <c r="G959" s="812"/>
      <c r="H959" s="812"/>
      <c r="I959" s="812"/>
      <c r="J959" s="170"/>
    </row>
    <row r="960" spans="1:10" x14ac:dyDescent="0.2">
      <c r="A960" s="411"/>
      <c r="B960" s="131"/>
      <c r="C960" s="132"/>
      <c r="D960" s="813" t="s">
        <v>1286</v>
      </c>
      <c r="E960" s="813"/>
      <c r="F960" s="813"/>
      <c r="G960" s="813"/>
      <c r="H960" s="813"/>
      <c r="I960" s="813"/>
      <c r="J960" s="133"/>
    </row>
    <row r="961" spans="1:10" x14ac:dyDescent="0.2">
      <c r="B961" s="168" t="s">
        <v>212</v>
      </c>
      <c r="C961" s="169"/>
      <c r="D961" s="812" t="s">
        <v>161</v>
      </c>
      <c r="E961" s="812"/>
      <c r="F961" s="812"/>
      <c r="G961" s="812"/>
      <c r="H961" s="812"/>
      <c r="I961" s="812"/>
      <c r="J961" s="170"/>
    </row>
    <row r="962" spans="1:10" ht="38.25" customHeight="1" x14ac:dyDescent="0.2">
      <c r="B962" s="106" t="s">
        <v>998</v>
      </c>
      <c r="C962" s="200">
        <v>1801000120</v>
      </c>
      <c r="D962" s="805" t="s">
        <v>2254</v>
      </c>
      <c r="E962" s="806"/>
      <c r="F962" s="806"/>
      <c r="G962" s="806"/>
      <c r="H962" s="806"/>
      <c r="I962" s="807"/>
      <c r="J962" s="200" t="s">
        <v>45</v>
      </c>
    </row>
    <row r="963" spans="1:10" x14ac:dyDescent="0.2">
      <c r="B963" s="838" t="s">
        <v>309</v>
      </c>
      <c r="C963" s="839"/>
      <c r="D963" s="839"/>
      <c r="E963" s="840"/>
      <c r="F963" s="277" t="s">
        <v>307</v>
      </c>
      <c r="G963" s="277" t="s">
        <v>300</v>
      </c>
      <c r="H963" s="796" t="s">
        <v>250</v>
      </c>
      <c r="I963" s="798"/>
      <c r="J963" s="277" t="s">
        <v>251</v>
      </c>
    </row>
    <row r="964" spans="1:10" x14ac:dyDescent="0.2">
      <c r="B964" s="898" t="s">
        <v>1534</v>
      </c>
      <c r="C964" s="801"/>
      <c r="D964" s="801"/>
      <c r="E964" s="802"/>
      <c r="F964" s="311">
        <v>0.8</v>
      </c>
      <c r="G964" s="311">
        <v>1</v>
      </c>
      <c r="H964" s="885">
        <v>0.8</v>
      </c>
      <c r="I964" s="886"/>
      <c r="J964" s="879" t="s">
        <v>308</v>
      </c>
    </row>
    <row r="965" spans="1:10" x14ac:dyDescent="0.2">
      <c r="B965" s="898" t="s">
        <v>1535</v>
      </c>
      <c r="C965" s="801"/>
      <c r="D965" s="801"/>
      <c r="E965" s="802"/>
      <c r="F965" s="311">
        <v>0.8</v>
      </c>
      <c r="G965" s="311">
        <v>1</v>
      </c>
      <c r="H965" s="885">
        <v>0.8</v>
      </c>
      <c r="I965" s="886"/>
      <c r="J965" s="988"/>
    </row>
    <row r="966" spans="1:10" x14ac:dyDescent="0.2">
      <c r="B966" s="898" t="s">
        <v>1513</v>
      </c>
      <c r="C966" s="801"/>
      <c r="D966" s="801"/>
      <c r="E966" s="802"/>
      <c r="F966" s="311">
        <v>0.8</v>
      </c>
      <c r="G966" s="311">
        <v>1</v>
      </c>
      <c r="H966" s="885">
        <v>0.8</v>
      </c>
      <c r="I966" s="886"/>
      <c r="J966" s="988"/>
    </row>
    <row r="967" spans="1:10" x14ac:dyDescent="0.2">
      <c r="B967" s="898" t="s">
        <v>1536</v>
      </c>
      <c r="C967" s="801"/>
      <c r="D967" s="801"/>
      <c r="E967" s="802"/>
      <c r="F967" s="311">
        <v>0.8</v>
      </c>
      <c r="G967" s="311">
        <v>1</v>
      </c>
      <c r="H967" s="885">
        <v>0.8</v>
      </c>
      <c r="I967" s="886"/>
      <c r="J967" s="988"/>
    </row>
    <row r="968" spans="1:10" x14ac:dyDescent="0.2">
      <c r="A968" s="411" t="s">
        <v>998</v>
      </c>
      <c r="B968" s="913"/>
      <c r="C968" s="914"/>
      <c r="D968" s="914"/>
      <c r="E968" s="914"/>
      <c r="F968" s="914"/>
      <c r="G968" s="915"/>
      <c r="H968" s="794">
        <v>3.2</v>
      </c>
      <c r="I968" s="795"/>
      <c r="J968" s="880"/>
    </row>
    <row r="969" spans="1:10" x14ac:dyDescent="0.2">
      <c r="B969" s="106" t="s">
        <v>999</v>
      </c>
      <c r="C969" s="200">
        <v>2001003044</v>
      </c>
      <c r="D969" s="805" t="s">
        <v>2255</v>
      </c>
      <c r="E969" s="806"/>
      <c r="F969" s="806"/>
      <c r="G969" s="806"/>
      <c r="H969" s="806"/>
      <c r="I969" s="807"/>
      <c r="J969" s="200" t="s">
        <v>119</v>
      </c>
    </row>
    <row r="970" spans="1:10" x14ac:dyDescent="0.2">
      <c r="B970" s="796" t="s">
        <v>247</v>
      </c>
      <c r="C970" s="797"/>
      <c r="D970" s="797"/>
      <c r="E970" s="797"/>
      <c r="F970" s="797"/>
      <c r="G970" s="798"/>
      <c r="H970" s="799" t="s">
        <v>41</v>
      </c>
      <c r="I970" s="799"/>
      <c r="J970" s="277" t="s">
        <v>251</v>
      </c>
    </row>
    <row r="971" spans="1:10" x14ac:dyDescent="0.2">
      <c r="B971" s="800" t="s">
        <v>1110</v>
      </c>
      <c r="C971" s="801"/>
      <c r="D971" s="801"/>
      <c r="E971" s="801"/>
      <c r="F971" s="801"/>
      <c r="G971" s="802"/>
      <c r="H971" s="803">
        <v>20</v>
      </c>
      <c r="I971" s="804"/>
      <c r="J971" s="789" t="s">
        <v>40</v>
      </c>
    </row>
    <row r="972" spans="1:10" x14ac:dyDescent="0.2">
      <c r="A972" s="411" t="s">
        <v>999</v>
      </c>
      <c r="B972" s="791" t="s">
        <v>252</v>
      </c>
      <c r="C972" s="792"/>
      <c r="D972" s="792"/>
      <c r="E972" s="792"/>
      <c r="F972" s="792"/>
      <c r="G972" s="793"/>
      <c r="H972" s="794">
        <v>20</v>
      </c>
      <c r="I972" s="795"/>
      <c r="J972" s="790"/>
    </row>
    <row r="973" spans="1:10" x14ac:dyDescent="0.2">
      <c r="A973" s="411"/>
      <c r="B973" s="106" t="s">
        <v>1597</v>
      </c>
      <c r="C973" s="200" t="s">
        <v>1188</v>
      </c>
      <c r="D973" s="805" t="s">
        <v>175</v>
      </c>
      <c r="E973" s="806"/>
      <c r="F973" s="806"/>
      <c r="G973" s="806"/>
      <c r="H973" s="806"/>
      <c r="I973" s="807"/>
      <c r="J973" s="200" t="s">
        <v>119</v>
      </c>
    </row>
    <row r="974" spans="1:10" x14ac:dyDescent="0.2">
      <c r="B974" s="796" t="s">
        <v>247</v>
      </c>
      <c r="C974" s="797"/>
      <c r="D974" s="797"/>
      <c r="E974" s="797"/>
      <c r="F974" s="797"/>
      <c r="G974" s="798"/>
      <c r="H974" s="799" t="s">
        <v>41</v>
      </c>
      <c r="I974" s="799"/>
      <c r="J974" s="277" t="s">
        <v>251</v>
      </c>
    </row>
    <row r="975" spans="1:10" x14ac:dyDescent="0.2">
      <c r="B975" s="800"/>
      <c r="C975" s="801"/>
      <c r="D975" s="801"/>
      <c r="E975" s="801"/>
      <c r="F975" s="801"/>
      <c r="G975" s="802"/>
      <c r="H975" s="803">
        <v>1</v>
      </c>
      <c r="I975" s="804"/>
      <c r="J975" s="789" t="s">
        <v>40</v>
      </c>
    </row>
    <row r="976" spans="1:10" x14ac:dyDescent="0.2">
      <c r="A976" s="411" t="s">
        <v>1597</v>
      </c>
      <c r="B976" s="791" t="s">
        <v>252</v>
      </c>
      <c r="C976" s="792"/>
      <c r="D976" s="792"/>
      <c r="E976" s="792"/>
      <c r="F976" s="792"/>
      <c r="G976" s="793"/>
      <c r="H976" s="794">
        <v>1</v>
      </c>
      <c r="I976" s="795"/>
      <c r="J976" s="790"/>
    </row>
    <row r="977" spans="1:10" x14ac:dyDescent="0.2">
      <c r="A977" s="411"/>
      <c r="B977" s="106" t="s">
        <v>1642</v>
      </c>
      <c r="C977" s="200" t="s">
        <v>1638</v>
      </c>
      <c r="D977" s="805" t="s">
        <v>1661</v>
      </c>
      <c r="E977" s="806"/>
      <c r="F977" s="806"/>
      <c r="G977" s="806"/>
      <c r="H977" s="806"/>
      <c r="I977" s="807"/>
      <c r="J977" s="200" t="s">
        <v>119</v>
      </c>
    </row>
    <row r="978" spans="1:10" x14ac:dyDescent="0.2">
      <c r="B978" s="796" t="s">
        <v>247</v>
      </c>
      <c r="C978" s="797"/>
      <c r="D978" s="797"/>
      <c r="E978" s="797"/>
      <c r="F978" s="797"/>
      <c r="G978" s="798"/>
      <c r="H978" s="799" t="s">
        <v>41</v>
      </c>
      <c r="I978" s="799"/>
      <c r="J978" s="277" t="s">
        <v>251</v>
      </c>
    </row>
    <row r="979" spans="1:10" x14ac:dyDescent="0.2">
      <c r="B979" s="800"/>
      <c r="C979" s="801"/>
      <c r="D979" s="801"/>
      <c r="E979" s="801"/>
      <c r="F979" s="801"/>
      <c r="G979" s="802"/>
      <c r="H979" s="803">
        <v>2</v>
      </c>
      <c r="I979" s="804"/>
      <c r="J979" s="789" t="s">
        <v>40</v>
      </c>
    </row>
    <row r="980" spans="1:10" x14ac:dyDescent="0.2">
      <c r="A980" s="411" t="s">
        <v>1642</v>
      </c>
      <c r="B980" s="791" t="s">
        <v>252</v>
      </c>
      <c r="C980" s="792"/>
      <c r="D980" s="792"/>
      <c r="E980" s="792"/>
      <c r="F980" s="792"/>
      <c r="G980" s="793"/>
      <c r="H980" s="794">
        <v>2</v>
      </c>
      <c r="I980" s="795"/>
      <c r="J980" s="790"/>
    </row>
    <row r="981" spans="1:10" x14ac:dyDescent="0.2">
      <c r="A981" s="411"/>
      <c r="B981" s="106" t="s">
        <v>1643</v>
      </c>
      <c r="C981" s="200" t="s">
        <v>1646</v>
      </c>
      <c r="D981" s="805" t="s">
        <v>1645</v>
      </c>
      <c r="E981" s="806"/>
      <c r="F981" s="806"/>
      <c r="G981" s="806"/>
      <c r="H981" s="806"/>
      <c r="I981" s="807"/>
      <c r="J981" s="200" t="s">
        <v>119</v>
      </c>
    </row>
    <row r="982" spans="1:10" x14ac:dyDescent="0.2">
      <c r="B982" s="796" t="s">
        <v>247</v>
      </c>
      <c r="C982" s="797"/>
      <c r="D982" s="797"/>
      <c r="E982" s="797"/>
      <c r="F982" s="797"/>
      <c r="G982" s="798"/>
      <c r="H982" s="799" t="s">
        <v>41</v>
      </c>
      <c r="I982" s="799"/>
      <c r="J982" s="277" t="s">
        <v>251</v>
      </c>
    </row>
    <row r="983" spans="1:10" x14ac:dyDescent="0.2">
      <c r="B983" s="800"/>
      <c r="C983" s="801"/>
      <c r="D983" s="801"/>
      <c r="E983" s="801"/>
      <c r="F983" s="801"/>
      <c r="G983" s="802"/>
      <c r="H983" s="803">
        <v>2</v>
      </c>
      <c r="I983" s="804"/>
      <c r="J983" s="789" t="s">
        <v>40</v>
      </c>
    </row>
    <row r="984" spans="1:10" x14ac:dyDescent="0.2">
      <c r="A984" s="411" t="s">
        <v>1643</v>
      </c>
      <c r="B984" s="791" t="s">
        <v>252</v>
      </c>
      <c r="C984" s="792"/>
      <c r="D984" s="792"/>
      <c r="E984" s="792"/>
      <c r="F984" s="792"/>
      <c r="G984" s="793"/>
      <c r="H984" s="794">
        <v>2</v>
      </c>
      <c r="I984" s="795"/>
      <c r="J984" s="790"/>
    </row>
    <row r="985" spans="1:10" x14ac:dyDescent="0.2">
      <c r="A985" s="411"/>
      <c r="B985" s="106" t="s">
        <v>1644</v>
      </c>
      <c r="C985" s="200" t="s">
        <v>1639</v>
      </c>
      <c r="D985" s="805" t="s">
        <v>1659</v>
      </c>
      <c r="E985" s="806"/>
      <c r="F985" s="806"/>
      <c r="G985" s="806"/>
      <c r="H985" s="806"/>
      <c r="I985" s="807"/>
      <c r="J985" s="200" t="s">
        <v>119</v>
      </c>
    </row>
    <row r="986" spans="1:10" x14ac:dyDescent="0.2">
      <c r="B986" s="796" t="s">
        <v>247</v>
      </c>
      <c r="C986" s="797"/>
      <c r="D986" s="797"/>
      <c r="E986" s="797"/>
      <c r="F986" s="797"/>
      <c r="G986" s="798"/>
      <c r="H986" s="799" t="s">
        <v>41</v>
      </c>
      <c r="I986" s="799"/>
      <c r="J986" s="277" t="s">
        <v>251</v>
      </c>
    </row>
    <row r="987" spans="1:10" x14ac:dyDescent="0.2">
      <c r="B987" s="800"/>
      <c r="C987" s="801"/>
      <c r="D987" s="801"/>
      <c r="E987" s="801"/>
      <c r="F987" s="801"/>
      <c r="G987" s="802"/>
      <c r="H987" s="803">
        <v>1</v>
      </c>
      <c r="I987" s="804"/>
      <c r="J987" s="789" t="s">
        <v>40</v>
      </c>
    </row>
    <row r="988" spans="1:10" x14ac:dyDescent="0.2">
      <c r="A988" s="411" t="s">
        <v>1644</v>
      </c>
      <c r="B988" s="791" t="s">
        <v>252</v>
      </c>
      <c r="C988" s="792"/>
      <c r="D988" s="792"/>
      <c r="E988" s="792"/>
      <c r="F988" s="792"/>
      <c r="G988" s="793"/>
      <c r="H988" s="794">
        <v>1</v>
      </c>
      <c r="I988" s="795"/>
      <c r="J988" s="790"/>
    </row>
    <row r="989" spans="1:10" x14ac:dyDescent="0.2">
      <c r="A989" s="411"/>
      <c r="B989" s="106" t="s">
        <v>1647</v>
      </c>
      <c r="C989" s="200" t="s">
        <v>1640</v>
      </c>
      <c r="D989" s="805" t="s">
        <v>1641</v>
      </c>
      <c r="E989" s="806"/>
      <c r="F989" s="806"/>
      <c r="G989" s="806"/>
      <c r="H989" s="806"/>
      <c r="I989" s="807"/>
      <c r="J989" s="200" t="s">
        <v>119</v>
      </c>
    </row>
    <row r="990" spans="1:10" x14ac:dyDescent="0.2">
      <c r="B990" s="796" t="s">
        <v>247</v>
      </c>
      <c r="C990" s="797"/>
      <c r="D990" s="797"/>
      <c r="E990" s="797"/>
      <c r="F990" s="797"/>
      <c r="G990" s="798"/>
      <c r="H990" s="799" t="s">
        <v>41</v>
      </c>
      <c r="I990" s="799"/>
      <c r="J990" s="277" t="s">
        <v>251</v>
      </c>
    </row>
    <row r="991" spans="1:10" x14ac:dyDescent="0.2">
      <c r="B991" s="800"/>
      <c r="C991" s="801"/>
      <c r="D991" s="801"/>
      <c r="E991" s="801"/>
      <c r="F991" s="801"/>
      <c r="G991" s="802"/>
      <c r="H991" s="803">
        <v>2</v>
      </c>
      <c r="I991" s="804"/>
      <c r="J991" s="789" t="s">
        <v>40</v>
      </c>
    </row>
    <row r="992" spans="1:10" x14ac:dyDescent="0.2">
      <c r="A992" s="411" t="s">
        <v>1647</v>
      </c>
      <c r="B992" s="791" t="s">
        <v>252</v>
      </c>
      <c r="C992" s="792"/>
      <c r="D992" s="792"/>
      <c r="E992" s="792"/>
      <c r="F992" s="792"/>
      <c r="G992" s="793"/>
      <c r="H992" s="794">
        <v>2</v>
      </c>
      <c r="I992" s="795"/>
      <c r="J992" s="790"/>
    </row>
    <row r="993" spans="1:11" x14ac:dyDescent="0.2">
      <c r="B993" s="168" t="s">
        <v>533</v>
      </c>
      <c r="C993" s="169"/>
      <c r="D993" s="812" t="s">
        <v>177</v>
      </c>
      <c r="E993" s="812"/>
      <c r="F993" s="812"/>
      <c r="G993" s="812"/>
      <c r="H993" s="812"/>
      <c r="I993" s="812"/>
      <c r="J993" s="170"/>
      <c r="K993" s="525">
        <v>4.3414527686319343E-2</v>
      </c>
    </row>
    <row r="994" spans="1:11" x14ac:dyDescent="0.2">
      <c r="B994" s="106" t="s">
        <v>1277</v>
      </c>
      <c r="C994" s="200">
        <v>90777</v>
      </c>
      <c r="D994" s="805" t="s">
        <v>2256</v>
      </c>
      <c r="E994" s="806"/>
      <c r="F994" s="806"/>
      <c r="G994" s="806"/>
      <c r="H994" s="806"/>
      <c r="I994" s="807"/>
      <c r="J994" s="200" t="s">
        <v>2257</v>
      </c>
    </row>
    <row r="995" spans="1:11" x14ac:dyDescent="0.2">
      <c r="B995" s="333" t="s">
        <v>247</v>
      </c>
      <c r="C995" s="300"/>
      <c r="D995" s="301" t="s">
        <v>284</v>
      </c>
      <c r="E995" s="302" t="s">
        <v>285</v>
      </c>
      <c r="F995" s="331" t="s">
        <v>286</v>
      </c>
      <c r="G995" s="333" t="s">
        <v>287</v>
      </c>
      <c r="H995" s="922" t="s">
        <v>250</v>
      </c>
      <c r="I995" s="924"/>
      <c r="J995" s="333" t="s">
        <v>251</v>
      </c>
    </row>
    <row r="996" spans="1:11" x14ac:dyDescent="0.2">
      <c r="B996" s="996" t="s">
        <v>252</v>
      </c>
      <c r="C996" s="997"/>
      <c r="D996" s="171">
        <v>12</v>
      </c>
      <c r="E996" s="171">
        <v>8</v>
      </c>
      <c r="F996" s="171">
        <v>1</v>
      </c>
      <c r="G996" s="171">
        <v>4</v>
      </c>
      <c r="H996" s="998">
        <v>384</v>
      </c>
      <c r="I996" s="999"/>
      <c r="J996" s="810" t="s">
        <v>288</v>
      </c>
    </row>
    <row r="997" spans="1:11" x14ac:dyDescent="0.2">
      <c r="A997" s="411" t="s">
        <v>1277</v>
      </c>
      <c r="B997" s="991" t="s">
        <v>252</v>
      </c>
      <c r="C997" s="992"/>
      <c r="D997" s="992"/>
      <c r="E997" s="992"/>
      <c r="F997" s="992"/>
      <c r="G997" s="993"/>
      <c r="H997" s="994">
        <v>384</v>
      </c>
      <c r="I997" s="995"/>
      <c r="J997" s="811"/>
    </row>
    <row r="998" spans="1:11" x14ac:dyDescent="0.2">
      <c r="B998" s="106" t="s">
        <v>1278</v>
      </c>
      <c r="C998" s="200">
        <v>90780</v>
      </c>
      <c r="D998" s="805" t="s">
        <v>2259</v>
      </c>
      <c r="E998" s="806"/>
      <c r="F998" s="806"/>
      <c r="G998" s="806"/>
      <c r="H998" s="806"/>
      <c r="I998" s="807"/>
      <c r="J998" s="200" t="s">
        <v>2257</v>
      </c>
    </row>
    <row r="999" spans="1:11" x14ac:dyDescent="0.2">
      <c r="B999" s="333" t="s">
        <v>247</v>
      </c>
      <c r="C999" s="300"/>
      <c r="D999" s="301" t="s">
        <v>284</v>
      </c>
      <c r="E999" s="302" t="s">
        <v>285</v>
      </c>
      <c r="F999" s="331" t="s">
        <v>286</v>
      </c>
      <c r="G999" s="333" t="s">
        <v>287</v>
      </c>
      <c r="H999" s="922" t="s">
        <v>250</v>
      </c>
      <c r="I999" s="924"/>
      <c r="J999" s="333" t="s">
        <v>251</v>
      </c>
    </row>
    <row r="1000" spans="1:11" x14ac:dyDescent="0.2">
      <c r="B1000" s="996" t="s">
        <v>252</v>
      </c>
      <c r="C1000" s="997"/>
      <c r="D1000" s="171">
        <v>12</v>
      </c>
      <c r="E1000" s="171">
        <v>8</v>
      </c>
      <c r="F1000" s="171">
        <v>4</v>
      </c>
      <c r="G1000" s="171">
        <v>4</v>
      </c>
      <c r="H1000" s="998">
        <v>1536</v>
      </c>
      <c r="I1000" s="999"/>
      <c r="J1000" s="810" t="s">
        <v>288</v>
      </c>
    </row>
    <row r="1001" spans="1:11" x14ac:dyDescent="0.2">
      <c r="A1001" s="411" t="s">
        <v>1278</v>
      </c>
      <c r="B1001" s="991" t="s">
        <v>252</v>
      </c>
      <c r="C1001" s="992"/>
      <c r="D1001" s="992"/>
      <c r="E1001" s="992"/>
      <c r="F1001" s="992"/>
      <c r="G1001" s="993"/>
      <c r="H1001" s="994">
        <v>1536</v>
      </c>
      <c r="I1001" s="995"/>
      <c r="J1001" s="811"/>
    </row>
    <row r="1002" spans="1:11" x14ac:dyDescent="0.2">
      <c r="B1002" s="180" t="s">
        <v>671</v>
      </c>
      <c r="C1002" s="169"/>
      <c r="D1002" s="812" t="s">
        <v>176</v>
      </c>
      <c r="E1002" s="812"/>
      <c r="F1002" s="812"/>
      <c r="G1002" s="812"/>
      <c r="H1002" s="812"/>
      <c r="I1002" s="812"/>
      <c r="J1002" s="170"/>
    </row>
    <row r="1003" spans="1:11" x14ac:dyDescent="0.2">
      <c r="B1003" s="200" t="s">
        <v>1598</v>
      </c>
      <c r="C1003" s="200">
        <v>99814</v>
      </c>
      <c r="D1003" s="899" t="s">
        <v>2261</v>
      </c>
      <c r="E1003" s="899"/>
      <c r="F1003" s="899"/>
      <c r="G1003" s="899"/>
      <c r="H1003" s="899"/>
      <c r="I1003" s="899"/>
      <c r="J1003" s="200" t="s">
        <v>45</v>
      </c>
    </row>
    <row r="1004" spans="1:11" x14ac:dyDescent="0.2">
      <c r="B1004" s="796" t="s">
        <v>247</v>
      </c>
      <c r="C1004" s="797"/>
      <c r="D1004" s="797"/>
      <c r="E1004" s="797"/>
      <c r="F1004" s="797"/>
      <c r="G1004" s="798"/>
      <c r="H1004" s="799" t="s">
        <v>250</v>
      </c>
      <c r="I1004" s="799"/>
      <c r="J1004" s="277" t="s">
        <v>251</v>
      </c>
    </row>
    <row r="1005" spans="1:11" x14ac:dyDescent="0.2">
      <c r="B1005" s="800"/>
      <c r="C1005" s="801"/>
      <c r="D1005" s="801"/>
      <c r="E1005" s="801"/>
      <c r="F1005" s="801"/>
      <c r="G1005" s="802"/>
      <c r="H1005" s="803">
        <v>303.75</v>
      </c>
      <c r="I1005" s="804"/>
      <c r="J1005" s="789" t="s">
        <v>250</v>
      </c>
    </row>
    <row r="1006" spans="1:11" x14ac:dyDescent="0.2">
      <c r="A1006" s="411" t="s">
        <v>1598</v>
      </c>
      <c r="B1006" s="791" t="s">
        <v>252</v>
      </c>
      <c r="C1006" s="792"/>
      <c r="D1006" s="792"/>
      <c r="E1006" s="792"/>
      <c r="F1006" s="792"/>
      <c r="G1006" s="793"/>
      <c r="H1006" s="794">
        <v>303.75</v>
      </c>
      <c r="I1006" s="795"/>
      <c r="J1006" s="790"/>
    </row>
    <row r="1007" spans="1:11" x14ac:dyDescent="0.2">
      <c r="B1007" s="200" t="s">
        <v>1599</v>
      </c>
      <c r="C1007" s="200">
        <v>201002161</v>
      </c>
      <c r="D1007" s="899" t="s">
        <v>2263</v>
      </c>
      <c r="E1007" s="899"/>
      <c r="F1007" s="899"/>
      <c r="G1007" s="899"/>
      <c r="H1007" s="899"/>
      <c r="I1007" s="899"/>
      <c r="J1007" s="200" t="s">
        <v>119</v>
      </c>
    </row>
    <row r="1008" spans="1:11" x14ac:dyDescent="0.2">
      <c r="B1008" s="796" t="s">
        <v>247</v>
      </c>
      <c r="C1008" s="797"/>
      <c r="D1008" s="797"/>
      <c r="E1008" s="797"/>
      <c r="F1008" s="797"/>
      <c r="G1008" s="798"/>
      <c r="H1008" s="799" t="s">
        <v>41</v>
      </c>
      <c r="I1008" s="799"/>
      <c r="J1008" s="277" t="s">
        <v>251</v>
      </c>
    </row>
    <row r="1009" spans="1:10" x14ac:dyDescent="0.2">
      <c r="B1009" s="800"/>
      <c r="C1009" s="801"/>
      <c r="D1009" s="801"/>
      <c r="E1009" s="801"/>
      <c r="F1009" s="801"/>
      <c r="G1009" s="802"/>
      <c r="H1009" s="803">
        <v>10</v>
      </c>
      <c r="I1009" s="804"/>
      <c r="J1009" s="789" t="s">
        <v>41</v>
      </c>
    </row>
    <row r="1010" spans="1:10" x14ac:dyDescent="0.2">
      <c r="A1010" s="411" t="s">
        <v>1599</v>
      </c>
      <c r="B1010" s="791" t="s">
        <v>252</v>
      </c>
      <c r="C1010" s="792"/>
      <c r="D1010" s="792"/>
      <c r="E1010" s="792"/>
      <c r="F1010" s="792"/>
      <c r="G1010" s="793"/>
      <c r="H1010" s="794">
        <v>10</v>
      </c>
      <c r="I1010" s="795"/>
      <c r="J1010" s="790"/>
    </row>
    <row r="1011" spans="1:10" x14ac:dyDescent="0.2">
      <c r="B1011" s="90"/>
      <c r="C1011" s="90"/>
      <c r="D1011" s="90"/>
      <c r="E1011" s="90"/>
      <c r="F1011" s="90"/>
      <c r="G1011" s="90"/>
      <c r="H1011" s="90"/>
      <c r="I1011" s="90"/>
      <c r="J1011" s="90"/>
    </row>
    <row r="1012" spans="1:10" x14ac:dyDescent="0.2">
      <c r="B1012" s="90"/>
      <c r="C1012" s="90"/>
      <c r="D1012" s="90"/>
      <c r="E1012" s="90"/>
      <c r="F1012" s="90"/>
      <c r="G1012" s="90"/>
      <c r="H1012" s="90"/>
      <c r="I1012" s="90"/>
      <c r="J1012" s="90"/>
    </row>
    <row r="1013" spans="1:10" x14ac:dyDescent="0.2">
      <c r="B1013" s="90"/>
      <c r="C1013" s="90"/>
      <c r="D1013" s="90"/>
      <c r="E1013" s="90"/>
      <c r="F1013" s="90"/>
      <c r="G1013" s="90"/>
      <c r="H1013" s="90"/>
      <c r="I1013" s="90"/>
      <c r="J1013" s="90"/>
    </row>
    <row r="1014" spans="1:10" x14ac:dyDescent="0.2">
      <c r="B1014" s="90"/>
      <c r="C1014" s="90"/>
      <c r="D1014" s="90"/>
      <c r="E1014" s="90"/>
      <c r="F1014" s="90"/>
      <c r="G1014" s="90"/>
      <c r="H1014" s="90"/>
      <c r="I1014" s="90"/>
      <c r="J1014" s="90"/>
    </row>
    <row r="1015" spans="1:10" x14ac:dyDescent="0.2">
      <c r="B1015" s="90"/>
      <c r="C1015" s="90"/>
      <c r="D1015" s="90"/>
      <c r="E1015" s="90"/>
      <c r="F1015" s="90"/>
      <c r="G1015" s="90"/>
      <c r="H1015" s="90"/>
      <c r="I1015" s="90"/>
      <c r="J1015" s="90"/>
    </row>
    <row r="1016" spans="1:10" x14ac:dyDescent="0.2">
      <c r="B1016" s="90"/>
      <c r="C1016" s="90"/>
      <c r="D1016" s="90"/>
      <c r="E1016" s="90"/>
      <c r="F1016" s="90"/>
      <c r="G1016" s="90"/>
      <c r="H1016" s="90"/>
      <c r="I1016" s="90"/>
      <c r="J1016" s="90"/>
    </row>
    <row r="1017" spans="1:10" x14ac:dyDescent="0.2">
      <c r="B1017" s="90"/>
      <c r="C1017" s="90"/>
      <c r="D1017" s="90"/>
      <c r="E1017" s="90"/>
      <c r="F1017" s="90"/>
      <c r="G1017" s="90"/>
      <c r="H1017" s="90"/>
      <c r="I1017" s="90"/>
      <c r="J1017" s="90"/>
    </row>
    <row r="1018" spans="1:10" x14ac:dyDescent="0.2">
      <c r="B1018" s="90"/>
      <c r="C1018" s="90"/>
      <c r="D1018" s="90"/>
      <c r="E1018" s="90"/>
      <c r="F1018" s="90"/>
      <c r="G1018" s="90"/>
      <c r="H1018" s="90"/>
      <c r="I1018" s="90"/>
      <c r="J1018" s="90"/>
    </row>
  </sheetData>
  <mergeCells count="1591">
    <mergeCell ref="F841:G841"/>
    <mergeCell ref="B773:G773"/>
    <mergeCell ref="B766:G766"/>
    <mergeCell ref="J827:J828"/>
    <mergeCell ref="B842:G842"/>
    <mergeCell ref="H871:I871"/>
    <mergeCell ref="E889:G889"/>
    <mergeCell ref="H888:I888"/>
    <mergeCell ref="H886:I886"/>
    <mergeCell ref="H908:I908"/>
    <mergeCell ref="J915:J916"/>
    <mergeCell ref="B746:G746"/>
    <mergeCell ref="H746:I746"/>
    <mergeCell ref="J746:J747"/>
    <mergeCell ref="B747:G747"/>
    <mergeCell ref="H747:I747"/>
    <mergeCell ref="F829:G829"/>
    <mergeCell ref="H829:I829"/>
    <mergeCell ref="H832:I832"/>
    <mergeCell ref="F835:G835"/>
    <mergeCell ref="H835:I835"/>
    <mergeCell ref="F836:G836"/>
    <mergeCell ref="H836:I836"/>
    <mergeCell ref="F837:G837"/>
    <mergeCell ref="H837:I837"/>
    <mergeCell ref="B761:G761"/>
    <mergeCell ref="D795:I795"/>
    <mergeCell ref="B781:G781"/>
    <mergeCell ref="J685:J686"/>
    <mergeCell ref="B686:G686"/>
    <mergeCell ref="H686:I686"/>
    <mergeCell ref="H457:I457"/>
    <mergeCell ref="H467:I467"/>
    <mergeCell ref="H734:I734"/>
    <mergeCell ref="B728:G728"/>
    <mergeCell ref="H728:I728"/>
    <mergeCell ref="H674:I674"/>
    <mergeCell ref="H717:I717"/>
    <mergeCell ref="H693:I693"/>
    <mergeCell ref="H718:I718"/>
    <mergeCell ref="B715:D715"/>
    <mergeCell ref="H715:I715"/>
    <mergeCell ref="H613:I613"/>
    <mergeCell ref="H652:I652"/>
    <mergeCell ref="H670:I670"/>
    <mergeCell ref="D622:I622"/>
    <mergeCell ref="H620:I620"/>
    <mergeCell ref="H645:I645"/>
    <mergeCell ref="H646:I646"/>
    <mergeCell ref="E619:G619"/>
    <mergeCell ref="E620:G620"/>
    <mergeCell ref="H611:I611"/>
    <mergeCell ref="H612:I612"/>
    <mergeCell ref="B631:G631"/>
    <mergeCell ref="B632:G632"/>
    <mergeCell ref="B647:G647"/>
    <mergeCell ref="H630:I630"/>
    <mergeCell ref="D744:I744"/>
    <mergeCell ref="D343:I343"/>
    <mergeCell ref="B357:H357"/>
    <mergeCell ref="D347:I347"/>
    <mergeCell ref="D283:I283"/>
    <mergeCell ref="B262:H262"/>
    <mergeCell ref="H676:I676"/>
    <mergeCell ref="H641:I641"/>
    <mergeCell ref="B669:G669"/>
    <mergeCell ref="D654:I654"/>
    <mergeCell ref="H714:I714"/>
    <mergeCell ref="H606:I606"/>
    <mergeCell ref="E607:G607"/>
    <mergeCell ref="H623:I623"/>
    <mergeCell ref="B652:G652"/>
    <mergeCell ref="H651:I651"/>
    <mergeCell ref="B745:G745"/>
    <mergeCell ref="H745:I745"/>
    <mergeCell ref="D683:I683"/>
    <mergeCell ref="J403:J404"/>
    <mergeCell ref="B337:H337"/>
    <mergeCell ref="B314:H314"/>
    <mergeCell ref="B243:H243"/>
    <mergeCell ref="J411:J412"/>
    <mergeCell ref="B412:H412"/>
    <mergeCell ref="B416:H416"/>
    <mergeCell ref="H452:I452"/>
    <mergeCell ref="H453:I453"/>
    <mergeCell ref="H468:I468"/>
    <mergeCell ref="D658:I658"/>
    <mergeCell ref="B659:G659"/>
    <mergeCell ref="H659:I659"/>
    <mergeCell ref="B660:G660"/>
    <mergeCell ref="H660:I660"/>
    <mergeCell ref="J660:J661"/>
    <mergeCell ref="B661:G661"/>
    <mergeCell ref="H661:I661"/>
    <mergeCell ref="B119:E119"/>
    <mergeCell ref="B141:G141"/>
    <mergeCell ref="B120:E120"/>
    <mergeCell ref="B124:H124"/>
    <mergeCell ref="J120:J124"/>
    <mergeCell ref="B258:H258"/>
    <mergeCell ref="B128:F128"/>
    <mergeCell ref="F134:G134"/>
    <mergeCell ref="F135:G135"/>
    <mergeCell ref="F136:G136"/>
    <mergeCell ref="D367:I367"/>
    <mergeCell ref="B368:H368"/>
    <mergeCell ref="B369:H369"/>
    <mergeCell ref="J369:J370"/>
    <mergeCell ref="B370:H370"/>
    <mergeCell ref="D405:I405"/>
    <mergeCell ref="D409:I409"/>
    <mergeCell ref="B406:H406"/>
    <mergeCell ref="B407:H407"/>
    <mergeCell ref="J407:J408"/>
    <mergeCell ref="B408:H408"/>
    <mergeCell ref="B362:H362"/>
    <mergeCell ref="B339:H339"/>
    <mergeCell ref="B350:H350"/>
    <mergeCell ref="B336:H336"/>
    <mergeCell ref="D371:I371"/>
    <mergeCell ref="D375:I375"/>
    <mergeCell ref="B358:H358"/>
    <mergeCell ref="B381:H381"/>
    <mergeCell ref="J382:J383"/>
    <mergeCell ref="B383:H383"/>
    <mergeCell ref="B389:H389"/>
    <mergeCell ref="B391:H391"/>
    <mergeCell ref="B187:D187"/>
    <mergeCell ref="G210:H210"/>
    <mergeCell ref="D100:I100"/>
    <mergeCell ref="B101:G101"/>
    <mergeCell ref="H101:I101"/>
    <mergeCell ref="B102:G102"/>
    <mergeCell ref="H102:I102"/>
    <mergeCell ref="J102:J104"/>
    <mergeCell ref="B104:G104"/>
    <mergeCell ref="H104:I104"/>
    <mergeCell ref="B103:G103"/>
    <mergeCell ref="H103:I103"/>
    <mergeCell ref="D195:I195"/>
    <mergeCell ref="J127:J129"/>
    <mergeCell ref="E158:F158"/>
    <mergeCell ref="J158:J161"/>
    <mergeCell ref="E159:F159"/>
    <mergeCell ref="J164:J165"/>
    <mergeCell ref="B165:G165"/>
    <mergeCell ref="B151:H151"/>
    <mergeCell ref="F132:G132"/>
    <mergeCell ref="J132:J141"/>
    <mergeCell ref="J144:J151"/>
    <mergeCell ref="F133:G133"/>
    <mergeCell ref="J112:J113"/>
    <mergeCell ref="J172:J173"/>
    <mergeCell ref="B173:G173"/>
    <mergeCell ref="H173:I173"/>
    <mergeCell ref="J116:J117"/>
    <mergeCell ref="B117:G117"/>
    <mergeCell ref="H117:I117"/>
    <mergeCell ref="E145:F145"/>
    <mergeCell ref="E146:F146"/>
    <mergeCell ref="H141:I141"/>
    <mergeCell ref="B308:H308"/>
    <mergeCell ref="H138:I138"/>
    <mergeCell ref="H139:I139"/>
    <mergeCell ref="B256:H256"/>
    <mergeCell ref="J919:J925"/>
    <mergeCell ref="J929:J936"/>
    <mergeCell ref="E899:G899"/>
    <mergeCell ref="H899:I899"/>
    <mergeCell ref="J461:J469"/>
    <mergeCell ref="B461:D469"/>
    <mergeCell ref="D824:I824"/>
    <mergeCell ref="H842:I842"/>
    <mergeCell ref="H833:I833"/>
    <mergeCell ref="J154:J155"/>
    <mergeCell ref="B155:H155"/>
    <mergeCell ref="B393:H393"/>
    <mergeCell ref="B394:H394"/>
    <mergeCell ref="J394:J395"/>
    <mergeCell ref="B196:H196"/>
    <mergeCell ref="D275:I275"/>
    <mergeCell ref="B276:H276"/>
    <mergeCell ref="B277:H277"/>
    <mergeCell ref="J277:J278"/>
    <mergeCell ref="B278:H278"/>
    <mergeCell ref="D309:I309"/>
    <mergeCell ref="B310:H310"/>
    <mergeCell ref="B197:H197"/>
    <mergeCell ref="J197:J198"/>
    <mergeCell ref="J390:J391"/>
    <mergeCell ref="B340:H340"/>
    <mergeCell ref="B354:H354"/>
    <mergeCell ref="D363:I363"/>
    <mergeCell ref="G211:H211"/>
    <mergeCell ref="G212:H212"/>
    <mergeCell ref="B213:H213"/>
    <mergeCell ref="B215:H215"/>
    <mergeCell ref="B346:H346"/>
    <mergeCell ref="B364:H364"/>
    <mergeCell ref="B365:H365"/>
    <mergeCell ref="J365:J366"/>
    <mergeCell ref="B366:H366"/>
    <mergeCell ref="D130:I130"/>
    <mergeCell ref="D142:I142"/>
    <mergeCell ref="D156:I156"/>
    <mergeCell ref="D162:I162"/>
    <mergeCell ref="D166:I166"/>
    <mergeCell ref="D170:I170"/>
    <mergeCell ref="H131:I131"/>
    <mergeCell ref="H132:I132"/>
    <mergeCell ref="F131:G131"/>
    <mergeCell ref="B131:E131"/>
    <mergeCell ref="F139:G139"/>
    <mergeCell ref="F140:G140"/>
    <mergeCell ref="B132:E140"/>
    <mergeCell ref="F137:G137"/>
    <mergeCell ref="F138:G138"/>
    <mergeCell ref="H133:I133"/>
    <mergeCell ref="H134:I134"/>
    <mergeCell ref="H135:I135"/>
    <mergeCell ref="H136:I136"/>
    <mergeCell ref="E144:F144"/>
    <mergeCell ref="G60:J60"/>
    <mergeCell ref="G51:J51"/>
    <mergeCell ref="G52:J52"/>
    <mergeCell ref="H163:I163"/>
    <mergeCell ref="D238:I238"/>
    <mergeCell ref="B239:H239"/>
    <mergeCell ref="B284:H284"/>
    <mergeCell ref="J168:J169"/>
    <mergeCell ref="B169:G169"/>
    <mergeCell ref="H169:I169"/>
    <mergeCell ref="B171:G171"/>
    <mergeCell ref="J97:J99"/>
    <mergeCell ref="D110:I110"/>
    <mergeCell ref="B98:G98"/>
    <mergeCell ref="H98:I98"/>
    <mergeCell ref="B164:G164"/>
    <mergeCell ref="H164:I164"/>
    <mergeCell ref="E160:F160"/>
    <mergeCell ref="B161:H161"/>
    <mergeCell ref="B121:E121"/>
    <mergeCell ref="E147:F147"/>
    <mergeCell ref="E148:F148"/>
    <mergeCell ref="B123:E123"/>
    <mergeCell ref="B122:E122"/>
    <mergeCell ref="D152:I152"/>
    <mergeCell ref="B153:D153"/>
    <mergeCell ref="E153:F153"/>
    <mergeCell ref="J177:J178"/>
    <mergeCell ref="H137:I137"/>
    <mergeCell ref="B126:F126"/>
    <mergeCell ref="B223:H223"/>
    <mergeCell ref="D214:I214"/>
    <mergeCell ref="E35:G35"/>
    <mergeCell ref="H35:I35"/>
    <mergeCell ref="E36:G36"/>
    <mergeCell ref="H36:I36"/>
    <mergeCell ref="E37:G37"/>
    <mergeCell ref="H37:I37"/>
    <mergeCell ref="G48:J48"/>
    <mergeCell ref="G47:J47"/>
    <mergeCell ref="B38:G38"/>
    <mergeCell ref="G43:J43"/>
    <mergeCell ref="H93:I93"/>
    <mergeCell ref="G42:J42"/>
    <mergeCell ref="B94:G94"/>
    <mergeCell ref="H94:I94"/>
    <mergeCell ref="D88:I88"/>
    <mergeCell ref="J93:J94"/>
    <mergeCell ref="C80:E80"/>
    <mergeCell ref="H80:I80"/>
    <mergeCell ref="B81:E81"/>
    <mergeCell ref="H81:I81"/>
    <mergeCell ref="D82:I82"/>
    <mergeCell ref="C86:E86"/>
    <mergeCell ref="H86:I86"/>
    <mergeCell ref="B87:E87"/>
    <mergeCell ref="H87:I87"/>
    <mergeCell ref="H92:I92"/>
    <mergeCell ref="B84:E84"/>
    <mergeCell ref="G50:J50"/>
    <mergeCell ref="G58:J58"/>
    <mergeCell ref="C89:E89"/>
    <mergeCell ref="H89:I89"/>
    <mergeCell ref="G59:J59"/>
    <mergeCell ref="J108:J109"/>
    <mergeCell ref="J181:J182"/>
    <mergeCell ref="D73:I73"/>
    <mergeCell ref="C74:E74"/>
    <mergeCell ref="H74:I74"/>
    <mergeCell ref="B75:E75"/>
    <mergeCell ref="H75:I75"/>
    <mergeCell ref="E30:G30"/>
    <mergeCell ref="H30:I30"/>
    <mergeCell ref="D118:I118"/>
    <mergeCell ref="D125:I125"/>
    <mergeCell ref="H140:I140"/>
    <mergeCell ref="E149:F149"/>
    <mergeCell ref="E150:F150"/>
    <mergeCell ref="E143:F143"/>
    <mergeCell ref="B144:D150"/>
    <mergeCell ref="B143:D143"/>
    <mergeCell ref="B157:D157"/>
    <mergeCell ref="E157:F157"/>
    <mergeCell ref="B158:D160"/>
    <mergeCell ref="B163:G163"/>
    <mergeCell ref="E31:G31"/>
    <mergeCell ref="H31:I31"/>
    <mergeCell ref="E32:G32"/>
    <mergeCell ref="H32:I32"/>
    <mergeCell ref="B93:G93"/>
    <mergeCell ref="B116:G116"/>
    <mergeCell ref="E154:F154"/>
    <mergeCell ref="B168:G168"/>
    <mergeCell ref="H168:I168"/>
    <mergeCell ref="B176:F176"/>
    <mergeCell ref="H171:I171"/>
    <mergeCell ref="H770:I770"/>
    <mergeCell ref="H781:I781"/>
    <mergeCell ref="H716:I716"/>
    <mergeCell ref="H461:I461"/>
    <mergeCell ref="D740:I740"/>
    <mergeCell ref="B90:E90"/>
    <mergeCell ref="H90:I90"/>
    <mergeCell ref="D175:I175"/>
    <mergeCell ref="D95:I95"/>
    <mergeCell ref="H96:I96"/>
    <mergeCell ref="H766:I766"/>
    <mergeCell ref="B772:G772"/>
    <mergeCell ref="H761:I761"/>
    <mergeCell ref="B762:G762"/>
    <mergeCell ref="B373:H373"/>
    <mergeCell ref="B374:H374"/>
    <mergeCell ref="B531:G531"/>
    <mergeCell ref="B502:G502"/>
    <mergeCell ref="D504:I504"/>
    <mergeCell ref="B167:G167"/>
    <mergeCell ref="H167:I167"/>
    <mergeCell ref="B758:G758"/>
    <mergeCell ref="H758:I758"/>
    <mergeCell ref="B96:G96"/>
    <mergeCell ref="B97:G97"/>
    <mergeCell ref="B99:G99"/>
    <mergeCell ref="H99:I99"/>
    <mergeCell ref="B113:G113"/>
    <mergeCell ref="H113:I113"/>
    <mergeCell ref="B115:G115"/>
    <mergeCell ref="H115:I115"/>
    <mergeCell ref="D199:I199"/>
    <mergeCell ref="B774:G774"/>
    <mergeCell ref="H774:I774"/>
    <mergeCell ref="B438:D438"/>
    <mergeCell ref="H784:I784"/>
    <mergeCell ref="B785:G785"/>
    <mergeCell ref="H785:I785"/>
    <mergeCell ref="B786:G786"/>
    <mergeCell ref="H786:I786"/>
    <mergeCell ref="B796:G796"/>
    <mergeCell ref="H692:I692"/>
    <mergeCell ref="H834:I834"/>
    <mergeCell ref="B680:G680"/>
    <mergeCell ref="H680:I680"/>
    <mergeCell ref="D731:I731"/>
    <mergeCell ref="D751:I751"/>
    <mergeCell ref="D755:I755"/>
    <mergeCell ref="B764:G764"/>
    <mergeCell ref="H764:I764"/>
    <mergeCell ref="B743:G743"/>
    <mergeCell ref="H743:I743"/>
    <mergeCell ref="H752:I752"/>
    <mergeCell ref="B754:G754"/>
    <mergeCell ref="B784:G784"/>
    <mergeCell ref="D771:I771"/>
    <mergeCell ref="B681:G681"/>
    <mergeCell ref="H681:I681"/>
    <mergeCell ref="B682:G682"/>
    <mergeCell ref="H682:I682"/>
    <mergeCell ref="B742:G742"/>
    <mergeCell ref="H741:I741"/>
    <mergeCell ref="H694:I694"/>
    <mergeCell ref="H695:I695"/>
    <mergeCell ref="B778:G778"/>
    <mergeCell ref="B689:J689"/>
    <mergeCell ref="H732:I732"/>
    <mergeCell ref="H719:I719"/>
    <mergeCell ref="B752:G752"/>
    <mergeCell ref="D767:I767"/>
    <mergeCell ref="H720:I720"/>
    <mergeCell ref="H721:I721"/>
    <mergeCell ref="H722:I722"/>
    <mergeCell ref="B730:G730"/>
    <mergeCell ref="D763:I763"/>
    <mergeCell ref="H762:I762"/>
    <mergeCell ref="H753:I753"/>
    <mergeCell ref="H742:I742"/>
    <mergeCell ref="B769:G769"/>
    <mergeCell ref="H769:I769"/>
    <mergeCell ref="E706:G706"/>
    <mergeCell ref="H706:I706"/>
    <mergeCell ref="E705:G705"/>
    <mergeCell ref="H705:I705"/>
    <mergeCell ref="B714:G714"/>
    <mergeCell ref="H696:I696"/>
    <mergeCell ref="D775:I775"/>
    <mergeCell ref="B776:G776"/>
    <mergeCell ref="B768:G768"/>
    <mergeCell ref="D759:I759"/>
    <mergeCell ref="B760:G760"/>
    <mergeCell ref="E702:G702"/>
    <mergeCell ref="E703:G703"/>
    <mergeCell ref="E704:G704"/>
    <mergeCell ref="H704:I704"/>
    <mergeCell ref="J769:J770"/>
    <mergeCell ref="H669:I669"/>
    <mergeCell ref="B640:G640"/>
    <mergeCell ref="B641:G641"/>
    <mergeCell ref="B637:G637"/>
    <mergeCell ref="B638:G638"/>
    <mergeCell ref="B655:G655"/>
    <mergeCell ref="B483:G483"/>
    <mergeCell ref="H480:I480"/>
    <mergeCell ref="H481:I481"/>
    <mergeCell ref="B676:G676"/>
    <mergeCell ref="D675:I675"/>
    <mergeCell ref="H595:I595"/>
    <mergeCell ref="E608:G608"/>
    <mergeCell ref="H608:I608"/>
    <mergeCell ref="E609:G609"/>
    <mergeCell ref="H609:I609"/>
    <mergeCell ref="H672:I672"/>
    <mergeCell ref="B653:G653"/>
    <mergeCell ref="D662:I662"/>
    <mergeCell ref="B663:G663"/>
    <mergeCell ref="B664:G664"/>
    <mergeCell ref="H664:I664"/>
    <mergeCell ref="B665:G665"/>
    <mergeCell ref="H665:I665"/>
    <mergeCell ref="H519:I519"/>
    <mergeCell ref="H554:I554"/>
    <mergeCell ref="E565:G565"/>
    <mergeCell ref="H567:I567"/>
    <mergeCell ref="B553:G553"/>
    <mergeCell ref="E588:G588"/>
    <mergeCell ref="B557:G557"/>
    <mergeCell ref="H557:I557"/>
    <mergeCell ref="B677:G677"/>
    <mergeCell ref="H598:I598"/>
    <mergeCell ref="E606:G606"/>
    <mergeCell ref="E589:G589"/>
    <mergeCell ref="H581:I581"/>
    <mergeCell ref="H582:I582"/>
    <mergeCell ref="H583:I583"/>
    <mergeCell ref="H584:I584"/>
    <mergeCell ref="E601:G601"/>
    <mergeCell ref="H653:I653"/>
    <mergeCell ref="B628:G628"/>
    <mergeCell ref="B629:G629"/>
    <mergeCell ref="B510:G510"/>
    <mergeCell ref="H510:I510"/>
    <mergeCell ref="D650:I650"/>
    <mergeCell ref="D591:I591"/>
    <mergeCell ref="D559:I559"/>
    <mergeCell ref="D512:I512"/>
    <mergeCell ref="B554:G554"/>
    <mergeCell ref="B538:H538"/>
    <mergeCell ref="B523:D523"/>
    <mergeCell ref="B524:D524"/>
    <mergeCell ref="H529:I529"/>
    <mergeCell ref="B515:G515"/>
    <mergeCell ref="H515:I515"/>
    <mergeCell ref="B528:C528"/>
    <mergeCell ref="H572:I572"/>
    <mergeCell ref="B539:C539"/>
    <mergeCell ref="C519:E519"/>
    <mergeCell ref="B532:J532"/>
    <mergeCell ref="H523:I523"/>
    <mergeCell ref="B672:G672"/>
    <mergeCell ref="J681:J682"/>
    <mergeCell ref="J677:J678"/>
    <mergeCell ref="J673:J674"/>
    <mergeCell ref="J669:J670"/>
    <mergeCell ref="D679:I679"/>
    <mergeCell ref="H677:I677"/>
    <mergeCell ref="J598:J621"/>
    <mergeCell ref="J593:J595"/>
    <mergeCell ref="J624:J647"/>
    <mergeCell ref="H647:I647"/>
    <mergeCell ref="H624:I624"/>
    <mergeCell ref="E602:G602"/>
    <mergeCell ref="E569:G569"/>
    <mergeCell ref="B1010:G1010"/>
    <mergeCell ref="H1010:I1010"/>
    <mergeCell ref="B859:D859"/>
    <mergeCell ref="B860:D860"/>
    <mergeCell ref="H972:I972"/>
    <mergeCell ref="B1009:G1009"/>
    <mergeCell ref="H1009:I1009"/>
    <mergeCell ref="H873:I873"/>
    <mergeCell ref="D866:I866"/>
    <mergeCell ref="D877:I877"/>
    <mergeCell ref="B884:G884"/>
    <mergeCell ref="B928:D928"/>
    <mergeCell ref="B1008:G1008"/>
    <mergeCell ref="H1008:I1008"/>
    <mergeCell ref="D998:I998"/>
    <mergeCell ref="B938:G938"/>
    <mergeCell ref="H938:I938"/>
    <mergeCell ref="B936:G936"/>
    <mergeCell ref="E905:G905"/>
    <mergeCell ref="H919:I919"/>
    <mergeCell ref="D917:I917"/>
    <mergeCell ref="E915:F915"/>
    <mergeCell ref="H900:I900"/>
    <mergeCell ref="E901:G901"/>
    <mergeCell ref="H901:I901"/>
    <mergeCell ref="B855:D855"/>
    <mergeCell ref="B966:E966"/>
    <mergeCell ref="H966:I966"/>
    <mergeCell ref="H963:I963"/>
    <mergeCell ref="H964:I964"/>
    <mergeCell ref="D962:I962"/>
    <mergeCell ref="H895:I895"/>
    <mergeCell ref="B946:G946"/>
    <mergeCell ref="B943:G943"/>
    <mergeCell ref="H943:I943"/>
    <mergeCell ref="B944:G944"/>
    <mergeCell ref="H944:I944"/>
    <mergeCell ref="H922:I922"/>
    <mergeCell ref="B879:G879"/>
    <mergeCell ref="E894:G894"/>
    <mergeCell ref="H894:I894"/>
    <mergeCell ref="H887:I887"/>
    <mergeCell ref="E886:G886"/>
    <mergeCell ref="H875:I875"/>
    <mergeCell ref="H884:I884"/>
    <mergeCell ref="B886:D886"/>
    <mergeCell ref="H923:I923"/>
    <mergeCell ref="H924:I924"/>
    <mergeCell ref="B919:D924"/>
    <mergeCell ref="B929:D935"/>
    <mergeCell ref="B970:G970"/>
    <mergeCell ref="H970:I970"/>
    <mergeCell ref="B965:E965"/>
    <mergeCell ref="H965:I965"/>
    <mergeCell ref="H925:I925"/>
    <mergeCell ref="B916:H916"/>
    <mergeCell ref="H921:I921"/>
    <mergeCell ref="B939:G939"/>
    <mergeCell ref="H939:I939"/>
    <mergeCell ref="H940:I940"/>
    <mergeCell ref="B963:E963"/>
    <mergeCell ref="B964:E964"/>
    <mergeCell ref="D941:I941"/>
    <mergeCell ref="B914:D914"/>
    <mergeCell ref="B942:G942"/>
    <mergeCell ref="H942:I942"/>
    <mergeCell ref="H920:I920"/>
    <mergeCell ref="D961:I961"/>
    <mergeCell ref="B927:J927"/>
    <mergeCell ref="D937:I937"/>
    <mergeCell ref="D945:I945"/>
    <mergeCell ref="D950:I950"/>
    <mergeCell ref="D969:I969"/>
    <mergeCell ref="B968:G968"/>
    <mergeCell ref="H946:I946"/>
    <mergeCell ref="B947:G947"/>
    <mergeCell ref="H947:I947"/>
    <mergeCell ref="B948:G948"/>
    <mergeCell ref="H948:I948"/>
    <mergeCell ref="B940:G940"/>
    <mergeCell ref="B918:D918"/>
    <mergeCell ref="H918:I918"/>
    <mergeCell ref="D1007:I1007"/>
    <mergeCell ref="B971:G971"/>
    <mergeCell ref="H1004:I1004"/>
    <mergeCell ref="H1005:I1005"/>
    <mergeCell ref="B1006:G1006"/>
    <mergeCell ref="H1006:I1006"/>
    <mergeCell ref="B1004:G1004"/>
    <mergeCell ref="B1005:G1005"/>
    <mergeCell ref="H999:I999"/>
    <mergeCell ref="B1001:G1001"/>
    <mergeCell ref="H1001:I1001"/>
    <mergeCell ref="D993:I993"/>
    <mergeCell ref="D994:I994"/>
    <mergeCell ref="B996:C996"/>
    <mergeCell ref="B1000:C1000"/>
    <mergeCell ref="H1000:I1000"/>
    <mergeCell ref="H996:I996"/>
    <mergeCell ref="D1002:I1002"/>
    <mergeCell ref="H997:I997"/>
    <mergeCell ref="B997:G997"/>
    <mergeCell ref="H995:I995"/>
    <mergeCell ref="H971:I971"/>
    <mergeCell ref="B972:G972"/>
    <mergeCell ref="D973:I973"/>
    <mergeCell ref="B978:G978"/>
    <mergeCell ref="H978:I978"/>
    <mergeCell ref="B986:G986"/>
    <mergeCell ref="H986:I986"/>
    <mergeCell ref="B987:G987"/>
    <mergeCell ref="H987:I987"/>
    <mergeCell ref="D1003:I1003"/>
    <mergeCell ref="J939:J940"/>
    <mergeCell ref="J943:J944"/>
    <mergeCell ref="J947:J948"/>
    <mergeCell ref="J964:J968"/>
    <mergeCell ref="J952:J956"/>
    <mergeCell ref="B967:E967"/>
    <mergeCell ref="H967:I967"/>
    <mergeCell ref="H951:I951"/>
    <mergeCell ref="H952:I952"/>
    <mergeCell ref="B925:G925"/>
    <mergeCell ref="H953:I953"/>
    <mergeCell ref="H954:I954"/>
    <mergeCell ref="H955:I955"/>
    <mergeCell ref="B956:G956"/>
    <mergeCell ref="H956:I956"/>
    <mergeCell ref="B952:D952"/>
    <mergeCell ref="B953:D953"/>
    <mergeCell ref="B954:D954"/>
    <mergeCell ref="B955:D955"/>
    <mergeCell ref="H968:I968"/>
    <mergeCell ref="H879:I879"/>
    <mergeCell ref="B880:G880"/>
    <mergeCell ref="B875:G875"/>
    <mergeCell ref="E903:G903"/>
    <mergeCell ref="H903:I903"/>
    <mergeCell ref="E904:G904"/>
    <mergeCell ref="H904:I904"/>
    <mergeCell ref="H906:I906"/>
    <mergeCell ref="E907:G907"/>
    <mergeCell ref="H907:I907"/>
    <mergeCell ref="E908:G908"/>
    <mergeCell ref="H897:I897"/>
    <mergeCell ref="E893:G893"/>
    <mergeCell ref="H893:I893"/>
    <mergeCell ref="B878:G878"/>
    <mergeCell ref="H882:I882"/>
    <mergeCell ref="B883:G883"/>
    <mergeCell ref="H883:I883"/>
    <mergeCell ref="E902:G902"/>
    <mergeCell ref="H905:I905"/>
    <mergeCell ref="E914:F914"/>
    <mergeCell ref="B882:G882"/>
    <mergeCell ref="E895:G895"/>
    <mergeCell ref="H880:I880"/>
    <mergeCell ref="D881:I881"/>
    <mergeCell ref="E888:G888"/>
    <mergeCell ref="D911:I911"/>
    <mergeCell ref="D912:I912"/>
    <mergeCell ref="E890:G890"/>
    <mergeCell ref="E897:G897"/>
    <mergeCell ref="H909:I909"/>
    <mergeCell ref="H910:I910"/>
    <mergeCell ref="E892:G892"/>
    <mergeCell ref="H892:I892"/>
    <mergeCell ref="H890:I890"/>
    <mergeCell ref="E891:G891"/>
    <mergeCell ref="H902:I902"/>
    <mergeCell ref="E900:G900"/>
    <mergeCell ref="D885:I885"/>
    <mergeCell ref="H891:I891"/>
    <mergeCell ref="E906:G906"/>
    <mergeCell ref="B910:G910"/>
    <mergeCell ref="E887:G887"/>
    <mergeCell ref="E898:G898"/>
    <mergeCell ref="H898:I898"/>
    <mergeCell ref="E909:G909"/>
    <mergeCell ref="E896:G896"/>
    <mergeCell ref="H896:I896"/>
    <mergeCell ref="H889:I889"/>
    <mergeCell ref="D913:I913"/>
    <mergeCell ref="H17:I17"/>
    <mergeCell ref="H18:I18"/>
    <mergeCell ref="H691:I691"/>
    <mergeCell ref="H599:I599"/>
    <mergeCell ref="B590:G590"/>
    <mergeCell ref="B92:G92"/>
    <mergeCell ref="D355:I355"/>
    <mergeCell ref="D91:I91"/>
    <mergeCell ref="D79:I79"/>
    <mergeCell ref="B688:J688"/>
    <mergeCell ref="D596:I596"/>
    <mergeCell ref="E568:G568"/>
    <mergeCell ref="H568:I568"/>
    <mergeCell ref="H569:I569"/>
    <mergeCell ref="H570:I570"/>
    <mergeCell ref="B40:J40"/>
    <mergeCell ref="G49:J49"/>
    <mergeCell ref="H97:I97"/>
    <mergeCell ref="B78:E78"/>
    <mergeCell ref="H78:I78"/>
    <mergeCell ref="B656:G656"/>
    <mergeCell ref="H656:I656"/>
    <mergeCell ref="B623:G623"/>
    <mergeCell ref="H593:I593"/>
    <mergeCell ref="D667:I667"/>
    <mergeCell ref="E600:G600"/>
    <mergeCell ref="H600:I600"/>
    <mergeCell ref="H621:I621"/>
    <mergeCell ref="B651:G651"/>
    <mergeCell ref="H590:I590"/>
    <mergeCell ref="E27:G27"/>
    <mergeCell ref="B154:D154"/>
    <mergeCell ref="D3:J3"/>
    <mergeCell ref="D4:J4"/>
    <mergeCell ref="D5:J5"/>
    <mergeCell ref="B6:J6"/>
    <mergeCell ref="C7:H7"/>
    <mergeCell ref="C8:H8"/>
    <mergeCell ref="B69:E69"/>
    <mergeCell ref="F69:G69"/>
    <mergeCell ref="H69:I69"/>
    <mergeCell ref="D70:I70"/>
    <mergeCell ref="C71:E71"/>
    <mergeCell ref="H71:I71"/>
    <mergeCell ref="B66:E66"/>
    <mergeCell ref="H66:I66"/>
    <mergeCell ref="D67:I67"/>
    <mergeCell ref="C68:E68"/>
    <mergeCell ref="F68:G68"/>
    <mergeCell ref="H68:I68"/>
    <mergeCell ref="C10:H10"/>
    <mergeCell ref="D62:I62"/>
    <mergeCell ref="D64:I64"/>
    <mergeCell ref="C65:E65"/>
    <mergeCell ref="H65:I65"/>
    <mergeCell ref="B13:J13"/>
    <mergeCell ref="H16:I16"/>
    <mergeCell ref="E16:G16"/>
    <mergeCell ref="E17:G17"/>
    <mergeCell ref="E18:G18"/>
    <mergeCell ref="C9:H9"/>
    <mergeCell ref="H33:I33"/>
    <mergeCell ref="E34:G34"/>
    <mergeCell ref="H34:I34"/>
    <mergeCell ref="B15:J15"/>
    <mergeCell ref="H21:I21"/>
    <mergeCell ref="H38:I38"/>
    <mergeCell ref="G44:J44"/>
    <mergeCell ref="G45:J45"/>
    <mergeCell ref="G56:J56"/>
    <mergeCell ref="E19:G19"/>
    <mergeCell ref="E20:G20"/>
    <mergeCell ref="E21:G21"/>
    <mergeCell ref="E22:G22"/>
    <mergeCell ref="E23:G23"/>
    <mergeCell ref="D106:I106"/>
    <mergeCell ref="B107:G107"/>
    <mergeCell ref="H107:I107"/>
    <mergeCell ref="H25:I25"/>
    <mergeCell ref="H26:I26"/>
    <mergeCell ref="H27:I27"/>
    <mergeCell ref="H28:I28"/>
    <mergeCell ref="G57:J57"/>
    <mergeCell ref="H84:I84"/>
    <mergeCell ref="D85:I85"/>
    <mergeCell ref="B72:E72"/>
    <mergeCell ref="H72:I72"/>
    <mergeCell ref="D76:I76"/>
    <mergeCell ref="C77:E77"/>
    <mergeCell ref="H77:I77"/>
    <mergeCell ref="G46:J46"/>
    <mergeCell ref="G54:J54"/>
    <mergeCell ref="G55:J55"/>
    <mergeCell ref="E24:G24"/>
    <mergeCell ref="E25:G25"/>
    <mergeCell ref="E26:G26"/>
    <mergeCell ref="H625:I625"/>
    <mergeCell ref="H626:I626"/>
    <mergeCell ref="H627:I627"/>
    <mergeCell ref="H628:I628"/>
    <mergeCell ref="H437:I437"/>
    <mergeCell ref="H438:I438"/>
    <mergeCell ref="B177:F177"/>
    <mergeCell ref="H604:I604"/>
    <mergeCell ref="E603:G603"/>
    <mergeCell ref="H601:I601"/>
    <mergeCell ref="D564:I564"/>
    <mergeCell ref="B306:H306"/>
    <mergeCell ref="B307:H307"/>
    <mergeCell ref="B328:H328"/>
    <mergeCell ref="B201:H201"/>
    <mergeCell ref="B212:D212"/>
    <mergeCell ref="D334:I334"/>
    <mergeCell ref="B361:H361"/>
    <mergeCell ref="B335:H335"/>
    <mergeCell ref="E574:G574"/>
    <mergeCell ref="B621:G621"/>
    <mergeCell ref="B410:H410"/>
    <mergeCell ref="H553:I553"/>
    <mergeCell ref="D234:I234"/>
    <mergeCell ref="D218:I218"/>
    <mergeCell ref="B221:H221"/>
    <mergeCell ref="B219:H219"/>
    <mergeCell ref="B220:H220"/>
    <mergeCell ref="B193:H193"/>
    <mergeCell ref="B200:H200"/>
    <mergeCell ref="D251:I251"/>
    <mergeCell ref="D255:I255"/>
    <mergeCell ref="B240:H240"/>
    <mergeCell ref="B257:H257"/>
    <mergeCell ref="B248:H248"/>
    <mergeCell ref="H528:I528"/>
    <mergeCell ref="H552:I552"/>
    <mergeCell ref="B484:G484"/>
    <mergeCell ref="H484:I484"/>
    <mergeCell ref="H485:I485"/>
    <mergeCell ref="B303:H303"/>
    <mergeCell ref="B304:H304"/>
    <mergeCell ref="B402:H402"/>
    <mergeCell ref="B404:H404"/>
    <mergeCell ref="H434:I434"/>
    <mergeCell ref="B172:G172"/>
    <mergeCell ref="H172:I172"/>
    <mergeCell ref="H165:I165"/>
    <mergeCell ref="D508:I508"/>
    <mergeCell ref="B285:H285"/>
    <mergeCell ref="B286:H286"/>
    <mergeCell ref="D297:I297"/>
    <mergeCell ref="D301:I301"/>
    <mergeCell ref="D305:I305"/>
    <mergeCell ref="B282:H282"/>
    <mergeCell ref="B397:H397"/>
    <mergeCell ref="B398:H398"/>
    <mergeCell ref="B399:H399"/>
    <mergeCell ref="D380:I380"/>
    <mergeCell ref="D384:I384"/>
    <mergeCell ref="B385:H385"/>
    <mergeCell ref="B387:H387"/>
    <mergeCell ref="B274:H274"/>
    <mergeCell ref="B318:H318"/>
    <mergeCell ref="B194:H194"/>
    <mergeCell ref="D242:I242"/>
    <mergeCell ref="B244:H244"/>
    <mergeCell ref="B241:H241"/>
    <mergeCell ref="B292:H292"/>
    <mergeCell ref="B270:H270"/>
    <mergeCell ref="D204:I204"/>
    <mergeCell ref="D208:I208"/>
    <mergeCell ref="B217:H217"/>
    <mergeCell ref="B245:H245"/>
    <mergeCell ref="B254:H254"/>
    <mergeCell ref="D259:I259"/>
    <mergeCell ref="D263:I263"/>
    <mergeCell ref="D222:I222"/>
    <mergeCell ref="H556:I556"/>
    <mergeCell ref="B506:G506"/>
    <mergeCell ref="H506:I506"/>
    <mergeCell ref="H502:I502"/>
    <mergeCell ref="H444:I444"/>
    <mergeCell ref="B480:G480"/>
    <mergeCell ref="B552:G552"/>
    <mergeCell ref="H521:I521"/>
    <mergeCell ref="D522:I522"/>
    <mergeCell ref="H527:I527"/>
    <mergeCell ref="B435:G435"/>
    <mergeCell ref="B224:H224"/>
    <mergeCell ref="B225:H225"/>
    <mergeCell ref="B327:H327"/>
    <mergeCell ref="D326:I326"/>
    <mergeCell ref="D330:I330"/>
    <mergeCell ref="B341:H341"/>
    <mergeCell ref="B344:H344"/>
    <mergeCell ref="E618:G618"/>
    <mergeCell ref="B633:G633"/>
    <mergeCell ref="B634:G634"/>
    <mergeCell ref="B635:G635"/>
    <mergeCell ref="D551:I551"/>
    <mergeCell ref="D526:I526"/>
    <mergeCell ref="B533:C533"/>
    <mergeCell ref="D555:I555"/>
    <mergeCell ref="B489:G489"/>
    <mergeCell ref="H489:I489"/>
    <mergeCell ref="B530:C530"/>
    <mergeCell ref="H530:I530"/>
    <mergeCell ref="B513:G513"/>
    <mergeCell ref="H513:I513"/>
    <mergeCell ref="B556:G556"/>
    <mergeCell ref="B497:G497"/>
    <mergeCell ref="H497:I497"/>
    <mergeCell ref="B529:C529"/>
    <mergeCell ref="H524:I524"/>
    <mergeCell ref="B525:G525"/>
    <mergeCell ref="H525:I525"/>
    <mergeCell ref="B527:C527"/>
    <mergeCell ref="H501:I501"/>
    <mergeCell ref="H614:I614"/>
    <mergeCell ref="H615:I615"/>
    <mergeCell ref="H616:I616"/>
    <mergeCell ref="H617:I617"/>
    <mergeCell ref="H618:I618"/>
    <mergeCell ref="H629:I629"/>
    <mergeCell ref="E585:G585"/>
    <mergeCell ref="E586:G586"/>
    <mergeCell ref="B550:H550"/>
    <mergeCell ref="B127:F127"/>
    <mergeCell ref="H435:I435"/>
    <mergeCell ref="D443:I443"/>
    <mergeCell ref="D313:I313"/>
    <mergeCell ref="B210:D210"/>
    <mergeCell ref="E612:G612"/>
    <mergeCell ref="E469:G469"/>
    <mergeCell ref="B507:G507"/>
    <mergeCell ref="H507:I507"/>
    <mergeCell ref="H449:I449"/>
    <mergeCell ref="D496:I496"/>
    <mergeCell ref="D291:I291"/>
    <mergeCell ref="B280:H280"/>
    <mergeCell ref="B290:H290"/>
    <mergeCell ref="B439:D439"/>
    <mergeCell ref="H439:I439"/>
    <mergeCell ref="B565:D565"/>
    <mergeCell ref="B597:D597"/>
    <mergeCell ref="E573:G573"/>
    <mergeCell ref="B471:G471"/>
    <mergeCell ref="H471:I471"/>
    <mergeCell ref="H476:I476"/>
    <mergeCell ref="B509:G509"/>
    <mergeCell ref="H509:I509"/>
    <mergeCell ref="B595:G595"/>
    <mergeCell ref="H455:I455"/>
    <mergeCell ref="E570:G570"/>
    <mergeCell ref="E611:G611"/>
    <mergeCell ref="B129:H129"/>
    <mergeCell ref="H565:I565"/>
    <mergeCell ref="B558:G558"/>
    <mergeCell ref="B488:G488"/>
    <mergeCell ref="H657:I657"/>
    <mergeCell ref="B625:G625"/>
    <mergeCell ref="B626:G626"/>
    <mergeCell ref="B627:G627"/>
    <mergeCell ref="B668:G668"/>
    <mergeCell ref="H655:I655"/>
    <mergeCell ref="E575:G575"/>
    <mergeCell ref="H589:I589"/>
    <mergeCell ref="B643:G643"/>
    <mergeCell ref="B644:G644"/>
    <mergeCell ref="B645:G645"/>
    <mergeCell ref="B646:G646"/>
    <mergeCell ref="E577:G577"/>
    <mergeCell ref="E598:G598"/>
    <mergeCell ref="H605:I605"/>
    <mergeCell ref="E572:G572"/>
    <mergeCell ref="H639:I639"/>
    <mergeCell ref="H640:I640"/>
    <mergeCell ref="H642:I642"/>
    <mergeCell ref="H643:I643"/>
    <mergeCell ref="H644:I644"/>
    <mergeCell ref="B630:G630"/>
    <mergeCell ref="B639:G639"/>
    <mergeCell ref="H637:I637"/>
    <mergeCell ref="H638:I638"/>
    <mergeCell ref="E587:G587"/>
    <mergeCell ref="H663:I663"/>
    <mergeCell ref="E605:G605"/>
    <mergeCell ref="H607:I607"/>
    <mergeCell ref="H603:I603"/>
    <mergeCell ref="E604:G604"/>
    <mergeCell ref="H602:I602"/>
    <mergeCell ref="B674:G674"/>
    <mergeCell ref="E599:G599"/>
    <mergeCell ref="H575:I575"/>
    <mergeCell ref="E571:G571"/>
    <mergeCell ref="H574:I574"/>
    <mergeCell ref="D518:I518"/>
    <mergeCell ref="H487:I487"/>
    <mergeCell ref="B593:G593"/>
    <mergeCell ref="H597:I597"/>
    <mergeCell ref="D486:I486"/>
    <mergeCell ref="D474:I474"/>
    <mergeCell ref="D671:I671"/>
    <mergeCell ref="H610:I610"/>
    <mergeCell ref="E597:G597"/>
    <mergeCell ref="H566:I566"/>
    <mergeCell ref="E567:G567"/>
    <mergeCell ref="E581:G581"/>
    <mergeCell ref="E582:G582"/>
    <mergeCell ref="E583:G583"/>
    <mergeCell ref="E584:G584"/>
    <mergeCell ref="H571:I571"/>
    <mergeCell ref="B670:G670"/>
    <mergeCell ref="E613:G613"/>
    <mergeCell ref="B521:G521"/>
    <mergeCell ref="B594:G594"/>
    <mergeCell ref="D500:I500"/>
    <mergeCell ref="B503:G503"/>
    <mergeCell ref="H636:I636"/>
    <mergeCell ref="E566:G566"/>
    <mergeCell ref="H558:I558"/>
    <mergeCell ref="B624:G624"/>
    <mergeCell ref="B657:G657"/>
    <mergeCell ref="E28:G28"/>
    <mergeCell ref="H19:I19"/>
    <mergeCell ref="H20:I20"/>
    <mergeCell ref="H22:I22"/>
    <mergeCell ref="H23:I23"/>
    <mergeCell ref="H24:I24"/>
    <mergeCell ref="D246:I246"/>
    <mergeCell ref="B264:H264"/>
    <mergeCell ref="B265:H265"/>
    <mergeCell ref="B108:G108"/>
    <mergeCell ref="H108:I108"/>
    <mergeCell ref="B109:G109"/>
    <mergeCell ref="H109:I109"/>
    <mergeCell ref="B178:H178"/>
    <mergeCell ref="D179:I179"/>
    <mergeCell ref="B180:G180"/>
    <mergeCell ref="H180:I180"/>
    <mergeCell ref="B181:G181"/>
    <mergeCell ref="H181:I181"/>
    <mergeCell ref="B182:G182"/>
    <mergeCell ref="H182:I182"/>
    <mergeCell ref="B111:G111"/>
    <mergeCell ref="H111:I111"/>
    <mergeCell ref="B112:G112"/>
    <mergeCell ref="H112:I112"/>
    <mergeCell ref="H116:I116"/>
    <mergeCell ref="D114:I114"/>
    <mergeCell ref="E29:G29"/>
    <mergeCell ref="H29:I29"/>
    <mergeCell ref="E33:G33"/>
    <mergeCell ref="C83:E83"/>
    <mergeCell ref="H83:I83"/>
    <mergeCell ref="H820:I820"/>
    <mergeCell ref="F826:G826"/>
    <mergeCell ref="H826:I826"/>
    <mergeCell ref="H872:I872"/>
    <mergeCell ref="F840:G840"/>
    <mergeCell ref="H840:I840"/>
    <mergeCell ref="B684:G684"/>
    <mergeCell ref="H684:I684"/>
    <mergeCell ref="B685:G685"/>
    <mergeCell ref="D186:I186"/>
    <mergeCell ref="H472:I472"/>
    <mergeCell ref="H477:I477"/>
    <mergeCell ref="B505:G505"/>
    <mergeCell ref="H505:I505"/>
    <mergeCell ref="H479:I479"/>
    <mergeCell ref="H473:I473"/>
    <mergeCell ref="B475:G475"/>
    <mergeCell ref="B473:G473"/>
    <mergeCell ref="D478:I478"/>
    <mergeCell ref="H483:I483"/>
    <mergeCell ref="B477:G477"/>
    <mergeCell ref="B472:G472"/>
    <mergeCell ref="B498:G498"/>
    <mergeCell ref="H498:I498"/>
    <mergeCell ref="B499:G499"/>
    <mergeCell ref="H499:I499"/>
    <mergeCell ref="B378:H378"/>
    <mergeCell ref="H724:I724"/>
    <mergeCell ref="H777:I777"/>
    <mergeCell ref="B765:G765"/>
    <mergeCell ref="H768:I768"/>
    <mergeCell ref="B857:D857"/>
    <mergeCell ref="B874:D874"/>
    <mergeCell ref="D814:I814"/>
    <mergeCell ref="D818:I818"/>
    <mergeCell ref="B854:D854"/>
    <mergeCell ref="H847:I847"/>
    <mergeCell ref="B849:G849"/>
    <mergeCell ref="H849:I849"/>
    <mergeCell ref="F833:G833"/>
    <mergeCell ref="F834:G834"/>
    <mergeCell ref="D852:I852"/>
    <mergeCell ref="B850:G850"/>
    <mergeCell ref="H850:I850"/>
    <mergeCell ref="H845:I845"/>
    <mergeCell ref="B851:G851"/>
    <mergeCell ref="B871:D871"/>
    <mergeCell ref="D870:I870"/>
    <mergeCell ref="B872:D872"/>
    <mergeCell ref="H874:I874"/>
    <mergeCell ref="B873:D873"/>
    <mergeCell ref="F828:G828"/>
    <mergeCell ref="F832:G832"/>
    <mergeCell ref="H828:I828"/>
    <mergeCell ref="B867:G867"/>
    <mergeCell ref="H867:I867"/>
    <mergeCell ref="H841:I841"/>
    <mergeCell ref="F831:G831"/>
    <mergeCell ref="F827:G827"/>
    <mergeCell ref="B845:G845"/>
    <mergeCell ref="F838:G838"/>
    <mergeCell ref="B868:G868"/>
    <mergeCell ref="D823:I823"/>
    <mergeCell ref="H869:I869"/>
    <mergeCell ref="D804:I804"/>
    <mergeCell ref="H846:I846"/>
    <mergeCell ref="D843:I843"/>
    <mergeCell ref="D844:I844"/>
    <mergeCell ref="H827:I827"/>
    <mergeCell ref="H811:I811"/>
    <mergeCell ref="H776:I776"/>
    <mergeCell ref="H754:I754"/>
    <mergeCell ref="H812:I812"/>
    <mergeCell ref="B792:G792"/>
    <mergeCell ref="H792:I792"/>
    <mergeCell ref="B793:G793"/>
    <mergeCell ref="H701:I701"/>
    <mergeCell ref="H702:I702"/>
    <mergeCell ref="H703:I703"/>
    <mergeCell ref="B738:G738"/>
    <mergeCell ref="H738:I738"/>
    <mergeCell ref="B797:G797"/>
    <mergeCell ref="B813:G813"/>
    <mergeCell ref="D808:I808"/>
    <mergeCell ref="D806:I806"/>
    <mergeCell ref="B800:G800"/>
    <mergeCell ref="B737:G737"/>
    <mergeCell ref="H733:I733"/>
    <mergeCell ref="B733:G733"/>
    <mergeCell ref="H737:I737"/>
    <mergeCell ref="D779:I779"/>
    <mergeCell ref="H800:I800"/>
    <mergeCell ref="H797:I797"/>
    <mergeCell ref="B819:G819"/>
    <mergeCell ref="H819:I819"/>
    <mergeCell ref="B820:G820"/>
    <mergeCell ref="D799:I799"/>
    <mergeCell ref="B348:H348"/>
    <mergeCell ref="B801:G801"/>
    <mergeCell ref="H801:I801"/>
    <mergeCell ref="B372:H372"/>
    <mergeCell ref="H739:I739"/>
    <mergeCell ref="H700:I700"/>
    <mergeCell ref="B725:G725"/>
    <mergeCell ref="H765:I765"/>
    <mergeCell ref="H440:I440"/>
    <mergeCell ref="B440:D440"/>
    <mergeCell ref="H466:I466"/>
    <mergeCell ref="B437:D437"/>
    <mergeCell ref="D432:I432"/>
    <mergeCell ref="H514:I514"/>
    <mergeCell ref="H475:I475"/>
    <mergeCell ref="H451:I451"/>
    <mergeCell ref="H465:I465"/>
    <mergeCell ref="B481:G481"/>
    <mergeCell ref="B501:G501"/>
    <mergeCell ref="H631:I631"/>
    <mergeCell ref="H632:I632"/>
    <mergeCell ref="H633:I633"/>
    <mergeCell ref="H634:I634"/>
    <mergeCell ref="H635:I635"/>
    <mergeCell ref="H576:I576"/>
    <mergeCell ref="H577:I577"/>
    <mergeCell ref="H594:I594"/>
    <mergeCell ref="H668:I668"/>
    <mergeCell ref="E610:G610"/>
    <mergeCell ref="H678:I678"/>
    <mergeCell ref="B678:G678"/>
    <mergeCell ref="J188:J190"/>
    <mergeCell ref="J193:J194"/>
    <mergeCell ref="J201:J202"/>
    <mergeCell ref="J206:J207"/>
    <mergeCell ref="J210:J213"/>
    <mergeCell ref="J216:J217"/>
    <mergeCell ref="J220:J221"/>
    <mergeCell ref="J224:J225"/>
    <mergeCell ref="J228:J229"/>
    <mergeCell ref="J236:J237"/>
    <mergeCell ref="J240:J241"/>
    <mergeCell ref="J244:J245"/>
    <mergeCell ref="J248:J249"/>
    <mergeCell ref="J253:J254"/>
    <mergeCell ref="B229:H229"/>
    <mergeCell ref="B202:H202"/>
    <mergeCell ref="B209:H209"/>
    <mergeCell ref="D226:I226"/>
    <mergeCell ref="B227:H227"/>
    <mergeCell ref="B205:F205"/>
    <mergeCell ref="B206:F206"/>
    <mergeCell ref="B207:H207"/>
    <mergeCell ref="B231:H231"/>
    <mergeCell ref="B232:H232"/>
    <mergeCell ref="J232:J233"/>
    <mergeCell ref="B233:H233"/>
    <mergeCell ref="B236:H236"/>
    <mergeCell ref="B211:D211"/>
    <mergeCell ref="B198:H198"/>
    <mergeCell ref="D230:I230"/>
    <mergeCell ref="D191:I191"/>
    <mergeCell ref="B192:H192"/>
    <mergeCell ref="J257:J258"/>
    <mergeCell ref="J261:J262"/>
    <mergeCell ref="J265:J266"/>
    <mergeCell ref="D470:I470"/>
    <mergeCell ref="D482:I482"/>
    <mergeCell ref="J269:J270"/>
    <mergeCell ref="J273:J274"/>
    <mergeCell ref="B237:H237"/>
    <mergeCell ref="B289:H289"/>
    <mergeCell ref="B320:H320"/>
    <mergeCell ref="B323:H323"/>
    <mergeCell ref="B298:H298"/>
    <mergeCell ref="B249:H249"/>
    <mergeCell ref="B235:H235"/>
    <mergeCell ref="B288:H288"/>
    <mergeCell ref="D267:I267"/>
    <mergeCell ref="B293:H293"/>
    <mergeCell ref="B294:H294"/>
    <mergeCell ref="B273:H273"/>
    <mergeCell ref="B311:H311"/>
    <mergeCell ref="J311:J312"/>
    <mergeCell ref="B312:H312"/>
    <mergeCell ref="B247:H247"/>
    <mergeCell ref="B260:H260"/>
    <mergeCell ref="B261:H261"/>
    <mergeCell ref="B266:H266"/>
    <mergeCell ref="D279:I279"/>
    <mergeCell ref="J428:J429"/>
    <mergeCell ref="J434:J435"/>
    <mergeCell ref="D413:I413"/>
    <mergeCell ref="D418:I418"/>
    <mergeCell ref="B421:H421"/>
    <mergeCell ref="B423:H423"/>
    <mergeCell ref="B424:H424"/>
    <mergeCell ref="D426:I426"/>
    <mergeCell ref="B433:D433"/>
    <mergeCell ref="B427:H427"/>
    <mergeCell ref="J415:J417"/>
    <mergeCell ref="J424:J425"/>
    <mergeCell ref="J281:J282"/>
    <mergeCell ref="J285:J286"/>
    <mergeCell ref="J289:J290"/>
    <mergeCell ref="J293:J294"/>
    <mergeCell ref="B281:H281"/>
    <mergeCell ref="B316:H316"/>
    <mergeCell ref="B356:H356"/>
    <mergeCell ref="B360:H360"/>
    <mergeCell ref="D359:I359"/>
    <mergeCell ref="B417:H417"/>
    <mergeCell ref="B319:H319"/>
    <mergeCell ref="B429:H429"/>
    <mergeCell ref="B428:H428"/>
    <mergeCell ref="H433:I433"/>
    <mergeCell ref="B324:H324"/>
    <mergeCell ref="B329:H329"/>
    <mergeCell ref="B332:H332"/>
    <mergeCell ref="D338:I338"/>
    <mergeCell ref="B411:H411"/>
    <mergeCell ref="D392:I392"/>
    <mergeCell ref="D396:I396"/>
    <mergeCell ref="D351:I351"/>
    <mergeCell ref="B352:H352"/>
    <mergeCell ref="J353:J354"/>
    <mergeCell ref="B331:H331"/>
    <mergeCell ref="L441:M441"/>
    <mergeCell ref="J445:J446"/>
    <mergeCell ref="H456:I456"/>
    <mergeCell ref="H454:I454"/>
    <mergeCell ref="H462:I462"/>
    <mergeCell ref="H463:I463"/>
    <mergeCell ref="H464:I464"/>
    <mergeCell ref="H458:I458"/>
    <mergeCell ref="L436:M436"/>
    <mergeCell ref="B425:H425"/>
    <mergeCell ref="H442:I442"/>
    <mergeCell ref="B446:G446"/>
    <mergeCell ref="H445:I445"/>
    <mergeCell ref="B442:G442"/>
    <mergeCell ref="B459:J459"/>
    <mergeCell ref="B448:J448"/>
    <mergeCell ref="B376:H376"/>
    <mergeCell ref="B414:H414"/>
    <mergeCell ref="B415:H415"/>
    <mergeCell ref="B449:D449"/>
    <mergeCell ref="H450:I450"/>
    <mergeCell ref="B460:D460"/>
    <mergeCell ref="D436:I436"/>
    <mergeCell ref="H460:I460"/>
    <mergeCell ref="B377:H377"/>
    <mergeCell ref="B419:H419"/>
    <mergeCell ref="B420:H420"/>
    <mergeCell ref="J377:J378"/>
    <mergeCell ref="J386:J387"/>
    <mergeCell ref="B395:H395"/>
    <mergeCell ref="D388:I388"/>
    <mergeCell ref="B441:D441"/>
    <mergeCell ref="D271:I271"/>
    <mergeCell ref="B268:H268"/>
    <mergeCell ref="B269:H269"/>
    <mergeCell ref="B272:H272"/>
    <mergeCell ref="D422:I422"/>
    <mergeCell ref="D401:I401"/>
    <mergeCell ref="D287:I287"/>
    <mergeCell ref="J345:J346"/>
    <mergeCell ref="J349:J350"/>
    <mergeCell ref="J357:J358"/>
    <mergeCell ref="J361:J362"/>
    <mergeCell ref="J373:J374"/>
    <mergeCell ref="J324:J325"/>
    <mergeCell ref="J328:J329"/>
    <mergeCell ref="J332:J333"/>
    <mergeCell ref="J336:J337"/>
    <mergeCell ref="J340:J341"/>
    <mergeCell ref="J299:J300"/>
    <mergeCell ref="J303:J304"/>
    <mergeCell ref="J307:J308"/>
    <mergeCell ref="J315:J316"/>
    <mergeCell ref="J319:J320"/>
    <mergeCell ref="D322:I322"/>
    <mergeCell ref="B299:H299"/>
    <mergeCell ref="B302:H302"/>
    <mergeCell ref="B315:H315"/>
    <mergeCell ref="J420:J421"/>
    <mergeCell ref="B325:H325"/>
    <mergeCell ref="B333:H333"/>
    <mergeCell ref="D317:I317"/>
    <mergeCell ref="B300:H300"/>
    <mergeCell ref="J398:J399"/>
    <mergeCell ref="J777:J778"/>
    <mergeCell ref="J781:J782"/>
    <mergeCell ref="J785:J786"/>
    <mergeCell ref="B782:G782"/>
    <mergeCell ref="E614:G614"/>
    <mergeCell ref="E615:G615"/>
    <mergeCell ref="E616:G616"/>
    <mergeCell ref="E617:G617"/>
    <mergeCell ref="H441:I441"/>
    <mergeCell ref="B450:D458"/>
    <mergeCell ref="E455:G455"/>
    <mergeCell ref="E458:G458"/>
    <mergeCell ref="J450:J458"/>
    <mergeCell ref="B487:G487"/>
    <mergeCell ref="H531:I531"/>
    <mergeCell ref="B520:E520"/>
    <mergeCell ref="H520:I520"/>
    <mergeCell ref="B511:G511"/>
    <mergeCell ref="H511:I511"/>
    <mergeCell ref="H446:I446"/>
    <mergeCell ref="H494:I494"/>
    <mergeCell ref="J761:J762"/>
    <mergeCell ref="J765:J766"/>
    <mergeCell ref="B494:G494"/>
    <mergeCell ref="J520:J521"/>
    <mergeCell ref="J524:J525"/>
    <mergeCell ref="B476:G476"/>
    <mergeCell ref="H685:I685"/>
    <mergeCell ref="B673:G673"/>
    <mergeCell ref="B636:G636"/>
    <mergeCell ref="J540:J550"/>
    <mergeCell ref="J438:J442"/>
    <mergeCell ref="B821:G821"/>
    <mergeCell ref="H821:I821"/>
    <mergeCell ref="B861:D861"/>
    <mergeCell ref="B864:H864"/>
    <mergeCell ref="B846:G846"/>
    <mergeCell ref="H878:I878"/>
    <mergeCell ref="H851:I851"/>
    <mergeCell ref="D848:I848"/>
    <mergeCell ref="B858:D858"/>
    <mergeCell ref="B856:D856"/>
    <mergeCell ref="B444:G444"/>
    <mergeCell ref="B445:G445"/>
    <mergeCell ref="B485:G485"/>
    <mergeCell ref="H469:I469"/>
    <mergeCell ref="H503:I503"/>
    <mergeCell ref="J812:J813"/>
    <mergeCell ref="B812:E812"/>
    <mergeCell ref="D810:I810"/>
    <mergeCell ref="H813:I813"/>
    <mergeCell ref="C811:E811"/>
    <mergeCell ref="D491:I491"/>
    <mergeCell ref="B492:G492"/>
    <mergeCell ref="H492:I492"/>
    <mergeCell ref="B493:G493"/>
    <mergeCell ref="H493:I493"/>
    <mergeCell ref="J493:J494"/>
    <mergeCell ref="D783:I783"/>
    <mergeCell ref="E707:G707"/>
    <mergeCell ref="H707:I707"/>
    <mergeCell ref="J753:J754"/>
    <mergeCell ref="J757:J758"/>
    <mergeCell ref="J773:J774"/>
    <mergeCell ref="J971:J972"/>
    <mergeCell ref="B979:G979"/>
    <mergeCell ref="H979:I979"/>
    <mergeCell ref="B980:G980"/>
    <mergeCell ref="H980:I980"/>
    <mergeCell ref="B853:D853"/>
    <mergeCell ref="H831:I831"/>
    <mergeCell ref="J528:J531"/>
    <mergeCell ref="J534:J538"/>
    <mergeCell ref="D727:I727"/>
    <mergeCell ref="H619:I619"/>
    <mergeCell ref="B815:G815"/>
    <mergeCell ref="H815:I815"/>
    <mergeCell ref="B816:G816"/>
    <mergeCell ref="H816:I816"/>
    <mergeCell ref="J816:J817"/>
    <mergeCell ref="B817:G817"/>
    <mergeCell ref="H817:I817"/>
    <mergeCell ref="J832:J842"/>
    <mergeCell ref="B862:D862"/>
    <mergeCell ref="B863:D863"/>
    <mergeCell ref="J854:J864"/>
    <mergeCell ref="J872:J875"/>
    <mergeCell ref="E576:G576"/>
    <mergeCell ref="B847:G847"/>
    <mergeCell ref="H838:I838"/>
    <mergeCell ref="F839:G839"/>
    <mergeCell ref="H839:I839"/>
    <mergeCell ref="H868:I868"/>
    <mergeCell ref="D865:I865"/>
    <mergeCell ref="B869:G869"/>
    <mergeCell ref="J820:J821"/>
    <mergeCell ref="E578:G578"/>
    <mergeCell ref="E579:G579"/>
    <mergeCell ref="E580:G580"/>
    <mergeCell ref="H578:I578"/>
    <mergeCell ref="H579:I579"/>
    <mergeCell ref="H580:I580"/>
    <mergeCell ref="J566:J590"/>
    <mergeCell ref="J472:J473"/>
    <mergeCell ref="J476:J477"/>
    <mergeCell ref="J480:J481"/>
    <mergeCell ref="J484:J485"/>
    <mergeCell ref="J488:J489"/>
    <mergeCell ref="J498:J499"/>
    <mergeCell ref="H585:I585"/>
    <mergeCell ref="H586:I586"/>
    <mergeCell ref="H587:I587"/>
    <mergeCell ref="H588:I588"/>
    <mergeCell ref="J502:J503"/>
    <mergeCell ref="J506:J507"/>
    <mergeCell ref="B560:G560"/>
    <mergeCell ref="H560:I560"/>
    <mergeCell ref="B561:G561"/>
    <mergeCell ref="H561:I561"/>
    <mergeCell ref="B562:G562"/>
    <mergeCell ref="H562:I562"/>
    <mergeCell ref="H573:I573"/>
    <mergeCell ref="H488:I488"/>
    <mergeCell ref="B514:G514"/>
    <mergeCell ref="B479:G479"/>
    <mergeCell ref="J510:J511"/>
    <mergeCell ref="J514:J515"/>
    <mergeCell ref="H673:I673"/>
    <mergeCell ref="B592:G592"/>
    <mergeCell ref="H592:I592"/>
    <mergeCell ref="B798:G798"/>
    <mergeCell ref="H798:I798"/>
    <mergeCell ref="H796:I796"/>
    <mergeCell ref="H772:I772"/>
    <mergeCell ref="B777:G777"/>
    <mergeCell ref="H790:I790"/>
    <mergeCell ref="E710:G710"/>
    <mergeCell ref="H710:I710"/>
    <mergeCell ref="E711:G711"/>
    <mergeCell ref="H711:I711"/>
    <mergeCell ref="E712:G712"/>
    <mergeCell ref="H712:I712"/>
    <mergeCell ref="E713:G713"/>
    <mergeCell ref="H713:I713"/>
    <mergeCell ref="H782:I782"/>
    <mergeCell ref="E690:G690"/>
    <mergeCell ref="E691:G691"/>
    <mergeCell ref="E692:G692"/>
    <mergeCell ref="E693:G693"/>
    <mergeCell ref="E694:G694"/>
    <mergeCell ref="E695:G695"/>
    <mergeCell ref="E696:G696"/>
    <mergeCell ref="E697:G697"/>
    <mergeCell ref="H757:I757"/>
    <mergeCell ref="H773:I773"/>
    <mergeCell ref="H698:I698"/>
    <mergeCell ref="H699:I699"/>
    <mergeCell ref="H697:I697"/>
    <mergeCell ref="B690:D690"/>
    <mergeCell ref="H690:I690"/>
    <mergeCell ref="H760:I760"/>
    <mergeCell ref="B716:D724"/>
    <mergeCell ref="I8:J10"/>
    <mergeCell ref="J652:J653"/>
    <mergeCell ref="J656:J657"/>
    <mergeCell ref="J664:J665"/>
    <mergeCell ref="J729:J730"/>
    <mergeCell ref="J733:J734"/>
    <mergeCell ref="J738:J739"/>
    <mergeCell ref="J742:J743"/>
    <mergeCell ref="J846:J847"/>
    <mergeCell ref="J850:J851"/>
    <mergeCell ref="J868:J869"/>
    <mergeCell ref="J879:J880"/>
    <mergeCell ref="B642:G642"/>
    <mergeCell ref="D736:I736"/>
    <mergeCell ref="B734:G734"/>
    <mergeCell ref="B753:G753"/>
    <mergeCell ref="H723:I723"/>
    <mergeCell ref="J793:J794"/>
    <mergeCell ref="J797:J798"/>
    <mergeCell ref="B780:G780"/>
    <mergeCell ref="H780:I780"/>
    <mergeCell ref="B770:G770"/>
    <mergeCell ref="H778:I778"/>
    <mergeCell ref="H756:I756"/>
    <mergeCell ref="J691:J714"/>
    <mergeCell ref="B741:G741"/>
    <mergeCell ref="B739:G739"/>
    <mergeCell ref="D791:I791"/>
    <mergeCell ref="B794:G794"/>
    <mergeCell ref="H794:I794"/>
    <mergeCell ref="H730:I730"/>
    <mergeCell ref="D749:I749"/>
    <mergeCell ref="J883:J884"/>
    <mergeCell ref="J887:J910"/>
    <mergeCell ref="E187:F187"/>
    <mergeCell ref="E188:F188"/>
    <mergeCell ref="G187:H187"/>
    <mergeCell ref="G188:H188"/>
    <mergeCell ref="E189:F189"/>
    <mergeCell ref="G189:H189"/>
    <mergeCell ref="B403:H403"/>
    <mergeCell ref="B216:H216"/>
    <mergeCell ref="B228:H228"/>
    <mergeCell ref="B252:F252"/>
    <mergeCell ref="B253:F253"/>
    <mergeCell ref="B345:H345"/>
    <mergeCell ref="B349:H349"/>
    <mergeCell ref="B353:H353"/>
    <mergeCell ref="B382:H382"/>
    <mergeCell ref="B386:H386"/>
    <mergeCell ref="B390:H390"/>
    <mergeCell ref="J716:J725"/>
    <mergeCell ref="H793:I793"/>
    <mergeCell ref="E698:G698"/>
    <mergeCell ref="E699:G699"/>
    <mergeCell ref="E700:G700"/>
    <mergeCell ref="E701:G701"/>
    <mergeCell ref="D750:I750"/>
    <mergeCell ref="B729:G729"/>
    <mergeCell ref="H729:I729"/>
    <mergeCell ref="B732:G732"/>
    <mergeCell ref="B756:G756"/>
    <mergeCell ref="B757:G757"/>
    <mergeCell ref="H725:I725"/>
    <mergeCell ref="J996:J997"/>
    <mergeCell ref="J1000:J1001"/>
    <mergeCell ref="J1005:J1006"/>
    <mergeCell ref="J1009:J1010"/>
    <mergeCell ref="D957:I957"/>
    <mergeCell ref="D959:I959"/>
    <mergeCell ref="D958:I958"/>
    <mergeCell ref="D960:I960"/>
    <mergeCell ref="E708:G708"/>
    <mergeCell ref="H708:I708"/>
    <mergeCell ref="E709:G709"/>
    <mergeCell ref="H709:I709"/>
    <mergeCell ref="J801:J802"/>
    <mergeCell ref="B802:G802"/>
    <mergeCell ref="H802:I802"/>
    <mergeCell ref="D787:I787"/>
    <mergeCell ref="B788:G788"/>
    <mergeCell ref="H788:I788"/>
    <mergeCell ref="B789:G789"/>
    <mergeCell ref="H789:I789"/>
    <mergeCell ref="J789:J790"/>
    <mergeCell ref="B790:G790"/>
    <mergeCell ref="D977:I977"/>
    <mergeCell ref="D985:I985"/>
    <mergeCell ref="D989:I989"/>
    <mergeCell ref="B974:G974"/>
    <mergeCell ref="H974:I974"/>
    <mergeCell ref="B975:G975"/>
    <mergeCell ref="H975:I975"/>
    <mergeCell ref="J975:J976"/>
    <mergeCell ref="B976:G976"/>
    <mergeCell ref="H976:I976"/>
    <mergeCell ref="J987:J988"/>
    <mergeCell ref="B988:G988"/>
    <mergeCell ref="H988:I988"/>
    <mergeCell ref="B990:G990"/>
    <mergeCell ref="H990:I990"/>
    <mergeCell ref="B991:G991"/>
    <mergeCell ref="H991:I991"/>
    <mergeCell ref="J991:J992"/>
    <mergeCell ref="B992:G992"/>
    <mergeCell ref="H992:I992"/>
    <mergeCell ref="D981:I981"/>
    <mergeCell ref="B982:G982"/>
    <mergeCell ref="H982:I982"/>
    <mergeCell ref="B983:G983"/>
    <mergeCell ref="H983:I983"/>
    <mergeCell ref="J983:J984"/>
    <mergeCell ref="B984:G984"/>
    <mergeCell ref="H984:I984"/>
    <mergeCell ref="J979:J980"/>
  </mergeCells>
  <phoneticPr fontId="2" type="noConversion"/>
  <conditionalFormatting sqref="F11:H12 H16:H39 G42:G52 G54:G61">
    <cfRule type="cellIs" dxfId="8" priority="43" operator="equal">
      <formula>0</formula>
    </cfRule>
  </conditionalFormatting>
  <printOptions horizontalCentered="1"/>
  <pageMargins left="0.25" right="0.25" top="0.75" bottom="0.75" header="0.3" footer="0.3"/>
  <pageSetup paperSize="9" scale="49" fitToHeight="0" orientation="portrait" r:id="rId1"/>
  <headerFooter>
    <oddFooter>Página &amp;P de &amp;N</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XFD794"/>
  <sheetViews>
    <sheetView workbookViewId="0"/>
  </sheetViews>
  <sheetFormatPr defaultColWidth="9.140625" defaultRowHeight="19.5" outlineLevelRow="1" x14ac:dyDescent="0.25"/>
  <cols>
    <col min="1" max="1" width="9.140625" style="175"/>
    <col min="2" max="2" width="40.28515625" style="175" bestFit="1" customWidth="1"/>
    <col min="3" max="3" width="9" style="175" bestFit="1" customWidth="1"/>
    <col min="4" max="4" width="15.85546875" style="175" bestFit="1" customWidth="1"/>
    <col min="5" max="5" width="8.5703125" style="175" bestFit="1" customWidth="1"/>
    <col min="6" max="7" width="20" style="175" bestFit="1" customWidth="1"/>
    <col min="8" max="8" width="17.7109375" style="175" bestFit="1" customWidth="1"/>
    <col min="9" max="9" width="6.5703125" style="175" bestFit="1" customWidth="1"/>
    <col min="10" max="10" width="12.5703125" style="175" bestFit="1" customWidth="1"/>
    <col min="11" max="11" width="6.5703125" style="175" bestFit="1" customWidth="1"/>
    <col min="12" max="12" width="44.42578125" style="175" bestFit="1" customWidth="1"/>
    <col min="13" max="13" width="19.28515625" style="175" bestFit="1" customWidth="1"/>
    <col min="14" max="14" width="44.42578125" style="175" bestFit="1" customWidth="1"/>
    <col min="15" max="15" width="53.42578125" style="175" bestFit="1" customWidth="1"/>
    <col min="16" max="16" width="6.85546875" style="175" bestFit="1" customWidth="1"/>
    <col min="17" max="17" width="13.140625" style="175" bestFit="1" customWidth="1"/>
    <col min="18" max="18" width="17.140625" style="175" bestFit="1" customWidth="1"/>
    <col min="19" max="19" width="33.42578125" style="175" bestFit="1" customWidth="1"/>
    <col min="20" max="20" width="11.7109375" style="175" bestFit="1" customWidth="1"/>
    <col min="21" max="21" width="7" style="175" bestFit="1" customWidth="1"/>
    <col min="22" max="22" width="15.28515625" style="175" customWidth="1"/>
    <col min="23" max="23" width="33.42578125" style="175" bestFit="1" customWidth="1"/>
    <col min="24" max="24" width="11.7109375" style="175" bestFit="1" customWidth="1"/>
    <col min="25" max="25" width="10.42578125" style="175" bestFit="1" customWidth="1"/>
    <col min="26" max="26" width="8.42578125" style="175" bestFit="1" customWidth="1"/>
    <col min="27" max="27" width="16.7109375" style="175" bestFit="1" customWidth="1"/>
    <col min="28" max="28" width="27.42578125" style="175" bestFit="1" customWidth="1"/>
    <col min="29" max="29" width="81.140625" style="175" bestFit="1" customWidth="1"/>
    <col min="30" max="30" width="6" style="175" bestFit="1" customWidth="1"/>
    <col min="31" max="31" width="23.28515625" style="175" bestFit="1" customWidth="1"/>
    <col min="32" max="32" width="22.85546875" style="175" bestFit="1" customWidth="1"/>
    <col min="33" max="33" width="81.140625" style="175" bestFit="1" customWidth="1"/>
    <col min="34" max="34" width="6.140625" style="175" bestFit="1" customWidth="1"/>
    <col min="35" max="35" width="9.140625" style="175"/>
    <col min="36" max="36" width="38" style="175" bestFit="1" customWidth="1"/>
    <col min="37" max="37" width="40.85546875" style="175" bestFit="1" customWidth="1"/>
    <col min="38" max="38" width="7.85546875" style="175" bestFit="1" customWidth="1"/>
    <col min="39" max="39" width="53.140625" style="175" bestFit="1" customWidth="1"/>
    <col min="40" max="40" width="14.42578125" style="175" bestFit="1" customWidth="1"/>
    <col min="41" max="41" width="10.28515625" style="175" bestFit="1" customWidth="1"/>
    <col min="42" max="42" width="17.85546875" style="175" bestFit="1" customWidth="1"/>
    <col min="43" max="43" width="24" style="175" bestFit="1" customWidth="1"/>
    <col min="44" max="44" width="15" style="175" bestFit="1" customWidth="1"/>
    <col min="45" max="16384" width="9.140625" style="175"/>
  </cols>
  <sheetData>
    <row r="2" spans="2:7 16384:16384" x14ac:dyDescent="0.25">
      <c r="B2" s="1054" t="s">
        <v>333</v>
      </c>
      <c r="C2" s="1055"/>
      <c r="D2" s="1055"/>
      <c r="E2" s="1055"/>
      <c r="F2" s="1055"/>
      <c r="G2" s="1056"/>
    </row>
    <row r="3" spans="2:7 16384:16384" x14ac:dyDescent="0.25">
      <c r="B3" s="1057"/>
      <c r="C3" s="1058"/>
      <c r="D3" s="1058"/>
      <c r="E3" s="1058"/>
      <c r="F3" s="1058"/>
      <c r="G3" s="1059"/>
    </row>
    <row r="4" spans="2:7 16384:16384" x14ac:dyDescent="0.25">
      <c r="B4" s="1057"/>
      <c r="C4" s="1058"/>
      <c r="D4" s="1058"/>
      <c r="E4" s="1058"/>
      <c r="F4" s="1058"/>
      <c r="G4" s="1059"/>
    </row>
    <row r="5" spans="2:7 16384:16384" x14ac:dyDescent="0.25">
      <c r="B5" s="1057"/>
      <c r="C5" s="1058"/>
      <c r="D5" s="1058"/>
      <c r="E5" s="1058"/>
      <c r="F5" s="1058"/>
      <c r="G5" s="1059"/>
    </row>
    <row r="6" spans="2:7 16384:16384" x14ac:dyDescent="0.25">
      <c r="B6" s="1060"/>
      <c r="C6" s="1061"/>
      <c r="D6" s="1061"/>
      <c r="E6" s="1061"/>
      <c r="F6" s="1061"/>
      <c r="G6" s="1062"/>
    </row>
    <row r="8" spans="2:7 16384:16384" x14ac:dyDescent="0.25">
      <c r="B8" s="689" t="s">
        <v>871</v>
      </c>
      <c r="C8" s="690"/>
      <c r="D8" s="690"/>
      <c r="E8" s="690"/>
      <c r="F8" s="691"/>
      <c r="G8" s="692"/>
    </row>
    <row r="9" spans="2:7 16384:16384" hidden="1" outlineLevel="1" x14ac:dyDescent="0.25">
      <c r="B9" s="175" t="s">
        <v>131</v>
      </c>
      <c r="C9" s="175" t="s">
        <v>290</v>
      </c>
      <c r="D9" s="175" t="s">
        <v>315</v>
      </c>
      <c r="E9" s="175" t="s">
        <v>222</v>
      </c>
      <c r="F9" s="175" t="s">
        <v>250</v>
      </c>
      <c r="G9" s="175" t="s">
        <v>278</v>
      </c>
    </row>
    <row r="10" spans="2:7 16384:16384" hidden="1" outlineLevel="1" x14ac:dyDescent="0.25">
      <c r="E10" s="175" t="s">
        <v>1390</v>
      </c>
      <c r="F10" s="175">
        <v>27.53</v>
      </c>
      <c r="G10" s="175">
        <v>22</v>
      </c>
      <c r="XFD10" s="175">
        <f t="shared" ref="XFD10:XFD120" si="0">SUM(B10:XFC10)</f>
        <v>49.53</v>
      </c>
    </row>
    <row r="11" spans="2:7 16384:16384" hidden="1" outlineLevel="1" x14ac:dyDescent="0.25">
      <c r="E11" s="175" t="s">
        <v>1391</v>
      </c>
      <c r="F11" s="175">
        <v>6.45</v>
      </c>
      <c r="G11" s="175">
        <v>10.3</v>
      </c>
      <c r="XFD11" s="175">
        <f t="shared" si="0"/>
        <v>16.75</v>
      </c>
    </row>
    <row r="12" spans="2:7 16384:16384" hidden="1" outlineLevel="1" x14ac:dyDescent="0.25">
      <c r="E12" s="175" t="s">
        <v>1392</v>
      </c>
      <c r="F12" s="175">
        <v>8.09</v>
      </c>
      <c r="G12" s="175">
        <v>12.1</v>
      </c>
      <c r="XFD12" s="175">
        <f t="shared" si="0"/>
        <v>20.189999999999998</v>
      </c>
    </row>
    <row r="13" spans="2:7 16384:16384" hidden="1" outlineLevel="1" x14ac:dyDescent="0.25">
      <c r="E13" s="175" t="s">
        <v>1393</v>
      </c>
      <c r="F13" s="175">
        <v>4.8</v>
      </c>
      <c r="G13" s="175">
        <v>12.8</v>
      </c>
      <c r="XFD13" s="175">
        <f t="shared" si="0"/>
        <v>17.600000000000001</v>
      </c>
    </row>
    <row r="14" spans="2:7 16384:16384" hidden="1" outlineLevel="1" x14ac:dyDescent="0.25">
      <c r="E14" s="175" t="s">
        <v>1394</v>
      </c>
      <c r="F14" s="175">
        <v>4.25</v>
      </c>
      <c r="G14" s="175">
        <v>8.4</v>
      </c>
      <c r="XFD14" s="175">
        <f t="shared" si="0"/>
        <v>12.65</v>
      </c>
    </row>
    <row r="15" spans="2:7 16384:16384" hidden="1" outlineLevel="1" x14ac:dyDescent="0.25">
      <c r="E15" s="175" t="s">
        <v>1395</v>
      </c>
      <c r="F15" s="175">
        <v>4.62</v>
      </c>
      <c r="G15" s="175">
        <v>8.83</v>
      </c>
      <c r="XFD15" s="175">
        <f t="shared" si="0"/>
        <v>13.45</v>
      </c>
    </row>
    <row r="16" spans="2:7 16384:16384" hidden="1" outlineLevel="1" x14ac:dyDescent="0.25">
      <c r="E16" s="175" t="s">
        <v>1396</v>
      </c>
      <c r="F16" s="175">
        <v>14.28</v>
      </c>
      <c r="G16" s="175">
        <v>27</v>
      </c>
      <c r="XFD16" s="175">
        <f t="shared" si="0"/>
        <v>41.28</v>
      </c>
    </row>
    <row r="17" spans="5:7 16384:16384" hidden="1" outlineLevel="1" x14ac:dyDescent="0.25">
      <c r="E17" s="175" t="s">
        <v>1397</v>
      </c>
      <c r="F17" s="175">
        <v>18.53</v>
      </c>
      <c r="G17" s="175">
        <v>35.4</v>
      </c>
      <c r="XFD17" s="175">
        <f t="shared" si="0"/>
        <v>53.93</v>
      </c>
    </row>
    <row r="18" spans="5:7 16384:16384" hidden="1" outlineLevel="1" x14ac:dyDescent="0.25">
      <c r="E18" s="175" t="s">
        <v>1398</v>
      </c>
      <c r="F18" s="175">
        <v>7.37</v>
      </c>
      <c r="G18" s="175">
        <v>15.8</v>
      </c>
      <c r="XFD18" s="175">
        <f t="shared" si="0"/>
        <v>23.17</v>
      </c>
    </row>
    <row r="19" spans="5:7 16384:16384" hidden="1" outlineLevel="1" x14ac:dyDescent="0.25">
      <c r="E19" s="175" t="s">
        <v>1399</v>
      </c>
      <c r="F19" s="175">
        <v>4.4400000000000004</v>
      </c>
      <c r="G19" s="175">
        <v>8.5</v>
      </c>
      <c r="XFD19" s="175">
        <f t="shared" si="0"/>
        <v>12.940000000000001</v>
      </c>
    </row>
    <row r="20" spans="5:7 16384:16384" hidden="1" outlineLevel="1" x14ac:dyDescent="0.25">
      <c r="E20" s="175" t="s">
        <v>1124</v>
      </c>
      <c r="F20" s="175">
        <v>93.25</v>
      </c>
      <c r="G20" s="175">
        <v>115.69</v>
      </c>
      <c r="XFD20" s="175">
        <f t="shared" si="0"/>
        <v>208.94</v>
      </c>
    </row>
    <row r="21" spans="5:7 16384:16384" hidden="1" outlineLevel="1" x14ac:dyDescent="0.25">
      <c r="E21" s="175" t="s">
        <v>1400</v>
      </c>
      <c r="F21" s="175">
        <v>9.11</v>
      </c>
      <c r="G21" s="175">
        <v>15.1</v>
      </c>
      <c r="XFD21" s="175">
        <f t="shared" si="0"/>
        <v>24.21</v>
      </c>
    </row>
    <row r="22" spans="5:7 16384:16384" hidden="1" outlineLevel="1" x14ac:dyDescent="0.25">
      <c r="E22" s="175" t="s">
        <v>1401</v>
      </c>
      <c r="F22" s="175">
        <v>11.02</v>
      </c>
      <c r="G22" s="175">
        <v>18.41</v>
      </c>
      <c r="XFD22" s="175">
        <f t="shared" si="0"/>
        <v>29.43</v>
      </c>
    </row>
    <row r="23" spans="5:7 16384:16384" hidden="1" outlineLevel="1" x14ac:dyDescent="0.25">
      <c r="E23" s="175" t="s">
        <v>1402</v>
      </c>
      <c r="F23" s="175">
        <v>6.56</v>
      </c>
      <c r="G23" s="175">
        <v>10.26</v>
      </c>
      <c r="XFD23" s="175">
        <f t="shared" si="0"/>
        <v>16.82</v>
      </c>
    </row>
    <row r="24" spans="5:7 16384:16384" hidden="1" outlineLevel="1" x14ac:dyDescent="0.25">
      <c r="E24" s="175" t="s">
        <v>1403</v>
      </c>
      <c r="F24" s="175">
        <v>6.15</v>
      </c>
      <c r="G24" s="175">
        <v>9.9600000000000009</v>
      </c>
    </row>
    <row r="25" spans="5:7 16384:16384" hidden="1" outlineLevel="1" x14ac:dyDescent="0.25">
      <c r="E25" s="175" t="s">
        <v>316</v>
      </c>
      <c r="F25" s="175">
        <v>14</v>
      </c>
      <c r="G25" s="175">
        <v>26.5</v>
      </c>
    </row>
    <row r="26" spans="5:7 16384:16384" hidden="1" outlineLevel="1" x14ac:dyDescent="0.25">
      <c r="E26" s="175" t="s">
        <v>1404</v>
      </c>
      <c r="F26" s="175">
        <v>22.66</v>
      </c>
      <c r="G26" s="175">
        <v>21.85</v>
      </c>
    </row>
    <row r="27" spans="5:7 16384:16384" hidden="1" outlineLevel="1" x14ac:dyDescent="0.25">
      <c r="E27" s="175" t="s">
        <v>1405</v>
      </c>
      <c r="F27" s="175">
        <v>39.68</v>
      </c>
      <c r="G27" s="175">
        <v>31.99</v>
      </c>
    </row>
    <row r="28" spans="5:7 16384:16384" hidden="1" outlineLevel="1" x14ac:dyDescent="0.25">
      <c r="E28" s="175" t="s">
        <v>1406</v>
      </c>
      <c r="F28" s="175">
        <v>2.7</v>
      </c>
      <c r="G28" s="175">
        <v>7</v>
      </c>
    </row>
    <row r="29" spans="5:7 16384:16384" hidden="1" outlineLevel="1" x14ac:dyDescent="0.25">
      <c r="E29" s="175" t="s">
        <v>1407</v>
      </c>
      <c r="F29" s="175">
        <v>2.7</v>
      </c>
      <c r="G29" s="175">
        <v>7</v>
      </c>
    </row>
    <row r="30" spans="5:7 16384:16384" hidden="1" outlineLevel="1" x14ac:dyDescent="0.25">
      <c r="E30" s="175" t="s">
        <v>1408</v>
      </c>
      <c r="F30" s="175">
        <v>2.23</v>
      </c>
      <c r="G30" s="175">
        <v>6.02</v>
      </c>
    </row>
    <row r="31" spans="5:7 16384:16384" hidden="1" outlineLevel="1" x14ac:dyDescent="0.25">
      <c r="E31" s="175" t="s">
        <v>1409</v>
      </c>
      <c r="F31" s="175">
        <v>7.4</v>
      </c>
      <c r="G31" s="175">
        <v>11.7</v>
      </c>
    </row>
    <row r="32" spans="5:7 16384:16384" hidden="1" outlineLevel="1" x14ac:dyDescent="0.25">
      <c r="E32" s="175" t="s">
        <v>1410</v>
      </c>
      <c r="F32" s="175">
        <v>9.19</v>
      </c>
      <c r="G32" s="175">
        <v>13.7</v>
      </c>
    </row>
    <row r="33" spans="5:7" hidden="1" outlineLevel="1" x14ac:dyDescent="0.25">
      <c r="E33" s="175" t="s">
        <v>470</v>
      </c>
      <c r="F33" s="175">
        <v>14.28</v>
      </c>
      <c r="G33" s="175">
        <v>35.520000000000003</v>
      </c>
    </row>
    <row r="34" spans="5:7" hidden="1" outlineLevel="1" x14ac:dyDescent="0.25">
      <c r="E34" s="175" t="s">
        <v>1411</v>
      </c>
      <c r="F34" s="175">
        <v>6.62</v>
      </c>
      <c r="G34" s="175">
        <v>10.3</v>
      </c>
    </row>
    <row r="35" spans="5:7" hidden="1" outlineLevel="1" x14ac:dyDescent="0.25">
      <c r="E35" s="175" t="s">
        <v>1412</v>
      </c>
      <c r="F35" s="175">
        <v>14.55</v>
      </c>
      <c r="G35" s="175">
        <v>15.7</v>
      </c>
    </row>
    <row r="36" spans="5:7" hidden="1" outlineLevel="1" x14ac:dyDescent="0.25">
      <c r="E36" s="175" t="s">
        <v>1413</v>
      </c>
      <c r="F36" s="175">
        <v>50.4</v>
      </c>
      <c r="G36" s="175">
        <v>42.8</v>
      </c>
    </row>
    <row r="37" spans="5:7" hidden="1" outlineLevel="1" x14ac:dyDescent="0.25">
      <c r="E37" s="175" t="s">
        <v>1414</v>
      </c>
      <c r="F37" s="175">
        <v>25.23</v>
      </c>
      <c r="G37" s="175">
        <v>21.42</v>
      </c>
    </row>
    <row r="38" spans="5:7" hidden="1" outlineLevel="1" x14ac:dyDescent="0.25">
      <c r="E38" s="175" t="s">
        <v>1415</v>
      </c>
      <c r="F38" s="175">
        <v>25.24</v>
      </c>
      <c r="G38" s="175">
        <v>21.42</v>
      </c>
    </row>
    <row r="39" spans="5:7" hidden="1" outlineLevel="1" x14ac:dyDescent="0.25">
      <c r="E39" s="175" t="s">
        <v>1416</v>
      </c>
      <c r="F39" s="175">
        <v>25.24</v>
      </c>
      <c r="G39" s="175">
        <v>21.42</v>
      </c>
    </row>
    <row r="40" spans="5:7" hidden="1" outlineLevel="1" x14ac:dyDescent="0.25">
      <c r="E40" s="175" t="s">
        <v>1417</v>
      </c>
      <c r="F40" s="175">
        <v>25.24</v>
      </c>
      <c r="G40" s="175">
        <v>21.42</v>
      </c>
    </row>
    <row r="41" spans="5:7" hidden="1" outlineLevel="1" x14ac:dyDescent="0.25">
      <c r="E41" s="175" t="s">
        <v>1418</v>
      </c>
      <c r="F41" s="175">
        <v>6.1</v>
      </c>
      <c r="G41" s="175">
        <v>10.1</v>
      </c>
    </row>
    <row r="42" spans="5:7" hidden="1" outlineLevel="1" x14ac:dyDescent="0.25">
      <c r="E42" s="175" t="s">
        <v>1419</v>
      </c>
      <c r="F42" s="175">
        <v>23.57</v>
      </c>
      <c r="G42" s="175">
        <v>19.55</v>
      </c>
    </row>
    <row r="43" spans="5:7" hidden="1" outlineLevel="1" x14ac:dyDescent="0.25">
      <c r="E43" s="175" t="s">
        <v>1420</v>
      </c>
      <c r="F43" s="175">
        <v>99.53</v>
      </c>
      <c r="G43" s="175">
        <v>52.92</v>
      </c>
    </row>
    <row r="44" spans="5:7" hidden="1" outlineLevel="1" x14ac:dyDescent="0.25">
      <c r="E44" s="175" t="s">
        <v>1421</v>
      </c>
      <c r="F44" s="175">
        <v>5.69</v>
      </c>
      <c r="G44" s="175">
        <v>9.65</v>
      </c>
    </row>
    <row r="45" spans="5:7" hidden="1" outlineLevel="1" x14ac:dyDescent="0.25">
      <c r="E45" s="175" t="s">
        <v>1422</v>
      </c>
      <c r="F45" s="175">
        <v>9</v>
      </c>
      <c r="G45" s="175">
        <v>12</v>
      </c>
    </row>
    <row r="46" spans="5:7" hidden="1" outlineLevel="1" x14ac:dyDescent="0.25">
      <c r="E46" s="175" t="s">
        <v>1013</v>
      </c>
      <c r="F46" s="175">
        <v>6.45</v>
      </c>
      <c r="G46" s="175">
        <v>15.51</v>
      </c>
    </row>
    <row r="47" spans="5:7" hidden="1" outlineLevel="1" x14ac:dyDescent="0.25">
      <c r="E47" s="175" t="s">
        <v>1423</v>
      </c>
      <c r="F47" s="175">
        <v>6.61</v>
      </c>
      <c r="G47" s="175">
        <v>10.7</v>
      </c>
    </row>
    <row r="48" spans="5:7" hidden="1" outlineLevel="1" x14ac:dyDescent="0.25">
      <c r="E48" s="175" t="s">
        <v>1424</v>
      </c>
      <c r="F48" s="175">
        <v>5</v>
      </c>
      <c r="G48" s="175">
        <v>9.1</v>
      </c>
    </row>
    <row r="49" spans="5:7" hidden="1" outlineLevel="1" x14ac:dyDescent="0.25">
      <c r="E49" s="175" t="s">
        <v>1425</v>
      </c>
      <c r="F49" s="175">
        <v>8.99</v>
      </c>
      <c r="G49" s="175">
        <v>11.99</v>
      </c>
    </row>
    <row r="50" spans="5:7" hidden="1" outlineLevel="1" x14ac:dyDescent="0.25">
      <c r="E50" s="175" t="s">
        <v>1426</v>
      </c>
      <c r="F50" s="175">
        <v>8.75</v>
      </c>
      <c r="G50" s="175">
        <v>12</v>
      </c>
    </row>
    <row r="51" spans="5:7" hidden="1" outlineLevel="1" x14ac:dyDescent="0.25">
      <c r="E51" s="175" t="s">
        <v>1427</v>
      </c>
      <c r="F51" s="175">
        <v>9.4</v>
      </c>
      <c r="G51" s="175">
        <v>12.36</v>
      </c>
    </row>
    <row r="52" spans="5:7" hidden="1" outlineLevel="1" x14ac:dyDescent="0.25">
      <c r="E52" s="175" t="s">
        <v>1428</v>
      </c>
      <c r="F52" s="175">
        <v>37.31</v>
      </c>
      <c r="G52" s="175">
        <v>42.01</v>
      </c>
    </row>
    <row r="53" spans="5:7" hidden="1" outlineLevel="1" x14ac:dyDescent="0.25">
      <c r="E53" s="175" t="s">
        <v>1429</v>
      </c>
      <c r="F53" s="175">
        <v>6.93</v>
      </c>
      <c r="G53" s="175">
        <v>10.6</v>
      </c>
    </row>
    <row r="54" spans="5:7" hidden="1" outlineLevel="1" x14ac:dyDescent="0.25">
      <c r="E54" s="175" t="s">
        <v>1430</v>
      </c>
      <c r="F54" s="175">
        <v>4.4400000000000004</v>
      </c>
      <c r="G54" s="175">
        <v>8.5</v>
      </c>
    </row>
    <row r="55" spans="5:7" hidden="1" outlineLevel="1" x14ac:dyDescent="0.25">
      <c r="E55" s="175" t="s">
        <v>1431</v>
      </c>
      <c r="F55" s="175">
        <v>2.15</v>
      </c>
      <c r="G55" s="175">
        <v>6.7</v>
      </c>
    </row>
    <row r="56" spans="5:7" hidden="1" outlineLevel="1" x14ac:dyDescent="0.25">
      <c r="E56" s="175" t="s">
        <v>1432</v>
      </c>
      <c r="F56" s="175">
        <v>7.68</v>
      </c>
      <c r="G56" s="175">
        <v>12</v>
      </c>
    </row>
    <row r="57" spans="5:7" hidden="1" outlineLevel="1" x14ac:dyDescent="0.25">
      <c r="E57" s="175" t="s">
        <v>1433</v>
      </c>
      <c r="F57" s="175">
        <v>12.11</v>
      </c>
      <c r="G57" s="175">
        <v>20.62</v>
      </c>
    </row>
    <row r="58" spans="5:7" hidden="1" outlineLevel="1" x14ac:dyDescent="0.25">
      <c r="E58" s="175" t="s">
        <v>1434</v>
      </c>
      <c r="F58" s="175">
        <v>4.7300000000000004</v>
      </c>
      <c r="G58" s="175">
        <v>9.3000000000000007</v>
      </c>
    </row>
    <row r="59" spans="5:7" hidden="1" outlineLevel="1" x14ac:dyDescent="0.25">
      <c r="E59" s="175" t="s">
        <v>1435</v>
      </c>
      <c r="F59" s="175">
        <v>5.55</v>
      </c>
      <c r="G59" s="175">
        <v>9.6999999999999993</v>
      </c>
    </row>
    <row r="60" spans="5:7" hidden="1" outlineLevel="1" x14ac:dyDescent="0.25">
      <c r="E60" s="175" t="s">
        <v>1436</v>
      </c>
      <c r="F60" s="175">
        <v>5.99</v>
      </c>
      <c r="G60" s="175">
        <v>9.8000000000000007</v>
      </c>
    </row>
    <row r="61" spans="5:7" hidden="1" outlineLevel="1" x14ac:dyDescent="0.25">
      <c r="E61" s="175" t="s">
        <v>1437</v>
      </c>
      <c r="F61" s="175">
        <v>17.93</v>
      </c>
      <c r="G61" s="175">
        <v>27.59</v>
      </c>
    </row>
    <row r="62" spans="5:7" hidden="1" outlineLevel="1" x14ac:dyDescent="0.25">
      <c r="E62" s="175" t="s">
        <v>1438</v>
      </c>
      <c r="F62" s="175">
        <v>21.99</v>
      </c>
      <c r="G62" s="175">
        <v>19.899999999999999</v>
      </c>
    </row>
    <row r="63" spans="5:7" hidden="1" outlineLevel="1" x14ac:dyDescent="0.25">
      <c r="E63" s="175" t="s">
        <v>1439</v>
      </c>
      <c r="F63" s="175">
        <v>4.05</v>
      </c>
      <c r="G63" s="175">
        <v>8.6999999999999993</v>
      </c>
    </row>
    <row r="64" spans="5:7" hidden="1" outlineLevel="1" x14ac:dyDescent="0.25">
      <c r="E64" s="175" t="s">
        <v>1440</v>
      </c>
      <c r="F64" s="175">
        <v>5.55</v>
      </c>
      <c r="G64" s="175">
        <v>9.6999999999999993</v>
      </c>
    </row>
    <row r="65" spans="5:7" hidden="1" outlineLevel="1" x14ac:dyDescent="0.25">
      <c r="E65" s="175" t="s">
        <v>1441</v>
      </c>
      <c r="F65" s="175">
        <v>9.5299999999999994</v>
      </c>
      <c r="G65" s="175">
        <v>15.1</v>
      </c>
    </row>
    <row r="66" spans="5:7" hidden="1" outlineLevel="1" x14ac:dyDescent="0.25">
      <c r="E66" s="175" t="s">
        <v>1442</v>
      </c>
      <c r="F66" s="175">
        <v>14.1</v>
      </c>
      <c r="G66" s="175">
        <v>15.4</v>
      </c>
    </row>
    <row r="67" spans="5:7" hidden="1" outlineLevel="1" x14ac:dyDescent="0.25">
      <c r="E67" s="175" t="s">
        <v>1443</v>
      </c>
      <c r="F67" s="175">
        <v>12.48</v>
      </c>
      <c r="G67" s="175">
        <v>15.14</v>
      </c>
    </row>
    <row r="68" spans="5:7" hidden="1" outlineLevel="1" x14ac:dyDescent="0.25">
      <c r="E68" s="175" t="s">
        <v>1444</v>
      </c>
      <c r="F68" s="175">
        <v>8.4700000000000006</v>
      </c>
      <c r="G68" s="175">
        <v>12.1</v>
      </c>
    </row>
    <row r="69" spans="5:7" hidden="1" outlineLevel="1" x14ac:dyDescent="0.25">
      <c r="E69" s="175" t="s">
        <v>1445</v>
      </c>
      <c r="F69" s="175">
        <v>12.82</v>
      </c>
      <c r="G69" s="175">
        <v>19.899999999999999</v>
      </c>
    </row>
    <row r="70" spans="5:7" hidden="1" outlineLevel="1" x14ac:dyDescent="0.25">
      <c r="E70" s="175" t="s">
        <v>1446</v>
      </c>
      <c r="F70" s="175">
        <v>16.850000000000001</v>
      </c>
      <c r="G70" s="175">
        <v>23.4</v>
      </c>
    </row>
    <row r="71" spans="5:7" hidden="1" outlineLevel="1" x14ac:dyDescent="0.25">
      <c r="E71" s="175" t="s">
        <v>1447</v>
      </c>
      <c r="F71" s="175">
        <v>24.56</v>
      </c>
      <c r="G71" s="175">
        <v>20.8</v>
      </c>
    </row>
    <row r="72" spans="5:7" hidden="1" outlineLevel="1" x14ac:dyDescent="0.25">
      <c r="E72" s="175" t="s">
        <v>1448</v>
      </c>
      <c r="F72" s="175">
        <v>4.9000000000000004</v>
      </c>
      <c r="G72" s="175">
        <v>9</v>
      </c>
    </row>
    <row r="73" spans="5:7" hidden="1" outlineLevel="1" x14ac:dyDescent="0.25">
      <c r="E73" s="175" t="s">
        <v>1449</v>
      </c>
      <c r="F73" s="175">
        <v>6.48</v>
      </c>
      <c r="G73" s="175">
        <v>10.199999999999999</v>
      </c>
    </row>
    <row r="74" spans="5:7" hidden="1" outlineLevel="1" x14ac:dyDescent="0.25">
      <c r="E74" s="175" t="s">
        <v>1450</v>
      </c>
      <c r="F74" s="175">
        <v>14.81</v>
      </c>
      <c r="G74" s="175">
        <v>15.39</v>
      </c>
    </row>
    <row r="75" spans="5:7" hidden="1" outlineLevel="1" x14ac:dyDescent="0.25">
      <c r="E75" s="175" t="s">
        <v>1451</v>
      </c>
      <c r="F75" s="175">
        <v>36.479999999999997</v>
      </c>
      <c r="G75" s="175">
        <v>25.3</v>
      </c>
    </row>
    <row r="76" spans="5:7" hidden="1" outlineLevel="1" x14ac:dyDescent="0.25">
      <c r="E76" s="175" t="s">
        <v>1452</v>
      </c>
      <c r="F76" s="175">
        <v>2.21</v>
      </c>
      <c r="G76" s="175">
        <v>6</v>
      </c>
    </row>
    <row r="77" spans="5:7" hidden="1" outlineLevel="1" x14ac:dyDescent="0.25">
      <c r="E77" s="175" t="s">
        <v>1453</v>
      </c>
      <c r="F77" s="175">
        <v>11.13</v>
      </c>
      <c r="G77" s="175">
        <v>14.52</v>
      </c>
    </row>
    <row r="78" spans="5:7" hidden="1" outlineLevel="1" x14ac:dyDescent="0.25">
      <c r="E78" s="175" t="s">
        <v>1454</v>
      </c>
      <c r="F78" s="175">
        <v>22</v>
      </c>
      <c r="G78" s="175">
        <v>19.91</v>
      </c>
    </row>
    <row r="79" spans="5:7" hidden="1" outlineLevel="1" x14ac:dyDescent="0.25">
      <c r="E79" s="175" t="s">
        <v>1455</v>
      </c>
      <c r="F79" s="175">
        <v>13.65</v>
      </c>
      <c r="G79" s="175">
        <v>15.1</v>
      </c>
    </row>
    <row r="80" spans="5:7" hidden="1" outlineLevel="1" x14ac:dyDescent="0.25">
      <c r="E80" s="175" t="s">
        <v>1456</v>
      </c>
      <c r="F80" s="175">
        <v>3.36</v>
      </c>
      <c r="G80" s="175">
        <v>10.4</v>
      </c>
    </row>
    <row r="81" spans="5:7" hidden="1" outlineLevel="1" x14ac:dyDescent="0.25">
      <c r="E81" s="175" t="s">
        <v>1457</v>
      </c>
      <c r="F81" s="175">
        <v>2.7</v>
      </c>
      <c r="G81" s="175">
        <v>6.7</v>
      </c>
    </row>
    <row r="82" spans="5:7" hidden="1" outlineLevel="1" x14ac:dyDescent="0.25">
      <c r="E82" s="175" t="s">
        <v>1458</v>
      </c>
      <c r="F82" s="175">
        <v>2.7</v>
      </c>
      <c r="G82" s="175">
        <v>6.7</v>
      </c>
    </row>
    <row r="83" spans="5:7" hidden="1" outlineLevel="1" x14ac:dyDescent="0.25">
      <c r="E83" s="175" t="s">
        <v>1459</v>
      </c>
      <c r="F83" s="175">
        <v>5.91</v>
      </c>
      <c r="G83" s="175">
        <v>16.91</v>
      </c>
    </row>
    <row r="84" spans="5:7" hidden="1" outlineLevel="1" x14ac:dyDescent="0.25">
      <c r="E84" s="175" t="s">
        <v>1460</v>
      </c>
      <c r="F84" s="175">
        <v>3.6</v>
      </c>
      <c r="G84" s="175">
        <v>7.6</v>
      </c>
    </row>
    <row r="85" spans="5:7" hidden="1" outlineLevel="1" x14ac:dyDescent="0.25">
      <c r="E85" s="175" t="s">
        <v>1461</v>
      </c>
      <c r="F85" s="175">
        <v>3.6</v>
      </c>
      <c r="G85" s="175">
        <v>7.6</v>
      </c>
    </row>
    <row r="86" spans="5:7" hidden="1" outlineLevel="1" x14ac:dyDescent="0.25">
      <c r="E86" s="175" t="s">
        <v>1462</v>
      </c>
      <c r="F86" s="175">
        <v>3.17</v>
      </c>
      <c r="G86" s="175">
        <v>7.4</v>
      </c>
    </row>
    <row r="87" spans="5:7" hidden="1" outlineLevel="1" x14ac:dyDescent="0.25">
      <c r="E87" s="175" t="s">
        <v>1463</v>
      </c>
      <c r="F87" s="175">
        <v>3.17</v>
      </c>
      <c r="G87" s="175">
        <v>7.4</v>
      </c>
    </row>
    <row r="88" spans="5:7" hidden="1" outlineLevel="1" x14ac:dyDescent="0.25">
      <c r="E88" s="175" t="s">
        <v>1464</v>
      </c>
      <c r="F88" s="175">
        <v>9.0399999999999991</v>
      </c>
      <c r="G88" s="175">
        <v>12.1</v>
      </c>
    </row>
    <row r="89" spans="5:7" hidden="1" outlineLevel="1" x14ac:dyDescent="0.25">
      <c r="E89" s="175" t="s">
        <v>1465</v>
      </c>
      <c r="F89" s="175">
        <v>9.0299999999999994</v>
      </c>
      <c r="G89" s="175">
        <v>12.09</v>
      </c>
    </row>
    <row r="90" spans="5:7" hidden="1" outlineLevel="1" x14ac:dyDescent="0.25">
      <c r="E90" s="175" t="s">
        <v>823</v>
      </c>
      <c r="F90" s="175">
        <v>3.06</v>
      </c>
      <c r="G90" s="175">
        <v>7.01</v>
      </c>
    </row>
    <row r="91" spans="5:7" hidden="1" outlineLevel="1" x14ac:dyDescent="0.25">
      <c r="E91" s="175" t="s">
        <v>1466</v>
      </c>
      <c r="F91" s="175">
        <v>13.39</v>
      </c>
      <c r="G91" s="175">
        <v>20.9</v>
      </c>
    </row>
    <row r="92" spans="5:7" hidden="1" outlineLevel="1" x14ac:dyDescent="0.25">
      <c r="E92" s="175" t="s">
        <v>1467</v>
      </c>
      <c r="F92" s="175">
        <v>11.34</v>
      </c>
      <c r="G92" s="175">
        <v>16</v>
      </c>
    </row>
    <row r="93" spans="5:7" hidden="1" outlineLevel="1" x14ac:dyDescent="0.25">
      <c r="E93" s="175" t="s">
        <v>1468</v>
      </c>
      <c r="F93" s="175">
        <v>1.92</v>
      </c>
      <c r="G93" s="175">
        <v>5.6</v>
      </c>
    </row>
    <row r="94" spans="5:7" hidden="1" outlineLevel="1" x14ac:dyDescent="0.25">
      <c r="E94" s="175" t="s">
        <v>611</v>
      </c>
      <c r="F94" s="175">
        <v>15.58</v>
      </c>
      <c r="G94" s="175">
        <v>28.69</v>
      </c>
    </row>
    <row r="95" spans="5:7" hidden="1" outlineLevel="1" x14ac:dyDescent="0.25">
      <c r="E95" s="175" t="s">
        <v>1469</v>
      </c>
      <c r="F95" s="175">
        <v>10.56</v>
      </c>
      <c r="G95" s="175">
        <v>13.6</v>
      </c>
    </row>
    <row r="96" spans="5:7" hidden="1" outlineLevel="1" x14ac:dyDescent="0.25">
      <c r="E96" s="175" t="s">
        <v>1470</v>
      </c>
      <c r="F96" s="175">
        <v>10.56</v>
      </c>
      <c r="G96" s="175">
        <v>13.6</v>
      </c>
    </row>
    <row r="97" spans="2:7" hidden="1" outlineLevel="1" x14ac:dyDescent="0.25">
      <c r="E97" s="175" t="s">
        <v>1471</v>
      </c>
      <c r="F97" s="175">
        <v>7.7</v>
      </c>
      <c r="G97" s="175">
        <v>11.1</v>
      </c>
    </row>
    <row r="98" spans="2:7" hidden="1" outlineLevel="1" x14ac:dyDescent="0.25">
      <c r="B98" s="175">
        <v>8</v>
      </c>
      <c r="C98" s="175">
        <v>5</v>
      </c>
      <c r="D98" s="175">
        <v>1</v>
      </c>
      <c r="E98" s="175" t="s">
        <v>1006</v>
      </c>
      <c r="F98" s="175">
        <v>6.6</v>
      </c>
      <c r="G98" s="175">
        <v>10.3</v>
      </c>
    </row>
    <row r="99" spans="2:7" hidden="1" outlineLevel="1" x14ac:dyDescent="0.25">
      <c r="B99" s="175">
        <v>8</v>
      </c>
      <c r="C99" s="175">
        <v>5</v>
      </c>
      <c r="D99" s="175">
        <v>1</v>
      </c>
      <c r="E99" s="175" t="s">
        <v>1007</v>
      </c>
      <c r="F99" s="175">
        <v>9.5399999999999991</v>
      </c>
      <c r="G99" s="175">
        <v>19.850000000000001</v>
      </c>
    </row>
    <row r="100" spans="2:7" hidden="1" outlineLevel="1" x14ac:dyDescent="0.25">
      <c r="B100" s="175">
        <v>8</v>
      </c>
      <c r="C100" s="175">
        <v>5</v>
      </c>
      <c r="D100" s="175">
        <v>1</v>
      </c>
      <c r="E100" s="175" t="s">
        <v>1472</v>
      </c>
      <c r="F100" s="175">
        <v>10.54</v>
      </c>
      <c r="G100" s="175">
        <v>13.67</v>
      </c>
    </row>
    <row r="101" spans="2:7" hidden="1" outlineLevel="1" x14ac:dyDescent="0.25">
      <c r="B101" s="175">
        <v>8</v>
      </c>
      <c r="C101" s="175">
        <v>5</v>
      </c>
      <c r="D101" s="175">
        <v>1</v>
      </c>
      <c r="E101" s="175" t="s">
        <v>769</v>
      </c>
      <c r="F101" s="175">
        <v>29.11</v>
      </c>
      <c r="G101" s="175">
        <v>33.11</v>
      </c>
    </row>
    <row r="102" spans="2:7" hidden="1" outlineLevel="1" x14ac:dyDescent="0.25">
      <c r="B102" s="175">
        <v>8</v>
      </c>
      <c r="C102" s="175">
        <v>5</v>
      </c>
      <c r="D102" s="175">
        <v>1</v>
      </c>
      <c r="E102" s="175" t="s">
        <v>770</v>
      </c>
      <c r="F102" s="175">
        <v>23.39</v>
      </c>
      <c r="G102" s="175">
        <v>27.39</v>
      </c>
    </row>
    <row r="103" spans="2:7" hidden="1" outlineLevel="1" x14ac:dyDescent="0.25">
      <c r="B103" s="175">
        <v>8</v>
      </c>
      <c r="C103" s="175">
        <v>5</v>
      </c>
      <c r="D103" s="175">
        <v>1</v>
      </c>
      <c r="E103" s="175" t="s">
        <v>1008</v>
      </c>
      <c r="F103" s="175">
        <v>12.45</v>
      </c>
      <c r="G103" s="175">
        <v>15.05</v>
      </c>
    </row>
    <row r="104" spans="2:7" hidden="1" outlineLevel="1" x14ac:dyDescent="0.25">
      <c r="B104" s="175">
        <v>8</v>
      </c>
      <c r="C104" s="175">
        <v>2</v>
      </c>
      <c r="D104" s="175">
        <v>1</v>
      </c>
      <c r="E104" s="175" t="s">
        <v>1009</v>
      </c>
      <c r="F104" s="175">
        <v>5.88</v>
      </c>
      <c r="G104" s="175">
        <v>9.6999999999999993</v>
      </c>
    </row>
    <row r="105" spans="2:7" hidden="1" outlineLevel="1" x14ac:dyDescent="0.25">
      <c r="B105" s="175">
        <v>8</v>
      </c>
      <c r="C105" s="175">
        <v>2</v>
      </c>
      <c r="D105" s="175">
        <v>1</v>
      </c>
      <c r="E105" s="175" t="s">
        <v>470</v>
      </c>
      <c r="F105" s="175">
        <v>7.12</v>
      </c>
      <c r="G105" s="175">
        <v>19.399999999999999</v>
      </c>
    </row>
    <row r="106" spans="2:7" hidden="1" outlineLevel="1" x14ac:dyDescent="0.25">
      <c r="B106" s="175">
        <v>8</v>
      </c>
      <c r="C106" s="175">
        <v>2</v>
      </c>
      <c r="D106" s="175">
        <v>1</v>
      </c>
      <c r="E106" s="175" t="s">
        <v>1473</v>
      </c>
      <c r="F106" s="175">
        <v>3.58</v>
      </c>
      <c r="G106" s="175">
        <v>8.6999999999999993</v>
      </c>
    </row>
    <row r="107" spans="2:7" hidden="1" outlineLevel="1" x14ac:dyDescent="0.25">
      <c r="B107" s="175">
        <v>8</v>
      </c>
      <c r="C107" s="175">
        <v>2</v>
      </c>
      <c r="D107" s="175">
        <v>1</v>
      </c>
      <c r="E107" s="175" t="s">
        <v>1012</v>
      </c>
      <c r="F107" s="175">
        <v>11.64</v>
      </c>
      <c r="G107" s="175">
        <v>14.5</v>
      </c>
    </row>
    <row r="108" spans="2:7" hidden="1" outlineLevel="1" x14ac:dyDescent="0.25">
      <c r="B108" s="175">
        <v>8</v>
      </c>
      <c r="C108" s="175">
        <v>5</v>
      </c>
      <c r="D108" s="175">
        <v>1</v>
      </c>
      <c r="E108" s="175" t="s">
        <v>1013</v>
      </c>
      <c r="F108" s="175">
        <v>3.99</v>
      </c>
      <c r="G108" s="175">
        <v>8.5</v>
      </c>
    </row>
    <row r="109" spans="2:7" hidden="1" outlineLevel="1" x14ac:dyDescent="0.25">
      <c r="B109" s="175">
        <v>8</v>
      </c>
      <c r="C109" s="175">
        <v>5</v>
      </c>
      <c r="D109" s="175">
        <v>1</v>
      </c>
      <c r="E109" s="175" t="s">
        <v>1014</v>
      </c>
      <c r="F109" s="175">
        <v>9.75</v>
      </c>
      <c r="G109" s="175">
        <v>13</v>
      </c>
    </row>
    <row r="110" spans="2:7" hidden="1" outlineLevel="1" x14ac:dyDescent="0.25">
      <c r="B110" s="175">
        <v>8</v>
      </c>
      <c r="C110" s="175">
        <v>2</v>
      </c>
      <c r="D110" s="175">
        <v>1</v>
      </c>
      <c r="E110" s="175" t="s">
        <v>1015</v>
      </c>
      <c r="F110" s="175">
        <v>6.58</v>
      </c>
      <c r="G110" s="175">
        <v>10.3</v>
      </c>
    </row>
    <row r="111" spans="2:7" hidden="1" outlineLevel="1" x14ac:dyDescent="0.25">
      <c r="B111" s="175">
        <v>8</v>
      </c>
      <c r="C111" s="175">
        <v>2</v>
      </c>
      <c r="D111" s="175">
        <v>1</v>
      </c>
      <c r="E111" s="175" t="s">
        <v>1016</v>
      </c>
      <c r="F111" s="175">
        <v>22.26</v>
      </c>
      <c r="G111" s="175">
        <v>24.45</v>
      </c>
    </row>
    <row r="112" spans="2:7" hidden="1" outlineLevel="1" x14ac:dyDescent="0.25">
      <c r="B112" s="175">
        <v>8</v>
      </c>
      <c r="C112" s="175">
        <v>5</v>
      </c>
      <c r="D112" s="175">
        <v>1</v>
      </c>
      <c r="E112" s="175" t="s">
        <v>1452</v>
      </c>
      <c r="F112" s="175">
        <v>17.399999999999999</v>
      </c>
      <c r="G112" s="175">
        <v>16.7</v>
      </c>
    </row>
    <row r="113" spans="2:7 16384:16384" hidden="1" outlineLevel="1" x14ac:dyDescent="0.25">
      <c r="B113" s="175">
        <v>8</v>
      </c>
      <c r="C113" s="175">
        <v>2</v>
      </c>
      <c r="D113" s="175">
        <v>1</v>
      </c>
      <c r="E113" s="175" t="s">
        <v>1474</v>
      </c>
      <c r="F113" s="175">
        <v>7.27</v>
      </c>
      <c r="G113" s="175">
        <v>10.8</v>
      </c>
    </row>
    <row r="114" spans="2:7 16384:16384" hidden="1" outlineLevel="1" x14ac:dyDescent="0.25">
      <c r="B114" s="175">
        <v>8</v>
      </c>
      <c r="C114" s="175">
        <v>2</v>
      </c>
      <c r="D114" s="175">
        <v>1</v>
      </c>
      <c r="E114" s="175" t="s">
        <v>1475</v>
      </c>
      <c r="F114" s="175">
        <v>5.88</v>
      </c>
      <c r="G114" s="175">
        <v>9.6999999999999993</v>
      </c>
    </row>
    <row r="115" spans="2:7 16384:16384" hidden="1" outlineLevel="1" x14ac:dyDescent="0.25">
      <c r="B115" s="175">
        <v>8</v>
      </c>
      <c r="C115" s="175">
        <v>2</v>
      </c>
      <c r="D115" s="175">
        <v>1</v>
      </c>
      <c r="E115" s="175" t="s">
        <v>1476</v>
      </c>
      <c r="F115" s="175">
        <v>6.24</v>
      </c>
      <c r="G115" s="175">
        <v>8.33</v>
      </c>
    </row>
    <row r="116" spans="2:7 16384:16384" hidden="1" outlineLevel="1" x14ac:dyDescent="0.25">
      <c r="B116" s="175">
        <v>8</v>
      </c>
      <c r="C116" s="175">
        <v>2</v>
      </c>
      <c r="D116" s="175">
        <v>1</v>
      </c>
      <c r="E116" s="175" t="s">
        <v>1477</v>
      </c>
      <c r="F116" s="175">
        <v>5.0999999999999996</v>
      </c>
      <c r="G116" s="175">
        <v>9.1</v>
      </c>
    </row>
    <row r="117" spans="2:7 16384:16384" hidden="1" outlineLevel="1" x14ac:dyDescent="0.25">
      <c r="B117" s="175">
        <v>8</v>
      </c>
      <c r="C117" s="175">
        <v>2</v>
      </c>
      <c r="D117" s="175">
        <v>1</v>
      </c>
      <c r="E117" s="175" t="s">
        <v>1478</v>
      </c>
      <c r="F117" s="175">
        <v>35.51</v>
      </c>
      <c r="G117" s="175">
        <v>26.5</v>
      </c>
    </row>
    <row r="118" spans="2:7 16384:16384" hidden="1" outlineLevel="1" x14ac:dyDescent="0.25">
      <c r="B118" s="175">
        <v>8</v>
      </c>
      <c r="C118" s="175">
        <v>2</v>
      </c>
      <c r="D118" s="175">
        <v>1</v>
      </c>
      <c r="E118" s="175" t="s">
        <v>1021</v>
      </c>
      <c r="F118" s="175">
        <v>63.92</v>
      </c>
      <c r="G118" s="175">
        <v>45.77</v>
      </c>
    </row>
    <row r="119" spans="2:7 16384:16384" hidden="1" outlineLevel="1" x14ac:dyDescent="0.25">
      <c r="B119" s="175" t="s">
        <v>317</v>
      </c>
      <c r="F119" s="175">
        <v>1471.6</v>
      </c>
      <c r="G119" s="175">
        <v>1820.78</v>
      </c>
    </row>
    <row r="120" spans="2:7 16384:16384" hidden="1" outlineLevel="1" x14ac:dyDescent="0.25">
      <c r="XFD120" s="175">
        <f t="shared" si="0"/>
        <v>0</v>
      </c>
    </row>
    <row r="121" spans="2:7 16384:16384" collapsed="1" x14ac:dyDescent="0.25"/>
    <row r="124" spans="2:7 16384:16384" x14ac:dyDescent="0.25">
      <c r="B124" s="176" t="s">
        <v>872</v>
      </c>
      <c r="C124" s="177"/>
      <c r="D124" s="177"/>
      <c r="E124" s="177"/>
      <c r="F124" s="178"/>
      <c r="G124" s="179"/>
    </row>
    <row r="125" spans="2:7 16384:16384" ht="19.5" hidden="1" customHeight="1" outlineLevel="1" x14ac:dyDescent="0.25">
      <c r="B125" s="175" t="s">
        <v>873</v>
      </c>
      <c r="C125" s="175" t="s">
        <v>792</v>
      </c>
      <c r="D125" s="175" t="s">
        <v>41</v>
      </c>
      <c r="E125" s="175" t="s">
        <v>248</v>
      </c>
      <c r="F125" s="175" t="s">
        <v>326</v>
      </c>
      <c r="G125" s="175" t="s">
        <v>876</v>
      </c>
    </row>
    <row r="126" spans="2:7 16384:16384" ht="19.5" hidden="1" customHeight="1" outlineLevel="1" x14ac:dyDescent="0.25">
      <c r="B126" s="175" t="s">
        <v>1024</v>
      </c>
      <c r="C126" s="175" t="s">
        <v>328</v>
      </c>
      <c r="D126" s="175">
        <v>3</v>
      </c>
      <c r="E126" s="175">
        <v>0.9</v>
      </c>
      <c r="F126" s="175">
        <v>3.78</v>
      </c>
      <c r="G126" s="175" t="s">
        <v>878</v>
      </c>
    </row>
    <row r="127" spans="2:7 16384:16384" ht="19.5" hidden="1" customHeight="1" outlineLevel="1" x14ac:dyDescent="0.25">
      <c r="C127" s="175" t="s">
        <v>327</v>
      </c>
      <c r="D127" s="175">
        <v>6</v>
      </c>
      <c r="E127" s="175">
        <v>1</v>
      </c>
      <c r="F127" s="175">
        <v>8.4</v>
      </c>
    </row>
    <row r="128" spans="2:7 16384:16384" ht="19.5" hidden="1" customHeight="1" outlineLevel="1" x14ac:dyDescent="0.25">
      <c r="B128" s="175" t="s">
        <v>1025</v>
      </c>
      <c r="F128" s="175">
        <v>12.18</v>
      </c>
    </row>
    <row r="129" spans="2:7" ht="19.5" hidden="1" customHeight="1" outlineLevel="1" x14ac:dyDescent="0.25"/>
    <row r="130" spans="2:7" ht="19.5" hidden="1" customHeight="1" outlineLevel="1" x14ac:dyDescent="0.25"/>
    <row r="131" spans="2:7" ht="19.5" hidden="1" customHeight="1" outlineLevel="1" x14ac:dyDescent="0.25"/>
    <row r="132" spans="2:7" ht="19.5" hidden="1" customHeight="1" outlineLevel="1" x14ac:dyDescent="0.25"/>
    <row r="133" spans="2:7" ht="19.5" hidden="1" customHeight="1" outlineLevel="1" x14ac:dyDescent="0.25"/>
    <row r="134" spans="2:7" ht="19.5" hidden="1" customHeight="1" outlineLevel="1" x14ac:dyDescent="0.25"/>
    <row r="135" spans="2:7" ht="19.5" hidden="1" customHeight="1" outlineLevel="1" x14ac:dyDescent="0.25"/>
    <row r="136" spans="2:7" collapsed="1" x14ac:dyDescent="0.25"/>
    <row r="138" spans="2:7" x14ac:dyDescent="0.25">
      <c r="B138" s="176" t="s">
        <v>874</v>
      </c>
      <c r="C138" s="177"/>
      <c r="D138" s="177"/>
      <c r="E138" s="177"/>
      <c r="F138" s="178"/>
      <c r="G138" s="179"/>
    </row>
    <row r="139" spans="2:7" ht="19.5" hidden="1" customHeight="1" outlineLevel="1" x14ac:dyDescent="0.25">
      <c r="B139" s="175" t="s">
        <v>873</v>
      </c>
      <c r="C139" s="175" t="s">
        <v>792</v>
      </c>
      <c r="D139" s="175" t="s">
        <v>41</v>
      </c>
      <c r="E139" s="175" t="s">
        <v>248</v>
      </c>
      <c r="F139" s="175" t="s">
        <v>326</v>
      </c>
      <c r="G139" t="s">
        <v>876</v>
      </c>
    </row>
    <row r="140" spans="2:7" ht="19.5" hidden="1" customHeight="1" outlineLevel="1" x14ac:dyDescent="0.25">
      <c r="C140" s="175" t="s">
        <v>436</v>
      </c>
      <c r="D140" s="175">
        <v>3</v>
      </c>
      <c r="E140" s="175">
        <v>2</v>
      </c>
      <c r="F140" s="175">
        <v>8.4</v>
      </c>
      <c r="G140" t="s">
        <v>878</v>
      </c>
    </row>
    <row r="141" spans="2:7" ht="19.5" hidden="1" customHeight="1" outlineLevel="1" x14ac:dyDescent="0.25">
      <c r="C141" s="175" t="s">
        <v>1135</v>
      </c>
      <c r="D141" s="175">
        <v>7</v>
      </c>
      <c r="E141" s="175">
        <v>2.5</v>
      </c>
      <c r="F141" s="175">
        <v>24.5</v>
      </c>
      <c r="G141" t="s">
        <v>894</v>
      </c>
    </row>
    <row r="142" spans="2:7" ht="19.5" hidden="1" customHeight="1" outlineLevel="1" x14ac:dyDescent="0.25">
      <c r="B142" s="175" t="s">
        <v>1026</v>
      </c>
      <c r="F142" s="175">
        <v>32.9</v>
      </c>
      <c r="G142"/>
    </row>
    <row r="143" spans="2:7" ht="19.5" hidden="1" customHeight="1" outlineLevel="1" x14ac:dyDescent="0.25">
      <c r="G143"/>
    </row>
    <row r="144" spans="2:7" ht="19.5" hidden="1" customHeight="1" outlineLevel="1" x14ac:dyDescent="0.25"/>
    <row r="145" spans="2:7" ht="19.5" hidden="1" customHeight="1" outlineLevel="1" x14ac:dyDescent="0.25"/>
    <row r="146" spans="2:7" ht="19.5" hidden="1" customHeight="1" outlineLevel="1" x14ac:dyDescent="0.25"/>
    <row r="147" spans="2:7" ht="19.5" hidden="1" customHeight="1" outlineLevel="1" x14ac:dyDescent="0.25"/>
    <row r="148" spans="2:7" ht="19.5" hidden="1" customHeight="1" outlineLevel="1" x14ac:dyDescent="0.25"/>
    <row r="149" spans="2:7" collapsed="1" x14ac:dyDescent="0.25"/>
    <row r="151" spans="2:7" x14ac:dyDescent="0.25">
      <c r="B151" s="176" t="s">
        <v>875</v>
      </c>
      <c r="C151" s="177"/>
      <c r="D151" s="177"/>
      <c r="E151" s="177"/>
      <c r="F151" s="178"/>
      <c r="G151" s="179"/>
    </row>
    <row r="152" spans="2:7" outlineLevel="1" x14ac:dyDescent="0.25">
      <c r="B152" s="175" t="s">
        <v>873</v>
      </c>
      <c r="C152" s="175" t="s">
        <v>270</v>
      </c>
      <c r="D152" s="175" t="s">
        <v>318</v>
      </c>
      <c r="E152" s="175" t="s">
        <v>41</v>
      </c>
      <c r="F152" s="175" t="s">
        <v>248</v>
      </c>
      <c r="G152" s="175" t="s">
        <v>876</v>
      </c>
    </row>
    <row r="153" spans="2:7" outlineLevel="1" x14ac:dyDescent="0.25">
      <c r="B153" s="175" t="s">
        <v>877</v>
      </c>
      <c r="C153" s="175" t="s">
        <v>319</v>
      </c>
      <c r="D153" s="175">
        <v>0.98</v>
      </c>
      <c r="E153" s="175">
        <v>1</v>
      </c>
      <c r="F153" s="175">
        <v>0.7</v>
      </c>
    </row>
    <row r="154" spans="2:7" outlineLevel="1" x14ac:dyDescent="0.25">
      <c r="C154" s="175" t="s">
        <v>320</v>
      </c>
      <c r="D154" s="175">
        <v>7.84</v>
      </c>
      <c r="E154" s="175">
        <v>8</v>
      </c>
      <c r="F154" s="175">
        <v>0.7</v>
      </c>
      <c r="G154" s="175" t="s">
        <v>878</v>
      </c>
    </row>
    <row r="155" spans="2:7" outlineLevel="1" x14ac:dyDescent="0.25">
      <c r="B155" s="175" t="s">
        <v>877</v>
      </c>
      <c r="C155" s="175" t="s">
        <v>321</v>
      </c>
      <c r="D155" s="175">
        <v>20.16</v>
      </c>
      <c r="E155" s="175">
        <v>18</v>
      </c>
      <c r="F155" s="175">
        <v>0.8</v>
      </c>
      <c r="G155" s="175" t="s">
        <v>894</v>
      </c>
    </row>
    <row r="156" spans="2:7" outlineLevel="1" x14ac:dyDescent="0.25">
      <c r="C156" s="175" t="s">
        <v>322</v>
      </c>
      <c r="D156" s="175">
        <v>4.2</v>
      </c>
      <c r="E156" s="175">
        <v>3</v>
      </c>
      <c r="F156" s="175">
        <v>1</v>
      </c>
      <c r="G156" s="175" t="s">
        <v>878</v>
      </c>
    </row>
    <row r="157" spans="2:7" outlineLevel="1" x14ac:dyDescent="0.25">
      <c r="B157" s="175" t="s">
        <v>877</v>
      </c>
      <c r="C157" s="175" t="s">
        <v>323</v>
      </c>
      <c r="D157" s="175">
        <v>1.68</v>
      </c>
      <c r="E157" s="175">
        <v>1</v>
      </c>
      <c r="F157" s="175">
        <v>1.2</v>
      </c>
      <c r="G157" s="175" t="s">
        <v>878</v>
      </c>
    </row>
    <row r="158" spans="2:7" outlineLevel="1" x14ac:dyDescent="0.25">
      <c r="C158" s="175" t="s">
        <v>324</v>
      </c>
      <c r="D158" s="175">
        <v>2.1</v>
      </c>
      <c r="E158" s="175">
        <v>1</v>
      </c>
      <c r="F158" s="175">
        <v>1.5</v>
      </c>
      <c r="G158" s="175" t="s">
        <v>878</v>
      </c>
    </row>
    <row r="159" spans="2:7" outlineLevel="1" x14ac:dyDescent="0.25">
      <c r="C159" s="175" t="s">
        <v>325</v>
      </c>
      <c r="D159" s="175">
        <v>2.1</v>
      </c>
      <c r="E159" s="175">
        <v>1</v>
      </c>
      <c r="F159" s="175">
        <v>1.5</v>
      </c>
      <c r="G159" s="175" t="s">
        <v>878</v>
      </c>
    </row>
    <row r="160" spans="2:7" outlineLevel="1" x14ac:dyDescent="0.25">
      <c r="C160" s="175" t="s">
        <v>1134</v>
      </c>
      <c r="D160" s="175">
        <v>4.2</v>
      </c>
      <c r="E160" s="175">
        <v>2</v>
      </c>
      <c r="F160" s="175">
        <v>1.5</v>
      </c>
    </row>
    <row r="161" spans="2:7" outlineLevel="1" x14ac:dyDescent="0.25">
      <c r="B161" s="175" t="s">
        <v>1139</v>
      </c>
      <c r="D161" s="175">
        <v>43.26</v>
      </c>
    </row>
    <row r="162" spans="2:7" outlineLevel="1" x14ac:dyDescent="0.25"/>
    <row r="166" spans="2:7" x14ac:dyDescent="0.25">
      <c r="B166" s="592" t="s">
        <v>879</v>
      </c>
      <c r="C166" s="593"/>
      <c r="D166" s="593"/>
      <c r="E166" s="593"/>
      <c r="F166" s="594"/>
      <c r="G166" s="595"/>
    </row>
    <row r="167" spans="2:7" ht="19.5" hidden="1" customHeight="1" outlineLevel="1" x14ac:dyDescent="0.25"/>
    <row r="168" spans="2:7" ht="19.5" hidden="1" customHeight="1" outlineLevel="1" x14ac:dyDescent="0.25"/>
    <row r="169" spans="2:7" ht="19.5" hidden="1" customHeight="1" outlineLevel="1" x14ac:dyDescent="0.25"/>
    <row r="170" spans="2:7" ht="19.5" hidden="1" customHeight="1" outlineLevel="1" x14ac:dyDescent="0.25"/>
    <row r="171" spans="2:7" ht="19.5" hidden="1" customHeight="1" outlineLevel="1" x14ac:dyDescent="0.25">
      <c r="G171"/>
    </row>
    <row r="172" spans="2:7" ht="19.5" hidden="1" customHeight="1" outlineLevel="1" x14ac:dyDescent="0.25">
      <c r="G172"/>
    </row>
    <row r="173" spans="2:7" ht="19.5" hidden="1" customHeight="1" outlineLevel="1" x14ac:dyDescent="0.25">
      <c r="G173"/>
    </row>
    <row r="174" spans="2:7" ht="19.5" hidden="1" customHeight="1" outlineLevel="1" x14ac:dyDescent="0.25">
      <c r="G174"/>
    </row>
    <row r="175" spans="2:7" ht="19.5" hidden="1" customHeight="1" outlineLevel="1" x14ac:dyDescent="0.25">
      <c r="G175"/>
    </row>
    <row r="176" spans="2:7" ht="19.5" hidden="1" customHeight="1" outlineLevel="1" x14ac:dyDescent="0.25">
      <c r="G176"/>
    </row>
    <row r="177" spans="2:7" ht="19.5" hidden="1" customHeight="1" outlineLevel="1" x14ac:dyDescent="0.25"/>
    <row r="178" spans="2:7" collapsed="1" x14ac:dyDescent="0.25"/>
    <row r="180" spans="2:7" x14ac:dyDescent="0.25">
      <c r="B180" s="176" t="s">
        <v>330</v>
      </c>
      <c r="C180" s="177"/>
      <c r="D180" s="177"/>
      <c r="E180" s="177"/>
      <c r="F180" s="178"/>
      <c r="G180" s="179"/>
    </row>
    <row r="181" spans="2:7" ht="19.5" hidden="1" customHeight="1" outlineLevel="1" x14ac:dyDescent="0.25">
      <c r="B181" s="175" t="s">
        <v>53</v>
      </c>
      <c r="C181" s="175" t="s">
        <v>256</v>
      </c>
    </row>
    <row r="182" spans="2:7" ht="19.5" hidden="1" customHeight="1" outlineLevel="1" x14ac:dyDescent="0.25">
      <c r="B182" s="175" t="s">
        <v>476</v>
      </c>
      <c r="C182" s="175">
        <v>58.88</v>
      </c>
    </row>
    <row r="183" spans="2:7" ht="19.5" hidden="1" customHeight="1" outlineLevel="1" x14ac:dyDescent="0.25">
      <c r="B183" s="175" t="s">
        <v>364</v>
      </c>
      <c r="C183" s="175">
        <f>SUM(C182)</f>
        <v>58.88</v>
      </c>
    </row>
    <row r="184" spans="2:7" ht="19.5" hidden="1" customHeight="1" outlineLevel="1" x14ac:dyDescent="0.25"/>
    <row r="185" spans="2:7" ht="19.5" hidden="1" customHeight="1" outlineLevel="1" x14ac:dyDescent="0.25"/>
    <row r="186" spans="2:7" ht="19.5" hidden="1" customHeight="1" outlineLevel="1" x14ac:dyDescent="0.25"/>
    <row r="187" spans="2:7" ht="19.5" hidden="1" customHeight="1" outlineLevel="1" x14ac:dyDescent="0.25"/>
    <row r="188" spans="2:7" ht="19.5" hidden="1" customHeight="1" outlineLevel="1" x14ac:dyDescent="0.25"/>
    <row r="189" spans="2:7" ht="19.5" hidden="1" customHeight="1" outlineLevel="1" x14ac:dyDescent="0.25"/>
    <row r="190" spans="2:7" collapsed="1" x14ac:dyDescent="0.25"/>
    <row r="192" spans="2:7" x14ac:dyDescent="0.25">
      <c r="B192" s="176" t="s">
        <v>882</v>
      </c>
      <c r="C192" s="177"/>
      <c r="D192" s="177"/>
      <c r="E192" s="177"/>
      <c r="F192" s="178"/>
      <c r="G192" s="179"/>
    </row>
    <row r="193" spans="2:7" ht="19.5" hidden="1" customHeight="1" outlineLevel="1" x14ac:dyDescent="0.25">
      <c r="B193" s="175" t="s">
        <v>873</v>
      </c>
      <c r="C193" s="175" t="s">
        <v>53</v>
      </c>
      <c r="D193" s="175" t="s">
        <v>250</v>
      </c>
      <c r="E193" s="175" t="s">
        <v>876</v>
      </c>
    </row>
    <row r="194" spans="2:7" ht="19.5" hidden="1" customHeight="1" outlineLevel="1" x14ac:dyDescent="0.25">
      <c r="B194" s="175" t="s">
        <v>1027</v>
      </c>
      <c r="C194" s="175" t="s">
        <v>1028</v>
      </c>
      <c r="D194" s="175">
        <v>386.29</v>
      </c>
      <c r="E194" s="175" t="s">
        <v>878</v>
      </c>
    </row>
    <row r="195" spans="2:7" ht="19.5" hidden="1" customHeight="1" outlineLevel="1" x14ac:dyDescent="0.25">
      <c r="B195" s="175" t="s">
        <v>883</v>
      </c>
      <c r="D195" s="175">
        <v>386.29</v>
      </c>
    </row>
    <row r="196" spans="2:7" ht="19.5" hidden="1" customHeight="1" outlineLevel="1" x14ac:dyDescent="0.25"/>
    <row r="197" spans="2:7" ht="19.5" hidden="1" customHeight="1" outlineLevel="1" x14ac:dyDescent="0.25"/>
    <row r="198" spans="2:7" ht="19.5" hidden="1" customHeight="1" outlineLevel="1" x14ac:dyDescent="0.25"/>
    <row r="199" spans="2:7" collapsed="1" x14ac:dyDescent="0.25"/>
    <row r="200" spans="2:7" x14ac:dyDescent="0.25">
      <c r="B200" s="176" t="s">
        <v>884</v>
      </c>
      <c r="C200" s="177"/>
      <c r="D200" s="177"/>
      <c r="E200" s="177"/>
      <c r="F200" s="178"/>
      <c r="G200" s="179"/>
    </row>
    <row r="201" spans="2:7" hidden="1" outlineLevel="1" x14ac:dyDescent="0.25">
      <c r="B201" s="175" t="s">
        <v>873</v>
      </c>
      <c r="C201" s="175" t="s">
        <v>256</v>
      </c>
      <c r="D201" s="175" t="s">
        <v>53</v>
      </c>
      <c r="E201" s="175" t="s">
        <v>876</v>
      </c>
      <c r="F201" s="175" t="s">
        <v>1029</v>
      </c>
    </row>
    <row r="202" spans="2:7" hidden="1" outlineLevel="1" x14ac:dyDescent="0.25">
      <c r="B202" s="175" t="s">
        <v>1030</v>
      </c>
      <c r="C202" s="175">
        <v>17.18</v>
      </c>
      <c r="D202" s="175" t="s">
        <v>1031</v>
      </c>
      <c r="E202" s="175" t="s">
        <v>878</v>
      </c>
      <c r="F202" s="175" t="s">
        <v>1032</v>
      </c>
    </row>
    <row r="203" spans="2:7" hidden="1" outlineLevel="1" x14ac:dyDescent="0.25">
      <c r="B203" s="175" t="s">
        <v>723</v>
      </c>
      <c r="C203" s="175">
        <v>17.18</v>
      </c>
    </row>
    <row r="204" spans="2:7" hidden="1" outlineLevel="1" x14ac:dyDescent="0.25"/>
    <row r="205" spans="2:7" collapsed="1" x14ac:dyDescent="0.25"/>
    <row r="208" spans="2:7" x14ac:dyDescent="0.25">
      <c r="B208" s="176" t="s">
        <v>1033</v>
      </c>
      <c r="C208" s="177"/>
      <c r="D208" s="177"/>
      <c r="E208" s="177"/>
      <c r="F208" s="178"/>
      <c r="G208" s="179"/>
    </row>
    <row r="209" spans="2:7" hidden="1" outlineLevel="1" x14ac:dyDescent="0.25">
      <c r="B209" s="175" t="s">
        <v>873</v>
      </c>
      <c r="C209" s="175" t="s">
        <v>53</v>
      </c>
      <c r="D209" s="175" t="s">
        <v>1034</v>
      </c>
      <c r="E209" s="175" t="s">
        <v>876</v>
      </c>
      <c r="F209" s="175" t="s">
        <v>1029</v>
      </c>
      <c r="G209" s="175" t="s">
        <v>1029</v>
      </c>
    </row>
    <row r="210" spans="2:7" hidden="1" outlineLevel="1" x14ac:dyDescent="0.25">
      <c r="B210" s="175" t="s">
        <v>1035</v>
      </c>
      <c r="C210" s="175" t="s">
        <v>1036</v>
      </c>
      <c r="D210" s="175">
        <v>97.27</v>
      </c>
      <c r="E210" s="175" t="s">
        <v>878</v>
      </c>
      <c r="F210" s="175" t="s">
        <v>1032</v>
      </c>
    </row>
    <row r="211" spans="2:7" hidden="1" outlineLevel="1" x14ac:dyDescent="0.25">
      <c r="B211" s="175" t="s">
        <v>1037</v>
      </c>
      <c r="D211" s="175">
        <v>97.27</v>
      </c>
    </row>
    <row r="212" spans="2:7" hidden="1" outlineLevel="1" x14ac:dyDescent="0.25"/>
    <row r="213" spans="2:7" collapsed="1" x14ac:dyDescent="0.25"/>
    <row r="216" spans="2:7" x14ac:dyDescent="0.25">
      <c r="B216" s="176" t="s">
        <v>1038</v>
      </c>
      <c r="C216" s="177"/>
      <c r="D216" s="177"/>
      <c r="E216" s="177"/>
      <c r="F216" s="178"/>
      <c r="G216" s="179"/>
    </row>
    <row r="217" spans="2:7" hidden="1" outlineLevel="1" x14ac:dyDescent="0.25">
      <c r="B217" s="175" t="s">
        <v>873</v>
      </c>
      <c r="C217" s="175" t="s">
        <v>256</v>
      </c>
      <c r="D217" s="175" t="s">
        <v>53</v>
      </c>
      <c r="E217" s="175" t="s">
        <v>876</v>
      </c>
      <c r="F217" s="175" t="s">
        <v>1029</v>
      </c>
    </row>
    <row r="218" spans="2:7" hidden="1" outlineLevel="1" x14ac:dyDescent="0.25">
      <c r="B218" s="175" t="s">
        <v>1039</v>
      </c>
      <c r="C218" s="175">
        <v>45.7</v>
      </c>
      <c r="D218" s="175" t="s">
        <v>477</v>
      </c>
      <c r="E218" s="175" t="s">
        <v>878</v>
      </c>
      <c r="F218" s="175" t="s">
        <v>1032</v>
      </c>
    </row>
    <row r="219" spans="2:7" hidden="1" outlineLevel="1" x14ac:dyDescent="0.25">
      <c r="B219" s="175" t="s">
        <v>1037</v>
      </c>
      <c r="C219" s="175">
        <v>45.7</v>
      </c>
    </row>
    <row r="220" spans="2:7" hidden="1" outlineLevel="1" x14ac:dyDescent="0.25"/>
    <row r="221" spans="2:7" hidden="1" outlineLevel="1" x14ac:dyDescent="0.25"/>
    <row r="222" spans="2:7" collapsed="1" x14ac:dyDescent="0.25"/>
    <row r="225" spans="2:11" x14ac:dyDescent="0.25">
      <c r="B225" s="176" t="s">
        <v>478</v>
      </c>
      <c r="C225" s="177"/>
      <c r="D225" s="177"/>
      <c r="E225" s="177"/>
      <c r="F225" s="178"/>
      <c r="G225" s="179"/>
    </row>
    <row r="226" spans="2:11" hidden="1" outlineLevel="1" x14ac:dyDescent="0.25">
      <c r="B226" s="175" t="s">
        <v>53</v>
      </c>
      <c r="C226" s="175" t="s">
        <v>331</v>
      </c>
    </row>
    <row r="227" spans="2:11" hidden="1" outlineLevel="1" x14ac:dyDescent="0.25">
      <c r="B227" s="175" t="s">
        <v>479</v>
      </c>
      <c r="C227" s="175">
        <v>16.2</v>
      </c>
    </row>
    <row r="228" spans="2:11" hidden="1" outlineLevel="1" x14ac:dyDescent="0.25">
      <c r="B228" s="175" t="s">
        <v>771</v>
      </c>
      <c r="C228" s="175">
        <v>16.2</v>
      </c>
    </row>
    <row r="229" spans="2:11" hidden="1" outlineLevel="1" x14ac:dyDescent="0.25"/>
    <row r="230" spans="2:11" hidden="1" outlineLevel="1" x14ac:dyDescent="0.25"/>
    <row r="231" spans="2:11" hidden="1" outlineLevel="1" x14ac:dyDescent="0.25"/>
    <row r="232" spans="2:11" hidden="1" outlineLevel="1" x14ac:dyDescent="0.25"/>
    <row r="233" spans="2:11" hidden="1" outlineLevel="1" x14ac:dyDescent="0.25"/>
    <row r="234" spans="2:11" hidden="1" outlineLevel="1" x14ac:dyDescent="0.25"/>
    <row r="235" spans="2:11" collapsed="1" x14ac:dyDescent="0.25"/>
    <row r="238" spans="2:11" x14ac:dyDescent="0.25">
      <c r="B238" s="176" t="s">
        <v>1040</v>
      </c>
      <c r="C238" s="177"/>
      <c r="D238" s="177"/>
      <c r="E238" s="177"/>
      <c r="F238" s="178"/>
      <c r="G238" s="179"/>
      <c r="H238" s="505"/>
      <c r="I238" s="505"/>
      <c r="J238" s="505"/>
      <c r="K238"/>
    </row>
    <row r="239" spans="2:11" hidden="1" outlineLevel="1" x14ac:dyDescent="0.25">
      <c r="B239" s="175" t="s">
        <v>873</v>
      </c>
      <c r="C239" s="175" t="s">
        <v>222</v>
      </c>
      <c r="D239" s="175" t="s">
        <v>250</v>
      </c>
      <c r="E239" s="175" t="s">
        <v>278</v>
      </c>
      <c r="F239" s="175" t="s">
        <v>892</v>
      </c>
      <c r="G239" s="175" t="s">
        <v>329</v>
      </c>
      <c r="H239" s="175" t="s">
        <v>338</v>
      </c>
      <c r="I239" s="175" t="s">
        <v>281</v>
      </c>
      <c r="J239" s="175" t="s">
        <v>876</v>
      </c>
      <c r="K239"/>
    </row>
    <row r="240" spans="2:11" hidden="1" outlineLevel="1" x14ac:dyDescent="0.25">
      <c r="B240" s="175" t="s">
        <v>1041</v>
      </c>
      <c r="C240" s="175" t="s">
        <v>470</v>
      </c>
      <c r="D240" s="175">
        <v>2.82</v>
      </c>
      <c r="E240" s="175">
        <v>7.1</v>
      </c>
      <c r="F240" s="175">
        <v>3</v>
      </c>
      <c r="G240" s="175">
        <v>21.3</v>
      </c>
      <c r="H240" s="175">
        <v>1.8</v>
      </c>
      <c r="I240" s="175">
        <v>19.5</v>
      </c>
      <c r="J240" s="175" t="s">
        <v>878</v>
      </c>
      <c r="K240"/>
    </row>
    <row r="241" spans="2:11" hidden="1" outlineLevel="1" x14ac:dyDescent="0.25">
      <c r="B241" s="175" t="s">
        <v>1041</v>
      </c>
      <c r="C241" s="175" t="s">
        <v>1010</v>
      </c>
      <c r="D241" s="175">
        <v>3.42</v>
      </c>
      <c r="E241" s="175">
        <v>8.1</v>
      </c>
      <c r="F241" s="175">
        <v>3</v>
      </c>
      <c r="G241" s="175">
        <v>24.3</v>
      </c>
      <c r="H241" s="175">
        <v>1.8</v>
      </c>
      <c r="I241" s="175">
        <v>22.5</v>
      </c>
      <c r="J241" s="175" t="s">
        <v>878</v>
      </c>
      <c r="K241"/>
    </row>
    <row r="242" spans="2:11" hidden="1" outlineLevel="1" x14ac:dyDescent="0.25">
      <c r="B242" s="175" t="s">
        <v>1041</v>
      </c>
      <c r="C242" s="175" t="s">
        <v>1011</v>
      </c>
      <c r="D242" s="175">
        <v>4.42</v>
      </c>
      <c r="E242" s="175">
        <v>8.8000000000000007</v>
      </c>
      <c r="F242" s="175">
        <v>3</v>
      </c>
      <c r="G242" s="175">
        <v>26.4</v>
      </c>
      <c r="H242" s="175">
        <v>1.8</v>
      </c>
      <c r="I242" s="175">
        <v>24.6</v>
      </c>
      <c r="J242" s="175" t="s">
        <v>878</v>
      </c>
      <c r="K242"/>
    </row>
    <row r="243" spans="2:11" hidden="1" outlineLevel="1" x14ac:dyDescent="0.25">
      <c r="B243" s="175" t="s">
        <v>317</v>
      </c>
      <c r="I243" s="175">
        <v>66.599999999999994</v>
      </c>
      <c r="K243"/>
    </row>
    <row r="244" spans="2:11" hidden="1" outlineLevel="1" x14ac:dyDescent="0.25"/>
    <row r="245" spans="2:11" collapsed="1" x14ac:dyDescent="0.25"/>
    <row r="248" spans="2:11" x14ac:dyDescent="0.25">
      <c r="B248" s="176" t="s">
        <v>891</v>
      </c>
      <c r="C248" s="177"/>
      <c r="D248" s="177"/>
      <c r="E248" s="177"/>
      <c r="F248" s="178"/>
      <c r="G248" s="179"/>
      <c r="H248" s="505"/>
      <c r="I248" s="505"/>
      <c r="J248" s="505"/>
      <c r="K248" s="505"/>
    </row>
    <row r="249" spans="2:11" hidden="1" outlineLevel="1" x14ac:dyDescent="0.25">
      <c r="B249" s="175" t="s">
        <v>873</v>
      </c>
      <c r="C249" s="175" t="s">
        <v>873</v>
      </c>
      <c r="D249" s="175" t="s">
        <v>222</v>
      </c>
      <c r="E249" s="175" t="s">
        <v>250</v>
      </c>
      <c r="F249" s="175" t="s">
        <v>278</v>
      </c>
      <c r="G249" s="175" t="s">
        <v>892</v>
      </c>
      <c r="H249" s="175" t="s">
        <v>329</v>
      </c>
      <c r="I249" s="175" t="s">
        <v>338</v>
      </c>
      <c r="J249" s="175" t="s">
        <v>281</v>
      </c>
      <c r="K249" s="175" t="s">
        <v>876</v>
      </c>
    </row>
    <row r="250" spans="2:11" hidden="1" outlineLevel="1" x14ac:dyDescent="0.25">
      <c r="B250" s="175" t="s">
        <v>1042</v>
      </c>
      <c r="C250" s="175">
        <v>2</v>
      </c>
      <c r="D250" s="175" t="s">
        <v>1009</v>
      </c>
      <c r="E250" s="175">
        <v>5.88</v>
      </c>
      <c r="F250" s="175">
        <v>9.6999999999999993</v>
      </c>
      <c r="G250" s="175">
        <v>3</v>
      </c>
      <c r="H250" s="175">
        <v>29.1</v>
      </c>
      <c r="I250" s="175">
        <v>2.2799999999999998</v>
      </c>
      <c r="J250" s="175">
        <v>26.82</v>
      </c>
      <c r="K250" s="175" t="s">
        <v>878</v>
      </c>
    </row>
    <row r="251" spans="2:11" hidden="1" outlineLevel="1" x14ac:dyDescent="0.25">
      <c r="B251" s="175" t="s">
        <v>1042</v>
      </c>
      <c r="C251" s="175">
        <v>2</v>
      </c>
      <c r="D251" s="175" t="s">
        <v>1012</v>
      </c>
      <c r="E251" s="175">
        <v>11.64</v>
      </c>
      <c r="F251" s="175">
        <v>14.5</v>
      </c>
      <c r="G251" s="175">
        <v>3</v>
      </c>
      <c r="H251" s="175">
        <v>43.5</v>
      </c>
      <c r="I251" s="175">
        <v>3.96</v>
      </c>
      <c r="J251" s="175">
        <v>39.54</v>
      </c>
      <c r="K251" s="175" t="s">
        <v>878</v>
      </c>
    </row>
    <row r="252" spans="2:11" hidden="1" outlineLevel="1" x14ac:dyDescent="0.25">
      <c r="B252" s="175" t="s">
        <v>1042</v>
      </c>
      <c r="C252" s="175">
        <v>2</v>
      </c>
      <c r="D252" s="175" t="s">
        <v>1015</v>
      </c>
      <c r="E252" s="175">
        <v>6.58</v>
      </c>
      <c r="F252" s="175">
        <v>10.3</v>
      </c>
      <c r="G252" s="175">
        <v>3</v>
      </c>
      <c r="H252" s="175">
        <v>30.9</v>
      </c>
      <c r="I252" s="175">
        <v>2.76</v>
      </c>
      <c r="J252" s="175">
        <v>28.14</v>
      </c>
      <c r="K252" s="175" t="s">
        <v>878</v>
      </c>
    </row>
    <row r="253" spans="2:11" hidden="1" outlineLevel="1" x14ac:dyDescent="0.25">
      <c r="B253" s="175" t="s">
        <v>1042</v>
      </c>
      <c r="C253" s="175">
        <v>2</v>
      </c>
      <c r="D253" s="175" t="s">
        <v>1016</v>
      </c>
      <c r="E253" s="175">
        <v>22.26</v>
      </c>
      <c r="F253" s="175">
        <v>24.45</v>
      </c>
      <c r="G253" s="175">
        <v>3</v>
      </c>
      <c r="H253" s="175">
        <v>73.349999999999994</v>
      </c>
      <c r="I253" s="175">
        <v>11.28</v>
      </c>
      <c r="J253" s="175">
        <v>62.07</v>
      </c>
      <c r="K253" s="175" t="s">
        <v>878</v>
      </c>
    </row>
    <row r="254" spans="2:11" hidden="1" outlineLevel="1" x14ac:dyDescent="0.25">
      <c r="B254" s="175" t="s">
        <v>1042</v>
      </c>
      <c r="C254" s="175">
        <v>2</v>
      </c>
      <c r="D254" s="175" t="s">
        <v>1017</v>
      </c>
      <c r="E254" s="175">
        <v>7.27</v>
      </c>
      <c r="F254" s="175">
        <v>10.8</v>
      </c>
      <c r="G254" s="175">
        <v>3</v>
      </c>
      <c r="H254" s="175">
        <v>32.4</v>
      </c>
      <c r="I254" s="175">
        <v>3.36</v>
      </c>
      <c r="J254" s="175">
        <v>29.04</v>
      </c>
      <c r="K254" s="175" t="s">
        <v>878</v>
      </c>
    </row>
    <row r="255" spans="2:11" hidden="1" outlineLevel="1" x14ac:dyDescent="0.25">
      <c r="B255" s="175" t="s">
        <v>1042</v>
      </c>
      <c r="C255" s="175">
        <v>2</v>
      </c>
      <c r="D255" s="175" t="s">
        <v>1018</v>
      </c>
      <c r="E255" s="175">
        <v>10.69</v>
      </c>
      <c r="F255" s="175">
        <v>13.2</v>
      </c>
      <c r="G255" s="175">
        <v>3</v>
      </c>
      <c r="H255" s="175">
        <v>39.6</v>
      </c>
      <c r="I255" s="175">
        <v>3.36</v>
      </c>
      <c r="J255" s="175">
        <v>36.24</v>
      </c>
      <c r="K255" s="175" t="s">
        <v>878</v>
      </c>
    </row>
    <row r="256" spans="2:11" hidden="1" outlineLevel="1" x14ac:dyDescent="0.25">
      <c r="B256" s="175" t="s">
        <v>1042</v>
      </c>
      <c r="C256" s="175">
        <v>2</v>
      </c>
      <c r="D256" s="175" t="s">
        <v>1019</v>
      </c>
      <c r="E256" s="175">
        <v>10.130000000000001</v>
      </c>
      <c r="F256" s="175">
        <v>12.9</v>
      </c>
      <c r="G256" s="175">
        <v>3</v>
      </c>
      <c r="H256" s="175">
        <v>38.700000000000003</v>
      </c>
      <c r="I256" s="175">
        <v>3.36</v>
      </c>
      <c r="J256" s="175">
        <v>35.340000000000003</v>
      </c>
      <c r="K256" s="175" t="s">
        <v>878</v>
      </c>
    </row>
    <row r="257" spans="2:11" hidden="1" outlineLevel="1" x14ac:dyDescent="0.25">
      <c r="B257" s="175" t="s">
        <v>1042</v>
      </c>
      <c r="C257" s="175">
        <v>2</v>
      </c>
      <c r="D257" s="175" t="s">
        <v>1020</v>
      </c>
      <c r="E257" s="175">
        <v>5.88</v>
      </c>
      <c r="F257" s="175">
        <v>9.6999999999999993</v>
      </c>
      <c r="G257" s="175">
        <v>3</v>
      </c>
      <c r="H257" s="175">
        <v>29.1</v>
      </c>
      <c r="I257" s="175">
        <v>2.2799999999999998</v>
      </c>
      <c r="J257" s="175">
        <v>26.82</v>
      </c>
      <c r="K257" s="175" t="s">
        <v>878</v>
      </c>
    </row>
    <row r="258" spans="2:11" hidden="1" outlineLevel="1" x14ac:dyDescent="0.25">
      <c r="B258" s="175" t="s">
        <v>1042</v>
      </c>
      <c r="C258" s="175">
        <v>2</v>
      </c>
      <c r="D258" s="175" t="s">
        <v>1021</v>
      </c>
      <c r="E258" s="175">
        <v>52.48</v>
      </c>
      <c r="F258" s="175">
        <v>31.9</v>
      </c>
      <c r="G258" s="175">
        <v>3</v>
      </c>
      <c r="H258" s="175">
        <v>95.7</v>
      </c>
      <c r="I258" s="175">
        <v>11.22</v>
      </c>
      <c r="J258" s="175">
        <v>84.48</v>
      </c>
      <c r="K258" s="175" t="s">
        <v>878</v>
      </c>
    </row>
    <row r="259" spans="2:11" hidden="1" outlineLevel="1" x14ac:dyDescent="0.25">
      <c r="B259" s="175" t="s">
        <v>1042</v>
      </c>
      <c r="C259" s="175">
        <v>2</v>
      </c>
      <c r="D259" s="175" t="s">
        <v>1022</v>
      </c>
      <c r="E259" s="175">
        <v>30.23</v>
      </c>
      <c r="F259" s="175">
        <v>22.5</v>
      </c>
      <c r="G259" s="175">
        <v>3</v>
      </c>
      <c r="H259" s="175">
        <v>67.5</v>
      </c>
      <c r="I259" s="175">
        <v>1.1000000000000001</v>
      </c>
      <c r="J259" s="175">
        <v>66.400000000000006</v>
      </c>
      <c r="K259" s="175" t="s">
        <v>878</v>
      </c>
    </row>
    <row r="260" spans="2:11" hidden="1" outlineLevel="1" x14ac:dyDescent="0.25">
      <c r="B260" s="175" t="s">
        <v>317</v>
      </c>
      <c r="J260" s="175">
        <v>434.89</v>
      </c>
    </row>
    <row r="261" spans="2:11" hidden="1" outlineLevel="1" x14ac:dyDescent="0.25"/>
    <row r="262" spans="2:11" hidden="1" outlineLevel="1" x14ac:dyDescent="0.25"/>
    <row r="263" spans="2:11" hidden="1" outlineLevel="1" x14ac:dyDescent="0.25"/>
    <row r="264" spans="2:11" hidden="1" outlineLevel="1" x14ac:dyDescent="0.25"/>
    <row r="265" spans="2:11" hidden="1" outlineLevel="1" x14ac:dyDescent="0.25"/>
    <row r="266" spans="2:11" hidden="1" outlineLevel="1" x14ac:dyDescent="0.25"/>
    <row r="267" spans="2:11" hidden="1" outlineLevel="1" x14ac:dyDescent="0.25"/>
    <row r="268" spans="2:11" hidden="1" outlineLevel="1" x14ac:dyDescent="0.25"/>
    <row r="269" spans="2:11" collapsed="1" x14ac:dyDescent="0.25"/>
    <row r="271" spans="2:11" x14ac:dyDescent="0.25">
      <c r="B271" s="689" t="s">
        <v>895</v>
      </c>
      <c r="C271" s="690"/>
      <c r="D271" s="690"/>
      <c r="E271" s="690"/>
      <c r="F271" s="691"/>
      <c r="G271" s="692"/>
    </row>
    <row r="272" spans="2:11" hidden="1" outlineLevel="1" x14ac:dyDescent="0.25">
      <c r="B272" s="175" t="s">
        <v>873</v>
      </c>
      <c r="C272" s="175" t="s">
        <v>222</v>
      </c>
      <c r="D272" s="175" t="s">
        <v>250</v>
      </c>
      <c r="E272" s="175" t="s">
        <v>876</v>
      </c>
    </row>
    <row r="273" spans="2:5" hidden="1" outlineLevel="1" x14ac:dyDescent="0.25">
      <c r="B273" s="175" t="s">
        <v>1043</v>
      </c>
      <c r="C273" s="175" t="s">
        <v>1006</v>
      </c>
      <c r="D273" s="175">
        <v>6.6</v>
      </c>
      <c r="E273" s="175" t="s">
        <v>878</v>
      </c>
    </row>
    <row r="274" spans="2:5" hidden="1" outlineLevel="1" x14ac:dyDescent="0.25">
      <c r="B274" s="175" t="s">
        <v>1043</v>
      </c>
      <c r="C274" s="175" t="s">
        <v>1007</v>
      </c>
      <c r="D274" s="175">
        <v>9.5399999999999991</v>
      </c>
      <c r="E274" s="175" t="s">
        <v>878</v>
      </c>
    </row>
    <row r="275" spans="2:5" hidden="1" outlineLevel="1" x14ac:dyDescent="0.25">
      <c r="B275" s="175" t="s">
        <v>1043</v>
      </c>
      <c r="C275" s="175" t="s">
        <v>1472</v>
      </c>
      <c r="D275" s="175">
        <v>10.54</v>
      </c>
      <c r="E275" s="175" t="s">
        <v>878</v>
      </c>
    </row>
    <row r="276" spans="2:5" hidden="1" outlineLevel="1" x14ac:dyDescent="0.25">
      <c r="B276" s="175" t="s">
        <v>1043</v>
      </c>
      <c r="C276" s="175" t="s">
        <v>769</v>
      </c>
      <c r="D276" s="175">
        <v>29.11</v>
      </c>
      <c r="E276" s="175" t="s">
        <v>878</v>
      </c>
    </row>
    <row r="277" spans="2:5" hidden="1" outlineLevel="1" x14ac:dyDescent="0.25">
      <c r="B277" s="175" t="s">
        <v>1043</v>
      </c>
      <c r="C277" s="175" t="s">
        <v>770</v>
      </c>
      <c r="D277" s="175">
        <v>23.39</v>
      </c>
      <c r="E277" s="175" t="s">
        <v>878</v>
      </c>
    </row>
    <row r="278" spans="2:5" hidden="1" outlineLevel="1" x14ac:dyDescent="0.25">
      <c r="B278" s="175" t="s">
        <v>1043</v>
      </c>
      <c r="C278" s="175" t="s">
        <v>1008</v>
      </c>
      <c r="D278" s="175">
        <v>12.45</v>
      </c>
      <c r="E278" s="175" t="s">
        <v>878</v>
      </c>
    </row>
    <row r="279" spans="2:5" hidden="1" outlineLevel="1" x14ac:dyDescent="0.25">
      <c r="B279" s="175" t="s">
        <v>1043</v>
      </c>
      <c r="C279" s="175" t="s">
        <v>1009</v>
      </c>
      <c r="D279" s="175">
        <v>5.88</v>
      </c>
      <c r="E279" s="175" t="s">
        <v>878</v>
      </c>
    </row>
    <row r="280" spans="2:5" hidden="1" outlineLevel="1" x14ac:dyDescent="0.25">
      <c r="B280" s="175" t="s">
        <v>1043</v>
      </c>
      <c r="C280" s="175" t="s">
        <v>470</v>
      </c>
      <c r="D280" s="175">
        <v>2.82</v>
      </c>
      <c r="E280" s="175" t="s">
        <v>878</v>
      </c>
    </row>
    <row r="281" spans="2:5" hidden="1" outlineLevel="1" x14ac:dyDescent="0.25">
      <c r="B281" s="175" t="s">
        <v>1043</v>
      </c>
      <c r="C281" s="175" t="s">
        <v>470</v>
      </c>
      <c r="D281" s="175">
        <v>2.1</v>
      </c>
      <c r="E281" s="175" t="s">
        <v>878</v>
      </c>
    </row>
    <row r="282" spans="2:5" hidden="1" outlineLevel="1" x14ac:dyDescent="0.25">
      <c r="B282" s="175" t="s">
        <v>1043</v>
      </c>
      <c r="C282" s="175" t="s">
        <v>470</v>
      </c>
      <c r="D282" s="175">
        <v>2.2000000000000002</v>
      </c>
      <c r="E282" s="175" t="s">
        <v>878</v>
      </c>
    </row>
    <row r="283" spans="2:5" hidden="1" outlineLevel="1" x14ac:dyDescent="0.25">
      <c r="B283" s="175" t="s">
        <v>1043</v>
      </c>
      <c r="C283" s="175" t="s">
        <v>1473</v>
      </c>
      <c r="D283" s="175">
        <v>3.58</v>
      </c>
      <c r="E283" s="175" t="s">
        <v>878</v>
      </c>
    </row>
    <row r="284" spans="2:5" hidden="1" outlineLevel="1" x14ac:dyDescent="0.25">
      <c r="B284" s="175" t="s">
        <v>1043</v>
      </c>
      <c r="C284" s="175" t="s">
        <v>1012</v>
      </c>
      <c r="D284" s="175">
        <v>11.64</v>
      </c>
      <c r="E284" s="175" t="s">
        <v>878</v>
      </c>
    </row>
    <row r="285" spans="2:5" hidden="1" outlineLevel="1" x14ac:dyDescent="0.25">
      <c r="B285" s="175" t="s">
        <v>1043</v>
      </c>
      <c r="C285" s="175" t="s">
        <v>1013</v>
      </c>
      <c r="D285" s="175">
        <v>3.99</v>
      </c>
      <c r="E285" s="175" t="s">
        <v>878</v>
      </c>
    </row>
    <row r="286" spans="2:5" hidden="1" outlineLevel="1" x14ac:dyDescent="0.25">
      <c r="B286" s="175" t="s">
        <v>1043</v>
      </c>
      <c r="C286" s="175" t="s">
        <v>1014</v>
      </c>
      <c r="D286" s="175">
        <v>9.75</v>
      </c>
      <c r="E286" s="175" t="s">
        <v>878</v>
      </c>
    </row>
    <row r="287" spans="2:5" hidden="1" outlineLevel="1" x14ac:dyDescent="0.25">
      <c r="B287" s="175" t="s">
        <v>1043</v>
      </c>
      <c r="C287" s="175" t="s">
        <v>1015</v>
      </c>
      <c r="D287" s="175">
        <v>6.58</v>
      </c>
      <c r="E287" s="175" t="s">
        <v>878</v>
      </c>
    </row>
    <row r="288" spans="2:5" hidden="1" outlineLevel="1" x14ac:dyDescent="0.25">
      <c r="B288" s="175" t="s">
        <v>1043</v>
      </c>
      <c r="C288" s="175" t="s">
        <v>1016</v>
      </c>
      <c r="D288" s="175">
        <v>22.26</v>
      </c>
      <c r="E288" s="175" t="s">
        <v>878</v>
      </c>
    </row>
    <row r="289" spans="2:9" hidden="1" outlineLevel="1" x14ac:dyDescent="0.25">
      <c r="B289" s="175" t="s">
        <v>1043</v>
      </c>
      <c r="C289" s="175" t="s">
        <v>1452</v>
      </c>
      <c r="D289" s="175">
        <v>17.399999999999999</v>
      </c>
      <c r="E289" s="175" t="s">
        <v>878</v>
      </c>
    </row>
    <row r="290" spans="2:9" hidden="1" outlineLevel="1" x14ac:dyDescent="0.25">
      <c r="B290" s="175" t="s">
        <v>1043</v>
      </c>
      <c r="C290" s="175" t="s">
        <v>1474</v>
      </c>
      <c r="D290" s="175">
        <v>7.27</v>
      </c>
      <c r="E290" s="175" t="s">
        <v>878</v>
      </c>
    </row>
    <row r="291" spans="2:9" hidden="1" outlineLevel="1" x14ac:dyDescent="0.25">
      <c r="B291" s="175" t="s">
        <v>1043</v>
      </c>
      <c r="C291" s="175" t="s">
        <v>1475</v>
      </c>
      <c r="D291" s="175">
        <v>5.88</v>
      </c>
      <c r="E291" s="175" t="s">
        <v>878</v>
      </c>
    </row>
    <row r="292" spans="2:9" hidden="1" outlineLevel="1" x14ac:dyDescent="0.25">
      <c r="B292" s="175" t="s">
        <v>1043</v>
      </c>
      <c r="C292" s="175" t="s">
        <v>1476</v>
      </c>
      <c r="D292" s="175">
        <v>6.24</v>
      </c>
      <c r="E292" s="175" t="s">
        <v>878</v>
      </c>
    </row>
    <row r="293" spans="2:9" hidden="1" outlineLevel="1" x14ac:dyDescent="0.25">
      <c r="B293" s="175" t="s">
        <v>1043</v>
      </c>
      <c r="C293" s="175" t="s">
        <v>1477</v>
      </c>
      <c r="D293" s="175">
        <v>5.0999999999999996</v>
      </c>
      <c r="E293" s="175" t="s">
        <v>878</v>
      </c>
    </row>
    <row r="294" spans="2:9" hidden="1" outlineLevel="1" x14ac:dyDescent="0.25">
      <c r="B294" s="175" t="s">
        <v>1043</v>
      </c>
      <c r="C294" s="175" t="s">
        <v>1478</v>
      </c>
      <c r="D294" s="175">
        <v>35.51</v>
      </c>
      <c r="E294" s="175" t="s">
        <v>878</v>
      </c>
    </row>
    <row r="295" spans="2:9" hidden="1" outlineLevel="1" x14ac:dyDescent="0.25">
      <c r="B295" s="175" t="s">
        <v>1043</v>
      </c>
      <c r="C295" s="175" t="s">
        <v>1021</v>
      </c>
      <c r="D295" s="175">
        <v>63.92</v>
      </c>
      <c r="E295" s="175" t="s">
        <v>878</v>
      </c>
    </row>
    <row r="296" spans="2:9" hidden="1" outlineLevel="1" x14ac:dyDescent="0.25">
      <c r="B296" s="175" t="s">
        <v>1044</v>
      </c>
      <c r="D296" s="175">
        <v>303.74</v>
      </c>
    </row>
    <row r="297" spans="2:9" hidden="1" outlineLevel="1" x14ac:dyDescent="0.25"/>
    <row r="298" spans="2:9" hidden="1" outlineLevel="1" x14ac:dyDescent="0.25"/>
    <row r="299" spans="2:9" hidden="1" outlineLevel="1" x14ac:dyDescent="0.25"/>
    <row r="300" spans="2:9" hidden="1" outlineLevel="1" x14ac:dyDescent="0.25"/>
    <row r="301" spans="2:9" collapsed="1" x14ac:dyDescent="0.25"/>
    <row r="303" spans="2:9" x14ac:dyDescent="0.25">
      <c r="B303" s="689" t="s">
        <v>1479</v>
      </c>
      <c r="C303" s="690"/>
      <c r="D303" s="690"/>
      <c r="E303" s="690"/>
      <c r="F303" s="691"/>
      <c r="G303" s="691"/>
      <c r="H303" s="693"/>
      <c r="I303"/>
    </row>
    <row r="304" spans="2:9" hidden="1" outlineLevel="1" x14ac:dyDescent="0.25">
      <c r="B304" s="175" t="s">
        <v>282</v>
      </c>
      <c r="C304" s="175" t="s">
        <v>248</v>
      </c>
      <c r="D304" s="175" t="s">
        <v>249</v>
      </c>
      <c r="E304" s="175" t="s">
        <v>250</v>
      </c>
      <c r="F304" s="175" t="s">
        <v>1480</v>
      </c>
      <c r="G304" s="175" t="s">
        <v>283</v>
      </c>
      <c r="H304" s="175" t="s">
        <v>793</v>
      </c>
      <c r="I304"/>
    </row>
    <row r="305" spans="2:9" hidden="1" outlineLevel="1" x14ac:dyDescent="0.25">
      <c r="B305" s="175" t="s">
        <v>328</v>
      </c>
      <c r="C305" s="175">
        <v>0.7</v>
      </c>
      <c r="D305" s="175">
        <v>1</v>
      </c>
      <c r="E305" s="175">
        <v>0.7</v>
      </c>
      <c r="F305" s="175">
        <v>1</v>
      </c>
      <c r="G305" s="175">
        <v>1</v>
      </c>
      <c r="H305" s="175" t="s">
        <v>1481</v>
      </c>
      <c r="I305"/>
    </row>
    <row r="306" spans="2:9" hidden="1" outlineLevel="1" x14ac:dyDescent="0.25">
      <c r="B306" s="175" t="s">
        <v>327</v>
      </c>
      <c r="C306" s="175">
        <v>0.9</v>
      </c>
      <c r="D306" s="175">
        <v>1.2</v>
      </c>
      <c r="E306" s="175">
        <v>3.24</v>
      </c>
      <c r="F306" s="175">
        <v>1.1000000000000001</v>
      </c>
      <c r="G306" s="175">
        <v>3</v>
      </c>
      <c r="H306" s="175" t="s">
        <v>1045</v>
      </c>
      <c r="I306"/>
    </row>
    <row r="307" spans="2:9" hidden="1" outlineLevel="1" x14ac:dyDescent="0.25">
      <c r="B307" s="175" t="s">
        <v>436</v>
      </c>
      <c r="C307" s="175">
        <v>1</v>
      </c>
      <c r="D307" s="175">
        <v>1</v>
      </c>
      <c r="E307" s="175">
        <v>1</v>
      </c>
      <c r="F307" s="175">
        <v>1</v>
      </c>
      <c r="G307" s="175">
        <v>1</v>
      </c>
      <c r="H307" s="175" t="s">
        <v>1481</v>
      </c>
      <c r="I307"/>
    </row>
    <row r="308" spans="2:9" hidden="1" outlineLevel="1" x14ac:dyDescent="0.25">
      <c r="B308" s="175" t="s">
        <v>1135</v>
      </c>
      <c r="C308" s="175">
        <v>1</v>
      </c>
      <c r="D308" s="175">
        <v>0.6</v>
      </c>
      <c r="E308" s="175">
        <v>3.6</v>
      </c>
      <c r="F308" s="175">
        <v>1.8</v>
      </c>
      <c r="G308" s="175">
        <v>6</v>
      </c>
      <c r="H308" s="175" t="s">
        <v>1138</v>
      </c>
      <c r="I308"/>
    </row>
    <row r="309" spans="2:9" hidden="1" outlineLevel="1" x14ac:dyDescent="0.25">
      <c r="B309" s="175" t="s">
        <v>1482</v>
      </c>
      <c r="C309" s="175">
        <v>1.45</v>
      </c>
      <c r="D309" s="175">
        <v>1</v>
      </c>
      <c r="E309" s="175">
        <v>1.45</v>
      </c>
      <c r="F309" s="175">
        <v>1</v>
      </c>
      <c r="G309" s="175">
        <v>1</v>
      </c>
      <c r="H309" s="175" t="s">
        <v>1481</v>
      </c>
      <c r="I309"/>
    </row>
    <row r="310" spans="2:9" hidden="1" outlineLevel="1" x14ac:dyDescent="0.25">
      <c r="B310" s="175" t="s">
        <v>1483</v>
      </c>
      <c r="C310" s="175">
        <v>2.5</v>
      </c>
      <c r="D310" s="175">
        <v>0.6</v>
      </c>
      <c r="E310" s="175">
        <v>4.5</v>
      </c>
      <c r="F310" s="175">
        <v>1.8</v>
      </c>
      <c r="G310" s="175">
        <v>3</v>
      </c>
      <c r="H310" s="175" t="s">
        <v>1046</v>
      </c>
      <c r="I310"/>
    </row>
    <row r="311" spans="2:9" hidden="1" outlineLevel="1" x14ac:dyDescent="0.25"/>
    <row r="312" spans="2:9" hidden="1" outlineLevel="1" x14ac:dyDescent="0.25"/>
    <row r="313" spans="2:9" hidden="1" outlineLevel="1" x14ac:dyDescent="0.25"/>
    <row r="314" spans="2:9" hidden="1" outlineLevel="1" x14ac:dyDescent="0.25"/>
    <row r="315" spans="2:9" hidden="1" outlineLevel="1" x14ac:dyDescent="0.25"/>
    <row r="316" spans="2:9" hidden="1" outlineLevel="1" x14ac:dyDescent="0.25"/>
    <row r="317" spans="2:9" hidden="1" outlineLevel="1" x14ac:dyDescent="0.25"/>
    <row r="318" spans="2:9" hidden="1" outlineLevel="1" x14ac:dyDescent="0.25"/>
    <row r="319" spans="2:9" collapsed="1" x14ac:dyDescent="0.25"/>
    <row r="320" spans="2:9" x14ac:dyDescent="0.25">
      <c r="B320" s="689" t="s">
        <v>1484</v>
      </c>
      <c r="C320" s="690"/>
      <c r="D320" s="690"/>
      <c r="E320" s="690"/>
      <c r="F320" s="691"/>
      <c r="G320" s="691"/>
      <c r="H320"/>
      <c r="I320"/>
    </row>
    <row r="321" spans="2:9" hidden="1" outlineLevel="1" x14ac:dyDescent="0.25">
      <c r="B321" s="175" t="s">
        <v>282</v>
      </c>
      <c r="C321" s="175" t="s">
        <v>248</v>
      </c>
      <c r="D321" s="175" t="s">
        <v>249</v>
      </c>
      <c r="E321" s="175" t="s">
        <v>250</v>
      </c>
      <c r="F321" s="175" t="s">
        <v>283</v>
      </c>
      <c r="G321" s="175" t="s">
        <v>53</v>
      </c>
      <c r="H321"/>
      <c r="I321"/>
    </row>
    <row r="322" spans="2:9" hidden="1" outlineLevel="1" x14ac:dyDescent="0.25">
      <c r="B322" s="175" t="s">
        <v>319</v>
      </c>
      <c r="C322" s="175">
        <v>0.7</v>
      </c>
      <c r="D322" s="175">
        <v>0.7</v>
      </c>
      <c r="E322" s="175">
        <v>0.49</v>
      </c>
      <c r="F322" s="175">
        <v>1</v>
      </c>
      <c r="G322" s="175" t="s">
        <v>1137</v>
      </c>
      <c r="H322"/>
      <c r="I322"/>
    </row>
    <row r="323" spans="2:9" hidden="1" outlineLevel="1" x14ac:dyDescent="0.25">
      <c r="B323" s="175" t="s">
        <v>320</v>
      </c>
      <c r="C323" s="175">
        <v>0.7</v>
      </c>
      <c r="D323" s="175">
        <v>1.6</v>
      </c>
      <c r="E323" s="175">
        <v>8.9600000000000009</v>
      </c>
      <c r="F323" s="175">
        <v>8</v>
      </c>
      <c r="G323" s="175" t="s">
        <v>1047</v>
      </c>
      <c r="H323"/>
      <c r="I323"/>
    </row>
    <row r="324" spans="2:9" hidden="1" outlineLevel="1" x14ac:dyDescent="0.25">
      <c r="B324" s="175" t="s">
        <v>321</v>
      </c>
      <c r="C324" s="175">
        <v>0.8</v>
      </c>
      <c r="D324" s="175">
        <v>2.1</v>
      </c>
      <c r="E324" s="175">
        <v>13.44</v>
      </c>
      <c r="F324" s="175">
        <v>8</v>
      </c>
      <c r="G324" s="175" t="s">
        <v>1485</v>
      </c>
      <c r="H324"/>
      <c r="I324"/>
    </row>
    <row r="325" spans="2:9" hidden="1" outlineLevel="1" x14ac:dyDescent="0.25">
      <c r="B325" s="175" t="s">
        <v>322</v>
      </c>
      <c r="C325" s="175">
        <v>0.8</v>
      </c>
      <c r="D325" s="175">
        <v>2.1</v>
      </c>
      <c r="E325" s="175">
        <v>11.76</v>
      </c>
      <c r="F325" s="175">
        <v>7</v>
      </c>
      <c r="G325" s="175" t="s">
        <v>1486</v>
      </c>
      <c r="H325"/>
      <c r="I325"/>
    </row>
    <row r="326" spans="2:9" hidden="1" outlineLevel="1" x14ac:dyDescent="0.25">
      <c r="B326" s="175" t="s">
        <v>323</v>
      </c>
      <c r="C326" s="175">
        <v>1.1000000000000001</v>
      </c>
      <c r="D326" s="175">
        <v>2.1</v>
      </c>
      <c r="E326" s="175">
        <v>2.31</v>
      </c>
      <c r="F326" s="175">
        <v>1</v>
      </c>
      <c r="G326" s="175" t="s">
        <v>1487</v>
      </c>
      <c r="H326"/>
      <c r="I326"/>
    </row>
    <row r="327" spans="2:9" hidden="1" outlineLevel="1" x14ac:dyDescent="0.25">
      <c r="B327" s="175" t="s">
        <v>324</v>
      </c>
      <c r="C327" s="175">
        <v>1.2</v>
      </c>
      <c r="D327" s="175">
        <v>2.1</v>
      </c>
      <c r="E327" s="175">
        <v>2.52</v>
      </c>
      <c r="F327" s="175">
        <v>1</v>
      </c>
      <c r="G327" s="175" t="s">
        <v>1485</v>
      </c>
      <c r="H327"/>
      <c r="I327"/>
    </row>
    <row r="328" spans="2:9" hidden="1" outlineLevel="1" x14ac:dyDescent="0.25">
      <c r="B328" s="175" t="s">
        <v>325</v>
      </c>
      <c r="C328" s="175">
        <v>1.5</v>
      </c>
      <c r="D328" s="175">
        <v>2.1</v>
      </c>
      <c r="E328" s="175">
        <v>3.15</v>
      </c>
      <c r="F328" s="175">
        <v>1</v>
      </c>
      <c r="G328" s="175" t="s">
        <v>1488</v>
      </c>
      <c r="H328"/>
      <c r="I328"/>
    </row>
    <row r="329" spans="2:9" hidden="1" outlineLevel="1" x14ac:dyDescent="0.25">
      <c r="B329" s="175" t="s">
        <v>1134</v>
      </c>
      <c r="C329" s="175">
        <v>1.5</v>
      </c>
      <c r="D329" s="175">
        <v>2.1</v>
      </c>
      <c r="E329" s="175">
        <v>3.15</v>
      </c>
      <c r="F329" s="175">
        <v>1</v>
      </c>
      <c r="G329" s="175" t="s">
        <v>1488</v>
      </c>
      <c r="H329"/>
      <c r="I329"/>
    </row>
    <row r="330" spans="2:9" hidden="1" outlineLevel="1" x14ac:dyDescent="0.25">
      <c r="B330" s="175" t="s">
        <v>1489</v>
      </c>
      <c r="C330" s="175">
        <v>2.5</v>
      </c>
      <c r="D330" s="175">
        <v>2.1</v>
      </c>
      <c r="E330" s="175">
        <v>5.25</v>
      </c>
      <c r="F330" s="175">
        <v>1</v>
      </c>
      <c r="G330" s="175" t="s">
        <v>1487</v>
      </c>
      <c r="H330"/>
      <c r="I330"/>
    </row>
    <row r="331" spans="2:9" hidden="1" outlineLevel="1" x14ac:dyDescent="0.25">
      <c r="B331" s="175" t="s">
        <v>1489</v>
      </c>
      <c r="C331" s="175">
        <v>3</v>
      </c>
      <c r="D331" s="175">
        <v>2</v>
      </c>
      <c r="E331" s="175">
        <v>6</v>
      </c>
      <c r="F331" s="175">
        <v>1</v>
      </c>
      <c r="G331" s="175" t="s">
        <v>1490</v>
      </c>
      <c r="H331"/>
      <c r="I331"/>
    </row>
    <row r="332" spans="2:9" hidden="1" outlineLevel="1" x14ac:dyDescent="0.25"/>
    <row r="333" spans="2:9" hidden="1" outlineLevel="1" x14ac:dyDescent="0.25"/>
    <row r="334" spans="2:9" hidden="1" outlineLevel="1" x14ac:dyDescent="0.25"/>
    <row r="335" spans="2:9" hidden="1" outlineLevel="1" x14ac:dyDescent="0.25"/>
    <row r="336" spans="2:9" hidden="1" outlineLevel="1" x14ac:dyDescent="0.25"/>
    <row r="337" spans="2:9" hidden="1" outlineLevel="1" x14ac:dyDescent="0.25"/>
    <row r="338" spans="2:9" hidden="1" outlineLevel="1" x14ac:dyDescent="0.25"/>
    <row r="339" spans="2:9" collapsed="1" x14ac:dyDescent="0.25"/>
    <row r="341" spans="2:9" x14ac:dyDescent="0.25">
      <c r="B341" s="689" t="s">
        <v>1525</v>
      </c>
      <c r="C341" s="690"/>
      <c r="D341"/>
      <c r="E341"/>
      <c r="F341"/>
      <c r="G341"/>
      <c r="H341"/>
      <c r="I341"/>
    </row>
    <row r="342" spans="2:9" hidden="1" outlineLevel="1" x14ac:dyDescent="0.25">
      <c r="B342" s="175" t="s">
        <v>222</v>
      </c>
      <c r="C342" s="175" t="s">
        <v>250</v>
      </c>
      <c r="D342"/>
      <c r="E342"/>
      <c r="F342"/>
      <c r="G342"/>
      <c r="H342"/>
      <c r="I342"/>
    </row>
    <row r="343" spans="2:9" hidden="1" outlineLevel="1" x14ac:dyDescent="0.25">
      <c r="B343" s="175" t="s">
        <v>1006</v>
      </c>
      <c r="C343" s="175">
        <v>6.6</v>
      </c>
      <c r="D343"/>
      <c r="E343"/>
      <c r="F343"/>
      <c r="G343"/>
      <c r="H343"/>
      <c r="I343"/>
    </row>
    <row r="344" spans="2:9" hidden="1" outlineLevel="1" x14ac:dyDescent="0.25">
      <c r="B344" s="175" t="s">
        <v>1007</v>
      </c>
      <c r="C344" s="175">
        <v>9.5399999999999991</v>
      </c>
      <c r="D344"/>
      <c r="E344"/>
      <c r="F344"/>
      <c r="G344"/>
      <c r="H344"/>
      <c r="I344"/>
    </row>
    <row r="345" spans="2:9" hidden="1" outlineLevel="1" x14ac:dyDescent="0.25">
      <c r="B345" s="175" t="s">
        <v>1472</v>
      </c>
      <c r="C345" s="175">
        <v>10.54</v>
      </c>
      <c r="D345"/>
      <c r="E345"/>
      <c r="F345"/>
      <c r="G345"/>
      <c r="H345"/>
      <c r="I345"/>
    </row>
    <row r="346" spans="2:9" hidden="1" outlineLevel="1" x14ac:dyDescent="0.25">
      <c r="B346" s="175" t="s">
        <v>769</v>
      </c>
      <c r="C346" s="175">
        <v>29.11</v>
      </c>
      <c r="D346"/>
      <c r="E346"/>
      <c r="F346"/>
      <c r="G346"/>
      <c r="H346"/>
      <c r="I346"/>
    </row>
    <row r="347" spans="2:9" hidden="1" outlineLevel="1" x14ac:dyDescent="0.25">
      <c r="B347" s="175" t="s">
        <v>770</v>
      </c>
      <c r="C347" s="175">
        <v>23.39</v>
      </c>
      <c r="D347"/>
      <c r="E347"/>
      <c r="F347"/>
      <c r="G347"/>
      <c r="H347"/>
      <c r="I347"/>
    </row>
    <row r="348" spans="2:9" hidden="1" outlineLevel="1" x14ac:dyDescent="0.25">
      <c r="B348" s="175" t="s">
        <v>1008</v>
      </c>
      <c r="C348" s="175">
        <v>12.45</v>
      </c>
      <c r="D348"/>
      <c r="E348"/>
      <c r="F348"/>
      <c r="G348"/>
      <c r="H348"/>
      <c r="I348"/>
    </row>
    <row r="349" spans="2:9" hidden="1" outlineLevel="1" x14ac:dyDescent="0.25">
      <c r="B349" s="175" t="s">
        <v>1009</v>
      </c>
      <c r="C349" s="175">
        <v>5.88</v>
      </c>
      <c r="D349"/>
      <c r="E349"/>
      <c r="F349"/>
      <c r="G349"/>
      <c r="H349"/>
      <c r="I349"/>
    </row>
    <row r="350" spans="2:9" hidden="1" outlineLevel="1" x14ac:dyDescent="0.25">
      <c r="B350" s="175" t="s">
        <v>470</v>
      </c>
      <c r="C350" s="175">
        <v>2.1</v>
      </c>
      <c r="D350"/>
      <c r="E350"/>
      <c r="F350"/>
      <c r="G350"/>
      <c r="H350"/>
      <c r="I350"/>
    </row>
    <row r="351" spans="2:9" hidden="1" outlineLevel="1" x14ac:dyDescent="0.25">
      <c r="B351" s="175" t="s">
        <v>470</v>
      </c>
      <c r="C351" s="175">
        <v>2.2000000000000002</v>
      </c>
      <c r="D351"/>
      <c r="E351"/>
      <c r="F351"/>
      <c r="G351"/>
      <c r="H351"/>
      <c r="I351"/>
    </row>
    <row r="352" spans="2:9" hidden="1" outlineLevel="1" x14ac:dyDescent="0.25">
      <c r="B352" s="175" t="s">
        <v>470</v>
      </c>
      <c r="C352" s="175">
        <v>2.82</v>
      </c>
      <c r="D352"/>
      <c r="E352"/>
      <c r="F352"/>
      <c r="G352"/>
      <c r="H352"/>
      <c r="I352"/>
    </row>
    <row r="353" spans="2:9" hidden="1" outlineLevel="1" x14ac:dyDescent="0.25">
      <c r="B353" s="175" t="s">
        <v>1473</v>
      </c>
      <c r="C353" s="175">
        <v>3.58</v>
      </c>
      <c r="D353"/>
      <c r="E353"/>
      <c r="F353"/>
      <c r="G353"/>
      <c r="H353"/>
      <c r="I353"/>
    </row>
    <row r="354" spans="2:9" hidden="1" outlineLevel="1" x14ac:dyDescent="0.25">
      <c r="B354" s="175" t="s">
        <v>1012</v>
      </c>
      <c r="C354" s="175">
        <v>11.64</v>
      </c>
      <c r="D354"/>
      <c r="E354"/>
      <c r="F354"/>
      <c r="G354"/>
      <c r="H354"/>
      <c r="I354"/>
    </row>
    <row r="355" spans="2:9" hidden="1" outlineLevel="1" x14ac:dyDescent="0.25">
      <c r="B355" s="175" t="s">
        <v>1013</v>
      </c>
      <c r="C355" s="175">
        <v>3.99</v>
      </c>
      <c r="D355"/>
      <c r="E355"/>
      <c r="F355"/>
      <c r="G355"/>
      <c r="H355"/>
      <c r="I355"/>
    </row>
    <row r="356" spans="2:9" hidden="1" outlineLevel="1" x14ac:dyDescent="0.25">
      <c r="B356" s="175" t="s">
        <v>1014</v>
      </c>
      <c r="C356" s="175">
        <v>9.75</v>
      </c>
      <c r="D356"/>
      <c r="E356"/>
      <c r="F356"/>
      <c r="G356"/>
      <c r="H356"/>
      <c r="I356"/>
    </row>
    <row r="357" spans="2:9" hidden="1" outlineLevel="1" x14ac:dyDescent="0.25">
      <c r="B357" s="175" t="s">
        <v>1015</v>
      </c>
      <c r="C357" s="175">
        <v>6.58</v>
      </c>
      <c r="D357"/>
      <c r="E357"/>
      <c r="F357"/>
      <c r="G357"/>
      <c r="H357"/>
      <c r="I357"/>
    </row>
    <row r="358" spans="2:9" hidden="1" outlineLevel="1" x14ac:dyDescent="0.25">
      <c r="B358" s="175" t="s">
        <v>1016</v>
      </c>
      <c r="C358" s="175">
        <v>22.26</v>
      </c>
      <c r="D358"/>
      <c r="E358"/>
      <c r="F358"/>
      <c r="G358"/>
      <c r="H358"/>
      <c r="I358"/>
    </row>
    <row r="359" spans="2:9" hidden="1" outlineLevel="1" x14ac:dyDescent="0.25">
      <c r="B359" s="175" t="s">
        <v>1452</v>
      </c>
      <c r="C359" s="175">
        <v>17.399999999999999</v>
      </c>
      <c r="D359"/>
      <c r="E359"/>
      <c r="F359"/>
      <c r="G359"/>
      <c r="H359"/>
      <c r="I359"/>
    </row>
    <row r="360" spans="2:9" hidden="1" outlineLevel="1" x14ac:dyDescent="0.25">
      <c r="B360" s="175" t="s">
        <v>1474</v>
      </c>
      <c r="C360" s="175">
        <v>7.27</v>
      </c>
      <c r="D360"/>
      <c r="E360"/>
      <c r="F360"/>
      <c r="G360"/>
      <c r="H360"/>
      <c r="I360"/>
    </row>
    <row r="361" spans="2:9" hidden="1" outlineLevel="1" x14ac:dyDescent="0.25">
      <c r="B361" s="175" t="s">
        <v>1475</v>
      </c>
      <c r="C361" s="175">
        <v>5.88</v>
      </c>
      <c r="D361"/>
      <c r="E361"/>
      <c r="F361"/>
      <c r="G361"/>
      <c r="H361"/>
      <c r="I361"/>
    </row>
    <row r="362" spans="2:9" hidden="1" outlineLevel="1" x14ac:dyDescent="0.25">
      <c r="B362" s="175" t="s">
        <v>1476</v>
      </c>
      <c r="C362" s="175">
        <v>6.24</v>
      </c>
      <c r="D362"/>
      <c r="E362"/>
      <c r="F362"/>
      <c r="G362"/>
      <c r="H362"/>
      <c r="I362"/>
    </row>
    <row r="363" spans="2:9" hidden="1" outlineLevel="1" x14ac:dyDescent="0.25">
      <c r="B363" s="175" t="s">
        <v>1477</v>
      </c>
      <c r="C363" s="175">
        <v>5.0999999999999996</v>
      </c>
      <c r="D363"/>
      <c r="E363"/>
      <c r="F363"/>
      <c r="G363"/>
      <c r="H363"/>
      <c r="I363"/>
    </row>
    <row r="364" spans="2:9" hidden="1" outlineLevel="1" x14ac:dyDescent="0.25">
      <c r="B364" s="175" t="s">
        <v>1478</v>
      </c>
      <c r="C364" s="175">
        <v>35.51</v>
      </c>
      <c r="D364"/>
      <c r="E364"/>
      <c r="F364"/>
      <c r="G364"/>
      <c r="H364"/>
      <c r="I364"/>
    </row>
    <row r="365" spans="2:9" hidden="1" outlineLevel="1" x14ac:dyDescent="0.25">
      <c r="B365" s="175" t="s">
        <v>1021</v>
      </c>
      <c r="C365" s="175">
        <v>63.92</v>
      </c>
      <c r="D365"/>
      <c r="E365"/>
      <c r="F365"/>
      <c r="G365"/>
      <c r="H365"/>
      <c r="I365"/>
    </row>
    <row r="366" spans="2:9" hidden="1" outlineLevel="1" x14ac:dyDescent="0.25">
      <c r="B366" s="175" t="s">
        <v>1526</v>
      </c>
      <c r="C366" s="175">
        <v>303.74</v>
      </c>
      <c r="D366"/>
      <c r="E366"/>
      <c r="F366"/>
      <c r="G366"/>
      <c r="H366"/>
      <c r="I366"/>
    </row>
    <row r="367" spans="2:9" hidden="1" outlineLevel="1" x14ac:dyDescent="0.25"/>
    <row r="368" spans="2:9" hidden="1" outlineLevel="1" x14ac:dyDescent="0.25"/>
    <row r="369" spans="2:9" collapsed="1" x14ac:dyDescent="0.25"/>
    <row r="371" spans="2:9" x14ac:dyDescent="0.25">
      <c r="B371" s="689" t="s">
        <v>1048</v>
      </c>
      <c r="C371" s="690"/>
      <c r="D371" s="690"/>
      <c r="E371" s="690"/>
      <c r="F371" s="699"/>
      <c r="G371" s="699"/>
      <c r="H371"/>
      <c r="I371"/>
    </row>
    <row r="372" spans="2:9" hidden="1" outlineLevel="1" x14ac:dyDescent="0.25">
      <c r="B372" s="175" t="s">
        <v>873</v>
      </c>
      <c r="C372" s="175" t="s">
        <v>222</v>
      </c>
      <c r="D372" s="175" t="s">
        <v>278</v>
      </c>
      <c r="E372" s="175" t="s">
        <v>279</v>
      </c>
      <c r="F372" t="s">
        <v>332</v>
      </c>
      <c r="G372" t="s">
        <v>876</v>
      </c>
      <c r="H372"/>
      <c r="I372"/>
    </row>
    <row r="373" spans="2:9" hidden="1" outlineLevel="1" x14ac:dyDescent="0.25">
      <c r="B373" s="175" t="s">
        <v>1049</v>
      </c>
      <c r="C373" s="175" t="s">
        <v>1006</v>
      </c>
      <c r="D373" s="175">
        <v>10.3</v>
      </c>
      <c r="E373" s="175">
        <v>0.8</v>
      </c>
      <c r="F373">
        <v>9.5</v>
      </c>
      <c r="G373" t="s">
        <v>878</v>
      </c>
      <c r="H373"/>
      <c r="I373"/>
    </row>
    <row r="374" spans="2:9" hidden="1" outlineLevel="1" x14ac:dyDescent="0.25">
      <c r="B374" s="175" t="s">
        <v>1049</v>
      </c>
      <c r="C374" s="175" t="s">
        <v>1007</v>
      </c>
      <c r="D374" s="175">
        <v>19.850000000000001</v>
      </c>
      <c r="E374" s="175">
        <v>0.8</v>
      </c>
      <c r="F374">
        <v>19.05</v>
      </c>
      <c r="G374" t="s">
        <v>878</v>
      </c>
      <c r="H374"/>
      <c r="I374"/>
    </row>
    <row r="375" spans="2:9" hidden="1" outlineLevel="1" x14ac:dyDescent="0.25">
      <c r="B375" s="175" t="s">
        <v>1049</v>
      </c>
      <c r="C375" s="175" t="s">
        <v>1472</v>
      </c>
      <c r="D375" s="175">
        <v>13.67</v>
      </c>
      <c r="E375" s="175">
        <v>0.8</v>
      </c>
      <c r="F375">
        <v>12.87</v>
      </c>
      <c r="G375" t="s">
        <v>878</v>
      </c>
      <c r="H375"/>
      <c r="I375"/>
    </row>
    <row r="376" spans="2:9" hidden="1" outlineLevel="1" x14ac:dyDescent="0.25">
      <c r="B376" s="175" t="s">
        <v>1049</v>
      </c>
      <c r="C376" s="175" t="s">
        <v>769</v>
      </c>
      <c r="D376" s="175">
        <v>33.11</v>
      </c>
      <c r="E376" s="175">
        <v>4.3</v>
      </c>
      <c r="F376">
        <v>28.81</v>
      </c>
      <c r="G376" t="s">
        <v>878</v>
      </c>
      <c r="H376"/>
      <c r="I376"/>
    </row>
    <row r="377" spans="2:9" hidden="1" outlineLevel="1" x14ac:dyDescent="0.25">
      <c r="B377" s="175" t="s">
        <v>1049</v>
      </c>
      <c r="C377" s="175" t="s">
        <v>770</v>
      </c>
      <c r="D377" s="175">
        <v>27.39</v>
      </c>
      <c r="E377" s="175">
        <v>7.5</v>
      </c>
      <c r="F377">
        <v>19.89</v>
      </c>
      <c r="G377" t="s">
        <v>878</v>
      </c>
      <c r="H377"/>
      <c r="I377"/>
    </row>
    <row r="378" spans="2:9" hidden="1" outlineLevel="1" x14ac:dyDescent="0.25">
      <c r="B378" s="175" t="s">
        <v>1049</v>
      </c>
      <c r="C378" s="175" t="s">
        <v>1008</v>
      </c>
      <c r="D378" s="175">
        <v>15.05</v>
      </c>
      <c r="E378" s="175">
        <v>1</v>
      </c>
      <c r="F378">
        <v>14.05</v>
      </c>
      <c r="G378" t="s">
        <v>878</v>
      </c>
      <c r="H378"/>
      <c r="I378"/>
    </row>
    <row r="379" spans="2:9" hidden="1" outlineLevel="1" x14ac:dyDescent="0.25">
      <c r="B379" s="175" t="s">
        <v>1049</v>
      </c>
      <c r="C379" s="175" t="s">
        <v>1013</v>
      </c>
      <c r="D379" s="175">
        <v>8.5</v>
      </c>
      <c r="E379" s="175">
        <v>1.6</v>
      </c>
      <c r="F379">
        <v>6.9</v>
      </c>
      <c r="G379" t="s">
        <v>878</v>
      </c>
      <c r="H379"/>
      <c r="I379"/>
    </row>
    <row r="380" spans="2:9" hidden="1" outlineLevel="1" x14ac:dyDescent="0.25">
      <c r="B380" s="175" t="s">
        <v>1049</v>
      </c>
      <c r="C380" s="175" t="s">
        <v>1014</v>
      </c>
      <c r="D380" s="175">
        <v>13</v>
      </c>
      <c r="E380" s="175">
        <v>2.4</v>
      </c>
      <c r="F380">
        <v>10.6</v>
      </c>
      <c r="G380" t="s">
        <v>878</v>
      </c>
      <c r="H380"/>
      <c r="I380"/>
    </row>
    <row r="381" spans="2:9" hidden="1" outlineLevel="1" x14ac:dyDescent="0.25">
      <c r="B381" s="175" t="s">
        <v>1049</v>
      </c>
      <c r="C381" s="175" t="s">
        <v>1452</v>
      </c>
      <c r="D381" s="175">
        <v>16.7</v>
      </c>
      <c r="E381" s="175">
        <v>2.8</v>
      </c>
      <c r="F381">
        <v>13.9</v>
      </c>
      <c r="G381" t="s">
        <v>878</v>
      </c>
      <c r="H381"/>
      <c r="I381"/>
    </row>
    <row r="382" spans="2:9" hidden="1" outlineLevel="1" x14ac:dyDescent="0.25">
      <c r="B382" s="175" t="s">
        <v>252</v>
      </c>
      <c r="D382" s="175">
        <v>157.57</v>
      </c>
      <c r="F382">
        <v>135.57</v>
      </c>
      <c r="G382"/>
      <c r="H382"/>
      <c r="I382"/>
    </row>
    <row r="383" spans="2:9" hidden="1" outlineLevel="1" x14ac:dyDescent="0.25">
      <c r="F383"/>
      <c r="G383"/>
      <c r="H383"/>
      <c r="I383"/>
    </row>
    <row r="384" spans="2:9" ht="19.5" hidden="1" customHeight="1" outlineLevel="1" x14ac:dyDescent="0.25">
      <c r="F384"/>
      <c r="G384"/>
      <c r="H384"/>
      <c r="I384"/>
    </row>
    <row r="385" spans="6:9" ht="19.5" hidden="1" customHeight="1" outlineLevel="1" x14ac:dyDescent="0.25">
      <c r="F385"/>
      <c r="G385"/>
      <c r="H385"/>
      <c r="I385"/>
    </row>
    <row r="386" spans="6:9" ht="19.5" hidden="1" customHeight="1" outlineLevel="1" x14ac:dyDescent="0.25">
      <c r="F386"/>
      <c r="G386"/>
      <c r="H386"/>
      <c r="I386"/>
    </row>
    <row r="387" spans="6:9" ht="19.5" hidden="1" customHeight="1" outlineLevel="1" x14ac:dyDescent="0.25">
      <c r="F387"/>
      <c r="G387"/>
      <c r="H387"/>
      <c r="I387"/>
    </row>
    <row r="388" spans="6:9" ht="19.5" hidden="1" customHeight="1" outlineLevel="1" x14ac:dyDescent="0.25">
      <c r="F388"/>
      <c r="G388"/>
      <c r="H388"/>
      <c r="I388"/>
    </row>
    <row r="389" spans="6:9" ht="19.5" hidden="1" customHeight="1" outlineLevel="1" x14ac:dyDescent="0.25">
      <c r="F389"/>
      <c r="G389"/>
      <c r="H389"/>
      <c r="I389"/>
    </row>
    <row r="390" spans="6:9" ht="19.5" hidden="1" customHeight="1" outlineLevel="1" x14ac:dyDescent="0.25">
      <c r="F390"/>
      <c r="G390"/>
      <c r="H390"/>
      <c r="I390"/>
    </row>
    <row r="391" spans="6:9" ht="19.5" hidden="1" customHeight="1" outlineLevel="1" x14ac:dyDescent="0.25">
      <c r="F391"/>
      <c r="G391"/>
      <c r="H391"/>
      <c r="I391"/>
    </row>
    <row r="392" spans="6:9" ht="19.5" hidden="1" customHeight="1" outlineLevel="1" x14ac:dyDescent="0.25">
      <c r="F392"/>
      <c r="G392"/>
      <c r="H392"/>
      <c r="I392"/>
    </row>
    <row r="393" spans="6:9" ht="19.5" hidden="1" customHeight="1" outlineLevel="1" x14ac:dyDescent="0.25">
      <c r="F393"/>
      <c r="G393"/>
      <c r="H393"/>
      <c r="I393"/>
    </row>
    <row r="394" spans="6:9" ht="19.5" hidden="1" customHeight="1" outlineLevel="1" x14ac:dyDescent="0.25">
      <c r="F394"/>
      <c r="G394"/>
      <c r="H394"/>
      <c r="I394"/>
    </row>
    <row r="395" spans="6:9" ht="19.5" hidden="1" customHeight="1" outlineLevel="1" x14ac:dyDescent="0.25">
      <c r="F395"/>
      <c r="G395"/>
      <c r="H395"/>
      <c r="I395"/>
    </row>
    <row r="396" spans="6:9" ht="19.5" hidden="1" customHeight="1" outlineLevel="1" x14ac:dyDescent="0.25">
      <c r="F396"/>
      <c r="G396"/>
      <c r="H396"/>
      <c r="I396"/>
    </row>
    <row r="397" spans="6:9" hidden="1" outlineLevel="1" x14ac:dyDescent="0.25"/>
    <row r="398" spans="6:9" hidden="1" outlineLevel="1" x14ac:dyDescent="0.25"/>
    <row r="399" spans="6:9" collapsed="1" x14ac:dyDescent="0.25"/>
    <row r="401" spans="2:7" x14ac:dyDescent="0.25">
      <c r="B401" s="176" t="s">
        <v>1050</v>
      </c>
      <c r="C401" s="177"/>
      <c r="D401" s="177"/>
      <c r="E401" s="177"/>
      <c r="F401" s="178"/>
      <c r="G401" s="179"/>
    </row>
    <row r="402" spans="2:7" hidden="1" outlineLevel="1" x14ac:dyDescent="0.25">
      <c r="B402" s="175" t="s">
        <v>873</v>
      </c>
      <c r="C402" s="175" t="s">
        <v>471</v>
      </c>
      <c r="D402" s="175" t="s">
        <v>283</v>
      </c>
      <c r="E402" s="175" t="s">
        <v>876</v>
      </c>
    </row>
    <row r="403" spans="2:7" hidden="1" outlineLevel="1" x14ac:dyDescent="0.25">
      <c r="C403" s="175" t="s">
        <v>1051</v>
      </c>
      <c r="D403" s="175">
        <v>2</v>
      </c>
      <c r="E403" s="175" t="s">
        <v>878</v>
      </c>
    </row>
    <row r="404" spans="2:7" hidden="1" outlineLevel="1" x14ac:dyDescent="0.25">
      <c r="C404" s="175" t="s">
        <v>473</v>
      </c>
      <c r="D404" s="175">
        <v>1</v>
      </c>
    </row>
    <row r="405" spans="2:7" hidden="1" outlineLevel="1" x14ac:dyDescent="0.25">
      <c r="C405" s="175" t="s">
        <v>1052</v>
      </c>
      <c r="D405" s="175">
        <v>4</v>
      </c>
      <c r="E405" s="175" t="s">
        <v>878</v>
      </c>
    </row>
    <row r="406" spans="2:7" hidden="1" outlineLevel="1" x14ac:dyDescent="0.25">
      <c r="C406" s="175" t="s">
        <v>1053</v>
      </c>
      <c r="D406" s="175">
        <v>6</v>
      </c>
      <c r="E406" s="175" t="s">
        <v>878</v>
      </c>
    </row>
    <row r="407" spans="2:7" hidden="1" outlineLevel="1" x14ac:dyDescent="0.25">
      <c r="C407" s="175" t="s">
        <v>727</v>
      </c>
      <c r="D407" s="175">
        <v>1</v>
      </c>
      <c r="E407" s="175" t="s">
        <v>878</v>
      </c>
    </row>
    <row r="408" spans="2:7" hidden="1" outlineLevel="1" x14ac:dyDescent="0.25">
      <c r="C408" s="175" t="s">
        <v>474</v>
      </c>
      <c r="D408" s="175">
        <v>1</v>
      </c>
    </row>
    <row r="409" spans="2:7" hidden="1" outlineLevel="1" x14ac:dyDescent="0.25">
      <c r="C409" s="175" t="s">
        <v>1054</v>
      </c>
      <c r="D409" s="175">
        <v>2</v>
      </c>
    </row>
    <row r="410" spans="2:7" hidden="1" outlineLevel="1" x14ac:dyDescent="0.25">
      <c r="C410" s="175" t="s">
        <v>1055</v>
      </c>
      <c r="D410" s="175">
        <v>2</v>
      </c>
    </row>
    <row r="411" spans="2:7" hidden="1" outlineLevel="1" x14ac:dyDescent="0.25">
      <c r="C411" s="175" t="s">
        <v>728</v>
      </c>
      <c r="D411" s="175">
        <v>1</v>
      </c>
    </row>
    <row r="412" spans="2:7" hidden="1" outlineLevel="1" x14ac:dyDescent="0.25">
      <c r="C412" s="175" t="s">
        <v>475</v>
      </c>
      <c r="D412" s="175">
        <v>1</v>
      </c>
    </row>
    <row r="413" spans="2:7" hidden="1" outlineLevel="1" x14ac:dyDescent="0.25">
      <c r="B413" s="175" t="s">
        <v>1056</v>
      </c>
      <c r="C413" s="175" t="s">
        <v>621</v>
      </c>
      <c r="D413" s="175">
        <v>4</v>
      </c>
    </row>
    <row r="414" spans="2:7" hidden="1" outlineLevel="1" x14ac:dyDescent="0.25">
      <c r="B414" s="175" t="s">
        <v>1057</v>
      </c>
      <c r="C414" s="175" t="s">
        <v>483</v>
      </c>
      <c r="D414" s="175">
        <v>3</v>
      </c>
      <c r="E414" s="175" t="s">
        <v>878</v>
      </c>
    </row>
    <row r="415" spans="2:7" hidden="1" outlineLevel="1" x14ac:dyDescent="0.25">
      <c r="B415" s="175" t="s">
        <v>1058</v>
      </c>
      <c r="C415" s="175" t="s">
        <v>472</v>
      </c>
      <c r="D415" s="175">
        <v>4</v>
      </c>
      <c r="E415" s="175" t="s">
        <v>878</v>
      </c>
    </row>
    <row r="416" spans="2:7" hidden="1" outlineLevel="1" x14ac:dyDescent="0.25">
      <c r="B416" s="175" t="s">
        <v>1059</v>
      </c>
      <c r="C416" s="175" t="s">
        <v>1060</v>
      </c>
      <c r="D416" s="175">
        <v>4</v>
      </c>
    </row>
    <row r="417" spans="2:9" hidden="1" outlineLevel="1" x14ac:dyDescent="0.25">
      <c r="B417" s="175" t="s">
        <v>1061</v>
      </c>
      <c r="C417" s="175" t="s">
        <v>1062</v>
      </c>
      <c r="D417" s="175">
        <v>4</v>
      </c>
      <c r="E417" s="175" t="s">
        <v>878</v>
      </c>
    </row>
    <row r="418" spans="2:9" hidden="1" outlineLevel="1" x14ac:dyDescent="0.25">
      <c r="B418" s="175" t="s">
        <v>1063</v>
      </c>
      <c r="C418" s="175" t="s">
        <v>620</v>
      </c>
      <c r="D418" s="175">
        <v>6</v>
      </c>
    </row>
    <row r="419" spans="2:9" hidden="1" outlineLevel="1" x14ac:dyDescent="0.25"/>
    <row r="420" spans="2:9" hidden="1" outlineLevel="1" x14ac:dyDescent="0.25"/>
    <row r="421" spans="2:9" hidden="1" outlineLevel="1" x14ac:dyDescent="0.25"/>
    <row r="422" spans="2:9" hidden="1" outlineLevel="1" x14ac:dyDescent="0.25"/>
    <row r="423" spans="2:9" hidden="1" outlineLevel="1" x14ac:dyDescent="0.25"/>
    <row r="424" spans="2:9" collapsed="1" x14ac:dyDescent="0.25"/>
    <row r="427" spans="2:9" x14ac:dyDescent="0.25">
      <c r="B427" s="689" t="s">
        <v>961</v>
      </c>
      <c r="C427" s="690"/>
      <c r="D427"/>
      <c r="E427"/>
      <c r="F427"/>
      <c r="G427"/>
      <c r="H427"/>
      <c r="I427"/>
    </row>
    <row r="428" spans="2:9" outlineLevel="1" x14ac:dyDescent="0.25">
      <c r="B428" s="175" t="s">
        <v>222</v>
      </c>
      <c r="C428" s="175" t="s">
        <v>250</v>
      </c>
      <c r="D428"/>
      <c r="E428"/>
      <c r="F428"/>
      <c r="G428"/>
      <c r="H428"/>
      <c r="I428"/>
    </row>
    <row r="429" spans="2:9" outlineLevel="1" x14ac:dyDescent="0.25">
      <c r="B429" s="175" t="s">
        <v>1006</v>
      </c>
      <c r="C429" s="175">
        <v>6.6</v>
      </c>
      <c r="D429"/>
      <c r="E429"/>
      <c r="F429"/>
      <c r="G429"/>
      <c r="H429"/>
      <c r="I429"/>
    </row>
    <row r="430" spans="2:9" outlineLevel="1" x14ac:dyDescent="0.25">
      <c r="B430" s="175" t="s">
        <v>1007</v>
      </c>
      <c r="C430" s="175">
        <v>9.5399999999999991</v>
      </c>
      <c r="D430"/>
      <c r="E430"/>
      <c r="F430"/>
      <c r="G430"/>
      <c r="H430"/>
      <c r="I430"/>
    </row>
    <row r="431" spans="2:9" outlineLevel="1" x14ac:dyDescent="0.25">
      <c r="B431" s="175" t="s">
        <v>1472</v>
      </c>
      <c r="C431" s="175">
        <v>10.54</v>
      </c>
      <c r="D431"/>
      <c r="E431"/>
      <c r="F431"/>
      <c r="G431"/>
      <c r="H431"/>
      <c r="I431"/>
    </row>
    <row r="432" spans="2:9" outlineLevel="1" x14ac:dyDescent="0.25">
      <c r="B432" s="175" t="s">
        <v>769</v>
      </c>
      <c r="C432" s="175">
        <v>29.11</v>
      </c>
      <c r="D432"/>
      <c r="E432"/>
      <c r="F432"/>
      <c r="G432"/>
      <c r="H432"/>
      <c r="I432"/>
    </row>
    <row r="433" spans="2:9" outlineLevel="1" x14ac:dyDescent="0.25">
      <c r="B433" s="175" t="s">
        <v>770</v>
      </c>
      <c r="C433" s="175">
        <v>23.39</v>
      </c>
      <c r="D433"/>
      <c r="E433"/>
      <c r="F433"/>
      <c r="G433"/>
      <c r="H433"/>
      <c r="I433"/>
    </row>
    <row r="434" spans="2:9" outlineLevel="1" x14ac:dyDescent="0.25">
      <c r="B434" s="175" t="s">
        <v>1008</v>
      </c>
      <c r="C434" s="175">
        <v>12.45</v>
      </c>
      <c r="D434"/>
      <c r="E434"/>
      <c r="F434"/>
      <c r="G434"/>
      <c r="H434"/>
      <c r="I434"/>
    </row>
    <row r="435" spans="2:9" outlineLevel="1" x14ac:dyDescent="0.25">
      <c r="B435" s="175" t="s">
        <v>1009</v>
      </c>
      <c r="C435" s="175">
        <v>5.88</v>
      </c>
      <c r="D435"/>
      <c r="E435"/>
      <c r="F435"/>
      <c r="G435"/>
      <c r="H435"/>
      <c r="I435"/>
    </row>
    <row r="436" spans="2:9" outlineLevel="1" x14ac:dyDescent="0.25">
      <c r="B436" s="175" t="s">
        <v>470</v>
      </c>
      <c r="C436" s="175">
        <v>2.82</v>
      </c>
      <c r="D436"/>
      <c r="E436"/>
      <c r="F436"/>
      <c r="G436"/>
      <c r="H436"/>
      <c r="I436"/>
    </row>
    <row r="437" spans="2:9" outlineLevel="1" x14ac:dyDescent="0.25">
      <c r="B437" s="175" t="s">
        <v>470</v>
      </c>
      <c r="C437" s="175">
        <v>2.1</v>
      </c>
      <c r="D437"/>
      <c r="E437"/>
      <c r="F437"/>
      <c r="G437"/>
      <c r="H437"/>
      <c r="I437"/>
    </row>
    <row r="438" spans="2:9" outlineLevel="1" x14ac:dyDescent="0.25">
      <c r="B438" s="175" t="s">
        <v>470</v>
      </c>
      <c r="C438" s="175">
        <v>2.2000000000000002</v>
      </c>
      <c r="D438"/>
      <c r="E438"/>
      <c r="F438"/>
      <c r="G438"/>
      <c r="H438"/>
      <c r="I438"/>
    </row>
    <row r="439" spans="2:9" outlineLevel="1" x14ac:dyDescent="0.25">
      <c r="B439" s="175" t="s">
        <v>1473</v>
      </c>
      <c r="C439" s="175">
        <v>3.58</v>
      </c>
      <c r="D439"/>
      <c r="E439"/>
      <c r="F439"/>
      <c r="G439"/>
      <c r="H439"/>
      <c r="I439"/>
    </row>
    <row r="440" spans="2:9" outlineLevel="1" x14ac:dyDescent="0.25">
      <c r="B440" s="175" t="s">
        <v>1012</v>
      </c>
      <c r="C440" s="175">
        <v>11.64</v>
      </c>
      <c r="D440"/>
      <c r="E440"/>
      <c r="F440"/>
      <c r="G440"/>
      <c r="H440"/>
      <c r="I440"/>
    </row>
    <row r="441" spans="2:9" outlineLevel="1" x14ac:dyDescent="0.25">
      <c r="B441" s="175" t="s">
        <v>1013</v>
      </c>
      <c r="C441" s="175">
        <v>3.99</v>
      </c>
      <c r="D441"/>
      <c r="E441"/>
      <c r="F441"/>
      <c r="G441"/>
      <c r="H441"/>
      <c r="I441"/>
    </row>
    <row r="442" spans="2:9" outlineLevel="1" x14ac:dyDescent="0.25">
      <c r="B442" s="175" t="s">
        <v>1014</v>
      </c>
      <c r="C442" s="175">
        <v>9.75</v>
      </c>
      <c r="D442"/>
      <c r="E442"/>
      <c r="F442"/>
      <c r="G442"/>
      <c r="H442"/>
      <c r="I442"/>
    </row>
    <row r="443" spans="2:9" outlineLevel="1" x14ac:dyDescent="0.25">
      <c r="B443" s="175" t="s">
        <v>1015</v>
      </c>
      <c r="C443" s="175">
        <v>6.58</v>
      </c>
      <c r="D443"/>
      <c r="E443"/>
      <c r="F443"/>
      <c r="G443"/>
      <c r="H443"/>
      <c r="I443"/>
    </row>
    <row r="444" spans="2:9" outlineLevel="1" x14ac:dyDescent="0.25">
      <c r="B444" s="175" t="s">
        <v>1016</v>
      </c>
      <c r="C444" s="175">
        <v>22.26</v>
      </c>
      <c r="D444"/>
      <c r="E444"/>
      <c r="F444"/>
      <c r="G444"/>
      <c r="H444"/>
      <c r="I444"/>
    </row>
    <row r="445" spans="2:9" outlineLevel="1" x14ac:dyDescent="0.25">
      <c r="B445" s="175" t="s">
        <v>1452</v>
      </c>
      <c r="C445" s="175">
        <v>17.399999999999999</v>
      </c>
      <c r="D445"/>
      <c r="E445"/>
      <c r="F445"/>
      <c r="G445"/>
      <c r="H445"/>
      <c r="I445"/>
    </row>
    <row r="446" spans="2:9" outlineLevel="1" x14ac:dyDescent="0.25">
      <c r="B446" s="175" t="s">
        <v>1474</v>
      </c>
      <c r="C446" s="175">
        <v>7.27</v>
      </c>
      <c r="D446"/>
      <c r="E446"/>
      <c r="F446"/>
      <c r="G446"/>
      <c r="H446"/>
      <c r="I446"/>
    </row>
    <row r="447" spans="2:9" outlineLevel="1" x14ac:dyDescent="0.25">
      <c r="B447" s="175" t="s">
        <v>1475</v>
      </c>
      <c r="C447" s="175">
        <v>5.88</v>
      </c>
      <c r="D447"/>
      <c r="E447"/>
      <c r="F447"/>
      <c r="G447"/>
      <c r="H447"/>
      <c r="I447"/>
    </row>
    <row r="448" spans="2:9" outlineLevel="1" x14ac:dyDescent="0.25">
      <c r="B448" s="175" t="s">
        <v>1476</v>
      </c>
      <c r="C448" s="175">
        <v>6.24</v>
      </c>
      <c r="D448"/>
      <c r="E448"/>
      <c r="F448"/>
      <c r="G448"/>
      <c r="H448"/>
      <c r="I448"/>
    </row>
    <row r="449" spans="2:9" outlineLevel="1" x14ac:dyDescent="0.25">
      <c r="B449" s="175" t="s">
        <v>1477</v>
      </c>
      <c r="C449" s="175">
        <v>5.0999999999999996</v>
      </c>
      <c r="D449"/>
      <c r="E449"/>
      <c r="F449"/>
      <c r="G449"/>
      <c r="H449"/>
      <c r="I449"/>
    </row>
    <row r="450" spans="2:9" outlineLevel="1" x14ac:dyDescent="0.25">
      <c r="B450" s="175" t="s">
        <v>1478</v>
      </c>
      <c r="C450" s="175">
        <v>35.51</v>
      </c>
      <c r="D450"/>
      <c r="E450"/>
      <c r="F450"/>
      <c r="G450"/>
      <c r="H450"/>
      <c r="I450"/>
    </row>
    <row r="451" spans="2:9" outlineLevel="1" x14ac:dyDescent="0.25">
      <c r="B451" s="175" t="s">
        <v>1021</v>
      </c>
      <c r="C451" s="175">
        <v>63.92</v>
      </c>
      <c r="D451"/>
      <c r="E451"/>
      <c r="F451"/>
      <c r="G451"/>
      <c r="H451"/>
      <c r="I451"/>
    </row>
    <row r="452" spans="2:9" outlineLevel="1" x14ac:dyDescent="0.25">
      <c r="B452" s="175" t="s">
        <v>1044</v>
      </c>
      <c r="C452" s="175">
        <v>303.74</v>
      </c>
      <c r="D452"/>
      <c r="E452"/>
      <c r="F452"/>
      <c r="G452"/>
      <c r="H452"/>
      <c r="I452"/>
    </row>
    <row r="453" spans="2:9" outlineLevel="1" x14ac:dyDescent="0.25">
      <c r="F453"/>
      <c r="G453"/>
      <c r="H453"/>
      <c r="I453"/>
    </row>
    <row r="454" spans="2:9" outlineLevel="1" x14ac:dyDescent="0.25">
      <c r="F454"/>
      <c r="G454"/>
      <c r="H454"/>
      <c r="I454"/>
    </row>
    <row r="455" spans="2:9" outlineLevel="1" x14ac:dyDescent="0.25">
      <c r="F455"/>
      <c r="G455"/>
      <c r="H455"/>
      <c r="I455"/>
    </row>
    <row r="456" spans="2:9" outlineLevel="1" x14ac:dyDescent="0.25">
      <c r="F456"/>
      <c r="G456"/>
      <c r="H456"/>
      <c r="I456"/>
    </row>
    <row r="457" spans="2:9" outlineLevel="1" x14ac:dyDescent="0.25">
      <c r="F457"/>
      <c r="G457"/>
      <c r="H457"/>
      <c r="I457"/>
    </row>
    <row r="458" spans="2:9" outlineLevel="1" x14ac:dyDescent="0.25">
      <c r="F458"/>
      <c r="G458"/>
      <c r="H458"/>
      <c r="I458"/>
    </row>
    <row r="459" spans="2:9" outlineLevel="1" x14ac:dyDescent="0.25">
      <c r="F459"/>
      <c r="G459"/>
      <c r="H459"/>
      <c r="I459"/>
    </row>
    <row r="460" spans="2:9" outlineLevel="1" x14ac:dyDescent="0.25">
      <c r="F460"/>
      <c r="G460"/>
      <c r="H460"/>
      <c r="I460"/>
    </row>
    <row r="461" spans="2:9" x14ac:dyDescent="0.25">
      <c r="F461"/>
      <c r="G461"/>
      <c r="H461"/>
      <c r="I461"/>
    </row>
    <row r="462" spans="2:9" x14ac:dyDescent="0.25">
      <c r="F462"/>
      <c r="G462"/>
      <c r="H462"/>
      <c r="I462"/>
    </row>
    <row r="463" spans="2:9" x14ac:dyDescent="0.25">
      <c r="B463" s="689" t="s">
        <v>890</v>
      </c>
      <c r="C463" s="690"/>
      <c r="D463" s="690"/>
      <c r="E463" s="690"/>
      <c r="F463" s="691"/>
      <c r="G463" s="691"/>
      <c r="H463" s="693"/>
      <c r="I463" s="505"/>
    </row>
    <row r="464" spans="2:9" hidden="1" outlineLevel="1" x14ac:dyDescent="0.25">
      <c r="B464" s="175" t="s">
        <v>873</v>
      </c>
      <c r="C464" s="175" t="s">
        <v>222</v>
      </c>
      <c r="D464" s="175" t="s">
        <v>335</v>
      </c>
      <c r="E464" s="175" t="s">
        <v>249</v>
      </c>
      <c r="F464" s="175" t="s">
        <v>336</v>
      </c>
      <c r="G464" s="175" t="s">
        <v>280</v>
      </c>
      <c r="H464" s="175" t="s">
        <v>337</v>
      </c>
      <c r="I464" s="175" t="s">
        <v>876</v>
      </c>
    </row>
    <row r="465" spans="2:9" hidden="1" outlineLevel="1" x14ac:dyDescent="0.25">
      <c r="B465" s="175" t="s">
        <v>1064</v>
      </c>
      <c r="C465" s="175" t="s">
        <v>1006</v>
      </c>
      <c r="D465" s="175">
        <v>10.3</v>
      </c>
      <c r="E465" s="175">
        <v>3</v>
      </c>
      <c r="F465" s="175">
        <v>30.9</v>
      </c>
      <c r="G465" s="175">
        <v>1.68</v>
      </c>
      <c r="H465" s="175">
        <v>29.22</v>
      </c>
      <c r="I465" s="175" t="s">
        <v>878</v>
      </c>
    </row>
    <row r="466" spans="2:9" hidden="1" outlineLevel="1" x14ac:dyDescent="0.25">
      <c r="B466" s="175" t="s">
        <v>1064</v>
      </c>
      <c r="C466" s="175" t="s">
        <v>1007</v>
      </c>
      <c r="D466" s="175">
        <v>19.850000000000001</v>
      </c>
      <c r="E466" s="175">
        <v>3</v>
      </c>
      <c r="F466" s="175">
        <v>59.55</v>
      </c>
      <c r="G466" s="175">
        <v>2.76</v>
      </c>
      <c r="H466" s="175">
        <v>56.79</v>
      </c>
      <c r="I466" s="175" t="s">
        <v>878</v>
      </c>
    </row>
    <row r="467" spans="2:9" hidden="1" outlineLevel="1" x14ac:dyDescent="0.25">
      <c r="B467" s="175" t="s">
        <v>1064</v>
      </c>
      <c r="C467" s="175" t="s">
        <v>1472</v>
      </c>
      <c r="D467" s="175">
        <v>13.67</v>
      </c>
      <c r="E467" s="175">
        <v>3</v>
      </c>
      <c r="F467" s="175">
        <v>41.01</v>
      </c>
      <c r="G467" s="175">
        <v>2.93</v>
      </c>
      <c r="H467" s="175">
        <v>38.08</v>
      </c>
      <c r="I467" s="175" t="s">
        <v>878</v>
      </c>
    </row>
    <row r="468" spans="2:9" hidden="1" outlineLevel="1" x14ac:dyDescent="0.25">
      <c r="B468" s="175" t="s">
        <v>1064</v>
      </c>
      <c r="C468" s="175" t="s">
        <v>769</v>
      </c>
      <c r="D468" s="175">
        <v>33.11</v>
      </c>
      <c r="E468" s="175">
        <v>3</v>
      </c>
      <c r="F468" s="175">
        <v>99.33</v>
      </c>
      <c r="G468" s="175">
        <v>12.11</v>
      </c>
      <c r="H468" s="175">
        <v>87.22</v>
      </c>
      <c r="I468" s="175" t="s">
        <v>878</v>
      </c>
    </row>
    <row r="469" spans="2:9" hidden="1" outlineLevel="1" x14ac:dyDescent="0.25">
      <c r="B469" s="175" t="s">
        <v>1064</v>
      </c>
      <c r="C469" s="175" t="s">
        <v>770</v>
      </c>
      <c r="D469" s="175">
        <v>27.39</v>
      </c>
      <c r="E469" s="175">
        <v>3</v>
      </c>
      <c r="F469" s="175">
        <v>82.17</v>
      </c>
      <c r="G469" s="175">
        <v>11.13</v>
      </c>
      <c r="H469" s="175">
        <v>71.040000000000006</v>
      </c>
      <c r="I469" s="175" t="s">
        <v>878</v>
      </c>
    </row>
    <row r="470" spans="2:9" hidden="1" outlineLevel="1" x14ac:dyDescent="0.25">
      <c r="B470" s="175" t="s">
        <v>1064</v>
      </c>
      <c r="C470" s="175" t="s">
        <v>1008</v>
      </c>
      <c r="D470" s="175">
        <v>15.05</v>
      </c>
      <c r="E470" s="175">
        <v>3</v>
      </c>
      <c r="F470" s="175">
        <v>45.14</v>
      </c>
      <c r="G470" s="175">
        <v>2.1</v>
      </c>
      <c r="H470" s="175">
        <v>43.04</v>
      </c>
      <c r="I470" s="175" t="s">
        <v>878</v>
      </c>
    </row>
    <row r="471" spans="2:9" hidden="1" outlineLevel="1" x14ac:dyDescent="0.25">
      <c r="B471" s="175" t="s">
        <v>1064</v>
      </c>
      <c r="C471" s="175" t="s">
        <v>1013</v>
      </c>
      <c r="D471" s="175">
        <v>8.5</v>
      </c>
      <c r="E471" s="175">
        <v>3</v>
      </c>
      <c r="F471" s="175">
        <v>25.5</v>
      </c>
      <c r="G471" s="175">
        <v>6.04</v>
      </c>
      <c r="H471" s="175">
        <v>19.46</v>
      </c>
      <c r="I471" s="175" t="s">
        <v>878</v>
      </c>
    </row>
    <row r="472" spans="2:9" hidden="1" outlineLevel="1" x14ac:dyDescent="0.25">
      <c r="B472" s="175" t="s">
        <v>1064</v>
      </c>
      <c r="C472" s="175" t="s">
        <v>1014</v>
      </c>
      <c r="D472" s="175">
        <v>13</v>
      </c>
      <c r="E472" s="175">
        <v>3</v>
      </c>
      <c r="F472" s="175">
        <v>39</v>
      </c>
      <c r="G472" s="175">
        <v>5.04</v>
      </c>
      <c r="H472" s="175">
        <v>33.96</v>
      </c>
      <c r="I472" s="175" t="s">
        <v>878</v>
      </c>
    </row>
    <row r="473" spans="2:9" hidden="1" outlineLevel="1" x14ac:dyDescent="0.25">
      <c r="B473" s="175" t="s">
        <v>1064</v>
      </c>
      <c r="C473" s="175" t="s">
        <v>1452</v>
      </c>
      <c r="D473" s="175">
        <v>16.7</v>
      </c>
      <c r="E473" s="175">
        <v>3</v>
      </c>
      <c r="F473" s="175">
        <v>50.1</v>
      </c>
      <c r="G473" s="175">
        <v>6.73</v>
      </c>
      <c r="H473" s="175">
        <v>43.37</v>
      </c>
      <c r="I473" s="175" t="s">
        <v>878</v>
      </c>
    </row>
    <row r="474" spans="2:9" hidden="1" outlineLevel="1" x14ac:dyDescent="0.25">
      <c r="B474" s="175" t="s">
        <v>252</v>
      </c>
      <c r="F474" s="175">
        <v>472.7</v>
      </c>
      <c r="H474" s="175">
        <v>422.18</v>
      </c>
    </row>
    <row r="475" spans="2:9" hidden="1" outlineLevel="1" x14ac:dyDescent="0.25"/>
    <row r="476" spans="2:9" hidden="1" outlineLevel="1" x14ac:dyDescent="0.25"/>
    <row r="477" spans="2:9" collapsed="1" x14ac:dyDescent="0.25"/>
    <row r="480" spans="2:9" x14ac:dyDescent="0.25">
      <c r="B480" s="695" t="s">
        <v>1066</v>
      </c>
      <c r="C480" s="696"/>
      <c r="D480" s="696"/>
      <c r="E480" s="696"/>
      <c r="F480" s="697"/>
      <c r="G480" s="698"/>
    </row>
    <row r="481" spans="2:7" hidden="1" outlineLevel="1" x14ac:dyDescent="0.25">
      <c r="B481" s="596" t="s">
        <v>873</v>
      </c>
      <c r="C481" s="596" t="s">
        <v>222</v>
      </c>
      <c r="D481" s="596" t="s">
        <v>278</v>
      </c>
      <c r="E481" s="596" t="s">
        <v>876</v>
      </c>
      <c r="F481" s="596"/>
      <c r="G481" s="596"/>
    </row>
    <row r="482" spans="2:7" hidden="1" outlineLevel="1" x14ac:dyDescent="0.25">
      <c r="B482" s="596" t="s">
        <v>1067</v>
      </c>
      <c r="C482" s="596" t="s">
        <v>1006</v>
      </c>
      <c r="D482" s="596">
        <v>10.3</v>
      </c>
      <c r="E482" s="596" t="s">
        <v>878</v>
      </c>
      <c r="F482" s="596"/>
      <c r="G482" s="596"/>
    </row>
    <row r="483" spans="2:7" hidden="1" outlineLevel="1" x14ac:dyDescent="0.25">
      <c r="B483" s="596" t="s">
        <v>1067</v>
      </c>
      <c r="C483" s="596" t="s">
        <v>1007</v>
      </c>
      <c r="D483" s="596">
        <v>19.850000000000001</v>
      </c>
      <c r="E483" s="596" t="s">
        <v>878</v>
      </c>
      <c r="F483" s="596"/>
      <c r="G483" s="596"/>
    </row>
    <row r="484" spans="2:7" hidden="1" outlineLevel="1" x14ac:dyDescent="0.25">
      <c r="B484" s="596" t="s">
        <v>1067</v>
      </c>
      <c r="C484" s="596" t="s">
        <v>1472</v>
      </c>
      <c r="D484" s="596">
        <v>13.67</v>
      </c>
      <c r="E484" s="596" t="s">
        <v>878</v>
      </c>
      <c r="F484" s="596"/>
      <c r="G484" s="596"/>
    </row>
    <row r="485" spans="2:7" hidden="1" outlineLevel="1" x14ac:dyDescent="0.25">
      <c r="B485" s="596" t="s">
        <v>1067</v>
      </c>
      <c r="C485" s="596" t="s">
        <v>769</v>
      </c>
      <c r="D485" s="596">
        <v>33.11</v>
      </c>
      <c r="E485" s="596" t="s">
        <v>878</v>
      </c>
      <c r="F485" s="596"/>
      <c r="G485" s="596"/>
    </row>
    <row r="486" spans="2:7" hidden="1" outlineLevel="1" x14ac:dyDescent="0.25">
      <c r="B486" s="596" t="s">
        <v>1067</v>
      </c>
      <c r="C486" s="596" t="s">
        <v>770</v>
      </c>
      <c r="D486" s="596">
        <v>27.39</v>
      </c>
      <c r="E486" s="596" t="s">
        <v>878</v>
      </c>
      <c r="F486" s="596"/>
      <c r="G486" s="596"/>
    </row>
    <row r="487" spans="2:7" hidden="1" outlineLevel="1" x14ac:dyDescent="0.25">
      <c r="B487" s="596" t="s">
        <v>1067</v>
      </c>
      <c r="C487" s="596" t="s">
        <v>1008</v>
      </c>
      <c r="D487" s="596">
        <v>15.05</v>
      </c>
      <c r="E487" s="596" t="s">
        <v>878</v>
      </c>
      <c r="F487" s="596"/>
      <c r="G487" s="596"/>
    </row>
    <row r="488" spans="2:7" hidden="1" outlineLevel="1" x14ac:dyDescent="0.25">
      <c r="B488" s="596" t="s">
        <v>1067</v>
      </c>
      <c r="C488" s="596" t="s">
        <v>1009</v>
      </c>
      <c r="D488" s="596">
        <v>9.6999999999999993</v>
      </c>
      <c r="E488" s="596" t="s">
        <v>878</v>
      </c>
      <c r="F488" s="596"/>
      <c r="G488" s="596"/>
    </row>
    <row r="489" spans="2:7" hidden="1" outlineLevel="1" x14ac:dyDescent="0.25">
      <c r="B489" s="596" t="s">
        <v>1067</v>
      </c>
      <c r="C489" s="596" t="s">
        <v>470</v>
      </c>
      <c r="D489" s="596">
        <v>7.1</v>
      </c>
      <c r="E489" s="596" t="s">
        <v>878</v>
      </c>
      <c r="F489" s="596"/>
      <c r="G489" s="596"/>
    </row>
    <row r="490" spans="2:7" hidden="1" outlineLevel="1" x14ac:dyDescent="0.25">
      <c r="B490" s="596" t="s">
        <v>1067</v>
      </c>
      <c r="C490" s="596" t="s">
        <v>470</v>
      </c>
      <c r="D490" s="596">
        <v>6.1</v>
      </c>
      <c r="E490" s="596" t="s">
        <v>878</v>
      </c>
      <c r="F490" s="596"/>
      <c r="G490" s="596"/>
    </row>
    <row r="491" spans="2:7" hidden="1" outlineLevel="1" x14ac:dyDescent="0.25">
      <c r="B491" s="596" t="s">
        <v>1067</v>
      </c>
      <c r="C491" s="596" t="s">
        <v>470</v>
      </c>
      <c r="D491" s="596">
        <v>6.2</v>
      </c>
      <c r="E491" s="596" t="s">
        <v>878</v>
      </c>
      <c r="F491" s="596"/>
      <c r="G491" s="596"/>
    </row>
    <row r="492" spans="2:7" hidden="1" outlineLevel="1" x14ac:dyDescent="0.25">
      <c r="B492" s="596" t="s">
        <v>1067</v>
      </c>
      <c r="C492" s="596" t="s">
        <v>1473</v>
      </c>
      <c r="D492" s="596">
        <v>8.6999999999999993</v>
      </c>
      <c r="E492" s="596" t="s">
        <v>878</v>
      </c>
      <c r="F492" s="596"/>
      <c r="G492" s="596"/>
    </row>
    <row r="493" spans="2:7" hidden="1" outlineLevel="1" x14ac:dyDescent="0.25">
      <c r="B493" s="596" t="s">
        <v>1067</v>
      </c>
      <c r="C493" s="596" t="s">
        <v>1012</v>
      </c>
      <c r="D493" s="596">
        <v>14.5</v>
      </c>
      <c r="E493" s="596" t="s">
        <v>878</v>
      </c>
      <c r="F493" s="596"/>
      <c r="G493" s="596"/>
    </row>
    <row r="494" spans="2:7" hidden="1" outlineLevel="1" x14ac:dyDescent="0.25">
      <c r="B494" s="596" t="s">
        <v>1067</v>
      </c>
      <c r="C494" s="596" t="s">
        <v>1013</v>
      </c>
      <c r="D494" s="596">
        <v>8.5</v>
      </c>
      <c r="E494" s="596" t="s">
        <v>878</v>
      </c>
      <c r="F494" s="596"/>
      <c r="G494" s="596"/>
    </row>
    <row r="495" spans="2:7" hidden="1" outlineLevel="1" x14ac:dyDescent="0.25">
      <c r="B495" s="596" t="s">
        <v>1067</v>
      </c>
      <c r="C495" s="596" t="s">
        <v>1014</v>
      </c>
      <c r="D495" s="596">
        <v>13</v>
      </c>
      <c r="E495" s="596" t="s">
        <v>878</v>
      </c>
      <c r="F495" s="596"/>
      <c r="G495" s="596"/>
    </row>
    <row r="496" spans="2:7" hidden="1" outlineLevel="1" x14ac:dyDescent="0.25">
      <c r="B496" s="596" t="s">
        <v>1067</v>
      </c>
      <c r="C496" s="596" t="s">
        <v>1015</v>
      </c>
      <c r="D496" s="596">
        <v>10.3</v>
      </c>
      <c r="E496" s="596" t="s">
        <v>878</v>
      </c>
      <c r="F496" s="596"/>
      <c r="G496" s="596"/>
    </row>
    <row r="497" spans="2:7" hidden="1" outlineLevel="1" x14ac:dyDescent="0.25">
      <c r="B497" s="596" t="s">
        <v>1067</v>
      </c>
      <c r="C497" s="596" t="s">
        <v>1016</v>
      </c>
      <c r="D497" s="596">
        <v>24.45</v>
      </c>
      <c r="E497" s="596" t="s">
        <v>878</v>
      </c>
      <c r="F497" s="596"/>
      <c r="G497" s="596"/>
    </row>
    <row r="498" spans="2:7" hidden="1" outlineLevel="1" x14ac:dyDescent="0.25">
      <c r="B498" s="596" t="s">
        <v>1067</v>
      </c>
      <c r="C498" s="596" t="s">
        <v>1452</v>
      </c>
      <c r="D498" s="596">
        <v>16.7</v>
      </c>
      <c r="E498" s="596" t="s">
        <v>878</v>
      </c>
      <c r="F498" s="596"/>
      <c r="G498" s="596"/>
    </row>
    <row r="499" spans="2:7" hidden="1" outlineLevel="1" x14ac:dyDescent="0.25">
      <c r="B499" s="596" t="s">
        <v>1067</v>
      </c>
      <c r="C499" s="596" t="s">
        <v>1474</v>
      </c>
      <c r="D499" s="596">
        <v>10.8</v>
      </c>
      <c r="E499" s="596" t="s">
        <v>878</v>
      </c>
      <c r="F499" s="596"/>
      <c r="G499" s="596"/>
    </row>
    <row r="500" spans="2:7" hidden="1" outlineLevel="1" x14ac:dyDescent="0.25">
      <c r="B500" s="596" t="s">
        <v>1067</v>
      </c>
      <c r="C500" s="596" t="s">
        <v>1475</v>
      </c>
      <c r="D500" s="596">
        <v>9.6999999999999993</v>
      </c>
      <c r="E500" s="596" t="s">
        <v>878</v>
      </c>
      <c r="F500" s="596"/>
      <c r="G500" s="596"/>
    </row>
    <row r="501" spans="2:7" hidden="1" outlineLevel="1" x14ac:dyDescent="0.25">
      <c r="B501" s="596" t="s">
        <v>1067</v>
      </c>
      <c r="C501" s="596" t="s">
        <v>1476</v>
      </c>
      <c r="D501" s="596">
        <v>11.7</v>
      </c>
      <c r="E501" s="596" t="s">
        <v>878</v>
      </c>
      <c r="F501" s="596"/>
      <c r="G501" s="596"/>
    </row>
    <row r="502" spans="2:7" hidden="1" outlineLevel="1" x14ac:dyDescent="0.25">
      <c r="B502" s="596" t="s">
        <v>1067</v>
      </c>
      <c r="C502" s="596" t="s">
        <v>1477</v>
      </c>
      <c r="D502" s="596">
        <v>9.1</v>
      </c>
      <c r="E502" s="596" t="s">
        <v>878</v>
      </c>
      <c r="F502" s="596"/>
      <c r="G502" s="596"/>
    </row>
    <row r="503" spans="2:7" hidden="1" outlineLevel="1" x14ac:dyDescent="0.25">
      <c r="B503" s="596" t="s">
        <v>1067</v>
      </c>
      <c r="C503" s="596" t="s">
        <v>1478</v>
      </c>
      <c r="D503" s="596">
        <v>26.5</v>
      </c>
      <c r="E503" s="596" t="s">
        <v>878</v>
      </c>
      <c r="F503" s="596"/>
      <c r="G503" s="596"/>
    </row>
    <row r="504" spans="2:7" hidden="1" outlineLevel="1" x14ac:dyDescent="0.25">
      <c r="B504" s="596" t="s">
        <v>1067</v>
      </c>
      <c r="C504" s="596" t="s">
        <v>1021</v>
      </c>
      <c r="D504" s="596">
        <v>45.77</v>
      </c>
      <c r="E504" s="596" t="s">
        <v>878</v>
      </c>
      <c r="F504" s="596"/>
      <c r="G504" s="596"/>
    </row>
    <row r="505" spans="2:7" hidden="1" outlineLevel="1" x14ac:dyDescent="0.25">
      <c r="B505" s="596" t="s">
        <v>1044</v>
      </c>
      <c r="C505" s="596"/>
      <c r="D505" s="596"/>
      <c r="E505" s="596"/>
      <c r="F505" s="596"/>
      <c r="G505" s="596"/>
    </row>
    <row r="506" spans="2:7" hidden="1" outlineLevel="1" x14ac:dyDescent="0.25">
      <c r="B506" s="596"/>
      <c r="C506" s="596"/>
      <c r="D506" s="596"/>
      <c r="E506" s="596"/>
      <c r="F506" s="596"/>
      <c r="G506" s="596"/>
    </row>
    <row r="507" spans="2:7" hidden="1" outlineLevel="1" x14ac:dyDescent="0.25">
      <c r="B507" s="596"/>
      <c r="C507" s="596"/>
      <c r="D507" s="596"/>
      <c r="E507" s="596"/>
      <c r="F507" s="596"/>
      <c r="G507" s="596"/>
    </row>
    <row r="508" spans="2:7" hidden="1" outlineLevel="1" x14ac:dyDescent="0.25">
      <c r="B508" s="596"/>
      <c r="C508" s="596"/>
      <c r="D508" s="596"/>
      <c r="E508" s="596"/>
      <c r="F508" s="596"/>
      <c r="G508" s="596"/>
    </row>
    <row r="509" spans="2:7" hidden="1" outlineLevel="1" x14ac:dyDescent="0.25">
      <c r="B509" s="596"/>
      <c r="C509" s="596"/>
      <c r="D509" s="596"/>
      <c r="E509" s="596"/>
      <c r="F509" s="596"/>
      <c r="G509" s="596"/>
    </row>
    <row r="510" spans="2:7" hidden="1" outlineLevel="1" x14ac:dyDescent="0.25">
      <c r="B510" s="596"/>
      <c r="C510" s="596"/>
      <c r="D510" s="596"/>
      <c r="E510" s="596"/>
      <c r="F510" s="596"/>
      <c r="G510" s="596"/>
    </row>
    <row r="511" spans="2:7" hidden="1" outlineLevel="1" x14ac:dyDescent="0.25">
      <c r="B511" s="596"/>
      <c r="C511" s="596"/>
      <c r="D511" s="596"/>
      <c r="E511" s="596"/>
      <c r="F511" s="596"/>
      <c r="G511" s="596"/>
    </row>
    <row r="512" spans="2:7" hidden="1" outlineLevel="1" x14ac:dyDescent="0.25">
      <c r="B512" s="596"/>
      <c r="C512" s="596"/>
      <c r="D512" s="596"/>
      <c r="E512" s="596"/>
      <c r="F512" s="596"/>
      <c r="G512" s="596"/>
    </row>
    <row r="513" spans="2:7" collapsed="1" x14ac:dyDescent="0.25">
      <c r="B513" s="596"/>
      <c r="C513" s="596"/>
      <c r="D513" s="596"/>
      <c r="E513" s="596"/>
      <c r="F513" s="596"/>
      <c r="G513" s="596"/>
    </row>
    <row r="514" spans="2:7" x14ac:dyDescent="0.25">
      <c r="B514" s="596"/>
      <c r="C514" s="596"/>
      <c r="D514" s="596"/>
      <c r="E514" s="596"/>
      <c r="F514" s="596"/>
      <c r="G514" s="596"/>
    </row>
    <row r="515" spans="2:7" x14ac:dyDescent="0.25">
      <c r="B515" s="695" t="s">
        <v>1065</v>
      </c>
      <c r="C515" s="696"/>
      <c r="D515" s="696"/>
      <c r="E515" s="696"/>
      <c r="F515" s="697"/>
      <c r="G515" s="698"/>
    </row>
    <row r="516" spans="2:7" hidden="1" outlineLevel="1" x14ac:dyDescent="0.25">
      <c r="B516" s="175" t="s">
        <v>873</v>
      </c>
      <c r="C516" s="175" t="s">
        <v>222</v>
      </c>
      <c r="D516" s="175" t="s">
        <v>250</v>
      </c>
      <c r="E516" s="175" t="s">
        <v>876</v>
      </c>
    </row>
    <row r="517" spans="2:7" hidden="1" outlineLevel="1" x14ac:dyDescent="0.25">
      <c r="B517" s="175" t="s">
        <v>1043</v>
      </c>
      <c r="C517" s="175" t="s">
        <v>1006</v>
      </c>
      <c r="D517" s="175">
        <v>6.6</v>
      </c>
      <c r="E517" s="175" t="s">
        <v>878</v>
      </c>
    </row>
    <row r="518" spans="2:7" hidden="1" outlineLevel="1" x14ac:dyDescent="0.25">
      <c r="B518" s="175" t="s">
        <v>1043</v>
      </c>
      <c r="C518" s="175" t="s">
        <v>1007</v>
      </c>
      <c r="D518" s="175">
        <v>9.5399999999999991</v>
      </c>
      <c r="E518" s="175" t="s">
        <v>878</v>
      </c>
    </row>
    <row r="519" spans="2:7" hidden="1" outlineLevel="1" x14ac:dyDescent="0.25">
      <c r="B519" s="175" t="s">
        <v>1043</v>
      </c>
      <c r="C519" s="175" t="s">
        <v>1472</v>
      </c>
      <c r="D519" s="175">
        <v>10.54</v>
      </c>
      <c r="E519" s="175" t="s">
        <v>878</v>
      </c>
    </row>
    <row r="520" spans="2:7" hidden="1" outlineLevel="1" x14ac:dyDescent="0.25">
      <c r="B520" s="175" t="s">
        <v>1043</v>
      </c>
      <c r="C520" s="175" t="s">
        <v>769</v>
      </c>
      <c r="D520" s="175">
        <v>29.11</v>
      </c>
      <c r="E520" s="175" t="s">
        <v>878</v>
      </c>
    </row>
    <row r="521" spans="2:7" hidden="1" outlineLevel="1" x14ac:dyDescent="0.25">
      <c r="B521" s="175" t="s">
        <v>1043</v>
      </c>
      <c r="C521" s="175" t="s">
        <v>770</v>
      </c>
      <c r="D521" s="175">
        <v>23.39</v>
      </c>
      <c r="E521" s="175" t="s">
        <v>878</v>
      </c>
    </row>
    <row r="522" spans="2:7" hidden="1" outlineLevel="1" x14ac:dyDescent="0.25">
      <c r="B522" s="175" t="s">
        <v>1043</v>
      </c>
      <c r="C522" s="175" t="s">
        <v>1008</v>
      </c>
      <c r="D522" s="175">
        <v>12.45</v>
      </c>
      <c r="E522" s="175" t="s">
        <v>878</v>
      </c>
    </row>
    <row r="523" spans="2:7" hidden="1" outlineLevel="1" x14ac:dyDescent="0.25">
      <c r="B523" s="175" t="s">
        <v>1043</v>
      </c>
      <c r="C523" s="175" t="s">
        <v>1009</v>
      </c>
      <c r="D523" s="175">
        <v>5.88</v>
      </c>
      <c r="E523" s="175" t="s">
        <v>878</v>
      </c>
    </row>
    <row r="524" spans="2:7" hidden="1" outlineLevel="1" x14ac:dyDescent="0.25">
      <c r="B524" s="175" t="s">
        <v>1043</v>
      </c>
      <c r="C524" s="175" t="s">
        <v>470</v>
      </c>
      <c r="D524" s="175">
        <v>2.82</v>
      </c>
      <c r="E524" s="175" t="s">
        <v>878</v>
      </c>
    </row>
    <row r="525" spans="2:7" hidden="1" outlineLevel="1" x14ac:dyDescent="0.25">
      <c r="B525" s="175" t="s">
        <v>1043</v>
      </c>
      <c r="C525" s="175" t="s">
        <v>470</v>
      </c>
      <c r="D525" s="175">
        <v>2.1</v>
      </c>
      <c r="E525" s="175" t="s">
        <v>878</v>
      </c>
    </row>
    <row r="526" spans="2:7" hidden="1" outlineLevel="1" x14ac:dyDescent="0.25">
      <c r="B526" s="175" t="s">
        <v>1043</v>
      </c>
      <c r="C526" s="175" t="s">
        <v>470</v>
      </c>
      <c r="D526" s="175">
        <v>2.2000000000000002</v>
      </c>
      <c r="E526" s="175" t="s">
        <v>878</v>
      </c>
    </row>
    <row r="527" spans="2:7" hidden="1" outlineLevel="1" x14ac:dyDescent="0.25">
      <c r="B527" s="175" t="s">
        <v>1043</v>
      </c>
      <c r="C527" s="175" t="s">
        <v>1473</v>
      </c>
      <c r="D527" s="175">
        <v>3.58</v>
      </c>
      <c r="E527" s="175" t="s">
        <v>878</v>
      </c>
    </row>
    <row r="528" spans="2:7" hidden="1" outlineLevel="1" x14ac:dyDescent="0.25">
      <c r="B528" s="175" t="s">
        <v>1043</v>
      </c>
      <c r="C528" s="175" t="s">
        <v>1012</v>
      </c>
      <c r="D528" s="175">
        <v>11.64</v>
      </c>
      <c r="E528" s="175" t="s">
        <v>878</v>
      </c>
    </row>
    <row r="529" spans="2:5" hidden="1" outlineLevel="1" x14ac:dyDescent="0.25">
      <c r="B529" s="175" t="s">
        <v>1043</v>
      </c>
      <c r="C529" s="175" t="s">
        <v>1013</v>
      </c>
      <c r="D529" s="175">
        <v>3.99</v>
      </c>
      <c r="E529" s="175" t="s">
        <v>878</v>
      </c>
    </row>
    <row r="530" spans="2:5" hidden="1" outlineLevel="1" x14ac:dyDescent="0.25">
      <c r="B530" s="175" t="s">
        <v>1043</v>
      </c>
      <c r="C530" s="175" t="s">
        <v>1014</v>
      </c>
      <c r="D530" s="175">
        <v>9.75</v>
      </c>
      <c r="E530" s="175" t="s">
        <v>878</v>
      </c>
    </row>
    <row r="531" spans="2:5" hidden="1" outlineLevel="1" x14ac:dyDescent="0.25">
      <c r="B531" s="175" t="s">
        <v>1043</v>
      </c>
      <c r="C531" s="175" t="s">
        <v>1015</v>
      </c>
      <c r="D531" s="175">
        <v>6.58</v>
      </c>
      <c r="E531" s="175" t="s">
        <v>878</v>
      </c>
    </row>
    <row r="532" spans="2:5" hidden="1" outlineLevel="1" x14ac:dyDescent="0.25">
      <c r="B532" s="175" t="s">
        <v>1043</v>
      </c>
      <c r="C532" s="175" t="s">
        <v>1016</v>
      </c>
      <c r="D532" s="175">
        <v>22.26</v>
      </c>
      <c r="E532" s="175" t="s">
        <v>878</v>
      </c>
    </row>
    <row r="533" spans="2:5" hidden="1" outlineLevel="1" x14ac:dyDescent="0.25">
      <c r="B533" s="175" t="s">
        <v>1043</v>
      </c>
      <c r="C533" s="175" t="s">
        <v>1452</v>
      </c>
      <c r="D533" s="175">
        <v>17.399999999999999</v>
      </c>
      <c r="E533" s="175" t="s">
        <v>878</v>
      </c>
    </row>
    <row r="534" spans="2:5" hidden="1" outlineLevel="1" x14ac:dyDescent="0.25">
      <c r="B534" s="175" t="s">
        <v>1043</v>
      </c>
      <c r="C534" s="175" t="s">
        <v>1474</v>
      </c>
      <c r="D534" s="175">
        <v>7.27</v>
      </c>
      <c r="E534" s="175" t="s">
        <v>878</v>
      </c>
    </row>
    <row r="535" spans="2:5" hidden="1" outlineLevel="1" x14ac:dyDescent="0.25">
      <c r="B535" s="175" t="s">
        <v>1043</v>
      </c>
      <c r="C535" s="175" t="s">
        <v>1475</v>
      </c>
      <c r="D535" s="175">
        <v>5.88</v>
      </c>
      <c r="E535" s="175" t="s">
        <v>878</v>
      </c>
    </row>
    <row r="536" spans="2:5" hidden="1" outlineLevel="1" x14ac:dyDescent="0.25">
      <c r="B536" s="175" t="s">
        <v>1043</v>
      </c>
      <c r="C536" s="175" t="s">
        <v>1476</v>
      </c>
      <c r="D536" s="175">
        <v>6.24</v>
      </c>
      <c r="E536" s="175" t="s">
        <v>878</v>
      </c>
    </row>
    <row r="537" spans="2:5" hidden="1" outlineLevel="1" x14ac:dyDescent="0.25">
      <c r="B537" s="175" t="s">
        <v>1043</v>
      </c>
      <c r="C537" s="175" t="s">
        <v>1477</v>
      </c>
      <c r="D537" s="175">
        <v>5.0999999999999996</v>
      </c>
      <c r="E537" s="175" t="s">
        <v>878</v>
      </c>
    </row>
    <row r="538" spans="2:5" hidden="1" outlineLevel="1" x14ac:dyDescent="0.25">
      <c r="B538" s="175" t="s">
        <v>1043</v>
      </c>
      <c r="C538" s="175" t="s">
        <v>1478</v>
      </c>
      <c r="D538" s="175">
        <v>35.51</v>
      </c>
      <c r="E538" s="175" t="s">
        <v>878</v>
      </c>
    </row>
    <row r="539" spans="2:5" hidden="1" outlineLevel="1" x14ac:dyDescent="0.25">
      <c r="B539" s="175" t="s">
        <v>1043</v>
      </c>
      <c r="C539" s="175" t="s">
        <v>1021</v>
      </c>
      <c r="D539" s="175">
        <v>63.92</v>
      </c>
      <c r="E539" s="175" t="s">
        <v>878</v>
      </c>
    </row>
    <row r="540" spans="2:5" hidden="1" outlineLevel="1" x14ac:dyDescent="0.25">
      <c r="B540" s="175" t="s">
        <v>1044</v>
      </c>
      <c r="D540" s="175">
        <v>303.74</v>
      </c>
    </row>
    <row r="541" spans="2:5" hidden="1" outlineLevel="1" x14ac:dyDescent="0.25"/>
    <row r="542" spans="2:5" hidden="1" outlineLevel="1" x14ac:dyDescent="0.25"/>
    <row r="543" spans="2:5" hidden="1" outlineLevel="1" x14ac:dyDescent="0.25"/>
    <row r="544" spans="2:5" hidden="1" outlineLevel="1" x14ac:dyDescent="0.25"/>
    <row r="545" spans="2:9" hidden="1" outlineLevel="1" x14ac:dyDescent="0.25"/>
    <row r="546" spans="2:9" hidden="1" outlineLevel="1" x14ac:dyDescent="0.25"/>
    <row r="547" spans="2:9" hidden="1" outlineLevel="1" x14ac:dyDescent="0.25"/>
    <row r="548" spans="2:9" collapsed="1" x14ac:dyDescent="0.25"/>
    <row r="550" spans="2:9" x14ac:dyDescent="0.25">
      <c r="B550" s="176" t="s">
        <v>955</v>
      </c>
      <c r="C550" s="177"/>
      <c r="D550" s="177"/>
      <c r="E550" s="177"/>
      <c r="F550" s="178"/>
      <c r="G550" s="179"/>
      <c r="H550" s="505"/>
      <c r="I550" s="505"/>
    </row>
    <row r="551" spans="2:9" outlineLevel="1" x14ac:dyDescent="0.25">
      <c r="B551" s="175" t="s">
        <v>873</v>
      </c>
      <c r="C551" s="175" t="s">
        <v>270</v>
      </c>
      <c r="D551" s="175" t="s">
        <v>248</v>
      </c>
      <c r="E551" s="175" t="s">
        <v>249</v>
      </c>
      <c r="F551" t="s">
        <v>283</v>
      </c>
      <c r="G551" t="s">
        <v>250</v>
      </c>
      <c r="H551" s="175" t="s">
        <v>484</v>
      </c>
      <c r="I551" s="175" t="s">
        <v>876</v>
      </c>
    </row>
    <row r="552" spans="2:9" outlineLevel="1" x14ac:dyDescent="0.25">
      <c r="B552" s="175" t="s">
        <v>956</v>
      </c>
      <c r="C552" s="175" t="s">
        <v>328</v>
      </c>
      <c r="D552" s="175">
        <v>0.9</v>
      </c>
      <c r="E552" s="175">
        <v>1.2</v>
      </c>
      <c r="F552" s="175">
        <v>3</v>
      </c>
      <c r="G552" s="175">
        <v>1.08</v>
      </c>
      <c r="H552" s="175">
        <v>6.48</v>
      </c>
      <c r="I552" s="175" t="s">
        <v>878</v>
      </c>
    </row>
    <row r="553" spans="2:9" outlineLevel="1" x14ac:dyDescent="0.25">
      <c r="C553" s="175" t="s">
        <v>327</v>
      </c>
      <c r="D553" s="175">
        <v>1</v>
      </c>
      <c r="E553" s="175">
        <v>0.6</v>
      </c>
      <c r="F553" s="175">
        <v>6</v>
      </c>
      <c r="G553" s="175">
        <v>0.6</v>
      </c>
      <c r="H553" s="175">
        <v>7.2</v>
      </c>
    </row>
    <row r="554" spans="2:9" outlineLevel="1" x14ac:dyDescent="0.25">
      <c r="C554" s="175" t="s">
        <v>436</v>
      </c>
      <c r="D554" s="175">
        <v>2</v>
      </c>
      <c r="E554" s="175">
        <v>0.6</v>
      </c>
      <c r="F554" s="175">
        <v>3</v>
      </c>
      <c r="G554" s="175">
        <v>1.2</v>
      </c>
      <c r="H554" s="175">
        <v>7.2</v>
      </c>
      <c r="I554" s="175" t="s">
        <v>878</v>
      </c>
    </row>
    <row r="555" spans="2:9" outlineLevel="1" x14ac:dyDescent="0.25">
      <c r="C555" s="175" t="s">
        <v>1135</v>
      </c>
      <c r="D555" s="175">
        <v>2.5</v>
      </c>
      <c r="E555" s="175">
        <v>0.6</v>
      </c>
      <c r="F555" s="175">
        <v>7</v>
      </c>
      <c r="G555" s="175">
        <v>1.5</v>
      </c>
      <c r="H555" s="175">
        <v>21</v>
      </c>
      <c r="I555" s="175" t="s">
        <v>894</v>
      </c>
    </row>
    <row r="556" spans="2:9" outlineLevel="1" x14ac:dyDescent="0.25">
      <c r="B556" s="175" t="s">
        <v>771</v>
      </c>
      <c r="H556" s="175">
        <v>41.88</v>
      </c>
    </row>
    <row r="557" spans="2:9" outlineLevel="1" x14ac:dyDescent="0.25"/>
    <row r="558" spans="2:9" outlineLevel="1" x14ac:dyDescent="0.25"/>
    <row r="559" spans="2:9" outlineLevel="1" x14ac:dyDescent="0.25"/>
    <row r="560" spans="2:9" outlineLevel="1" x14ac:dyDescent="0.25"/>
    <row r="561" spans="2:9" outlineLevel="1" x14ac:dyDescent="0.25"/>
    <row r="562" spans="2:9" outlineLevel="1" x14ac:dyDescent="0.25"/>
    <row r="563" spans="2:9" outlineLevel="1" x14ac:dyDescent="0.25"/>
    <row r="564" spans="2:9" outlineLevel="1" x14ac:dyDescent="0.25"/>
    <row r="565" spans="2:9" outlineLevel="1" x14ac:dyDescent="0.25"/>
    <row r="566" spans="2:9" outlineLevel="1" x14ac:dyDescent="0.25"/>
    <row r="569" spans="2:9" x14ac:dyDescent="0.25">
      <c r="B569" s="176" t="s">
        <v>957</v>
      </c>
      <c r="C569" s="177"/>
      <c r="D569" s="177"/>
      <c r="E569" s="177"/>
      <c r="F569" s="178"/>
      <c r="G569" s="179"/>
      <c r="H569" s="514"/>
      <c r="I569" s="505"/>
    </row>
    <row r="570" spans="2:9" outlineLevel="1" x14ac:dyDescent="0.25">
      <c r="B570" s="175" t="s">
        <v>873</v>
      </c>
      <c r="C570" s="175" t="s">
        <v>958</v>
      </c>
      <c r="D570" s="175" t="s">
        <v>248</v>
      </c>
      <c r="E570" s="175" t="s">
        <v>249</v>
      </c>
      <c r="F570" t="s">
        <v>283</v>
      </c>
      <c r="G570" t="s">
        <v>250</v>
      </c>
      <c r="H570" t="s">
        <v>484</v>
      </c>
      <c r="I570" s="175" t="s">
        <v>876</v>
      </c>
    </row>
    <row r="571" spans="2:9" outlineLevel="1" x14ac:dyDescent="0.25">
      <c r="B571" s="175" t="s">
        <v>956</v>
      </c>
      <c r="C571" s="175" t="s">
        <v>319</v>
      </c>
      <c r="D571" s="175">
        <v>0.7</v>
      </c>
      <c r="E571" s="175">
        <v>0.7</v>
      </c>
      <c r="F571" s="175">
        <v>1</v>
      </c>
      <c r="G571" s="175">
        <v>0.49</v>
      </c>
      <c r="H571">
        <v>0.98</v>
      </c>
    </row>
    <row r="572" spans="2:9" outlineLevel="1" x14ac:dyDescent="0.25">
      <c r="C572" s="175" t="s">
        <v>320</v>
      </c>
      <c r="D572" s="175">
        <v>0.7</v>
      </c>
      <c r="E572" s="175">
        <v>1.6</v>
      </c>
      <c r="F572" s="175">
        <v>8</v>
      </c>
      <c r="G572" s="175">
        <v>1.1200000000000001</v>
      </c>
      <c r="H572">
        <v>17.920000000000002</v>
      </c>
      <c r="I572" s="175" t="s">
        <v>878</v>
      </c>
    </row>
    <row r="573" spans="2:9" outlineLevel="1" x14ac:dyDescent="0.25">
      <c r="B573" s="175" t="s">
        <v>956</v>
      </c>
      <c r="C573" s="175" t="s">
        <v>1134</v>
      </c>
      <c r="D573" s="175">
        <v>1.5</v>
      </c>
      <c r="E573" s="175">
        <v>2.1</v>
      </c>
      <c r="F573" s="175">
        <v>2</v>
      </c>
      <c r="G573" s="175">
        <v>3.15</v>
      </c>
      <c r="H573">
        <v>12.6</v>
      </c>
    </row>
    <row r="574" spans="2:9" outlineLevel="1" x14ac:dyDescent="0.25">
      <c r="B574" s="175" t="s">
        <v>1136</v>
      </c>
      <c r="H574">
        <v>31.5</v>
      </c>
    </row>
    <row r="575" spans="2:9" outlineLevel="1" x14ac:dyDescent="0.25">
      <c r="H575"/>
    </row>
    <row r="576" spans="2:9" outlineLevel="1" x14ac:dyDescent="0.25">
      <c r="H576"/>
    </row>
    <row r="577" spans="2:9" outlineLevel="1" x14ac:dyDescent="0.25">
      <c r="H577"/>
    </row>
    <row r="578" spans="2:9" outlineLevel="1" x14ac:dyDescent="0.25">
      <c r="H578"/>
    </row>
    <row r="579" spans="2:9" outlineLevel="1" x14ac:dyDescent="0.25">
      <c r="H579"/>
    </row>
    <row r="580" spans="2:9" outlineLevel="1" x14ac:dyDescent="0.25"/>
    <row r="581" spans="2:9" outlineLevel="1" x14ac:dyDescent="0.25"/>
    <row r="582" spans="2:9" outlineLevel="1" x14ac:dyDescent="0.25"/>
    <row r="583" spans="2:9" outlineLevel="1" x14ac:dyDescent="0.25"/>
    <row r="584" spans="2:9" outlineLevel="1" x14ac:dyDescent="0.25"/>
    <row r="585" spans="2:9" outlineLevel="1" x14ac:dyDescent="0.25"/>
    <row r="586" spans="2:9" ht="18.75" customHeight="1" x14ac:dyDescent="0.25"/>
    <row r="588" spans="2:9" x14ac:dyDescent="0.25">
      <c r="B588" s="176" t="s">
        <v>959</v>
      </c>
      <c r="C588" s="177"/>
      <c r="D588" s="177"/>
      <c r="E588" s="177"/>
      <c r="F588" s="178"/>
      <c r="G588" s="179"/>
      <c r="H588" s="514"/>
      <c r="I588" s="505"/>
    </row>
    <row r="589" spans="2:9" outlineLevel="1" x14ac:dyDescent="0.25">
      <c r="B589" s="175" t="s">
        <v>792</v>
      </c>
      <c r="C589" s="175" t="s">
        <v>958</v>
      </c>
      <c r="D589" s="175" t="s">
        <v>248</v>
      </c>
      <c r="E589" s="175" t="s">
        <v>249</v>
      </c>
      <c r="F589" t="s">
        <v>283</v>
      </c>
      <c r="G589" t="s">
        <v>250</v>
      </c>
      <c r="H589" t="s">
        <v>484</v>
      </c>
      <c r="I589" s="175" t="s">
        <v>876</v>
      </c>
    </row>
    <row r="590" spans="2:9" outlineLevel="1" x14ac:dyDescent="0.25">
      <c r="B590" s="175" t="s">
        <v>1068</v>
      </c>
      <c r="C590" s="175" t="s">
        <v>321</v>
      </c>
      <c r="D590" s="175">
        <v>0.8</v>
      </c>
      <c r="E590" s="175">
        <v>2.1</v>
      </c>
      <c r="F590" s="175">
        <v>18</v>
      </c>
      <c r="G590" s="175">
        <v>1.68</v>
      </c>
      <c r="H590">
        <v>60.48</v>
      </c>
      <c r="I590" s="175" t="s">
        <v>894</v>
      </c>
    </row>
    <row r="591" spans="2:9" outlineLevel="1" x14ac:dyDescent="0.25">
      <c r="B591" s="175" t="s">
        <v>1069</v>
      </c>
      <c r="C591" s="175" t="s">
        <v>322</v>
      </c>
      <c r="D591" s="175">
        <v>1</v>
      </c>
      <c r="E591" s="175">
        <v>2.1</v>
      </c>
      <c r="F591" s="175">
        <v>3</v>
      </c>
      <c r="G591" s="175">
        <v>2.1</v>
      </c>
      <c r="H591">
        <v>12.6</v>
      </c>
      <c r="I591" s="175" t="s">
        <v>878</v>
      </c>
    </row>
    <row r="592" spans="2:9" outlineLevel="1" x14ac:dyDescent="0.25">
      <c r="B592" s="175" t="s">
        <v>1068</v>
      </c>
      <c r="C592" s="175" t="s">
        <v>323</v>
      </c>
      <c r="D592" s="175">
        <v>1.2</v>
      </c>
      <c r="E592" s="175">
        <v>2.1</v>
      </c>
      <c r="F592" s="175">
        <v>1</v>
      </c>
      <c r="G592" s="175">
        <v>2.52</v>
      </c>
      <c r="H592">
        <v>5.04</v>
      </c>
      <c r="I592" s="175" t="s">
        <v>878</v>
      </c>
    </row>
    <row r="593" spans="2:9" outlineLevel="1" x14ac:dyDescent="0.25">
      <c r="C593" s="175" t="s">
        <v>324</v>
      </c>
      <c r="D593" s="175">
        <v>1.5</v>
      </c>
      <c r="E593" s="175">
        <v>2.1</v>
      </c>
      <c r="F593" s="175">
        <v>1</v>
      </c>
      <c r="G593" s="175">
        <v>3.15</v>
      </c>
      <c r="H593">
        <v>6.3</v>
      </c>
      <c r="I593" s="175" t="s">
        <v>878</v>
      </c>
    </row>
    <row r="594" spans="2:9" outlineLevel="1" x14ac:dyDescent="0.25">
      <c r="C594" s="175" t="s">
        <v>325</v>
      </c>
      <c r="D594" s="175">
        <v>1.5</v>
      </c>
      <c r="E594" s="175">
        <v>1.2</v>
      </c>
      <c r="F594" s="175">
        <v>1</v>
      </c>
      <c r="G594" s="175">
        <v>1.8</v>
      </c>
      <c r="H594">
        <v>3.6</v>
      </c>
      <c r="I594" s="175" t="s">
        <v>878</v>
      </c>
    </row>
    <row r="595" spans="2:9" outlineLevel="1" x14ac:dyDescent="0.25">
      <c r="B595" s="175" t="s">
        <v>1070</v>
      </c>
      <c r="H595">
        <v>88.02</v>
      </c>
    </row>
    <row r="596" spans="2:9" outlineLevel="1" x14ac:dyDescent="0.25">
      <c r="H596"/>
    </row>
    <row r="597" spans="2:9" outlineLevel="1" x14ac:dyDescent="0.25">
      <c r="H597"/>
    </row>
    <row r="598" spans="2:9" outlineLevel="1" x14ac:dyDescent="0.25">
      <c r="H598"/>
    </row>
    <row r="599" spans="2:9" outlineLevel="1" x14ac:dyDescent="0.25"/>
    <row r="600" spans="2:9" outlineLevel="1" x14ac:dyDescent="0.25"/>
    <row r="601" spans="2:9" outlineLevel="1" x14ac:dyDescent="0.25"/>
    <row r="602" spans="2:9" outlineLevel="1" x14ac:dyDescent="0.25"/>
    <row r="603" spans="2:9" outlineLevel="1" x14ac:dyDescent="0.25"/>
    <row r="604" spans="2:9" outlineLevel="1" x14ac:dyDescent="0.25"/>
    <row r="605" spans="2:9" ht="18.75" customHeight="1" x14ac:dyDescent="0.25"/>
    <row r="608" spans="2:9" x14ac:dyDescent="0.25">
      <c r="B608" s="176" t="s">
        <v>964</v>
      </c>
      <c r="C608" s="177"/>
      <c r="D608" s="177"/>
      <c r="E608" s="177"/>
      <c r="F608" s="178"/>
      <c r="G608" s="179"/>
    </row>
    <row r="609" spans="2:7" outlineLevel="1" x14ac:dyDescent="0.25">
      <c r="B609" s="175" t="s">
        <v>792</v>
      </c>
      <c r="C609" s="175" t="s">
        <v>958</v>
      </c>
      <c r="D609" s="175" t="s">
        <v>41</v>
      </c>
      <c r="E609" s="175" t="s">
        <v>248</v>
      </c>
      <c r="F609" s="175" t="s">
        <v>256</v>
      </c>
      <c r="G609" s="175" t="s">
        <v>876</v>
      </c>
    </row>
    <row r="610" spans="2:7" outlineLevel="1" x14ac:dyDescent="0.25">
      <c r="B610" s="175" t="s">
        <v>965</v>
      </c>
      <c r="C610" s="175" t="s">
        <v>328</v>
      </c>
      <c r="D610" s="175">
        <v>3</v>
      </c>
      <c r="E610" s="175">
        <v>0.9</v>
      </c>
      <c r="F610" s="175">
        <v>2.7</v>
      </c>
      <c r="G610" s="175" t="s">
        <v>878</v>
      </c>
    </row>
    <row r="611" spans="2:7" outlineLevel="1" x14ac:dyDescent="0.25">
      <c r="C611" s="175" t="s">
        <v>327</v>
      </c>
      <c r="D611" s="175">
        <v>6</v>
      </c>
      <c r="E611" s="175">
        <v>1</v>
      </c>
      <c r="F611" s="175">
        <v>6</v>
      </c>
    </row>
    <row r="612" spans="2:7" outlineLevel="1" x14ac:dyDescent="0.25">
      <c r="C612" s="175" t="s">
        <v>436</v>
      </c>
      <c r="D612" s="175">
        <v>3</v>
      </c>
      <c r="E612" s="175">
        <v>2</v>
      </c>
      <c r="F612" s="175">
        <v>6</v>
      </c>
      <c r="G612" s="175" t="s">
        <v>878</v>
      </c>
    </row>
    <row r="613" spans="2:7" outlineLevel="1" x14ac:dyDescent="0.25">
      <c r="C613" s="175" t="s">
        <v>1135</v>
      </c>
      <c r="D613" s="175">
        <v>7</v>
      </c>
      <c r="E613" s="175">
        <v>2.5</v>
      </c>
      <c r="F613" s="175">
        <v>17.5</v>
      </c>
      <c r="G613" s="175" t="s">
        <v>894</v>
      </c>
    </row>
    <row r="614" spans="2:7" outlineLevel="1" x14ac:dyDescent="0.25">
      <c r="B614" s="175" t="s">
        <v>771</v>
      </c>
      <c r="F614" s="175">
        <v>32.200000000000003</v>
      </c>
    </row>
    <row r="615" spans="2:7" outlineLevel="1" x14ac:dyDescent="0.25"/>
    <row r="616" spans="2:7" outlineLevel="1" x14ac:dyDescent="0.25"/>
    <row r="617" spans="2:7" ht="19.5" customHeight="1" outlineLevel="1" x14ac:dyDescent="0.25"/>
    <row r="618" spans="2:7" outlineLevel="1" x14ac:dyDescent="0.25"/>
    <row r="619" spans="2:7" outlineLevel="1" x14ac:dyDescent="0.25"/>
    <row r="620" spans="2:7" outlineLevel="1" x14ac:dyDescent="0.25"/>
    <row r="621" spans="2:7" outlineLevel="1" x14ac:dyDescent="0.25"/>
    <row r="622" spans="2:7" outlineLevel="1" x14ac:dyDescent="0.25"/>
    <row r="623" spans="2:7" outlineLevel="1" x14ac:dyDescent="0.25"/>
    <row r="626" spans="2:7" x14ac:dyDescent="0.25">
      <c r="B626" s="176" t="s">
        <v>962</v>
      </c>
      <c r="C626" s="177"/>
      <c r="D626" s="177"/>
      <c r="E626" s="177"/>
      <c r="F626" s="178"/>
      <c r="G626" s="179"/>
    </row>
    <row r="627" spans="2:7" hidden="1" outlineLevel="1" x14ac:dyDescent="0.25">
      <c r="B627" s="175" t="s">
        <v>792</v>
      </c>
      <c r="C627" s="175" t="s">
        <v>958</v>
      </c>
      <c r="D627" s="175" t="s">
        <v>248</v>
      </c>
      <c r="E627" s="175" t="s">
        <v>283</v>
      </c>
      <c r="F627" t="s">
        <v>256</v>
      </c>
      <c r="G627" t="s">
        <v>876</v>
      </c>
    </row>
    <row r="628" spans="2:7" hidden="1" outlineLevel="1" x14ac:dyDescent="0.25">
      <c r="C628" s="175" t="s">
        <v>319</v>
      </c>
      <c r="D628" s="175">
        <v>0.7</v>
      </c>
      <c r="E628" s="175">
        <v>1</v>
      </c>
      <c r="F628" s="175">
        <v>0.7</v>
      </c>
    </row>
    <row r="629" spans="2:7" hidden="1" outlineLevel="1" x14ac:dyDescent="0.25">
      <c r="C629" s="175" t="s">
        <v>320</v>
      </c>
      <c r="D629" s="175">
        <v>0.7</v>
      </c>
      <c r="E629" s="175">
        <v>8</v>
      </c>
      <c r="F629" s="175">
        <v>5.6</v>
      </c>
      <c r="G629" s="175" t="s">
        <v>878</v>
      </c>
    </row>
    <row r="630" spans="2:7" hidden="1" outlineLevel="1" x14ac:dyDescent="0.25">
      <c r="B630" s="175" t="s">
        <v>963</v>
      </c>
      <c r="C630" s="175" t="s">
        <v>321</v>
      </c>
      <c r="D630" s="175">
        <v>0.8</v>
      </c>
      <c r="E630" s="175">
        <v>17</v>
      </c>
      <c r="F630" s="175">
        <v>13.6</v>
      </c>
      <c r="G630" s="175" t="s">
        <v>894</v>
      </c>
    </row>
    <row r="631" spans="2:7" hidden="1" outlineLevel="1" x14ac:dyDescent="0.25">
      <c r="B631" s="175" t="s">
        <v>963</v>
      </c>
      <c r="C631" s="175" t="s">
        <v>322</v>
      </c>
      <c r="D631" s="175">
        <v>1</v>
      </c>
      <c r="E631" s="175">
        <v>3</v>
      </c>
      <c r="F631" s="175">
        <v>3</v>
      </c>
      <c r="G631" s="175" t="s">
        <v>878</v>
      </c>
    </row>
    <row r="632" spans="2:7" hidden="1" outlineLevel="1" x14ac:dyDescent="0.25">
      <c r="B632" s="175" t="s">
        <v>963</v>
      </c>
      <c r="C632" s="175" t="s">
        <v>323</v>
      </c>
      <c r="D632" s="175">
        <v>1.2</v>
      </c>
      <c r="E632" s="175">
        <v>1</v>
      </c>
      <c r="F632" s="175">
        <v>1.2</v>
      </c>
      <c r="G632" s="175" t="s">
        <v>878</v>
      </c>
    </row>
    <row r="633" spans="2:7" hidden="1" outlineLevel="1" x14ac:dyDescent="0.25">
      <c r="C633" s="175" t="s">
        <v>324</v>
      </c>
      <c r="D633" s="175">
        <v>1.5</v>
      </c>
      <c r="E633" s="175">
        <v>1</v>
      </c>
      <c r="F633" s="175">
        <v>1.5</v>
      </c>
      <c r="G633" s="175" t="s">
        <v>878</v>
      </c>
    </row>
    <row r="634" spans="2:7" hidden="1" outlineLevel="1" x14ac:dyDescent="0.25">
      <c r="C634" s="175" t="s">
        <v>325</v>
      </c>
      <c r="D634" s="175">
        <v>1.5</v>
      </c>
      <c r="E634" s="175">
        <v>1</v>
      </c>
      <c r="F634" s="175">
        <v>1.5</v>
      </c>
      <c r="G634" s="175" t="s">
        <v>878</v>
      </c>
    </row>
    <row r="635" spans="2:7" hidden="1" outlineLevel="1" x14ac:dyDescent="0.25">
      <c r="B635" s="175" t="s">
        <v>963</v>
      </c>
      <c r="C635" s="175" t="s">
        <v>1134</v>
      </c>
      <c r="D635" s="175">
        <v>1.5</v>
      </c>
      <c r="E635" s="175">
        <v>2</v>
      </c>
      <c r="F635" s="175">
        <v>3</v>
      </c>
    </row>
    <row r="636" spans="2:7" hidden="1" outlineLevel="1" x14ac:dyDescent="0.25">
      <c r="B636" s="175" t="s">
        <v>1023</v>
      </c>
      <c r="F636" s="175">
        <v>30.1</v>
      </c>
    </row>
    <row r="637" spans="2:7" hidden="1" outlineLevel="1" x14ac:dyDescent="0.25"/>
    <row r="638" spans="2:7" hidden="1" outlineLevel="1" x14ac:dyDescent="0.25"/>
    <row r="639" spans="2:7" hidden="1" outlineLevel="1" x14ac:dyDescent="0.25"/>
    <row r="640" spans="2:7" hidden="1" outlineLevel="1" x14ac:dyDescent="0.25"/>
    <row r="641" s="175" customFormat="1" hidden="1" outlineLevel="1" x14ac:dyDescent="0.25"/>
    <row r="642" s="175" customFormat="1" hidden="1" outlineLevel="1" x14ac:dyDescent="0.25"/>
    <row r="643" s="175" customFormat="1" collapsed="1" x14ac:dyDescent="0.25"/>
    <row r="645" s="175" customFormat="1" x14ac:dyDescent="0.25"/>
    <row r="646" s="175" customFormat="1" x14ac:dyDescent="0.25"/>
    <row r="647" s="175" customFormat="1" x14ac:dyDescent="0.25"/>
    <row r="648" s="175" customFormat="1" x14ac:dyDescent="0.25"/>
    <row r="649" s="175" customFormat="1" x14ac:dyDescent="0.25"/>
    <row r="650" s="175" customFormat="1" x14ac:dyDescent="0.25"/>
    <row r="651" s="175" customFormat="1" x14ac:dyDescent="0.25"/>
    <row r="652" s="175" customFormat="1" x14ac:dyDescent="0.25"/>
    <row r="653" s="175" customFormat="1" x14ac:dyDescent="0.25"/>
    <row r="654" s="175" customFormat="1" x14ac:dyDescent="0.25"/>
    <row r="655" s="175" customFormat="1" x14ac:dyDescent="0.25"/>
    <row r="656" s="175" customFormat="1" x14ac:dyDescent="0.25"/>
    <row r="665" s="175" customFormat="1" x14ac:dyDescent="0.25"/>
    <row r="666" s="175" customFormat="1" x14ac:dyDescent="0.25"/>
    <row r="667" s="175" customFormat="1" x14ac:dyDescent="0.25"/>
    <row r="668" s="175" customFormat="1" x14ac:dyDescent="0.25"/>
    <row r="669" s="175" customFormat="1" x14ac:dyDescent="0.25"/>
    <row r="670" s="175" customFormat="1" x14ac:dyDescent="0.25"/>
    <row r="671" s="175" customFormat="1" x14ac:dyDescent="0.25"/>
    <row r="672" s="175" customFormat="1" x14ac:dyDescent="0.25"/>
    <row r="673" s="175" customFormat="1" x14ac:dyDescent="0.25"/>
    <row r="677" s="175" customFormat="1" x14ac:dyDescent="0.25"/>
    <row r="678" s="175" customFormat="1" x14ac:dyDescent="0.25"/>
    <row r="679" s="175" customFormat="1" x14ac:dyDescent="0.25"/>
    <row r="680" s="175" customFormat="1" x14ac:dyDescent="0.25"/>
    <row r="681" s="175" customFormat="1" x14ac:dyDescent="0.25"/>
    <row r="682" s="175" customFormat="1" x14ac:dyDescent="0.25"/>
    <row r="683" s="175" customFormat="1" x14ac:dyDescent="0.25"/>
    <row r="684" s="175" customFormat="1" x14ac:dyDescent="0.25"/>
    <row r="685" s="175" customFormat="1" x14ac:dyDescent="0.25"/>
    <row r="686" s="175" customFormat="1" x14ac:dyDescent="0.25"/>
    <row r="687" s="175" customFormat="1" x14ac:dyDescent="0.25"/>
    <row r="688" s="175" customFormat="1" x14ac:dyDescent="0.25"/>
    <row r="689" s="175" customFormat="1" x14ac:dyDescent="0.25"/>
    <row r="690" s="175" customFormat="1" x14ac:dyDescent="0.25"/>
    <row r="691" s="175" customFormat="1" x14ac:dyDescent="0.25"/>
    <row r="692" s="175" customFormat="1" x14ac:dyDescent="0.25"/>
    <row r="693" s="175" customFormat="1" x14ac:dyDescent="0.25"/>
    <row r="694" s="175" customFormat="1" x14ac:dyDescent="0.25"/>
    <row r="695" s="175" customFormat="1" x14ac:dyDescent="0.25"/>
    <row r="696" s="175" customFormat="1" x14ac:dyDescent="0.25"/>
    <row r="697" s="175" customFormat="1" x14ac:dyDescent="0.25"/>
    <row r="698" s="175" customFormat="1" x14ac:dyDescent="0.25"/>
    <row r="699" s="175" customFormat="1" x14ac:dyDescent="0.25"/>
    <row r="700" s="175" customFormat="1" x14ac:dyDescent="0.25"/>
    <row r="701" s="175" customFormat="1" x14ac:dyDescent="0.25"/>
    <row r="702" s="175" customFormat="1" x14ac:dyDescent="0.25"/>
    <row r="703" s="175" customFormat="1" x14ac:dyDescent="0.25"/>
    <row r="704" s="175" customFormat="1" x14ac:dyDescent="0.25"/>
    <row r="705" s="175" customFormat="1" x14ac:dyDescent="0.25"/>
    <row r="706" s="175" customFormat="1" x14ac:dyDescent="0.25"/>
    <row r="707" s="175" customFormat="1" x14ac:dyDescent="0.25"/>
    <row r="708" s="175" customFormat="1" x14ac:dyDescent="0.25"/>
    <row r="709" s="175" customFormat="1" x14ac:dyDescent="0.25"/>
    <row r="710" s="175" customFormat="1" x14ac:dyDescent="0.25"/>
    <row r="711" s="175" customFormat="1" x14ac:dyDescent="0.25"/>
    <row r="712" s="175" customFormat="1" x14ac:dyDescent="0.25"/>
    <row r="713" s="175" customFormat="1" x14ac:dyDescent="0.25"/>
    <row r="714" s="175" customFormat="1" x14ac:dyDescent="0.25"/>
    <row r="715" s="175" customFormat="1" x14ac:dyDescent="0.25"/>
    <row r="716" s="175" customFormat="1" x14ac:dyDescent="0.25"/>
    <row r="717" s="175" customFormat="1" x14ac:dyDescent="0.25"/>
    <row r="718" s="175" customFormat="1" x14ac:dyDescent="0.25"/>
    <row r="719" s="175" customFormat="1" x14ac:dyDescent="0.25"/>
    <row r="720" s="175" customFormat="1" x14ac:dyDescent="0.25"/>
    <row r="721" s="175" customFormat="1" x14ac:dyDescent="0.25"/>
    <row r="722" s="175" customFormat="1" x14ac:dyDescent="0.25"/>
    <row r="723" s="175" customFormat="1" x14ac:dyDescent="0.25"/>
    <row r="724" s="175" customFormat="1" x14ac:dyDescent="0.25"/>
    <row r="725" s="175" customFormat="1" x14ac:dyDescent="0.25"/>
    <row r="726" s="175" customFormat="1" x14ac:dyDescent="0.25"/>
    <row r="727" s="175" customFormat="1" x14ac:dyDescent="0.25"/>
    <row r="728" s="175" customFormat="1" x14ac:dyDescent="0.25"/>
    <row r="729" s="175" customFormat="1" x14ac:dyDescent="0.25"/>
    <row r="730" s="175" customFormat="1" x14ac:dyDescent="0.25"/>
    <row r="731" s="175" customFormat="1" x14ac:dyDescent="0.25"/>
    <row r="732" s="175" customFormat="1" x14ac:dyDescent="0.25"/>
    <row r="733" s="175" customFormat="1" x14ac:dyDescent="0.25"/>
    <row r="734" s="175" customFormat="1" x14ac:dyDescent="0.25"/>
    <row r="735" s="175" customFormat="1" x14ac:dyDescent="0.25"/>
    <row r="736" s="175" customFormat="1" x14ac:dyDescent="0.25"/>
    <row r="737" s="175" customFormat="1" x14ac:dyDescent="0.25"/>
    <row r="738" s="175" customFormat="1" x14ac:dyDescent="0.25"/>
    <row r="739" s="175" customFormat="1" x14ac:dyDescent="0.25"/>
    <row r="740" s="175" customFormat="1" x14ac:dyDescent="0.25"/>
    <row r="741" s="175" customFormat="1" x14ac:dyDescent="0.25"/>
    <row r="742" s="175" customFormat="1" x14ac:dyDescent="0.25"/>
    <row r="743" s="175" customFormat="1" x14ac:dyDescent="0.25"/>
    <row r="744" s="175" customFormat="1" x14ac:dyDescent="0.25"/>
    <row r="745" s="175" customFormat="1" x14ac:dyDescent="0.25"/>
    <row r="746" s="175" customFormat="1" x14ac:dyDescent="0.25"/>
    <row r="747" s="175" customFormat="1" x14ac:dyDescent="0.25"/>
    <row r="748" s="175" customFormat="1" x14ac:dyDescent="0.25"/>
    <row r="749" s="175" customFormat="1" x14ac:dyDescent="0.25"/>
    <row r="750" s="175" customFormat="1" x14ac:dyDescent="0.25"/>
    <row r="751" s="175" customFormat="1" x14ac:dyDescent="0.25"/>
    <row r="752" s="175" customFormat="1" x14ac:dyDescent="0.25"/>
    <row r="761" spans="2:4" x14ac:dyDescent="0.25">
      <c r="B761" s="175" t="s">
        <v>334</v>
      </c>
    </row>
    <row r="762" spans="2:4" x14ac:dyDescent="0.25">
      <c r="B762" s="175" t="s">
        <v>222</v>
      </c>
      <c r="C762" s="175" t="s">
        <v>278</v>
      </c>
      <c r="D762" s="175" t="s">
        <v>250</v>
      </c>
    </row>
    <row r="763" spans="2:4" x14ac:dyDescent="0.25">
      <c r="B763" s="175" t="s">
        <v>604</v>
      </c>
      <c r="C763" s="175">
        <v>9.1</v>
      </c>
      <c r="D763" s="175">
        <v>5.0999999999999996</v>
      </c>
    </row>
    <row r="764" spans="2:4" x14ac:dyDescent="0.25">
      <c r="B764" s="175" t="s">
        <v>605</v>
      </c>
      <c r="C764" s="175">
        <v>9.11</v>
      </c>
      <c r="D764" s="175">
        <v>5.1100000000000003</v>
      </c>
    </row>
    <row r="765" spans="2:4" x14ac:dyDescent="0.25">
      <c r="B765" s="175" t="s">
        <v>606</v>
      </c>
      <c r="C765" s="175">
        <v>13.4</v>
      </c>
      <c r="D765" s="175">
        <v>11.2</v>
      </c>
    </row>
    <row r="766" spans="2:4" x14ac:dyDescent="0.25">
      <c r="B766" s="175" t="s">
        <v>316</v>
      </c>
      <c r="C766" s="175">
        <v>13.57</v>
      </c>
      <c r="D766" s="175">
        <v>11.16</v>
      </c>
    </row>
    <row r="767" spans="2:4" x14ac:dyDescent="0.25">
      <c r="B767" s="175" t="s">
        <v>607</v>
      </c>
      <c r="C767" s="175">
        <v>13.22</v>
      </c>
      <c r="D767" s="175">
        <v>9.1</v>
      </c>
    </row>
    <row r="768" spans="2:4" x14ac:dyDescent="0.25">
      <c r="B768" s="175" t="s">
        <v>470</v>
      </c>
      <c r="C768" s="175">
        <v>6.98</v>
      </c>
      <c r="D768" s="175">
        <v>2.86</v>
      </c>
    </row>
    <row r="769" spans="2:4" x14ac:dyDescent="0.25">
      <c r="B769" s="175" t="s">
        <v>608</v>
      </c>
      <c r="C769" s="175">
        <v>5.26</v>
      </c>
      <c r="D769" s="175">
        <v>1.65</v>
      </c>
    </row>
    <row r="770" spans="2:4" x14ac:dyDescent="0.25">
      <c r="B770" s="175" t="s">
        <v>609</v>
      </c>
      <c r="C770" s="175">
        <v>19.3</v>
      </c>
      <c r="D770" s="175">
        <v>21.54</v>
      </c>
    </row>
    <row r="771" spans="2:4" x14ac:dyDescent="0.25">
      <c r="B771" s="175" t="s">
        <v>675</v>
      </c>
      <c r="C771" s="175">
        <v>12.2</v>
      </c>
      <c r="D771" s="175">
        <v>9.11</v>
      </c>
    </row>
    <row r="772" spans="2:4" x14ac:dyDescent="0.25">
      <c r="B772" s="175" t="s">
        <v>676</v>
      </c>
      <c r="C772" s="175">
        <v>12.2</v>
      </c>
      <c r="D772" s="175">
        <v>9.11</v>
      </c>
    </row>
    <row r="773" spans="2:4" x14ac:dyDescent="0.25">
      <c r="B773" s="175" t="s">
        <v>677</v>
      </c>
      <c r="C773" s="175">
        <v>14.6</v>
      </c>
      <c r="D773" s="175">
        <v>13.31</v>
      </c>
    </row>
    <row r="774" spans="2:4" x14ac:dyDescent="0.25">
      <c r="B774" s="175" t="s">
        <v>610</v>
      </c>
      <c r="C774" s="175">
        <v>11.97</v>
      </c>
      <c r="D774" s="175">
        <v>7.97</v>
      </c>
    </row>
    <row r="775" spans="2:4" x14ac:dyDescent="0.25">
      <c r="B775" s="175" t="s">
        <v>611</v>
      </c>
      <c r="C775" s="175">
        <v>9.92</v>
      </c>
      <c r="D775" s="175">
        <v>6.06</v>
      </c>
    </row>
    <row r="776" spans="2:4" x14ac:dyDescent="0.25">
      <c r="B776" s="175" t="s">
        <v>612</v>
      </c>
      <c r="C776" s="175">
        <v>13.37</v>
      </c>
      <c r="D776" s="175">
        <v>10.76</v>
      </c>
    </row>
    <row r="777" spans="2:4" x14ac:dyDescent="0.25">
      <c r="B777" s="175" t="s">
        <v>613</v>
      </c>
      <c r="C777" s="175">
        <v>13.37</v>
      </c>
      <c r="D777" s="175">
        <v>10.77</v>
      </c>
    </row>
    <row r="778" spans="2:4" x14ac:dyDescent="0.25">
      <c r="B778" s="175" t="s">
        <v>614</v>
      </c>
      <c r="C778" s="175">
        <v>9.58</v>
      </c>
      <c r="D778" s="175">
        <v>5.43</v>
      </c>
    </row>
    <row r="779" spans="2:4" x14ac:dyDescent="0.25">
      <c r="B779" s="175" t="s">
        <v>615</v>
      </c>
      <c r="C779" s="175">
        <v>9.4</v>
      </c>
      <c r="D779" s="175">
        <v>5.0999999999999996</v>
      </c>
    </row>
    <row r="780" spans="2:4" x14ac:dyDescent="0.25">
      <c r="B780" s="175" t="s">
        <v>616</v>
      </c>
      <c r="C780" s="175">
        <v>9.4</v>
      </c>
      <c r="D780" s="175">
        <v>5.0999999999999996</v>
      </c>
    </row>
    <row r="781" spans="2:4" x14ac:dyDescent="0.25">
      <c r="B781" s="175" t="s">
        <v>369</v>
      </c>
      <c r="C781" s="175">
        <v>22.57</v>
      </c>
      <c r="D781" s="175">
        <v>21.03</v>
      </c>
    </row>
    <row r="782" spans="2:4" x14ac:dyDescent="0.25">
      <c r="B782" s="175" t="s">
        <v>317</v>
      </c>
      <c r="C782" s="175">
        <v>228.55</v>
      </c>
      <c r="D782" s="175">
        <v>171.46</v>
      </c>
    </row>
    <row r="785" s="175" customFormat="1" x14ac:dyDescent="0.25"/>
    <row r="786" s="175" customFormat="1" x14ac:dyDescent="0.25"/>
    <row r="787" s="175" customFormat="1" x14ac:dyDescent="0.25"/>
    <row r="788" s="175" customFormat="1" x14ac:dyDescent="0.25"/>
    <row r="789" s="175" customFormat="1" x14ac:dyDescent="0.25"/>
    <row r="790" s="175" customFormat="1" x14ac:dyDescent="0.25"/>
    <row r="791" s="175" customFormat="1" x14ac:dyDescent="0.25"/>
    <row r="792" s="175" customFormat="1" x14ac:dyDescent="0.25"/>
    <row r="793" s="175" customFormat="1" x14ac:dyDescent="0.25"/>
    <row r="794" s="175" customFormat="1" x14ac:dyDescent="0.25"/>
  </sheetData>
  <mergeCells count="1">
    <mergeCell ref="B2:G6"/>
  </mergeCells>
  <pageMargins left="0.511811024" right="0.511811024" top="0.78740157499999996" bottom="0.78740157499999996" header="0.31496062000000002" footer="0.31496062000000002"/>
  <pageSetup paperSize="9" scale="55" orientation="portrait" r:id="rId1"/>
  <colBreaks count="1" manualBreakCount="1">
    <brk id="7"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53</vt:i4>
      </vt:variant>
    </vt:vector>
  </HeadingPairs>
  <TitlesOfParts>
    <vt:vector size="71" baseType="lpstr">
      <vt:lpstr>IMAGENS</vt:lpstr>
      <vt:lpstr>REFERENCIA</vt:lpstr>
      <vt:lpstr>DADOS</vt:lpstr>
      <vt:lpstr>CHECK-LIST</vt:lpstr>
      <vt:lpstr>QUADRO RESUMO</vt:lpstr>
      <vt:lpstr>ORÇAMENTO</vt:lpstr>
      <vt:lpstr>GASES MEDICINAIS</vt:lpstr>
      <vt:lpstr>MEMORIA DE CALCULO AT</vt:lpstr>
      <vt:lpstr>BANCO DADOS ARQ</vt:lpstr>
      <vt:lpstr>COTAÇÕE</vt:lpstr>
      <vt:lpstr>COMPOSIÇÃO</vt:lpstr>
      <vt:lpstr>COTAÇÕES</vt:lpstr>
      <vt:lpstr>CRONOGRAMA</vt:lpstr>
      <vt:lpstr>COTAÇÕES XXX</vt:lpstr>
      <vt:lpstr>CRONOGRAMA S DES</vt:lpstr>
      <vt:lpstr>BDI C DES </vt:lpstr>
      <vt:lpstr>RELEVÂNCIA</vt:lpstr>
      <vt:lpstr>BDI S DES</vt:lpstr>
      <vt:lpstr>'BANCO DADOS ARQ'!_000____VERGA_PORTA_GERAL</vt:lpstr>
      <vt:lpstr>'BANCO DADOS ARQ'!_000____VERGA_PORTA_GERAL_4</vt:lpstr>
      <vt:lpstr>'BANCO DADOS ARQ'!_000___TABELA_DE_AMBIENTES_GERAL</vt:lpstr>
      <vt:lpstr>'BANCO DADOS ARQ'!_000___VERGA_CONTRAVERGA_JANELAS_GERAL</vt:lpstr>
      <vt:lpstr>'BANCO DADOS ARQ'!_000___VERGA_CONTRAVERGA_JANELAS_GERAL_4</vt:lpstr>
      <vt:lpstr>'BANCO DADOS ARQ'!_003___JANELAS</vt:lpstr>
      <vt:lpstr>'BANCO DADOS ARQ'!_003___PEITORIL_DE_GRANITO_PARA_JANELAS</vt:lpstr>
      <vt:lpstr>'BANCO DADOS ARQ'!_003___PORTAS</vt:lpstr>
      <vt:lpstr>'BANCO DADOS ARQ'!_003___PORTAS_4</vt:lpstr>
      <vt:lpstr>'BANCO DADOS ARQ'!_003___PORTAS_4_4</vt:lpstr>
      <vt:lpstr>'BANCO DADOS ARQ'!_004___CHAPISCO_TETO</vt:lpstr>
      <vt:lpstr>'BANCO DADOS ARQ'!_004___COBERTURA</vt:lpstr>
      <vt:lpstr>'BANCO DADOS ARQ'!_004___CUMEEIRA_EM_FIBROCIMENTO</vt:lpstr>
      <vt:lpstr>'BANCO DADOS ARQ'!_004___CUMEEIRA_EM_FIBROCIMENTO_4</vt:lpstr>
      <vt:lpstr>'BANCO DADOS ARQ'!_004___FORRO_DRYWALL_1</vt:lpstr>
      <vt:lpstr>'BANCO DADOS ARQ'!_004___FORRO_DRYWALL_1_4</vt:lpstr>
      <vt:lpstr>'BANCO DADOS ARQ'!_004___INSTALAÇÃO_DE_AZULEJO___H___1_80M___TOTAL</vt:lpstr>
      <vt:lpstr>'BANCO DADOS ARQ'!_004___INSTALAÇÃO_DE_AZULEJO___H___1_80M___TOTAL_4</vt:lpstr>
      <vt:lpstr>'BANCO DADOS ARQ'!_004___MATERIAIS___CALHA</vt:lpstr>
      <vt:lpstr>'BANCO DADOS ARQ'!_004___RUFO_DE_ENCOSTO_EM_AÇO_GALVANIZADO_2</vt:lpstr>
      <vt:lpstr>'BANCO DADOS ARQ'!_004___RUFO_PINGADEIRA__EM_AÇO_GALVANIZADO</vt:lpstr>
      <vt:lpstr>'BANCO DADOS ARQ'!_005___PISO_60X60CM_GERAL_1</vt:lpstr>
      <vt:lpstr>'BANCO DADOS ARQ'!_005___SOLEIRA</vt:lpstr>
      <vt:lpstr>'BANCO DADOS ARQ'!_005___SOLEIRA_4</vt:lpstr>
      <vt:lpstr>'BANCO DADOS ARQ'!_005___SOLEIRA_4_4</vt:lpstr>
      <vt:lpstr>'BANCO DADOS ARQ'!_005___SOLEIRA_4_4_4</vt:lpstr>
      <vt:lpstr>'BANCO DADOS ARQ'!_006___TABELA_DE_LOUÇAS_1</vt:lpstr>
      <vt:lpstr>'BANCO DADOS ARQ'!_007___PINTURA_ACRÍLICA_INTERNA_EM_PAREDES</vt:lpstr>
      <vt:lpstr>'BANCO DADOS ARQ'!_007___PINTURA_ACRÍLICA_INTERNA_EM_PAREDES_4</vt:lpstr>
      <vt:lpstr>'BANCO DADOS ARQ'!_007___PINTURA_ESMALTE_EM_SUPERFÍCIE_METÁLICA___JANELA</vt:lpstr>
      <vt:lpstr>'BANCO DADOS ARQ'!_007___PINTURA_ESMALTE_EM_SUPERFÍCIE_METÁLICA___JANELA_4</vt:lpstr>
      <vt:lpstr>AMBIENTES</vt:lpstr>
      <vt:lpstr>'BANCO DADOS ARQ'!Area_de_impressao</vt:lpstr>
      <vt:lpstr>'BDI C DES '!Area_de_impressao</vt:lpstr>
      <vt:lpstr>'BDI S DES'!Area_de_impressao</vt:lpstr>
      <vt:lpstr>'CHECK-LIST'!Area_de_impressao</vt:lpstr>
      <vt:lpstr>COMPOSIÇÃO!Area_de_impressao</vt:lpstr>
      <vt:lpstr>COTAÇÕE!Area_de_impressao</vt:lpstr>
      <vt:lpstr>COTAÇÕES!Area_de_impressao</vt:lpstr>
      <vt:lpstr>'COTAÇÕES XXX'!Area_de_impressao</vt:lpstr>
      <vt:lpstr>CRONOGRAMA!Area_de_impressao</vt:lpstr>
      <vt:lpstr>'CRONOGRAMA S DES'!Area_de_impressao</vt:lpstr>
      <vt:lpstr>'MEMORIA DE CALCULO AT'!Area_de_impressao</vt:lpstr>
      <vt:lpstr>ORÇAMENTO!Area_de_impressao</vt:lpstr>
      <vt:lpstr>'QUADRO RESUMO'!Area_de_impressao</vt:lpstr>
      <vt:lpstr>RELEVÂNCIA!Area_de_impressao</vt:lpstr>
      <vt:lpstr>'CRONOGRAMA S DES'!ORÇAMENTO</vt:lpstr>
      <vt:lpstr>RELEVÂNCIA!ORÇAMENTO</vt:lpstr>
      <vt:lpstr>ORÇAMENTO</vt:lpstr>
      <vt:lpstr>PAREDES</vt:lpstr>
      <vt:lpstr>PROC</vt:lpstr>
      <vt:lpstr>ORÇAMENTO!Titulos_de_impressao</vt:lpstr>
      <vt:lpstr>RELEVÂNCIA!Titulos_de_impressao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Renato</dc:creator>
  <cp:lastModifiedBy>Eng. Guilherme</cp:lastModifiedBy>
  <cp:lastPrinted>2024-05-10T18:47:23Z</cp:lastPrinted>
  <dcterms:created xsi:type="dcterms:W3CDTF">2016-12-08T00:50:18Z</dcterms:created>
  <dcterms:modified xsi:type="dcterms:W3CDTF">2024-05-10T18:48:41Z</dcterms:modified>
</cp:coreProperties>
</file>