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/>
  <bookViews>
    <workbookView xWindow="28680" yWindow="-120" windowWidth="29040" windowHeight="15720" firstSheet="3" activeTab="4"/>
  </bookViews>
  <sheets>
    <sheet name="IMAGENS" sheetId="34" state="hidden" r:id="rId1"/>
    <sheet name="REFERENCIA" sheetId="33" state="hidden" r:id="rId2"/>
    <sheet name="DADOS" sheetId="32" state="hidden" r:id="rId3"/>
    <sheet name="ITENS RELEVANTES" sheetId="52" r:id="rId4"/>
    <sheet name="ORÇAMENTO_DES" sheetId="12" r:id="rId5"/>
    <sheet name="GASES MEDICINAIS" sheetId="45" state="hidden" r:id="rId6"/>
    <sheet name="MEMORIA DE CALCULO AT" sheetId="37" r:id="rId7"/>
    <sheet name="COTAÇÕE" sheetId="44" state="hidden" r:id="rId8"/>
    <sheet name="COMPOSIÇÃO" sheetId="49" r:id="rId9"/>
    <sheet name="COTAÇÕES" sheetId="46" r:id="rId10"/>
    <sheet name="CRONOGRAMA DES" sheetId="14" r:id="rId11"/>
    <sheet name="COTAÇÕES XXX" sheetId="43" state="hidden" r:id="rId12"/>
    <sheet name="CRONOGRAMA S DES" sheetId="47" state="hidden" r:id="rId13"/>
    <sheet name="BANCO DADOS ARQ" sheetId="39" state="hidden" r:id="rId14"/>
    <sheet name="BDI C DES " sheetId="42" r:id="rId15"/>
    <sheet name="BDI S DES" sheetId="48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000____VERGA_PORTA_GERAL" localSheetId="13">'BANCO DADOS ARQ'!#REF!</definedName>
    <definedName name="_000____VERGA_PORTA_GERAL_1" localSheetId="13">'BANCO DADOS ARQ'!#REF!</definedName>
    <definedName name="_000___TABELA_DE_AMBIENTES_GERAL" localSheetId="13">'BANCO DADOS ARQ'!#REF!</definedName>
    <definedName name="_000___TABELA_DE_AMBIENTES_GERAL_1" localSheetId="13">'BANCO DADOS ARQ'!#REF!</definedName>
    <definedName name="_000___VERGA_CONTRAVERGA_JANELAS_GERAL" localSheetId="13">'BANCO DADOS ARQ'!#REF!</definedName>
    <definedName name="_000___VERGA_CONTRAVERGA_JANELAS_GERAL_1" localSheetId="13">'BANCO DADOS ARQ'!#REF!</definedName>
    <definedName name="_003___JANELAS" localSheetId="13">'BANCO DADOS ARQ'!#REF!</definedName>
    <definedName name="_003___JANELAS_1" localSheetId="13">'BANCO DADOS ARQ'!#REF!</definedName>
    <definedName name="_003___PEITORIL_DE_GRANITO_PARA_JANELAS" localSheetId="13">'BANCO DADOS ARQ'!#REF!</definedName>
    <definedName name="_003___PEITORIL_DE_GRANITO_PARA_JANELAS_1" localSheetId="13">'BANCO DADOS ARQ'!#REF!</definedName>
    <definedName name="_003___PORTAS" localSheetId="13">'BANCO DADOS ARQ'!#REF!</definedName>
    <definedName name="_003___PORTAS_1" localSheetId="13">'BANCO DADOS ARQ'!#REF!</definedName>
    <definedName name="_004___ARGAMASSA_BARITADA" localSheetId="13">'BANCO DADOS ARQ'!#REF!</definedName>
    <definedName name="_004___CHAPISCO_TETO" localSheetId="13">'BANCO DADOS ARQ'!#REF!</definedName>
    <definedName name="_004___CHAPISCO_TETO_1" localSheetId="13">'BANCO DADOS ARQ'!#REF!</definedName>
    <definedName name="_004___COBERTURA" localSheetId="13">'BANCO DADOS ARQ'!#REF!</definedName>
    <definedName name="_004___COBERTURA_1" localSheetId="13">'BANCO DADOS ARQ'!#REF!</definedName>
    <definedName name="_004___CUMEEIRA_EM_FIBROCIMENTO" localSheetId="13">'BANCO DADOS ARQ'!#REF!</definedName>
    <definedName name="_004___CUMEEIRA_EM_FIBROCIMENTO_1" localSheetId="13">'BANCO DADOS ARQ'!#REF!</definedName>
    <definedName name="_004___FORRO_DRYWALL" localSheetId="13">'BANCO DADOS ARQ'!#REF!</definedName>
    <definedName name="_004___FORRO_DRYWALL_1" localSheetId="13">'BANCO DADOS ARQ'!#REF!</definedName>
    <definedName name="_004___FORRO_MINERAL" localSheetId="13">'BANCO DADOS ARQ'!#REF!</definedName>
    <definedName name="_004___INSTALAÇÃO_DE_AZULEJO___H___1_80M___TOTAL" localSheetId="13">'BANCO DADOS ARQ'!#REF!</definedName>
    <definedName name="_004___INSTALAÇÃO_DE_AZULEJO___H___1_80M___TOTAL_1" localSheetId="13">'BANCO DADOS ARQ'!#REF!</definedName>
    <definedName name="_004___MATERIAIS___CALHA" localSheetId="13">'BANCO DADOS ARQ'!#REF!</definedName>
    <definedName name="_004___MATERIAIS___CALHA_1" localSheetId="13">'BANCO DADOS ARQ'!#REF!</definedName>
    <definedName name="_004___REVESTIMENTO_LAMINADO" localSheetId="13">'BANCO DADOS ARQ'!#REF!</definedName>
    <definedName name="_004___RUFO_DE_ENCOSTO_EM_AÇO_GALVANIZADO" localSheetId="13">'BANCO DADOS ARQ'!#REF!</definedName>
    <definedName name="_004___RUFO_DE_ENCOSTO_EM_AÇO_GALVANIZADO_1" localSheetId="13">'BANCO DADOS ARQ'!#REF!</definedName>
    <definedName name="_004___RUFO_DE_ENCOSTO_EM_AÇO_GALVANIZADO_2" localSheetId="13">'BANCO DADOS ARQ'!#REF!</definedName>
    <definedName name="_004___RUFO_PINGADEIRA__EM_AÇO_GALVANIZADO" localSheetId="13">'BANCO DADOS ARQ'!#REF!</definedName>
    <definedName name="_004___RUFO_PINGADEIRA__EM_AÇO_GALVANIZADO_1" localSheetId="13">'BANCO DADOS ARQ'!#REF!</definedName>
    <definedName name="_004___RUFO_PINGADEIRA__EM_AÇO_GALVANIZADO_2" localSheetId="13">'BANCO DADOS ARQ'!#REF!</definedName>
    <definedName name="_004___TESOURA" localSheetId="13">'BANCO DADOS ARQ'!#REF!</definedName>
    <definedName name="_005____PISO_GRANILITE" localSheetId="13">'BANCO DADOS ARQ'!#REF!</definedName>
    <definedName name="_005____PISO_GRANILITE_1" localSheetId="13">'BANCO DADOS ARQ'!#REF!</definedName>
    <definedName name="_005____PISO_MANTA_VÍNILICA" localSheetId="13">'BANCO DADOS ARQ'!#REF!</definedName>
    <definedName name="_005___PISO_60X60CM_GERAL" localSheetId="13">'BANCO DADOS ARQ'!#REF!</definedName>
    <definedName name="_005___PISO_60X60CM_GERAL_1" localSheetId="13">'BANCO DADOS ARQ'!#REF!</definedName>
    <definedName name="_005___PISO_ASSOALHO" localSheetId="13">'BANCO DADOS ARQ'!#REF!</definedName>
    <definedName name="_005___PISO_CERÂMICO_45X45CM____GERAL" localSheetId="13">'BANCO DADOS ARQ'!#REF!</definedName>
    <definedName name="_005___PISO_CERÂMICO_45X45CM____GERAL_1" localSheetId="13">'BANCO DADOS ARQ'!#REF!</definedName>
    <definedName name="_005___PISO_CERÂMICO_45X45CM____GERAL_2" localSheetId="13">'BANCO DADOS ARQ'!#REF!</definedName>
    <definedName name="_005___PISO_GERAL" localSheetId="13">'BANCO DADOS ARQ'!#REF!</definedName>
    <definedName name="_005___PISO_GERAL_1" localSheetId="13">'BANCO DADOS ARQ'!#REF!</definedName>
    <definedName name="_005___RODAPÉ_CERÂMICO" localSheetId="13">'BANCO DADOS ARQ'!#REF!</definedName>
    <definedName name="_005___RODAPÉ_CERÂMICO_1" localSheetId="13">'BANCO DADOS ARQ'!#REF!</definedName>
    <definedName name="_005___RODAPÉ_CERÂMICO_2" localSheetId="13">'BANCO DADOS ARQ'!#REF!</definedName>
    <definedName name="_005___RODAPÉ_CERÂMICO_3" localSheetId="13">'BANCO DADOS ARQ'!#REF!</definedName>
    <definedName name="_005___RODAPÉ_CERÂMICO_45X45CM" localSheetId="13">'BANCO DADOS ARQ'!#REF!</definedName>
    <definedName name="_005___RODAPÉ_CERÂMICO_60X60CM" localSheetId="13">'BANCO DADOS ARQ'!#REF!</definedName>
    <definedName name="_005___RODAPÉ_MANTA_VÍNILICA" localSheetId="13">'BANCO DADOS ARQ'!#REF!</definedName>
    <definedName name="_005___SOLEIRA" localSheetId="13">'BANCO DADOS ARQ'!#REF!</definedName>
    <definedName name="_005___URBANIZAÇÃO" localSheetId="13">'BANCO DADOS ARQ'!#REF!</definedName>
    <definedName name="_005___URBANIZAÇÃO_1" localSheetId="13">'BANCO DADOS ARQ'!#REF!</definedName>
    <definedName name="_006___ACESSÓRIOS_ESPECIAIS_1" localSheetId="13">'BANCO DADOS ARQ'!#REF!</definedName>
    <definedName name="_006___TABELA_DE_LOUÇAS" localSheetId="13">'BANCO DADOS ARQ'!#REF!</definedName>
    <definedName name="_006___TABELA_DE_LOUÇAS_1" localSheetId="13">'BANCO DADOS ARQ'!#REF!</definedName>
    <definedName name="_007___PINTURA_ACRÍLICA_EM_TETO" localSheetId="13">'BANCO DADOS ARQ'!#REF!</definedName>
    <definedName name="_007___PINTURA_ACRÍLICA_EM_TETO_1" localSheetId="13">'BANCO DADOS ARQ'!#REF!</definedName>
    <definedName name="_007___PINTURA_ACRÍLICA_INTERNA_EM_PAREDES" localSheetId="13">'BANCO DADOS ARQ'!#REF!</definedName>
    <definedName name="_007___PINTURA_ACRÍLICA_INTERNA_EM_PAREDES_1" localSheetId="13">'BANCO DADOS ARQ'!#REF!</definedName>
    <definedName name="_007___PINTURA_ESMALTE_EM_SUPERFÍCIE_METÁLICA___JANELA" localSheetId="13">'BANCO DADOS ARQ'!#REF!</definedName>
    <definedName name="_007___PINTURA_ESMALTE_EM_SUPERFÍCIE_METÁLICA___JANELA_1" localSheetId="13">'BANCO DADOS ARQ'!#REF!</definedName>
    <definedName name="_007___PINTURA_ESMALTE_EM_SUPERFÍCIE_METÁLICA___JANELA_2" localSheetId="13">'BANCO DADOS ARQ'!#REF!</definedName>
    <definedName name="_007___PINTURA_ESMALTE_EM_SUPERFÍCIE_METÁLICA___PORTAS" localSheetId="13">'BANCO DADOS ARQ'!#REF!</definedName>
    <definedName name="_007___PINTURA_ESMALTE_EM_SUPERFÍCIE_METÁLICA___PORTAS_1" localSheetId="13">'BANCO DADOS ARQ'!#REF!</definedName>
    <definedName name="_007___PINTURA_ESMALTE_EM_SUPERFÍCIE_METÁLICA___PORTAS_2" localSheetId="13">'BANCO DADOS ARQ'!#REF!</definedName>
    <definedName name="_007___PINTURA_ESMALTE_SINTÉTICO_EM_MADEIRA___PORTAS" localSheetId="13">'BANCO DADOS ARQ'!#REF!</definedName>
    <definedName name="_007___PINTURA_ESMALTE_SINTÉTICO_EM_MADEIRA___PORTAS_1" localSheetId="13">'BANCO DADOS ARQ'!#REF!</definedName>
    <definedName name="_xlnm._FilterDatabase" localSheetId="13" hidden="1">'BANCO DADOS ARQ'!#REF!</definedName>
    <definedName name="_xlnm._FilterDatabase" localSheetId="8" hidden="1">COMPOSIÇÃO!$B$1:$B$132</definedName>
    <definedName name="_xlnm._FilterDatabase" localSheetId="9" hidden="1">COTAÇÕES!$A$1:$A$21</definedName>
    <definedName name="_xlnm._FilterDatabase" localSheetId="6" hidden="1">'MEMORIA DE CALCULO AT'!$J$3:$J$251</definedName>
    <definedName name="_H" localSheetId="3">#REF!</definedName>
    <definedName name="_H">#REF!</definedName>
    <definedName name="_H100000" localSheetId="3">#REF!</definedName>
    <definedName name="_H100000">#REF!</definedName>
    <definedName name="_H655" localSheetId="3">#REF!</definedName>
    <definedName name="_H655">#REF!</definedName>
    <definedName name="_H6555" localSheetId="3">#REF!</definedName>
    <definedName name="_H6555">#REF!</definedName>
    <definedName name="_H65550" localSheetId="3">#REF!</definedName>
    <definedName name="_H65550">#REF!</definedName>
    <definedName name="_H65555" localSheetId="3">#REF!</definedName>
    <definedName name="_H65555">#REF!</definedName>
    <definedName name="_H65600" localSheetId="3">#REF!</definedName>
    <definedName name="_H65600">#REF!</definedName>
    <definedName name="_H65700" localSheetId="3">#REF!</definedName>
    <definedName name="_H65700">#REF!</definedName>
    <definedName name="_H65999" localSheetId="3">#REF!</definedName>
    <definedName name="_H65999">#REF!</definedName>
    <definedName name="_H66000" localSheetId="3">#REF!</definedName>
    <definedName name="_H66000">#REF!</definedName>
    <definedName name="_H67" localSheetId="3">#REF!</definedName>
    <definedName name="_H67">#REF!</definedName>
    <definedName name="_H67000" localSheetId="3">#REF!</definedName>
    <definedName name="_H67000">#REF!</definedName>
    <definedName name="_H69000" localSheetId="3">#REF!</definedName>
    <definedName name="_H69000">#REF!</definedName>
    <definedName name="_H70000" localSheetId="3">#REF!</definedName>
    <definedName name="_H70000">#REF!</definedName>
    <definedName name="_H99000" localSheetId="3">#REF!</definedName>
    <definedName name="_H99000">#REF!</definedName>
    <definedName name="AMBIENTES" localSheetId="14">'[1]MEMORIA DE CALCULO AT'!#REF!</definedName>
    <definedName name="AMBIENTES" localSheetId="15">'[1]MEMORIA DE CALCULO AT'!#REF!</definedName>
    <definedName name="AMBIENTES">'MEMORIA DE CALCULO AT'!$B$15:$J$19</definedName>
    <definedName name="_xlnm.Print_Area" localSheetId="13">'BANCO DADOS ARQ'!#REF!</definedName>
    <definedName name="_xlnm.Print_Area" localSheetId="14">'BDI C DES '!$A$1:$F$52</definedName>
    <definedName name="_xlnm.Print_Area" localSheetId="15">'BDI S DES'!$A$1:$F$50</definedName>
    <definedName name="_xlnm.Print_Area" localSheetId="8">COMPOSIÇÃO!$A$3:$H$154</definedName>
    <definedName name="_xlnm.Print_Area" localSheetId="7">COTAÇÕE!$A$1:$E$186</definedName>
    <definedName name="_xlnm.Print_Area" localSheetId="9">COTAÇÕES!$A$1:$E$21</definedName>
    <definedName name="_xlnm.Print_Area" localSheetId="11">'COTAÇÕES XXX'!$A$1:$E$170</definedName>
    <definedName name="_xlnm.Print_Area" localSheetId="10">'CRONOGRAMA DES'!$A$1:$X$43</definedName>
    <definedName name="_xlnm.Print_Area" localSheetId="12">'CRONOGRAMA S DES'!$A$1:$X$69</definedName>
    <definedName name="_xlnm.Print_Area" localSheetId="3">'ITENS RELEVANTES'!$B$2:$J$20</definedName>
    <definedName name="_xlnm.Print_Area" localSheetId="6">'MEMORIA DE CALCULO AT'!$B$3:$J$246</definedName>
    <definedName name="_xlnm.Print_Area" localSheetId="4">ORÇAMENTO_DES!$B$2:$L$182</definedName>
    <definedName name="_xlnm.Database" localSheetId="14">#REF!</definedName>
    <definedName name="_xlnm.Database" localSheetId="15">#REF!</definedName>
    <definedName name="_xlnm.Database" localSheetId="8">#REF!</definedName>
    <definedName name="_xlnm.Database" localSheetId="7">#REF!</definedName>
    <definedName name="_xlnm.Database" localSheetId="9">#REF!</definedName>
    <definedName name="_xlnm.Database" localSheetId="11">#REF!</definedName>
    <definedName name="_xlnm.Database" localSheetId="3">#REF!</definedName>
    <definedName name="_xlnm.Database" localSheetId="6">#REF!</definedName>
    <definedName name="_xlnm.Database">#REF!</definedName>
    <definedName name="BOLETIM" localSheetId="14">#REF!</definedName>
    <definedName name="BOLETIM" localSheetId="15">#REF!</definedName>
    <definedName name="BOLETIM" localSheetId="8">#REF!</definedName>
    <definedName name="BOLETIM" localSheetId="7">#REF!</definedName>
    <definedName name="BOLETIM" localSheetId="9">#REF!</definedName>
    <definedName name="BOLETIM" localSheetId="11">#REF!</definedName>
    <definedName name="BOLETIM" localSheetId="3">#REF!</definedName>
    <definedName name="BOLETIM" localSheetId="6">#REF!</definedName>
    <definedName name="BOLETIM">#REF!</definedName>
    <definedName name="CONTRATO">[2]APONT!$B$5:$G$426</definedName>
    <definedName name="_xlnm.Criteria" localSheetId="14">#REF!</definedName>
    <definedName name="_xlnm.Criteria" localSheetId="15">#REF!</definedName>
    <definedName name="_xlnm.Criteria" localSheetId="8">#REF!</definedName>
    <definedName name="_xlnm.Criteria" localSheetId="7">#REF!</definedName>
    <definedName name="_xlnm.Criteria" localSheetId="9">#REF!</definedName>
    <definedName name="_xlnm.Criteria" localSheetId="11">#REF!</definedName>
    <definedName name="_xlnm.Criteria" localSheetId="3">#REF!</definedName>
    <definedName name="_xlnm.Criteria" localSheetId="6">#REF!</definedName>
    <definedName name="_xlnm.Criteria">#REF!</definedName>
    <definedName name="DadosExternos_1" localSheetId="13" hidden="1">'BANCO DADOS ARQ'!$B$9:$D$15</definedName>
    <definedName name="DadosExternos_2" localSheetId="13" hidden="1">'BANCO DADOS ARQ'!$B$19:$G$21</definedName>
    <definedName name="DadosExternos_3" localSheetId="13" hidden="1">'BANCO DADOS ARQ'!$B$26:$H$31</definedName>
    <definedName name="EMPRESAS" localSheetId="3">OFFSET([3]COTAÇÃO!#REF!,1,0):OFFSET([3]COTAÇÃO!#REF!,-1,0)</definedName>
    <definedName name="EMPRESAS">OFFSET([3]COTAÇÃO!#REF!,1,0):OFFSET([3]COTAÇÃO!#REF!,-1,0)</definedName>
    <definedName name="Excel_BuiltIn_Database">#REF!</definedName>
    <definedName name="G" localSheetId="14">#REF!</definedName>
    <definedName name="G" localSheetId="15">#REF!</definedName>
    <definedName name="G" localSheetId="8">#REF!</definedName>
    <definedName name="G" localSheetId="7">#REF!</definedName>
    <definedName name="G" localSheetId="9">#REF!</definedName>
    <definedName name="G" localSheetId="11">#REF!</definedName>
    <definedName name="G" localSheetId="3">#REF!</definedName>
    <definedName name="G" localSheetId="6">#REF!</definedName>
    <definedName name="G">#REF!</definedName>
    <definedName name="ImgEscudo" localSheetId="14">INDEX(IMAGENS!$B$1:$B$14,MATCH(DADOS!$D$8,IMAGENS!$A$1:$A$14,0))</definedName>
    <definedName name="ImgEscudo" localSheetId="15">INDEX(IMAGENS!$B$1:$B$14,MATCH(DADOS!$D$8,IMAGENS!$A$1:$A$14,0))</definedName>
    <definedName name="ImgEscudo" localSheetId="8">INDEX(IMAGENS!$B$1:$B$14,MATCH(DADOS!$D$8,IMAGENS!$A$1:$A$14,0))</definedName>
    <definedName name="ImgEscudo" localSheetId="7">INDEX(#REF!,MATCH(#REF!,#REF!,0))</definedName>
    <definedName name="ImgEscudo" localSheetId="9">INDEX(IMAGENS!$B$1:$B$14,MATCH(DADOS!$D$8,IMAGENS!$A$1:$A$14,0))</definedName>
    <definedName name="ImgEscudo" localSheetId="11">INDEX(#REF!,MATCH(#REF!,#REF!,0))</definedName>
    <definedName name="ImgEscudo" localSheetId="10">INDEX(IMAGENS!$B$1:$B$14,MATCH(DADOS!$D$8,IMAGENS!$A$1:$A$14,0))</definedName>
    <definedName name="ImgEscudo" localSheetId="12">INDEX(IMAGENS!$B$1:$B$14,MATCH(DADOS!$D$8,IMAGENS!$A$1:$A$14,0))</definedName>
    <definedName name="ImgEscudo" localSheetId="3">INDEX([4]IMAGENS!$B$1:$B$7,MATCH([4]DADOS!$D$8,[4]IMAGENS!$A$1:$A$7,0))</definedName>
    <definedName name="ImgEscudo" localSheetId="6">INDEX(IMAGENS!$B$1:$B$14,MATCH(DADOS!$D$8,IMAGENS!$A$1:$A$14,0))</definedName>
    <definedName name="ImgEscudo" localSheetId="4">INDEX(IMAGENS!$B$1:$B$14,MATCH(DADOS!$D$8,IMAGENS!$A$1:$A$14,0))</definedName>
    <definedName name="ImgEscudo">INDEX(IMAGENS!$B$1:$B$13,MATCH(DADOS!$D$8,IMAGENS!$A$1:$A$14,0))</definedName>
    <definedName name="INDICES" localSheetId="3">OFFSET([3]COTAÇÃO!#REF!,1,0):OFFSET([3]COTAÇÃO!#REF!,-1,0)</definedName>
    <definedName name="INDICES">OFFSET([3]COTAÇÃO!#REF!,1,0):OFFSET([3]COTAÇÃO!#REF!,-1,0)</definedName>
    <definedName name="ORÇAMENTO" localSheetId="14">[1]!Tabela3[#All]</definedName>
    <definedName name="ORÇAMENTO" localSheetId="15">[1]!Tabela3[#All]</definedName>
    <definedName name="ORÇAMENTO" localSheetId="8">[5]!Tabela3[#All]</definedName>
    <definedName name="ORÇAMENTO" localSheetId="7">[6]!Tabela3[#All]</definedName>
    <definedName name="ORÇAMENTO" localSheetId="9">[6]!Tabela3[#All]</definedName>
    <definedName name="ORÇAMENTO" localSheetId="11">[6]!Tabela3[#All]</definedName>
    <definedName name="ORÇAMENTO" localSheetId="12">Tabela3[#All]</definedName>
    <definedName name="ORÇAMENTO" localSheetId="3">[7]!Tabela3[#All]</definedName>
    <definedName name="ORÇAMENTO">Tabela3[#All]</definedName>
    <definedName name="PAREDES" localSheetId="14">'[1]MEMORIA DE CALCULO AT'!#REF!</definedName>
    <definedName name="PAREDES" localSheetId="15">'[1]MEMORIA DE CALCULO AT'!#REF!</definedName>
    <definedName name="PAREDES">'MEMORIA DE CALCULO AT'!$B$15:$J$19</definedName>
    <definedName name="PRINT" localSheetId="3">#REF!</definedName>
    <definedName name="PRINT">#REF!</definedName>
    <definedName name="Print_Area_MI" localSheetId="14">#REF!</definedName>
    <definedName name="Print_Area_MI" localSheetId="15">#REF!</definedName>
    <definedName name="Print_Area_MI" localSheetId="8">#REF!</definedName>
    <definedName name="Print_Area_MI" localSheetId="7">#REF!</definedName>
    <definedName name="Print_Area_MI" localSheetId="9">#REF!</definedName>
    <definedName name="Print_Area_MI" localSheetId="11">#REF!</definedName>
    <definedName name="Print_Area_MI" localSheetId="3">#REF!</definedName>
    <definedName name="Print_Area_MI" localSheetId="6">#REF!</definedName>
    <definedName name="Print_Area_MI">#REF!</definedName>
    <definedName name="PROC">'MEMORIA DE CALCULO AT'!$C:$J</definedName>
    <definedName name="TH" localSheetId="3">#REF!</definedName>
    <definedName name="TH">#REF!</definedName>
    <definedName name="TIAGO" localSheetId="3">#REF!</definedName>
    <definedName name="TIAGO">#REF!</definedName>
    <definedName name="_xlnm.Print_Titles" localSheetId="4">ORÇAMENTO_DES!#REF!</definedName>
    <definedName name="un" localSheetId="14">#REF!</definedName>
    <definedName name="un" localSheetId="15">#REF!</definedName>
    <definedName name="un" localSheetId="8">#REF!</definedName>
    <definedName name="un" localSheetId="7">#REF!</definedName>
    <definedName name="un" localSheetId="9">#REF!</definedName>
    <definedName name="un" localSheetId="11">#REF!</definedName>
    <definedName name="un" localSheetId="3">#REF!</definedName>
    <definedName name="un" localSheetId="6">#REF!</definedName>
    <definedName name="un">#REF!</definedName>
    <definedName name="W" localSheetId="14">#REF!</definedName>
    <definedName name="W" localSheetId="15">#REF!</definedName>
    <definedName name="W" localSheetId="8">#REF!</definedName>
    <definedName name="W" localSheetId="7">#REF!</definedName>
    <definedName name="W" localSheetId="9">#REF!</definedName>
    <definedName name="W" localSheetId="11">#REF!</definedName>
    <definedName name="W" localSheetId="3">#REF!</definedName>
    <definedName name="W" localSheetId="6">#REF!</definedName>
    <definedName name="W">#REF!</definedName>
    <definedName name="ZX" localSheetId="3">#REF!</definedName>
    <definedName name="ZX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7" l="1"/>
  <c r="D27" i="32"/>
  <c r="A14" i="34"/>
  <c r="E7" i="48" l="1"/>
  <c r="U7" i="47"/>
  <c r="V43" i="47" l="1"/>
  <c r="V44" i="47"/>
  <c r="V45" i="47"/>
  <c r="V46" i="47"/>
  <c r="V47" i="47"/>
  <c r="V48" i="47"/>
  <c r="V49" i="47"/>
  <c r="V50" i="47"/>
  <c r="V51" i="47"/>
  <c r="V52" i="47"/>
  <c r="V53" i="47"/>
  <c r="V54" i="47"/>
  <c r="V55" i="47"/>
  <c r="V56" i="47"/>
  <c r="V57" i="47"/>
  <c r="V58" i="47"/>
  <c r="V59" i="47"/>
  <c r="V60" i="47"/>
  <c r="V61" i="47"/>
  <c r="V62" i="47"/>
  <c r="V63" i="47"/>
  <c r="V64" i="47"/>
  <c r="V66" i="47"/>
  <c r="V42" i="47"/>
  <c r="S43" i="47"/>
  <c r="S44" i="47"/>
  <c r="S45" i="47"/>
  <c r="S46" i="47"/>
  <c r="S47" i="47"/>
  <c r="S48" i="47"/>
  <c r="S49" i="47"/>
  <c r="S50" i="47"/>
  <c r="S51" i="47"/>
  <c r="S52" i="47"/>
  <c r="S53" i="47"/>
  <c r="S54" i="47"/>
  <c r="S55" i="47"/>
  <c r="S56" i="47"/>
  <c r="S57" i="47"/>
  <c r="S58" i="47"/>
  <c r="S59" i="47"/>
  <c r="S60" i="47"/>
  <c r="S61" i="47"/>
  <c r="S62" i="47"/>
  <c r="S63" i="47"/>
  <c r="S64" i="47"/>
  <c r="S65" i="47"/>
  <c r="S66" i="47"/>
  <c r="S42" i="47"/>
  <c r="P43" i="47"/>
  <c r="P44" i="47"/>
  <c r="P45" i="47"/>
  <c r="P46" i="47"/>
  <c r="P47" i="47"/>
  <c r="P48" i="47"/>
  <c r="P49" i="47"/>
  <c r="P50" i="47"/>
  <c r="P51" i="47"/>
  <c r="P52" i="47"/>
  <c r="P53" i="47"/>
  <c r="P54" i="47"/>
  <c r="P55" i="47"/>
  <c r="P56" i="47"/>
  <c r="P57" i="47"/>
  <c r="P58" i="47"/>
  <c r="P59" i="47"/>
  <c r="P60" i="47"/>
  <c r="P61" i="47"/>
  <c r="P62" i="47"/>
  <c r="P63" i="47"/>
  <c r="P64" i="47"/>
  <c r="P65" i="47"/>
  <c r="P66" i="47"/>
  <c r="P42" i="47"/>
  <c r="M43" i="47"/>
  <c r="M44" i="47"/>
  <c r="M45" i="47"/>
  <c r="M46" i="47"/>
  <c r="M47" i="47"/>
  <c r="M48" i="47"/>
  <c r="M49" i="47"/>
  <c r="M50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42" i="47"/>
  <c r="J43" i="47"/>
  <c r="J44" i="47"/>
  <c r="J45" i="47"/>
  <c r="J46" i="47"/>
  <c r="J47" i="47"/>
  <c r="J48" i="47"/>
  <c r="J49" i="47"/>
  <c r="J50" i="47"/>
  <c r="J51" i="47"/>
  <c r="J52" i="47"/>
  <c r="J53" i="47"/>
  <c r="J54" i="47"/>
  <c r="J55" i="47"/>
  <c r="J56" i="47"/>
  <c r="J57" i="47"/>
  <c r="J58" i="47"/>
  <c r="J59" i="47"/>
  <c r="J60" i="47"/>
  <c r="J61" i="47"/>
  <c r="J62" i="47"/>
  <c r="J63" i="47"/>
  <c r="J64" i="47"/>
  <c r="J65" i="47"/>
  <c r="J66" i="47"/>
  <c r="J42" i="47"/>
  <c r="G43" i="47"/>
  <c r="G44" i="47"/>
  <c r="G45" i="47"/>
  <c r="G46" i="47"/>
  <c r="G47" i="47"/>
  <c r="G48" i="47"/>
  <c r="G49" i="47"/>
  <c r="G50" i="47"/>
  <c r="G51" i="47"/>
  <c r="G52" i="47"/>
  <c r="G53" i="47"/>
  <c r="G54" i="47"/>
  <c r="G55" i="47"/>
  <c r="G56" i="47"/>
  <c r="G57" i="47"/>
  <c r="G58" i="47"/>
  <c r="G59" i="47"/>
  <c r="G60" i="47"/>
  <c r="G61" i="47"/>
  <c r="G62" i="47"/>
  <c r="G63" i="47"/>
  <c r="G64" i="47"/>
  <c r="G65" i="47"/>
  <c r="G66" i="47"/>
  <c r="G42" i="47"/>
  <c r="V12" i="47"/>
  <c r="V13" i="47"/>
  <c r="V14" i="47"/>
  <c r="V15" i="47"/>
  <c r="V16" i="47"/>
  <c r="V17" i="47"/>
  <c r="V18" i="47"/>
  <c r="V19" i="47"/>
  <c r="V20" i="47"/>
  <c r="V21" i="47"/>
  <c r="V22" i="47"/>
  <c r="V23" i="47"/>
  <c r="V24" i="47"/>
  <c r="V25" i="47"/>
  <c r="V26" i="47"/>
  <c r="V27" i="47"/>
  <c r="V28" i="47"/>
  <c r="V29" i="47"/>
  <c r="V30" i="47"/>
  <c r="V31" i="47"/>
  <c r="V32" i="47"/>
  <c r="V33" i="47"/>
  <c r="V34" i="47"/>
  <c r="V35" i="47"/>
  <c r="V11" i="47"/>
  <c r="S12" i="47"/>
  <c r="S13" i="47"/>
  <c r="S14" i="47"/>
  <c r="S15" i="47"/>
  <c r="S16" i="47"/>
  <c r="S17" i="47"/>
  <c r="S18" i="47"/>
  <c r="S19" i="47"/>
  <c r="S20" i="47"/>
  <c r="S21" i="47"/>
  <c r="S22" i="47"/>
  <c r="S23" i="47"/>
  <c r="S24" i="47"/>
  <c r="S25" i="47"/>
  <c r="S26" i="47"/>
  <c r="S27" i="47"/>
  <c r="S28" i="47"/>
  <c r="S29" i="47"/>
  <c r="S30" i="47"/>
  <c r="S31" i="47"/>
  <c r="S32" i="47"/>
  <c r="S33" i="47"/>
  <c r="S34" i="47"/>
  <c r="S35" i="47"/>
  <c r="S11" i="47"/>
  <c r="P12" i="47"/>
  <c r="P13" i="47"/>
  <c r="P14" i="47"/>
  <c r="P15" i="47"/>
  <c r="P16" i="47"/>
  <c r="P17" i="47"/>
  <c r="P18" i="47"/>
  <c r="P19" i="47"/>
  <c r="P20" i="47"/>
  <c r="P21" i="47"/>
  <c r="P22" i="47"/>
  <c r="P23" i="47"/>
  <c r="P24" i="47"/>
  <c r="P25" i="47"/>
  <c r="P26" i="47"/>
  <c r="P27" i="47"/>
  <c r="P28" i="47"/>
  <c r="P29" i="47"/>
  <c r="P30" i="47"/>
  <c r="P31" i="47"/>
  <c r="P32" i="47"/>
  <c r="P33" i="47"/>
  <c r="P34" i="47"/>
  <c r="P35" i="47"/>
  <c r="P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33" i="47"/>
  <c r="M34" i="47"/>
  <c r="M35" i="47"/>
  <c r="M11" i="47"/>
  <c r="J12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J25" i="47"/>
  <c r="J26" i="47"/>
  <c r="J27" i="47"/>
  <c r="J28" i="47"/>
  <c r="J29" i="47"/>
  <c r="J30" i="47"/>
  <c r="J31" i="47"/>
  <c r="J32" i="47"/>
  <c r="J33" i="47"/>
  <c r="J34" i="47"/>
  <c r="J35" i="47"/>
  <c r="J11" i="47"/>
  <c r="G12" i="47"/>
  <c r="G13" i="47"/>
  <c r="G14" i="47"/>
  <c r="G15" i="47"/>
  <c r="G16" i="47"/>
  <c r="G17" i="47"/>
  <c r="G18" i="47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G33" i="47"/>
  <c r="G34" i="47"/>
  <c r="G35" i="47"/>
  <c r="G11" i="47"/>
  <c r="B66" i="47"/>
  <c r="B65" i="47"/>
  <c r="B64" i="47"/>
  <c r="B63" i="47"/>
  <c r="B62" i="47"/>
  <c r="B61" i="47"/>
  <c r="B60" i="47"/>
  <c r="B59" i="47"/>
  <c r="B58" i="47"/>
  <c r="B57" i="47"/>
  <c r="B56" i="47"/>
  <c r="B55" i="47"/>
  <c r="B54" i="47"/>
  <c r="B53" i="47"/>
  <c r="B52" i="47"/>
  <c r="B51" i="47"/>
  <c r="B50" i="47"/>
  <c r="B49" i="47"/>
  <c r="B48" i="47"/>
  <c r="B47" i="47"/>
  <c r="B46" i="47"/>
  <c r="B45" i="47"/>
  <c r="B44" i="47"/>
  <c r="B43" i="47"/>
  <c r="B42" i="47"/>
  <c r="B35" i="47"/>
  <c r="B34" i="47"/>
  <c r="B33" i="47"/>
  <c r="B32" i="47"/>
  <c r="B31" i="47"/>
  <c r="B30" i="47"/>
  <c r="B29" i="47"/>
  <c r="B28" i="47"/>
  <c r="B27" i="47"/>
  <c r="B26" i="47"/>
  <c r="B25" i="47"/>
  <c r="B24" i="47"/>
  <c r="B23" i="47"/>
  <c r="B22" i="47"/>
  <c r="B21" i="47"/>
  <c r="B20" i="47"/>
  <c r="B19" i="47"/>
  <c r="B18" i="47"/>
  <c r="B17" i="47"/>
  <c r="B16" i="47"/>
  <c r="B15" i="47"/>
  <c r="B14" i="47"/>
  <c r="B13" i="47"/>
  <c r="B12" i="47"/>
  <c r="B11" i="47"/>
  <c r="A8" i="47"/>
  <c r="C40" i="48" l="1"/>
  <c r="E50" i="48" s="1"/>
  <c r="C16" i="48"/>
  <c r="E26" i="48" s="1"/>
  <c r="A31" i="48"/>
  <c r="A30" i="48"/>
  <c r="A8" i="48"/>
  <c r="A32" i="48" s="1"/>
  <c r="A5" i="48"/>
  <c r="A29" i="48" s="1"/>
  <c r="B3" i="48"/>
  <c r="B1" i="48"/>
  <c r="E24" i="47" l="1"/>
  <c r="X66" i="47" l="1"/>
  <c r="X65" i="47"/>
  <c r="X64" i="47"/>
  <c r="X63" i="47"/>
  <c r="X62" i="47"/>
  <c r="X61" i="47"/>
  <c r="X60" i="47"/>
  <c r="X59" i="47"/>
  <c r="X58" i="47"/>
  <c r="X57" i="47"/>
  <c r="X56" i="47"/>
  <c r="X55" i="47"/>
  <c r="X54" i="47"/>
  <c r="X53" i="47"/>
  <c r="X52" i="47"/>
  <c r="X51" i="47"/>
  <c r="X50" i="47"/>
  <c r="X49" i="47"/>
  <c r="X48" i="47"/>
  <c r="X47" i="47"/>
  <c r="X46" i="47"/>
  <c r="X45" i="47"/>
  <c r="X44" i="47"/>
  <c r="X43" i="47"/>
  <c r="X42" i="47"/>
  <c r="X35" i="47"/>
  <c r="H35" i="47"/>
  <c r="X34" i="47"/>
  <c r="H34" i="47"/>
  <c r="K34" i="47" s="1"/>
  <c r="N34" i="47" s="1"/>
  <c r="Q34" i="47" s="1"/>
  <c r="T34" i="47" s="1"/>
  <c r="W34" i="47" s="1"/>
  <c r="H65" i="47" s="1"/>
  <c r="K65" i="47" s="1"/>
  <c r="N65" i="47" s="1"/>
  <c r="Q65" i="47" s="1"/>
  <c r="T65" i="47" s="1"/>
  <c r="X33" i="47"/>
  <c r="H33" i="47"/>
  <c r="X32" i="47"/>
  <c r="H32" i="47"/>
  <c r="X31" i="47"/>
  <c r="H31" i="47"/>
  <c r="X30" i="47"/>
  <c r="H30" i="47"/>
  <c r="X29" i="47"/>
  <c r="H29" i="47"/>
  <c r="X28" i="47"/>
  <c r="H28" i="47"/>
  <c r="X27" i="47"/>
  <c r="H27" i="47"/>
  <c r="K27" i="47" s="1"/>
  <c r="N27" i="47" s="1"/>
  <c r="Q27" i="47" s="1"/>
  <c r="T27" i="47" s="1"/>
  <c r="W27" i="47" s="1"/>
  <c r="X26" i="47"/>
  <c r="H26" i="47"/>
  <c r="X25" i="47"/>
  <c r="H25" i="47"/>
  <c r="X24" i="47"/>
  <c r="H24" i="47"/>
  <c r="X23" i="47"/>
  <c r="H23" i="47"/>
  <c r="X22" i="47"/>
  <c r="H22" i="47"/>
  <c r="X21" i="47"/>
  <c r="H21" i="47"/>
  <c r="X20" i="47"/>
  <c r="H20" i="47"/>
  <c r="X19" i="47"/>
  <c r="H19" i="47"/>
  <c r="X18" i="47"/>
  <c r="H18" i="47"/>
  <c r="X17" i="47"/>
  <c r="H17" i="47"/>
  <c r="K17" i="47" s="1"/>
  <c r="N17" i="47" s="1"/>
  <c r="Q17" i="47" s="1"/>
  <c r="T17" i="47" s="1"/>
  <c r="W17" i="47" s="1"/>
  <c r="X16" i="47"/>
  <c r="H16" i="47"/>
  <c r="X15" i="47"/>
  <c r="H15" i="47"/>
  <c r="X14" i="47"/>
  <c r="H14" i="47"/>
  <c r="X13" i="47"/>
  <c r="H13" i="47"/>
  <c r="X12" i="47"/>
  <c r="H12" i="47"/>
  <c r="K12" i="47" s="1"/>
  <c r="X11" i="47"/>
  <c r="H11" i="47"/>
  <c r="K11" i="47" s="1"/>
  <c r="A7" i="47"/>
  <c r="A6" i="47"/>
  <c r="A5" i="47"/>
  <c r="C3" i="47"/>
  <c r="C1" i="47"/>
  <c r="K29" i="47" l="1"/>
  <c r="N29" i="47" s="1"/>
  <c r="Q29" i="47" s="1"/>
  <c r="T29" i="47" s="1"/>
  <c r="W29" i="47" s="1"/>
  <c r="H60" i="47" s="1"/>
  <c r="K60" i="47" s="1"/>
  <c r="N60" i="47" s="1"/>
  <c r="Q60" i="47" s="1"/>
  <c r="T60" i="47" s="1"/>
  <c r="W60" i="47" s="1"/>
  <c r="K18" i="47"/>
  <c r="N18" i="47" s="1"/>
  <c r="Q18" i="47" s="1"/>
  <c r="T18" i="47" s="1"/>
  <c r="W18" i="47" s="1"/>
  <c r="H49" i="47" s="1"/>
  <c r="K49" i="47" s="1"/>
  <c r="N49" i="47" s="1"/>
  <c r="Q49" i="47" s="1"/>
  <c r="T49" i="47" s="1"/>
  <c r="W49" i="47" s="1"/>
  <c r="K22" i="47"/>
  <c r="N22" i="47" s="1"/>
  <c r="Q22" i="47" s="1"/>
  <c r="T22" i="47" s="1"/>
  <c r="W22" i="47" s="1"/>
  <c r="H53" i="47" s="1"/>
  <c r="K53" i="47" s="1"/>
  <c r="N53" i="47" s="1"/>
  <c r="Q53" i="47" s="1"/>
  <c r="T53" i="47" s="1"/>
  <c r="W53" i="47" s="1"/>
  <c r="K26" i="47"/>
  <c r="N26" i="47" s="1"/>
  <c r="Q26" i="47" s="1"/>
  <c r="T26" i="47" s="1"/>
  <c r="W26" i="47" s="1"/>
  <c r="H57" i="47" s="1"/>
  <c r="K57" i="47" s="1"/>
  <c r="N57" i="47" s="1"/>
  <c r="Q57" i="47" s="1"/>
  <c r="T57" i="47" s="1"/>
  <c r="W57" i="47" s="1"/>
  <c r="K30" i="47"/>
  <c r="N30" i="47" s="1"/>
  <c r="Q30" i="47" s="1"/>
  <c r="T30" i="47" s="1"/>
  <c r="W30" i="47" s="1"/>
  <c r="H61" i="47" s="1"/>
  <c r="K61" i="47" s="1"/>
  <c r="N61" i="47" s="1"/>
  <c r="Q61" i="47" s="1"/>
  <c r="T61" i="47" s="1"/>
  <c r="W61" i="47" s="1"/>
  <c r="K14" i="47"/>
  <c r="N14" i="47" s="1"/>
  <c r="Q14" i="47" s="1"/>
  <c r="T14" i="47" s="1"/>
  <c r="W14" i="47" s="1"/>
  <c r="H45" i="47" s="1"/>
  <c r="K45" i="47" s="1"/>
  <c r="K19" i="47"/>
  <c r="N19" i="47" s="1"/>
  <c r="Q19" i="47" s="1"/>
  <c r="T19" i="47" s="1"/>
  <c r="W19" i="47" s="1"/>
  <c r="H50" i="47" s="1"/>
  <c r="K50" i="47" s="1"/>
  <c r="N50" i="47" s="1"/>
  <c r="Q50" i="47" s="1"/>
  <c r="T50" i="47" s="1"/>
  <c r="W50" i="47" s="1"/>
  <c r="K23" i="47"/>
  <c r="N23" i="47" s="1"/>
  <c r="Q23" i="47" s="1"/>
  <c r="T23" i="47" s="1"/>
  <c r="W23" i="47" s="1"/>
  <c r="H54" i="47" s="1"/>
  <c r="K54" i="47" s="1"/>
  <c r="N54" i="47" s="1"/>
  <c r="Q54" i="47" s="1"/>
  <c r="T54" i="47" s="1"/>
  <c r="W54" i="47" s="1"/>
  <c r="K15" i="47"/>
  <c r="N15" i="47" s="1"/>
  <c r="Q15" i="47" s="1"/>
  <c r="T15" i="47" s="1"/>
  <c r="W15" i="47" s="1"/>
  <c r="H46" i="47" s="1"/>
  <c r="K46" i="47" s="1"/>
  <c r="N46" i="47" s="1"/>
  <c r="Q46" i="47" s="1"/>
  <c r="T46" i="47" s="1"/>
  <c r="W46" i="47" s="1"/>
  <c r="K16" i="47"/>
  <c r="N16" i="47" s="1"/>
  <c r="Q16" i="47" s="1"/>
  <c r="T16" i="47" s="1"/>
  <c r="W16" i="47" s="1"/>
  <c r="H47" i="47" s="1"/>
  <c r="K47" i="47" s="1"/>
  <c r="N47" i="47" s="1"/>
  <c r="Q47" i="47" s="1"/>
  <c r="T47" i="47" s="1"/>
  <c r="W47" i="47" s="1"/>
  <c r="K31" i="47"/>
  <c r="N31" i="47" s="1"/>
  <c r="Q31" i="47" s="1"/>
  <c r="T31" i="47" s="1"/>
  <c r="W31" i="47" s="1"/>
  <c r="H62" i="47" s="1"/>
  <c r="K62" i="47" s="1"/>
  <c r="N62" i="47" s="1"/>
  <c r="Q62" i="47" s="1"/>
  <c r="T62" i="47" s="1"/>
  <c r="W62" i="47" s="1"/>
  <c r="K20" i="47"/>
  <c r="N20" i="47" s="1"/>
  <c r="Q20" i="47" s="1"/>
  <c r="T20" i="47" s="1"/>
  <c r="W20" i="47" s="1"/>
  <c r="H51" i="47" s="1"/>
  <c r="K51" i="47" s="1"/>
  <c r="N51" i="47" s="1"/>
  <c r="Q51" i="47" s="1"/>
  <c r="T51" i="47" s="1"/>
  <c r="W51" i="47" s="1"/>
  <c r="K24" i="47"/>
  <c r="N24" i="47" s="1"/>
  <c r="Q24" i="47" s="1"/>
  <c r="T24" i="47" s="1"/>
  <c r="W24" i="47" s="1"/>
  <c r="H55" i="47" s="1"/>
  <c r="K55" i="47" s="1"/>
  <c r="N55" i="47" s="1"/>
  <c r="Q55" i="47" s="1"/>
  <c r="T55" i="47" s="1"/>
  <c r="W55" i="47" s="1"/>
  <c r="K35" i="47"/>
  <c r="N35" i="47" s="1"/>
  <c r="Q35" i="47" s="1"/>
  <c r="T35" i="47" s="1"/>
  <c r="W35" i="47" s="1"/>
  <c r="H66" i="47" s="1"/>
  <c r="K66" i="47" s="1"/>
  <c r="N66" i="47" s="1"/>
  <c r="Q66" i="47" s="1"/>
  <c r="T66" i="47" s="1"/>
  <c r="W66" i="47" s="1"/>
  <c r="K13" i="47"/>
  <c r="N13" i="47" s="1"/>
  <c r="Q13" i="47" s="1"/>
  <c r="T13" i="47" s="1"/>
  <c r="W13" i="47" s="1"/>
  <c r="H44" i="47" s="1"/>
  <c r="K44" i="47" s="1"/>
  <c r="K28" i="47"/>
  <c r="N28" i="47" s="1"/>
  <c r="Q28" i="47" s="1"/>
  <c r="T28" i="47" s="1"/>
  <c r="W28" i="47" s="1"/>
  <c r="H59" i="47" s="1"/>
  <c r="K59" i="47" s="1"/>
  <c r="N59" i="47" s="1"/>
  <c r="Q59" i="47" s="1"/>
  <c r="T59" i="47" s="1"/>
  <c r="W59" i="47" s="1"/>
  <c r="K32" i="47"/>
  <c r="N32" i="47" s="1"/>
  <c r="Q32" i="47" s="1"/>
  <c r="T32" i="47" s="1"/>
  <c r="W32" i="47" s="1"/>
  <c r="H63" i="47" s="1"/>
  <c r="K63" i="47" s="1"/>
  <c r="N63" i="47" s="1"/>
  <c r="Q63" i="47" s="1"/>
  <c r="T63" i="47" s="1"/>
  <c r="W63" i="47" s="1"/>
  <c r="K21" i="47"/>
  <c r="N21" i="47" s="1"/>
  <c r="Q21" i="47" s="1"/>
  <c r="T21" i="47" s="1"/>
  <c r="W21" i="47" s="1"/>
  <c r="H52" i="47" s="1"/>
  <c r="K52" i="47" s="1"/>
  <c r="N52" i="47" s="1"/>
  <c r="Q52" i="47" s="1"/>
  <c r="T52" i="47" s="1"/>
  <c r="W52" i="47" s="1"/>
  <c r="K25" i="47"/>
  <c r="N25" i="47" s="1"/>
  <c r="Q25" i="47" s="1"/>
  <c r="T25" i="47" s="1"/>
  <c r="W25" i="47" s="1"/>
  <c r="H56" i="47" s="1"/>
  <c r="K56" i="47" s="1"/>
  <c r="N56" i="47" s="1"/>
  <c r="Q56" i="47" s="1"/>
  <c r="T56" i="47" s="1"/>
  <c r="W56" i="47" s="1"/>
  <c r="K33" i="47"/>
  <c r="N33" i="47" s="1"/>
  <c r="Q33" i="47" s="1"/>
  <c r="T33" i="47" s="1"/>
  <c r="W33" i="47" s="1"/>
  <c r="H64" i="47" s="1"/>
  <c r="K64" i="47" s="1"/>
  <c r="N64" i="47" s="1"/>
  <c r="Q64" i="47" s="1"/>
  <c r="T64" i="47" s="1"/>
  <c r="W64" i="47" s="1"/>
  <c r="W65" i="47"/>
  <c r="H58" i="47"/>
  <c r="K58" i="47" s="1"/>
  <c r="N58" i="47" s="1"/>
  <c r="Q58" i="47" s="1"/>
  <c r="T58" i="47" s="1"/>
  <c r="W58" i="47" s="1"/>
  <c r="H48" i="47"/>
  <c r="K48" i="47" s="1"/>
  <c r="N48" i="47" s="1"/>
  <c r="Q48" i="47" s="1"/>
  <c r="T48" i="47" s="1"/>
  <c r="W48" i="47" s="1"/>
  <c r="N11" i="47"/>
  <c r="N12" i="47"/>
  <c r="Q12" i="47" s="1"/>
  <c r="E31" i="47" l="1"/>
  <c r="E32" i="47"/>
  <c r="T12" i="47"/>
  <c r="W12" i="47" s="1"/>
  <c r="H43" i="47" s="1"/>
  <c r="K43" i="47" s="1"/>
  <c r="Q11" i="47"/>
  <c r="N44" i="47"/>
  <c r="N45" i="47"/>
  <c r="E30" i="47" l="1"/>
  <c r="T11" i="47"/>
  <c r="W11" i="47" s="1"/>
  <c r="H42" i="47" s="1"/>
  <c r="Q44" i="47"/>
  <c r="T44" i="47" s="1"/>
  <c r="W44" i="47" s="1"/>
  <c r="N43" i="47"/>
  <c r="Q45" i="47"/>
  <c r="T45" i="47" s="1"/>
  <c r="W45" i="47" s="1"/>
  <c r="E29" i="47" l="1"/>
  <c r="K42" i="47"/>
  <c r="Q43" i="47"/>
  <c r="T43" i="47" s="1"/>
  <c r="W43" i="47" s="1"/>
  <c r="G3" i="45"/>
  <c r="G4" i="45"/>
  <c r="G5" i="45"/>
  <c r="G6" i="45"/>
  <c r="G7" i="45"/>
  <c r="G8" i="45"/>
  <c r="G9" i="45"/>
  <c r="G10" i="45"/>
  <c r="G11" i="45"/>
  <c r="G12" i="45"/>
  <c r="G13" i="45"/>
  <c r="G14" i="45"/>
  <c r="G16" i="45"/>
  <c r="G17" i="45"/>
  <c r="G18" i="45"/>
  <c r="G19" i="45"/>
  <c r="G20" i="45"/>
  <c r="G2" i="45"/>
  <c r="D21" i="45"/>
  <c r="G21" i="45" s="1"/>
  <c r="K18" i="45"/>
  <c r="D15" i="45"/>
  <c r="G15" i="45" s="1"/>
  <c r="G22" i="45" l="1"/>
  <c r="N42" i="47"/>
  <c r="Q42" i="47" l="1"/>
  <c r="T42" i="47" s="1"/>
  <c r="W42" i="47" s="1"/>
  <c r="B117" i="44" l="1"/>
  <c r="B121" i="44"/>
  <c r="B120" i="44"/>
  <c r="B119" i="44"/>
  <c r="E117" i="44"/>
  <c r="B113" i="44"/>
  <c r="B114" i="44"/>
  <c r="B112" i="44"/>
  <c r="B110" i="44"/>
  <c r="E110" i="44"/>
  <c r="B106" i="44"/>
  <c r="B107" i="44"/>
  <c r="B105" i="44"/>
  <c r="B103" i="44"/>
  <c r="B136" i="44"/>
  <c r="B135" i="44"/>
  <c r="B134" i="44"/>
  <c r="E132" i="44"/>
  <c r="B100" i="44"/>
  <c r="B96" i="44"/>
  <c r="B99" i="44"/>
  <c r="B98" i="44"/>
  <c r="E96" i="44"/>
  <c r="E25" i="47" l="1"/>
  <c r="E20" i="47" l="1"/>
  <c r="B185" i="44" l="1"/>
  <c r="B184" i="44"/>
  <c r="B183" i="44"/>
  <c r="E181" i="44"/>
  <c r="B178" i="44"/>
  <c r="B177" i="44"/>
  <c r="B176" i="44"/>
  <c r="E174" i="44"/>
  <c r="B174" i="44"/>
  <c r="B171" i="44"/>
  <c r="B170" i="44"/>
  <c r="B169" i="44"/>
  <c r="E167" i="44"/>
  <c r="B164" i="44"/>
  <c r="B163" i="44"/>
  <c r="B162" i="44"/>
  <c r="E160" i="44"/>
  <c r="B157" i="44"/>
  <c r="B156" i="44"/>
  <c r="B155" i="44"/>
  <c r="E153" i="44"/>
  <c r="B153" i="44"/>
  <c r="B150" i="44"/>
  <c r="B149" i="44"/>
  <c r="B148" i="44"/>
  <c r="E146" i="44"/>
  <c r="B143" i="44"/>
  <c r="B142" i="44"/>
  <c r="B141" i="44"/>
  <c r="E139" i="44"/>
  <c r="E103" i="44"/>
  <c r="B93" i="44"/>
  <c r="B92" i="44"/>
  <c r="B91" i="44"/>
  <c r="E89" i="44"/>
  <c r="J86" i="44"/>
  <c r="B86" i="44"/>
  <c r="B85" i="44"/>
  <c r="B84" i="44"/>
  <c r="E82" i="44"/>
  <c r="B79" i="44"/>
  <c r="B78" i="44"/>
  <c r="B77" i="44"/>
  <c r="E75" i="44"/>
  <c r="B72" i="44"/>
  <c r="B71" i="44"/>
  <c r="B70" i="44"/>
  <c r="E68" i="44"/>
  <c r="B65" i="44"/>
  <c r="B64" i="44"/>
  <c r="B63" i="44"/>
  <c r="E61" i="44"/>
  <c r="B58" i="44"/>
  <c r="B57" i="44"/>
  <c r="H56" i="44"/>
  <c r="B56" i="44"/>
  <c r="E54" i="44"/>
  <c r="L53" i="44"/>
  <c r="B8" i="44"/>
  <c r="A8" i="44"/>
  <c r="B6" i="44"/>
  <c r="A5" i="44"/>
  <c r="B3" i="44"/>
  <c r="B134" i="43" l="1"/>
  <c r="B133" i="43"/>
  <c r="B132" i="43"/>
  <c r="E130" i="43"/>
  <c r="B50" i="43"/>
  <c r="B49" i="43"/>
  <c r="B48" i="43"/>
  <c r="E46" i="43"/>
  <c r="E39" i="43"/>
  <c r="B148" i="43"/>
  <c r="B147" i="43"/>
  <c r="B146" i="43"/>
  <c r="E144" i="43"/>
  <c r="B162" i="43"/>
  <c r="B161" i="43"/>
  <c r="B160" i="43"/>
  <c r="E158" i="43"/>
  <c r="B155" i="43"/>
  <c r="B154" i="43"/>
  <c r="B153" i="43"/>
  <c r="E151" i="43"/>
  <c r="B141" i="43"/>
  <c r="B140" i="43"/>
  <c r="B139" i="43"/>
  <c r="E137" i="43"/>
  <c r="B127" i="43"/>
  <c r="B126" i="43"/>
  <c r="B125" i="43"/>
  <c r="E123" i="43"/>
  <c r="B120" i="43"/>
  <c r="B119" i="43"/>
  <c r="B118" i="43"/>
  <c r="E116" i="43"/>
  <c r="B113" i="43"/>
  <c r="B112" i="43"/>
  <c r="B111" i="43"/>
  <c r="E109" i="43"/>
  <c r="B106" i="43"/>
  <c r="B105" i="43"/>
  <c r="B104" i="43"/>
  <c r="E102" i="43"/>
  <c r="B99" i="43"/>
  <c r="B98" i="43"/>
  <c r="B97" i="43"/>
  <c r="E95" i="43"/>
  <c r="B92" i="43"/>
  <c r="B91" i="43"/>
  <c r="B90" i="43"/>
  <c r="E88" i="43"/>
  <c r="B85" i="43"/>
  <c r="B84" i="43"/>
  <c r="B83" i="43"/>
  <c r="E81" i="43"/>
  <c r="B78" i="43"/>
  <c r="B77" i="43"/>
  <c r="B76" i="43"/>
  <c r="E74" i="43"/>
  <c r="J71" i="43"/>
  <c r="B71" i="43"/>
  <c r="B70" i="43"/>
  <c r="B69" i="43"/>
  <c r="E67" i="43"/>
  <c r="B64" i="43"/>
  <c r="B63" i="43"/>
  <c r="B62" i="43"/>
  <c r="E60" i="43"/>
  <c r="B57" i="43"/>
  <c r="B56" i="43"/>
  <c r="B55" i="43"/>
  <c r="E53" i="43"/>
  <c r="B43" i="43"/>
  <c r="B42" i="43"/>
  <c r="H41" i="43"/>
  <c r="B41" i="43"/>
  <c r="L38" i="43"/>
  <c r="B8" i="43"/>
  <c r="A8" i="43"/>
  <c r="B6" i="43"/>
  <c r="B5" i="43"/>
  <c r="A5" i="43"/>
  <c r="B3" i="43"/>
  <c r="B2" i="43"/>
  <c r="A8" i="34" l="1"/>
  <c r="A13" i="34"/>
  <c r="A12" i="34"/>
  <c r="A11" i="34"/>
  <c r="A10" i="34"/>
  <c r="A9" i="34"/>
  <c r="B8" i="47" l="1"/>
  <c r="B8" i="48"/>
  <c r="B32" i="48" s="1"/>
  <c r="D24" i="32" l="1"/>
  <c r="E35" i="47" l="1"/>
  <c r="E34" i="47"/>
  <c r="E13" i="47"/>
  <c r="E12" i="47"/>
  <c r="E11" i="47"/>
  <c r="E26" i="47"/>
  <c r="E33" i="47" l="1"/>
  <c r="E28" i="47"/>
  <c r="E22" i="47"/>
  <c r="E19" i="47"/>
  <c r="E16" i="47"/>
  <c r="E21" i="47"/>
  <c r="E15" i="47" l="1"/>
  <c r="E14" i="47" l="1"/>
  <c r="B7" i="48" l="1"/>
  <c r="B31" i="48" s="1"/>
  <c r="B2" i="48" l="1"/>
  <c r="B5" i="48"/>
  <c r="B29" i="48" s="1"/>
  <c r="B6" i="47"/>
  <c r="B6" i="48"/>
  <c r="B30" i="48" s="1"/>
  <c r="B7" i="44"/>
  <c r="B7" i="47"/>
  <c r="B2" i="44"/>
  <c r="C2" i="47"/>
  <c r="B5" i="44"/>
  <c r="B5" i="47"/>
  <c r="B7" i="43"/>
  <c r="A6" i="34"/>
  <c r="A5" i="34"/>
  <c r="A4" i="34"/>
  <c r="A3" i="34"/>
  <c r="A2" i="34"/>
  <c r="A1" i="34"/>
  <c r="E60" i="47" l="1"/>
  <c r="U29" i="47"/>
  <c r="R29" i="47"/>
  <c r="O29" i="47"/>
  <c r="L29" i="47"/>
  <c r="I29" i="47"/>
  <c r="F29" i="47"/>
  <c r="I35" i="47" l="1"/>
  <c r="O33" i="47"/>
  <c r="L33" i="47"/>
  <c r="I33" i="47"/>
  <c r="F33" i="47"/>
  <c r="E64" i="47"/>
  <c r="U33" i="47"/>
  <c r="R33" i="47"/>
  <c r="I32" i="47"/>
  <c r="R32" i="47"/>
  <c r="O32" i="47"/>
  <c r="L32" i="47"/>
  <c r="F32" i="47"/>
  <c r="U32" i="47"/>
  <c r="E63" i="47"/>
  <c r="U60" i="47"/>
  <c r="R60" i="47"/>
  <c r="O60" i="47"/>
  <c r="L60" i="47"/>
  <c r="I60" i="47"/>
  <c r="F60" i="47"/>
  <c r="E61" i="47"/>
  <c r="U30" i="47"/>
  <c r="R30" i="47"/>
  <c r="O30" i="47"/>
  <c r="L30" i="47"/>
  <c r="I30" i="47"/>
  <c r="F30" i="47"/>
  <c r="I22" i="47"/>
  <c r="E53" i="47"/>
  <c r="F22" i="47"/>
  <c r="U22" i="47"/>
  <c r="R22" i="47"/>
  <c r="O22" i="47"/>
  <c r="L22" i="47"/>
  <c r="U26" i="47"/>
  <c r="R26" i="47"/>
  <c r="O26" i="47"/>
  <c r="L26" i="47"/>
  <c r="I26" i="47"/>
  <c r="E57" i="47"/>
  <c r="F26" i="47"/>
  <c r="U34" i="47"/>
  <c r="R34" i="47"/>
  <c r="O34" i="47"/>
  <c r="L34" i="47"/>
  <c r="I34" i="47"/>
  <c r="E65" i="47"/>
  <c r="F34" i="47"/>
  <c r="F12" i="47"/>
  <c r="U12" i="47"/>
  <c r="R12" i="47"/>
  <c r="O12" i="47"/>
  <c r="L12" i="47"/>
  <c r="I12" i="47"/>
  <c r="E43" i="47"/>
  <c r="I13" i="47"/>
  <c r="E44" i="47"/>
  <c r="F13" i="47"/>
  <c r="U13" i="47"/>
  <c r="R13" i="47"/>
  <c r="O13" i="47"/>
  <c r="L13" i="47"/>
  <c r="U11" i="47"/>
  <c r="R11" i="47"/>
  <c r="O11" i="47"/>
  <c r="L11" i="47"/>
  <c r="I11" i="47"/>
  <c r="E42" i="47"/>
  <c r="R16" i="47"/>
  <c r="O16" i="47"/>
  <c r="L16" i="47"/>
  <c r="I16" i="47"/>
  <c r="E47" i="47"/>
  <c r="F16" i="47"/>
  <c r="U16" i="47"/>
  <c r="F11" i="47"/>
  <c r="L35" i="47" l="1"/>
  <c r="O35" i="47"/>
  <c r="R35" i="47"/>
  <c r="U35" i="47"/>
  <c r="F35" i="47"/>
  <c r="E66" i="47"/>
  <c r="L66" i="47" s="1"/>
  <c r="R64" i="47"/>
  <c r="I64" i="47"/>
  <c r="F64" i="47"/>
  <c r="O64" i="47"/>
  <c r="L64" i="47"/>
  <c r="U64" i="47"/>
  <c r="U61" i="47"/>
  <c r="R61" i="47"/>
  <c r="O61" i="47"/>
  <c r="L61" i="47"/>
  <c r="I61" i="47"/>
  <c r="F61" i="47"/>
  <c r="E54" i="47"/>
  <c r="U23" i="47"/>
  <c r="R23" i="47"/>
  <c r="O23" i="47"/>
  <c r="L23" i="47"/>
  <c r="I23" i="47"/>
  <c r="F23" i="47"/>
  <c r="E51" i="47"/>
  <c r="U20" i="47"/>
  <c r="R20" i="47"/>
  <c r="O20" i="47"/>
  <c r="L20" i="47"/>
  <c r="I20" i="47"/>
  <c r="F20" i="47"/>
  <c r="U63" i="47"/>
  <c r="R63" i="47"/>
  <c r="O63" i="47"/>
  <c r="L63" i="47"/>
  <c r="I63" i="47"/>
  <c r="F63" i="47"/>
  <c r="E56" i="47"/>
  <c r="U25" i="47"/>
  <c r="R25" i="47"/>
  <c r="O25" i="47"/>
  <c r="L25" i="47"/>
  <c r="I25" i="47"/>
  <c r="F25" i="47"/>
  <c r="L31" i="47"/>
  <c r="I31" i="47"/>
  <c r="E62" i="47"/>
  <c r="F31" i="47"/>
  <c r="U31" i="47"/>
  <c r="R31" i="47"/>
  <c r="O31" i="47"/>
  <c r="R42" i="47"/>
  <c r="O42" i="47"/>
  <c r="L42" i="47"/>
  <c r="U19" i="47"/>
  <c r="R19" i="47"/>
  <c r="O19" i="47"/>
  <c r="L19" i="47"/>
  <c r="I19" i="47"/>
  <c r="E50" i="47"/>
  <c r="F19" i="47"/>
  <c r="O15" i="47"/>
  <c r="L15" i="47"/>
  <c r="I15" i="47"/>
  <c r="E46" i="47"/>
  <c r="F15" i="47"/>
  <c r="U15" i="47"/>
  <c r="R15" i="47"/>
  <c r="L57" i="47"/>
  <c r="I57" i="47"/>
  <c r="F57" i="47"/>
  <c r="U57" i="47"/>
  <c r="R57" i="47"/>
  <c r="O57" i="47"/>
  <c r="U47" i="47"/>
  <c r="R47" i="47"/>
  <c r="O47" i="47"/>
  <c r="L47" i="47"/>
  <c r="I47" i="47"/>
  <c r="F47" i="47"/>
  <c r="U44" i="47"/>
  <c r="R44" i="47"/>
  <c r="O44" i="47"/>
  <c r="L44" i="47"/>
  <c r="I44" i="47"/>
  <c r="F44" i="47"/>
  <c r="L65" i="47"/>
  <c r="I65" i="47"/>
  <c r="F65" i="47"/>
  <c r="U65" i="47"/>
  <c r="R65" i="47"/>
  <c r="O65" i="47"/>
  <c r="U42" i="47"/>
  <c r="U43" i="47"/>
  <c r="R43" i="47"/>
  <c r="O43" i="47"/>
  <c r="L43" i="47"/>
  <c r="I43" i="47"/>
  <c r="F43" i="47"/>
  <c r="I42" i="47"/>
  <c r="U53" i="47"/>
  <c r="R53" i="47"/>
  <c r="O53" i="47"/>
  <c r="L53" i="47"/>
  <c r="I53" i="47"/>
  <c r="F53" i="47"/>
  <c r="L14" i="47"/>
  <c r="I14" i="47"/>
  <c r="E45" i="47"/>
  <c r="F14" i="47"/>
  <c r="U14" i="47"/>
  <c r="R14" i="47"/>
  <c r="O14" i="47"/>
  <c r="U28" i="47"/>
  <c r="R28" i="47"/>
  <c r="O28" i="47"/>
  <c r="L28" i="47"/>
  <c r="I28" i="47"/>
  <c r="E59" i="47"/>
  <c r="F28" i="47"/>
  <c r="F42" i="47"/>
  <c r="R66" i="47" l="1"/>
  <c r="O66" i="47"/>
  <c r="U66" i="47"/>
  <c r="F66" i="47"/>
  <c r="I66" i="47"/>
  <c r="U54" i="47"/>
  <c r="R54" i="47"/>
  <c r="O54" i="47"/>
  <c r="L54" i="47"/>
  <c r="I54" i="47"/>
  <c r="F54" i="47"/>
  <c r="U51" i="47"/>
  <c r="R51" i="47"/>
  <c r="O51" i="47"/>
  <c r="L51" i="47"/>
  <c r="I51" i="47"/>
  <c r="F51" i="47"/>
  <c r="U56" i="47"/>
  <c r="R56" i="47"/>
  <c r="O56" i="47"/>
  <c r="L56" i="47"/>
  <c r="I56" i="47"/>
  <c r="F56" i="47"/>
  <c r="U45" i="47"/>
  <c r="R45" i="47"/>
  <c r="O45" i="47"/>
  <c r="L45" i="47"/>
  <c r="I45" i="47"/>
  <c r="F45" i="47"/>
  <c r="L50" i="47"/>
  <c r="I50" i="47"/>
  <c r="F50" i="47"/>
  <c r="U50" i="47"/>
  <c r="R50" i="47"/>
  <c r="O50" i="47"/>
  <c r="U46" i="47"/>
  <c r="R46" i="47"/>
  <c r="O46" i="47"/>
  <c r="L46" i="47"/>
  <c r="I46" i="47"/>
  <c r="F46" i="47"/>
  <c r="U62" i="47"/>
  <c r="R62" i="47"/>
  <c r="O62" i="47"/>
  <c r="L62" i="47"/>
  <c r="I62" i="47"/>
  <c r="F62" i="47"/>
  <c r="O59" i="47"/>
  <c r="L59" i="47"/>
  <c r="I59" i="47"/>
  <c r="F59" i="47"/>
  <c r="U59" i="47"/>
  <c r="R59" i="47"/>
  <c r="F21" i="47" l="1"/>
  <c r="U21" i="47"/>
  <c r="R21" i="47"/>
  <c r="O21" i="47"/>
  <c r="L21" i="47"/>
  <c r="I21" i="47"/>
  <c r="E52" i="47"/>
  <c r="U52" i="47" l="1"/>
  <c r="R52" i="47"/>
  <c r="O52" i="47"/>
  <c r="L52" i="47"/>
  <c r="I52" i="47"/>
  <c r="F52" i="47"/>
  <c r="E17" i="47" l="1"/>
  <c r="U17" i="47" l="1"/>
  <c r="R17" i="47"/>
  <c r="O17" i="47"/>
  <c r="L17" i="47"/>
  <c r="I17" i="47"/>
  <c r="E48" i="47"/>
  <c r="F17" i="47"/>
  <c r="L48" i="47" l="1"/>
  <c r="I48" i="47"/>
  <c r="F48" i="47"/>
  <c r="U48" i="47"/>
  <c r="R48" i="47"/>
  <c r="O48" i="47"/>
  <c r="E55" i="47" l="1"/>
  <c r="U24" i="47"/>
  <c r="R24" i="47"/>
  <c r="O24" i="47"/>
  <c r="L24" i="47"/>
  <c r="I24" i="47"/>
  <c r="F24" i="47"/>
  <c r="U55" i="47" l="1"/>
  <c r="R55" i="47"/>
  <c r="O55" i="47"/>
  <c r="L55" i="47"/>
  <c r="I55" i="47"/>
  <c r="F55" i="47"/>
  <c r="E27" i="47" l="1"/>
  <c r="U27" i="47" l="1"/>
  <c r="R27" i="47"/>
  <c r="O27" i="47"/>
  <c r="L27" i="47"/>
  <c r="I27" i="47"/>
  <c r="E58" i="47"/>
  <c r="F27" i="47"/>
  <c r="L58" i="47" l="1"/>
  <c r="I58" i="47"/>
  <c r="F58" i="47"/>
  <c r="U58" i="47"/>
  <c r="R58" i="47"/>
  <c r="O58" i="47"/>
  <c r="B181" i="44" l="1"/>
  <c r="E18" i="47" l="1"/>
  <c r="R18" i="47" l="1"/>
  <c r="R37" i="47" s="1"/>
  <c r="E49" i="47" l="1"/>
  <c r="F49" i="47" s="1"/>
  <c r="F68" i="47" s="1"/>
  <c r="U18" i="47"/>
  <c r="U37" i="47" s="1"/>
  <c r="I18" i="47"/>
  <c r="I37" i="47" s="1"/>
  <c r="O18" i="47"/>
  <c r="O37" i="47" s="1"/>
  <c r="E36" i="47"/>
  <c r="D18" i="47" s="1"/>
  <c r="L18" i="47"/>
  <c r="L37" i="47" s="1"/>
  <c r="F18" i="47"/>
  <c r="F37" i="47" s="1"/>
  <c r="E67" i="47" l="1"/>
  <c r="G69" i="47" s="1"/>
  <c r="O49" i="47"/>
  <c r="O68" i="47" s="1"/>
  <c r="R49" i="47"/>
  <c r="R68" i="47" s="1"/>
  <c r="U49" i="47"/>
  <c r="U68" i="47" s="1"/>
  <c r="L49" i="47"/>
  <c r="L68" i="47" s="1"/>
  <c r="I49" i="47"/>
  <c r="I68" i="47" s="1"/>
  <c r="M38" i="47"/>
  <c r="P38" i="47"/>
  <c r="S38" i="47"/>
  <c r="D31" i="47"/>
  <c r="G38" i="47"/>
  <c r="H38" i="47" s="1"/>
  <c r="D44" i="47"/>
  <c r="D23" i="47"/>
  <c r="D28" i="47"/>
  <c r="D43" i="47"/>
  <c r="D45" i="47"/>
  <c r="D61" i="47"/>
  <c r="D34" i="47"/>
  <c r="F38" i="47"/>
  <c r="I38" i="47" s="1"/>
  <c r="L38" i="47" s="1"/>
  <c r="O38" i="47" s="1"/>
  <c r="R38" i="47" s="1"/>
  <c r="U38" i="47" s="1"/>
  <c r="F69" i="47" s="1"/>
  <c r="D30" i="47"/>
  <c r="D66" i="47"/>
  <c r="D49" i="47"/>
  <c r="D60" i="47"/>
  <c r="D32" i="47"/>
  <c r="D27" i="47"/>
  <c r="D48" i="47"/>
  <c r="D17" i="47"/>
  <c r="D62" i="47"/>
  <c r="D46" i="47"/>
  <c r="D22" i="47"/>
  <c r="D55" i="47"/>
  <c r="D35" i="47"/>
  <c r="D19" i="47"/>
  <c r="D16" i="47"/>
  <c r="V38" i="47"/>
  <c r="D33" i="47"/>
  <c r="D58" i="47"/>
  <c r="D65" i="47"/>
  <c r="D59" i="47"/>
  <c r="D64" i="47"/>
  <c r="D25" i="47"/>
  <c r="D56" i="47"/>
  <c r="D53" i="47"/>
  <c r="D57" i="47"/>
  <c r="D15" i="47"/>
  <c r="D14" i="47"/>
  <c r="D63" i="47"/>
  <c r="D29" i="47"/>
  <c r="D13" i="47"/>
  <c r="D42" i="47"/>
  <c r="D26" i="47"/>
  <c r="D12" i="47"/>
  <c r="D20" i="47"/>
  <c r="D47" i="47"/>
  <c r="J38" i="47"/>
  <c r="D21" i="47"/>
  <c r="D51" i="47"/>
  <c r="D52" i="47"/>
  <c r="D11" i="47"/>
  <c r="D24" i="47"/>
  <c r="D54" i="47"/>
  <c r="D50" i="47"/>
  <c r="D36" i="47" l="1"/>
  <c r="D67" i="47"/>
  <c r="V69" i="47"/>
  <c r="J69" i="47"/>
  <c r="M69" i="47"/>
  <c r="S69" i="47"/>
  <c r="P69" i="47"/>
  <c r="I69" i="47"/>
  <c r="L69" i="47" s="1"/>
  <c r="O69" i="47" s="1"/>
  <c r="R69" i="47" s="1"/>
  <c r="U69" i="47" s="1"/>
  <c r="K38" i="47"/>
  <c r="N38" i="47" s="1"/>
  <c r="Q38" i="47" s="1"/>
  <c r="T38" i="47" s="1"/>
  <c r="W38" i="47" s="1"/>
  <c r="H69" i="47" s="1"/>
  <c r="K69" i="47" l="1"/>
  <c r="N69" i="47" s="1"/>
  <c r="Q69" i="47" s="1"/>
  <c r="T69" i="47" s="1"/>
  <c r="W69" i="47" s="1"/>
</calcChain>
</file>

<file path=xl/connections.xml><?xml version="1.0" encoding="utf-8"?>
<connections xmlns="http://schemas.openxmlformats.org/spreadsheetml/2006/main">
  <connection id="1" keepAlive="1" name="Consulta - ORC - 001 - TABELA DE AMBIENTES" description="Conexão com a consulta 'ORC - 001 - TABELA DE AMBIENTES' na pasta de trabalho." type="5" refreshedVersion="0" background="1">
    <dbPr connection="Provider=Microsoft.Mashup.OleDb.1;Data Source=$Workbook$;Location=&quot;ORC - 001 - TABELA DE AMBIENTES&quot;;Extended Properties=&quot;&quot;" command="SELECT * FROM [ORC - 001 - TABELA DE AMBIENTES]"/>
  </connection>
  <connection id="2" keepAlive="1" name="Consulta - ORC - 001 - TABELA DE AMBIENTES (2)" description="Conexão com a consulta 'ORC - 001 - TABELA DE AMBIENTES (2)' na pasta de trabalho." type="5" refreshedVersion="0" background="1">
    <dbPr connection="Provider=Microsoft.Mashup.OleDb.1;Data Source=$Workbook$;Location=&quot;ORC - 001 - TABELA DE AMBIENTES (2)&quot;;Extended Properties=&quot;&quot;" command="SELECT * FROM [ORC - 001 - TABELA DE AMBIENTES (2)]"/>
  </connection>
  <connection id="3" keepAlive="1" name="Consulta - ORC - 001 - TABELA DE AMBIENTES (3)" description="Conexão com a consulta 'ORC - 001 - TABELA DE AMBIENTES (3)' na pasta de trabalho." type="5" refreshedVersion="8" background="1" saveData="1">
    <dbPr connection="Provider=Microsoft.Mashup.OleDb.1;Data Source=$Workbook$;Location=&quot;ORC - 001 - TABELA DE AMBIENTES (3)&quot;;Extended Properties=&quot;&quot;" command="SELECT * FROM [ORC - 001 - TABELA DE AMBIENTES (3)]"/>
  </connection>
  <connection id="4" keepAlive="1" name="Consulta - ORC - 004 - JANELAS" description="Conexão com a consulta 'ORC - 004 - JANELAS' na pasta de trabalho." type="5" refreshedVersion="8" background="1" saveData="1">
    <dbPr connection="Provider=Microsoft.Mashup.OleDb.1;Data Source=$Workbook$;Location=&quot;ORC - 004 - JANELAS&quot;;Extended Properties=&quot;&quot;" command="SELECT * FROM [ORC - 004 - JANELAS]"/>
  </connection>
  <connection id="5" keepAlive="1" name="Consulta - ORC - 004 - PORTAS" description="Conexão com a consulta 'ORC - 004 - PORTAS' na pasta de trabalho." type="5" refreshedVersion="8" background="1" saveData="1">
    <dbPr connection="Provider=Microsoft.Mashup.OleDb.1;Data Source=$Workbook$;Location=&quot;ORC - 004 - PORTAS&quot;;Extended Properties=&quot;&quot;" command="SELECT * FROM [ORC - 004 - PORTAS]"/>
  </connection>
</connections>
</file>

<file path=xl/sharedStrings.xml><?xml version="1.0" encoding="utf-8"?>
<sst xmlns="http://schemas.openxmlformats.org/spreadsheetml/2006/main" count="3347" uniqueCount="1006">
  <si>
    <t>%</t>
  </si>
  <si>
    <t>GOVERNO DO ESTADO DE MATO GROSSO DO SUL</t>
  </si>
  <si>
    <t>Município:</t>
  </si>
  <si>
    <t>Local:</t>
  </si>
  <si>
    <t>IT EM</t>
  </si>
  <si>
    <t>DESCRIÇÃO  DOS SERVIÇOS</t>
  </si>
  <si>
    <t>MÊS 1</t>
  </si>
  <si>
    <t>T OT AL MENSAL=</t>
  </si>
  <si>
    <t>T OT AL  ACUMULADO=</t>
  </si>
  <si>
    <t>dias</t>
  </si>
  <si>
    <t>2.</t>
  </si>
  <si>
    <t>1.</t>
  </si>
  <si>
    <t>1.1</t>
  </si>
  <si>
    <t>2.1</t>
  </si>
  <si>
    <t>3.</t>
  </si>
  <si>
    <t>PLANILHA DE ORÇAMENTO</t>
  </si>
  <si>
    <t>CRONOGRAMA FÍSICO FINANCEIRO - DESONERADO</t>
  </si>
  <si>
    <t>VALOR ÍTEM</t>
  </si>
  <si>
    <t>PROPONENTE</t>
  </si>
  <si>
    <t>TIPO DE OBRA:</t>
  </si>
  <si>
    <t>IMPOSTOS:</t>
  </si>
  <si>
    <t>TRIBUTOS:</t>
  </si>
  <si>
    <t>ISS BRUTO:</t>
  </si>
  <si>
    <t>INCIDENCIA SOBRE MO:</t>
  </si>
  <si>
    <t>TOTAL TRIBUSTOS:</t>
  </si>
  <si>
    <t>ADOTADO</t>
  </si>
  <si>
    <t>BDI DESONERADO ADOTADO</t>
  </si>
  <si>
    <t>CPRB</t>
  </si>
  <si>
    <t>% ACUMULADA</t>
  </si>
  <si>
    <t>SECRETARIA DE OBRAS</t>
  </si>
  <si>
    <t>4.</t>
  </si>
  <si>
    <t>4.1</t>
  </si>
  <si>
    <t xml:space="preserve">BDI C/DES: </t>
  </si>
  <si>
    <t>COMPOSIÇÃO DE PREÇO</t>
  </si>
  <si>
    <t>CÓDIGO</t>
  </si>
  <si>
    <t>UNIDADE</t>
  </si>
  <si>
    <t>QUANTIDADE</t>
  </si>
  <si>
    <t>VALOR UNITÁRIO</t>
  </si>
  <si>
    <t>VALOR TOTAL</t>
  </si>
  <si>
    <t>ITEM</t>
  </si>
  <si>
    <t>C/DESONERAÇÃO</t>
  </si>
  <si>
    <t>M2</t>
  </si>
  <si>
    <t>DATA ORÇAMENTO:</t>
  </si>
  <si>
    <t>RESPONSÁVEL ORÇAMENTO</t>
  </si>
  <si>
    <t>MÊS 2</t>
  </si>
  <si>
    <t>MÊS 3</t>
  </si>
  <si>
    <t>REFERENCIAL</t>
  </si>
  <si>
    <t>DESCRIÇÃO</t>
  </si>
  <si>
    <t>SERVIÇO/ INSUMO</t>
  </si>
  <si>
    <t>SERVIÇO</t>
  </si>
  <si>
    <t>SINAPI</t>
  </si>
  <si>
    <t>AGESUL</t>
  </si>
  <si>
    <t>COMPOSIÇÃO</t>
  </si>
  <si>
    <t>5.</t>
  </si>
  <si>
    <t>5.1</t>
  </si>
  <si>
    <t>5.2</t>
  </si>
  <si>
    <t>7.</t>
  </si>
  <si>
    <t>7.1</t>
  </si>
  <si>
    <t>8.</t>
  </si>
  <si>
    <t>8.1</t>
  </si>
  <si>
    <t>8.2</t>
  </si>
  <si>
    <t>MÊS 4</t>
  </si>
  <si>
    <t>OBJETO:</t>
  </si>
  <si>
    <t>MUNÍCIPIO:</t>
  </si>
  <si>
    <t>LOCAL:</t>
  </si>
  <si>
    <t>SIST./REF.:</t>
  </si>
  <si>
    <t>ENCARGOS.:</t>
  </si>
  <si>
    <t>PRAZO EXEC.:</t>
  </si>
  <si>
    <t>CREA/CAU:</t>
  </si>
  <si>
    <t>DADOS DA OBRA</t>
  </si>
  <si>
    <t>PREFEITURA:</t>
  </si>
  <si>
    <t>PREFEITURA MUNICIPAL DE NOVA ALVORADA DO SUL</t>
  </si>
  <si>
    <t>DADOS DO EMPREEDIMENTO E OBRA</t>
  </si>
  <si>
    <t>DESCRIÇÃO DA OBRA:</t>
  </si>
  <si>
    <t>ENCARGOS:</t>
  </si>
  <si>
    <t>BDI</t>
  </si>
  <si>
    <t>28,82%</t>
  </si>
  <si>
    <t>RESPONSÁVEL PELA OBRA</t>
  </si>
  <si>
    <t>NOME:</t>
  </si>
  <si>
    <t>FÁBIO MARQUES RIBEIRO</t>
  </si>
  <si>
    <t>PROFISSÃO:</t>
  </si>
  <si>
    <t>ENGENHEIRO CIVIL</t>
  </si>
  <si>
    <t>15.276 D</t>
  </si>
  <si>
    <t>DATA DO PREENCHIMENTO:</t>
  </si>
  <si>
    <t xml:space="preserve">RESPONSÁVEL PELO TOMADOR </t>
  </si>
  <si>
    <t>CARGO:</t>
  </si>
  <si>
    <t>PREFEITO MUNICIPAL</t>
  </si>
  <si>
    <t>PREFEITURA MUNICIPAL DE ANASTÁCIO</t>
  </si>
  <si>
    <t>NILDO ALVES ALBRES</t>
  </si>
  <si>
    <t>PREFEITURA MUNICIPAL DE BANDEIRANTES</t>
  </si>
  <si>
    <t>PREFEITURA MUNICIPAL DE BODOQUENA</t>
  </si>
  <si>
    <t>KAZUTO HORII</t>
  </si>
  <si>
    <t>PREFEITURA MUNICIPAL DE ELDORADO</t>
  </si>
  <si>
    <t>AGUINALDO DOS SANTOS</t>
  </si>
  <si>
    <t>PREFEITURA MUNICIPAL DE PORTO MURTINHO</t>
  </si>
  <si>
    <t>AGESUL-INFRA</t>
  </si>
  <si>
    <t>SICRO</t>
  </si>
  <si>
    <t>SBC</t>
  </si>
  <si>
    <t>COTAÇÃO</t>
  </si>
  <si>
    <t>PREFEITURA MUNICIPAL DE NAVIRAÍ</t>
  </si>
  <si>
    <t>MUNÍCIPIO</t>
  </si>
  <si>
    <t>NAVIRAÍ - MS</t>
  </si>
  <si>
    <t>ANASTÁCIO - MS</t>
  </si>
  <si>
    <t>BANDEIRANTES - MS</t>
  </si>
  <si>
    <t>BODOQUENA - MS</t>
  </si>
  <si>
    <t>ELDORADO - MS</t>
  </si>
  <si>
    <t>NOVA ALVORADA DO SUL - MS</t>
  </si>
  <si>
    <t>PORTO MURTINHO - MS</t>
  </si>
  <si>
    <t>REGIME PREVIDENCIÁRIO PREVISTO AGESUL :</t>
  </si>
  <si>
    <t>REGIME PREVIDENCIÁRIO PREVISTO SINAPI :</t>
  </si>
  <si>
    <t>RHAIZA REJANE NEME DE MATOS</t>
  </si>
  <si>
    <t>___________________________                                                                                                                                   Fábio Marques Ribeiro                                                                                
CREA - 15276 D / MS</t>
  </si>
  <si>
    <t xml:space="preserve">___________________________                                                                                                                                   Fábio Marques Ribeiro                                                                                
CREA - 15276 D / MS  </t>
  </si>
  <si>
    <t>UN</t>
  </si>
  <si>
    <t>MOVIMENTO DE TERRA</t>
  </si>
  <si>
    <t>4.1.1</t>
  </si>
  <si>
    <t>COBERTURA</t>
  </si>
  <si>
    <t>6.</t>
  </si>
  <si>
    <t>6.1</t>
  </si>
  <si>
    <t>ESQUADRIAS, FERRAGENS E VIDROS</t>
  </si>
  <si>
    <t>JANELAS</t>
  </si>
  <si>
    <t>PORTAS</t>
  </si>
  <si>
    <t>9.</t>
  </si>
  <si>
    <t>9.1</t>
  </si>
  <si>
    <t>10.</t>
  </si>
  <si>
    <t>11.</t>
  </si>
  <si>
    <t>M</t>
  </si>
  <si>
    <t>12.</t>
  </si>
  <si>
    <t>13.</t>
  </si>
  <si>
    <t>14.</t>
  </si>
  <si>
    <t>8.2.1</t>
  </si>
  <si>
    <t xml:space="preserve">LIMPEZA FINAL </t>
  </si>
  <si>
    <t xml:space="preserve">ADMINISTRAÇÃO LOCAL </t>
  </si>
  <si>
    <t>NELSON CINTRA RIBEIRO</t>
  </si>
  <si>
    <t>8.1.1</t>
  </si>
  <si>
    <t>8.1.2</t>
  </si>
  <si>
    <t>8.2.4</t>
  </si>
  <si>
    <t>10.1</t>
  </si>
  <si>
    <t>11.1</t>
  </si>
  <si>
    <t>15.</t>
  </si>
  <si>
    <t>16.</t>
  </si>
  <si>
    <t>17.</t>
  </si>
  <si>
    <t>18.</t>
  </si>
  <si>
    <t>20.</t>
  </si>
  <si>
    <t>21.</t>
  </si>
  <si>
    <t>CJ</t>
  </si>
  <si>
    <t>KG</t>
  </si>
  <si>
    <t>COTAÇÕES</t>
  </si>
  <si>
    <t>EMPRESAS</t>
  </si>
  <si>
    <t>CNPJ</t>
  </si>
  <si>
    <t>NOME</t>
  </si>
  <si>
    <t>FONE</t>
  </si>
  <si>
    <t>CONTATO</t>
  </si>
  <si>
    <t>C01</t>
  </si>
  <si>
    <t>SITE</t>
  </si>
  <si>
    <t>C02</t>
  </si>
  <si>
    <t>C03</t>
  </si>
  <si>
    <t>DATA COTAÇÃO</t>
  </si>
  <si>
    <t>MEDIANA</t>
  </si>
  <si>
    <t>001</t>
  </si>
  <si>
    <t>UND</t>
  </si>
  <si>
    <t>EMPRESA</t>
  </si>
  <si>
    <t>NOME DA EMPRESA</t>
  </si>
  <si>
    <t>002</t>
  </si>
  <si>
    <t>SHOPTIME</t>
  </si>
  <si>
    <t>003</t>
  </si>
  <si>
    <t>004</t>
  </si>
  <si>
    <t>005</t>
  </si>
  <si>
    <t>C04</t>
  </si>
  <si>
    <t>C05</t>
  </si>
  <si>
    <t>C06</t>
  </si>
  <si>
    <t>C07</t>
  </si>
  <si>
    <t xml:space="preserve">MEMÓRIA DE CALCULO </t>
  </si>
  <si>
    <t>Objeto:</t>
  </si>
  <si>
    <t>OBS</t>
  </si>
  <si>
    <t>LARGURA</t>
  </si>
  <si>
    <t>ALTURA</t>
  </si>
  <si>
    <t>ÁREA</t>
  </si>
  <si>
    <t>FÓRMULA</t>
  </si>
  <si>
    <t>TOTAL</t>
  </si>
  <si>
    <t>EXTENSÃO</t>
  </si>
  <si>
    <t>COMPRIMENTO</t>
  </si>
  <si>
    <t>COMPRIMENTO  X LARGURA</t>
  </si>
  <si>
    <t>VOLUME</t>
  </si>
  <si>
    <t>PESO DO AÇO</t>
  </si>
  <si>
    <t xml:space="preserve">ÁREA </t>
  </si>
  <si>
    <t>PERÍMETRO</t>
  </si>
  <si>
    <t>ÁREA TOTAL</t>
  </si>
  <si>
    <t>MESES</t>
  </si>
  <si>
    <t xml:space="preserve">HORAS </t>
  </si>
  <si>
    <t xml:space="preserve">QTDE </t>
  </si>
  <si>
    <t>SEMANAS</t>
  </si>
  <si>
    <t>MESES X HORAS X QTDE X SEAMANAS</t>
  </si>
  <si>
    <t>TABELA DE AMBIENTES</t>
  </si>
  <si>
    <t>DADOS DO PROJETO</t>
  </si>
  <si>
    <t>CÓD ENG</t>
  </si>
  <si>
    <t>TABELA DE ESQUADRIAS</t>
  </si>
  <si>
    <t>ÁREA AMBIENTES</t>
  </si>
  <si>
    <t>FORAM CONSIDERADAS AS DIMENSÕES PADRÃO DO GOVERNO FEDERAL</t>
  </si>
  <si>
    <t>EXTENSÃO DA EDIFICAÇÃO</t>
  </si>
  <si>
    <t>C08</t>
  </si>
  <si>
    <t>C09</t>
  </si>
  <si>
    <t>C10</t>
  </si>
  <si>
    <t>C11</t>
  </si>
  <si>
    <t>C12</t>
  </si>
  <si>
    <t>VARANDA VIDROS</t>
  </si>
  <si>
    <t>(67) 3380-6060</t>
  </si>
  <si>
    <t>13.394.926/0001-50</t>
  </si>
  <si>
    <t>19.</t>
  </si>
  <si>
    <t>9.1.1</t>
  </si>
  <si>
    <t>9.1.2</t>
  </si>
  <si>
    <t>VERIFICAR TABELA DE QUANTIDADES EM PROJETO DE INSTALAÇÕES ELÉTRICAS</t>
  </si>
  <si>
    <t xml:space="preserve">CAIXA DE PASSAGEM PARA AR CONDICIONADO SPLIT 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</si>
  <si>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</si>
  <si>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</si>
  <si>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</si>
  <si>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</si>
  <si>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</si>
  <si>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</si>
  <si>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</si>
  <si>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</si>
  <si>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FORNECIMENTO DE MATERIAIS E EQUIPAMENTOS</t>
  </si>
  <si>
    <t>36.720.042/0001-44</t>
  </si>
  <si>
    <t>KOMPARY</t>
  </si>
  <si>
    <t>RICARDO</t>
  </si>
  <si>
    <t>RAFAEL</t>
  </si>
  <si>
    <t>C13</t>
  </si>
  <si>
    <t>C14</t>
  </si>
  <si>
    <t>C15</t>
  </si>
  <si>
    <t>C16</t>
  </si>
  <si>
    <t>C17</t>
  </si>
  <si>
    <t>C18</t>
  </si>
  <si>
    <t>C19</t>
  </si>
  <si>
    <t>00.776.574/0001-56</t>
  </si>
  <si>
    <t>AMERICANAS</t>
  </si>
  <si>
    <t>C20</t>
  </si>
  <si>
    <t>LEROY MERLIN</t>
  </si>
  <si>
    <t>C21</t>
  </si>
  <si>
    <t>C22</t>
  </si>
  <si>
    <t>C23</t>
  </si>
  <si>
    <t>C24</t>
  </si>
  <si>
    <t>08.999.064/0002-30</t>
  </si>
  <si>
    <t>CONTRAFO</t>
  </si>
  <si>
    <t>(67) 3352-5700</t>
  </si>
  <si>
    <t>HUMBERTO</t>
  </si>
  <si>
    <t>C25</t>
  </si>
  <si>
    <t>C26</t>
  </si>
  <si>
    <t>16.848.927/0001-16</t>
  </si>
  <si>
    <t>MULTILED</t>
  </si>
  <si>
    <t>(67) 3022-1180</t>
  </si>
  <si>
    <t>THIAGO</t>
  </si>
  <si>
    <t>24.105.684/0001-54</t>
  </si>
  <si>
    <t>(67) 99334-8998</t>
  </si>
  <si>
    <t>ERICK</t>
  </si>
  <si>
    <t>C31</t>
  </si>
  <si>
    <t>C32</t>
  </si>
  <si>
    <t>C34</t>
  </si>
  <si>
    <t> 00.776.574/0006-60</t>
  </si>
  <si>
    <t xml:space="preserve"> 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</si>
  <si>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</si>
  <si>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</si>
  <si>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</si>
  <si>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</si>
  <si>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</si>
  <si>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</si>
  <si>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</si>
  <si>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</si>
  <si>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</si>
  <si>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</si>
  <si>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</si>
  <si>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 xml:space="preserve">APROVAÇÃO DE PROJETO, CONSTRUÇÃO E MONTAGEM DE TRANSFORMADOR DE DISTRIBUIÇÃO, 112,5 KVA, TRIFÁSICO,  380/220 VOLTS </t>
  </si>
  <si>
    <t>017</t>
  </si>
  <si>
    <t>018</t>
  </si>
  <si>
    <t>REGIME PREVIDENCIÁRIO PREVISTO SBC :</t>
  </si>
  <si>
    <t>22.034.572/0001-24</t>
  </si>
  <si>
    <t>DELTA COMÉRCIO</t>
  </si>
  <si>
    <t>(67) 3305-0906</t>
  </si>
  <si>
    <t>JOSÉ PAULO PALEARI</t>
  </si>
  <si>
    <t>EDERVAN GUSTAVO SPROTTE</t>
  </si>
  <si>
    <t>PREFEITURA MUNICIPAL DE ÁGUA CLARA</t>
  </si>
  <si>
    <t>PREFEITURA MUNICIPAL DE CAARAPÓ</t>
  </si>
  <si>
    <t>PREFEITURA MUNICIPAL DE JARAGUARI</t>
  </si>
  <si>
    <t>PREFEITURA MUNICIPAL DE JARDIM</t>
  </si>
  <si>
    <t>PREFEITURA MUNICIPAL DE RIBAS DO RIO PARDO</t>
  </si>
  <si>
    <t>PREFEITURA MUNICIPAL DE SELVÍRIA</t>
  </si>
  <si>
    <t>GEROLINA DA SILVA ALVEZ</t>
  </si>
  <si>
    <t>ANDRÉ LUÍS NEZZI DE CARVALHO</t>
  </si>
  <si>
    <t>CLEDIANE ARECO MATZENBACHER</t>
  </si>
  <si>
    <t>JOÃO ALFREDO DANIEZE</t>
  </si>
  <si>
    <t>JOSÉ FERNANDO BARBOSA DOS SANTOS</t>
  </si>
  <si>
    <t>ÁGUA CLARA - MS</t>
  </si>
  <si>
    <t>CAARAPÓ - MS</t>
  </si>
  <si>
    <t>JARAGUARI - MS</t>
  </si>
  <si>
    <t>JARDIM - MS</t>
  </si>
  <si>
    <t>RIBAS DO RIO PARDO - MS</t>
  </si>
  <si>
    <t>SELVÍRIA - MS</t>
  </si>
  <si>
    <t>DEMONSTRAÇÃO DE BDI 1 - DESONERADO - Acórdão 2622/2013</t>
  </si>
  <si>
    <t>CONSTRUÇÃO E REFORMA DE EDIFICIOS</t>
  </si>
  <si>
    <t>1° QUARTIL</t>
  </si>
  <si>
    <t>MÉDIO</t>
  </si>
  <si>
    <t>3° QUARTIL</t>
  </si>
  <si>
    <t>Administração central</t>
  </si>
  <si>
    <t>Seguro e Garantia</t>
  </si>
  <si>
    <t>Risco</t>
  </si>
  <si>
    <t>Despesas Financeiras</t>
  </si>
  <si>
    <t>Lucro</t>
  </si>
  <si>
    <t>DEMONSTRAÇÃO DE BDI 2 - DESONERADO - Acórdão 2622/2013</t>
  </si>
  <si>
    <t>CAIXA D'ÁGUA EM POLIETILENO 3000 LITROS, INCLUSO BOIA E ACESSÓRIOS - FORNECIMENTO E INSTALAÇÃO</t>
  </si>
  <si>
    <t xml:space="preserve">FORNECIMENTO E MONTAGEM DA BLINDAGEM RF PARA SALA DE RESSONÂNCIA MAGNÉTICA </t>
  </si>
  <si>
    <t>10.1.1</t>
  </si>
  <si>
    <t>10.1.2</t>
  </si>
  <si>
    <t>ARGAMASSA BARITADA PARA PROTEÇÃO RAGIOLÓGICA, COMPOSIÇÃO: SULFATO DE BÁRIO DE ALTO TEOR, AREIA, LIGAS DE AGREGAÇÃO E OUTROS ELEMENTOS MINERAIS</t>
  </si>
  <si>
    <t xml:space="preserve">VISOR EM CAIXILHO E AÇO BLINDADO INTERNAMENTE COM VIDRO PLUMBÍFERO, NAS DIMENSÕES 70X70CM - FORNECIMENTO </t>
  </si>
  <si>
    <t>PORTA DE ABRIR PARA PROTEÇÃO RADIOLÓGICA NAS DIMENSÕES 90X210CM EM CHAPA DE MADEIRA EM LAMINADO MELAMÍNICO TX BRANCO, BATENTE DE AÇO DE 10CM COM PINTURA ELETROSTÁTICA , INCLUSO FECHADURA PADO, DOBRADIÇA E PROTEÇÃO INTERNA DE 2,0MM PB</t>
  </si>
  <si>
    <t>PORTA DE ABRIR PARA PROTEÇÃO RADIOLÓGICA NAS DIMENSÕES 120X210CM EM CHAPA DE MADEIRA EM LAMINADO MELAMÍNICO TX BRANCO, BATENTE DE AÇO DE 10CM COM PINTURA ELETROSTÁTICA , INCLUSO FECHADURA PADO, DOBRADIÇA E PROTEÇÃO INTERNA DE 2,0MM PB</t>
  </si>
  <si>
    <t>QUADRO ELÉTRICO COM BOTOEIRA E LAMPADAS SINALIZADORAS</t>
  </si>
  <si>
    <t>LETREIRO COM OS DIZERES "CENTRO DE DIAGNÓSTICOS" EM PVC NA COR BRANCA MEDINDO 30CM DE ALTURA INSTALADO EM FACHADA</t>
  </si>
  <si>
    <t>22.</t>
  </si>
  <si>
    <t xml:space="preserve">VISOR EM CAIXILHO E AÇO BLINDADO INTERNAMENTE COM VIDRO PLUMBÍFERO, NAS DIMENSÕES 100X70CM - FORNECIMENTO </t>
  </si>
  <si>
    <t>PROJETO, TESTE DE ESTANQUEIDADE, EXECUÇÃO E FORNECIMENTO DE MATERIAIS DE REDE DE GASES MEDICINAIS EM CENTRO DE DIAGNÓSTICOS</t>
  </si>
  <si>
    <t>26.592.223/0001-89</t>
  </si>
  <si>
    <t>PROJETO X</t>
  </si>
  <si>
    <t>(11) 2636-7132</t>
  </si>
  <si>
    <t>SHIRLEY</t>
  </si>
  <si>
    <t>34.136.566/0001-67</t>
  </si>
  <si>
    <t>SP BLINDAGEM RADIOLÓGICA</t>
  </si>
  <si>
    <t>(11) 98822-1536</t>
  </si>
  <si>
    <t>ALINE MORÃO</t>
  </si>
  <si>
    <t>08.545.823/0001-04</t>
  </si>
  <si>
    <t>ION INDUSTRIAL</t>
  </si>
  <si>
    <t>(11) 993714-0058</t>
  </si>
  <si>
    <t>MEIRY</t>
  </si>
  <si>
    <t>47.960.950/1088-36</t>
  </si>
  <si>
    <t>MAGAZINE LUIZA</t>
  </si>
  <si>
    <t>31.798.742/0001]38</t>
  </si>
  <si>
    <t>ENGEBLIND</t>
  </si>
  <si>
    <t>(11) 98109-6144</t>
  </si>
  <si>
    <t>15.459.431/0001-98</t>
  </si>
  <si>
    <t>SERTÃO</t>
  </si>
  <si>
    <t> 01.438.784/0048-60</t>
  </si>
  <si>
    <t>02.264.256/0001-31</t>
  </si>
  <si>
    <t>ACQUAFORT</t>
  </si>
  <si>
    <t>ELETROLED'S</t>
  </si>
  <si>
    <t>23.429.903/0001-98</t>
  </si>
  <si>
    <t>ILUMINIM</t>
  </si>
  <si>
    <t>SIITE</t>
  </si>
  <si>
    <t>32.372.899/0001-60</t>
  </si>
  <si>
    <t>RC VIDROS</t>
  </si>
  <si>
    <t>(67) 98182-3304</t>
  </si>
  <si>
    <t>14.667.856/0001-20</t>
  </si>
  <si>
    <t>VIDROLINE</t>
  </si>
  <si>
    <t>(67) 3342-3864</t>
  </si>
  <si>
    <t>ADELINO</t>
  </si>
  <si>
    <t>28.235.368/0001-58</t>
  </si>
  <si>
    <t>GAÚCHA CONSTRUÇÕES ELÉTRICAS</t>
  </si>
  <si>
    <t>(67) 9998-6081</t>
  </si>
  <si>
    <t>VALCIR</t>
  </si>
  <si>
    <t>(67) 99224-6122</t>
  </si>
  <si>
    <t>31.390.746/0001-82</t>
  </si>
  <si>
    <t xml:space="preserve">NEXXO </t>
  </si>
  <si>
    <t>(67) 99125-1238</t>
  </si>
  <si>
    <t>EDSON</t>
  </si>
  <si>
    <t>037521060/0001-60</t>
  </si>
  <si>
    <t>LUMISETE</t>
  </si>
  <si>
    <t>(67) 99629-7968</t>
  </si>
  <si>
    <t>ROSANA</t>
  </si>
  <si>
    <t>12.415.640/0001-41</t>
  </si>
  <si>
    <t>JE BLINDAGEM</t>
  </si>
  <si>
    <t>(11) 96410-4087</t>
  </si>
  <si>
    <t>JOSE CARLOS</t>
  </si>
  <si>
    <t>26.782.389/0001-68</t>
  </si>
  <si>
    <t>BLINDAMAIS</t>
  </si>
  <si>
    <t>(21) 98106-8000</t>
  </si>
  <si>
    <t>FRANCISCO</t>
  </si>
  <si>
    <t>29.016.1153/0001-09</t>
  </si>
  <si>
    <t>BG</t>
  </si>
  <si>
    <t>(11) 99401-5081</t>
  </si>
  <si>
    <t>ALEXANDRE</t>
  </si>
  <si>
    <t>LUMINÁRIA LED QUADRADO DE EMBUTIR, 36W 3000K</t>
  </si>
  <si>
    <t xml:space="preserve">LUMINÁRIA LED QUADRADO DE EMBUTIR, 48W 300K - 60X60 </t>
  </si>
  <si>
    <t>PELE DE VIDRO FIXO NAS DIMENSÕES 180X230CM EM ALUMÍNIO/VIDRO - LAMINADO 8MM INCOLOR</t>
  </si>
  <si>
    <t>PELE DE VIDRO FIXO NAS DIMENSÕES 290X230CM EM ALUMÍNIO/VIDRO - LAMINADO 8MM INCOLOR</t>
  </si>
  <si>
    <t>PORTA DE CORRER AUTOMÁTICA, EM VIDRO TEMPERADO INCOLOR 8MM, 4 FOLHAS (2 MOVEIS E DUAS FIXAS), COM BATE FECHA, NAS DIMENSÕES 250X210CM</t>
  </si>
  <si>
    <t>07.327.325/0001-22</t>
  </si>
  <si>
    <t>VIEW TECH</t>
  </si>
  <si>
    <t>PORTA DE CORRER, EM VIDRO TEMPERADO INCOLOR 8MM, 4 FOLHAS (2 MOVEIS E DUAS FIXAS), COM BATE FECHA, NAS DIMENSÕES 250X210CM - FORNECIMENTO E INSTALAÇÃO</t>
  </si>
  <si>
    <t>PORTA EM ALUMÍNIO DE ABRIR, LISA, 1 FOLHA PARA PINTURA, PADRÃO MÉDIO, COM GUARNIÇÃO, FIXAÇÃO COM PARAFUSOS - FORNECIMENTO E INSTALAÇÃO</t>
  </si>
  <si>
    <t>PELE DE VIDRO FIXO NAS DIMENSÕES 300x280CM EM ALUMÍNIO/VIDRO
LAMINADO 8MM INCOLOR - FORNECIMENTOE INSTALAÇÃO</t>
  </si>
  <si>
    <t xml:space="preserve">APROVAÇÃO DE PROJETO, CONSTRUÇÃO E MONTAGEM DE TRANSFORMADOR DE DISTRIBUIÇÃO, 500 KVA, TRIFÁSICO,  380/220 VOLTS </t>
  </si>
  <si>
    <t>06.061.572/0001-67</t>
  </si>
  <si>
    <t>PERMUTION</t>
  </si>
  <si>
    <t>(41) 99949-2526</t>
  </si>
  <si>
    <t>LARIANE</t>
  </si>
  <si>
    <t>00.275.763/0001-45</t>
  </si>
  <si>
    <t>MINASMED FILTROS</t>
  </si>
  <si>
    <t>(31) 99841-0918</t>
  </si>
  <si>
    <t>LEONARDO</t>
  </si>
  <si>
    <t>24.139.904/0001-60</t>
  </si>
  <si>
    <t>SICA INOX</t>
  </si>
  <si>
    <t>(41) 99878-6921</t>
  </si>
  <si>
    <t>POLIANE</t>
  </si>
  <si>
    <t>21.202.258/0001-40</t>
  </si>
  <si>
    <t>ZERO 41 LED</t>
  </si>
  <si>
    <t>31.045.804/0001-30</t>
  </si>
  <si>
    <t>ESQUADRIAS SÃO CHINE</t>
  </si>
  <si>
    <t>(67) 99104-8204</t>
  </si>
  <si>
    <t>MARCELO</t>
  </si>
  <si>
    <t>22.162.660/0001-01</t>
  </si>
  <si>
    <t>ESQUADRIAS GUAÇU</t>
  </si>
  <si>
    <t>(67) 3305-3927</t>
  </si>
  <si>
    <t>CAIQUE</t>
  </si>
  <si>
    <t>41.513.712/0001-91</t>
  </si>
  <si>
    <t>KS ESQUADRIAS</t>
  </si>
  <si>
    <t>(67) 3211-1789</t>
  </si>
  <si>
    <t>DANIEL</t>
  </si>
  <si>
    <t>10.618.016/0001-16</t>
  </si>
  <si>
    <t>GERAFORTE</t>
  </si>
  <si>
    <t>(67) 98484-2803</t>
  </si>
  <si>
    <t>DIAGNOSE</t>
  </si>
  <si>
    <t>92.753.268/0001-12</t>
  </si>
  <si>
    <t>STEMAC</t>
  </si>
  <si>
    <t>(51) 99358-8039</t>
  </si>
  <si>
    <t>ELIANE</t>
  </si>
  <si>
    <t>C27</t>
  </si>
  <si>
    <t>55.392.005/0001-07</t>
  </si>
  <si>
    <t>KIMARKI</t>
  </si>
  <si>
    <t>(11) 2914-8388</t>
  </si>
  <si>
    <t>DOUGLAS</t>
  </si>
  <si>
    <t>C28</t>
  </si>
  <si>
    <t>C29</t>
  </si>
  <si>
    <t>C30</t>
  </si>
  <si>
    <t>CAIXA D'ÁGUA EM POLIETILENO 3000 LITROS, INCLUSO BOIA E ACESSÓRIOS</t>
  </si>
  <si>
    <t>BANCADA DE REUSO PARA CAPILARES EM POLIETILENO ROTOMOLDADO COM CUBA COM ESPESSURA DE 5MM E DUAS TORNEIRAS COM MÃO FRANCESA EM ALUMÍNIO</t>
  </si>
  <si>
    <t>FITA DE LED - 18W/M L=5METROS</t>
  </si>
  <si>
    <t>PORTA EM ALUMÍNIO DE ABRIR 1,20X2,10M, 2 FOLHAS PARA PINTURA, PADRÃO MÉDIO, COM GUARNIÇÃO, FIXAÇÃO COM PARAFUSOS  - FORNECIMENTO E INSTALAÇÃO</t>
  </si>
  <si>
    <t xml:space="preserve">APROVAÇÃO DE PROJETO, CONSTRUÇÃO DE CABINE FORNECIMENTO DE MATERIAIS E MONTAGEM DE GERADOR DE DISTRIBUIÇÃO, 400 KVA, TRIFÁSICO,  380/220 VOLTS </t>
  </si>
  <si>
    <t>23.</t>
  </si>
  <si>
    <t>24.</t>
  </si>
  <si>
    <t>25.</t>
  </si>
  <si>
    <t>85.014.793/0001-50</t>
  </si>
  <si>
    <t>ELETRORASTRO</t>
  </si>
  <si>
    <t>30.594.025/0001-21</t>
  </si>
  <si>
    <t>COMPRA LED</t>
  </si>
  <si>
    <t>07.196.106/0001-51</t>
  </si>
  <si>
    <t>CRISTAL VIDROS</t>
  </si>
  <si>
    <t>(67) 3351-5555</t>
  </si>
  <si>
    <t>ANDRE</t>
  </si>
  <si>
    <t>15.706.824/0001-59</t>
  </si>
  <si>
    <t>GENERAC</t>
  </si>
  <si>
    <t>(67) 99333-2654</t>
  </si>
  <si>
    <t>JOSE LUIZ</t>
  </si>
  <si>
    <t>37.567.864/0001-08</t>
  </si>
  <si>
    <t>(67) 99838-6635</t>
  </si>
  <si>
    <t>EDER</t>
  </si>
  <si>
    <t>C33</t>
  </si>
  <si>
    <t>C35</t>
  </si>
  <si>
    <t>C36</t>
  </si>
  <si>
    <t>C37</t>
  </si>
  <si>
    <t>C38</t>
  </si>
  <si>
    <t>C39</t>
  </si>
  <si>
    <t>C40</t>
  </si>
  <si>
    <t>C41</t>
  </si>
  <si>
    <t>21.642.563/0001-53</t>
  </si>
  <si>
    <t>NELSON VIDROS</t>
  </si>
  <si>
    <t>(67) 3324-8308</t>
  </si>
  <si>
    <t>PAULA</t>
  </si>
  <si>
    <t>19.365.983/0001-98</t>
  </si>
  <si>
    <t>HIDRO ECO BR</t>
  </si>
  <si>
    <t>09.353.055/0001-50</t>
  </si>
  <si>
    <t>TECNO FERRAMENTAS</t>
  </si>
  <si>
    <t>17.155.342/0010-74</t>
  </si>
  <si>
    <t>LOJA ELETRICA LTDA</t>
  </si>
  <si>
    <t>15.333.564/0001-13</t>
  </si>
  <si>
    <t>MABORE</t>
  </si>
  <si>
    <t>CASA DOS PARAFUSOS</t>
  </si>
  <si>
    <t>33.251.614/0001-03</t>
  </si>
  <si>
    <t>ORUBY</t>
  </si>
  <si>
    <t>19.412.512/0001-93</t>
  </si>
  <si>
    <t>03.590.055/0001-97</t>
  </si>
  <si>
    <t>ELETRO CENTER</t>
  </si>
  <si>
    <t>ELETRICA POLO</t>
  </si>
  <si>
    <t>(67) 3348-5811</t>
  </si>
  <si>
    <t>LUIZ</t>
  </si>
  <si>
    <t>05.434.101/0001-94</t>
  </si>
  <si>
    <t>CUSTO UNITÁRIO C/BDI C/ DES</t>
  </si>
  <si>
    <t>CUSTO UNITÁRIO C/ DES</t>
  </si>
  <si>
    <t>CUSTO TOTAL C/ BDI C/ DES</t>
  </si>
  <si>
    <t>Gases Medicinais</t>
  </si>
  <si>
    <t>TUBO COBRE RIGIDO CLASSE A 15mm</t>
  </si>
  <si>
    <t>TUBO COBRE RIGIDO CLASSE A 28mm</t>
  </si>
  <si>
    <t xml:space="preserve"> COTOVELO 90 COBRE REF. 607 28mm</t>
  </si>
  <si>
    <t>COTOVELO 90 COBRE REF. 607 15mm</t>
  </si>
  <si>
    <t>BUCHA DE REDUCAO COBRE SEM ANEL 28x15mm</t>
  </si>
  <si>
    <t>VALVULA GLOBO 1"" PARA TUBULACAO COBRE 28mm</t>
  </si>
  <si>
    <t>PAINEL DE ALARME MICROPROCESSADO DE OXIGÊNIO, PROTEC OU SIMILAR</t>
  </si>
  <si>
    <t>PAINEL DE ALARME MICROPROCESSADO DE AR COMPRIMIDO, PROTEC OU SIMILAR</t>
  </si>
  <si>
    <t>PAINEL DE ALARME MICROPROCESSADO DE ÓXIDO NITROSO, PROTEC OU SIMILAR</t>
  </si>
  <si>
    <t>PAINEL DE ALARME MICROPROCESSADO DE VÁCUO, PROTEC OU SIMILAR</t>
  </si>
  <si>
    <t>TE EM COBRE, DN 28MM, SEM ANEL DE SOLDA, INSTALADO EM RAMAL DE DISTRI</t>
  </si>
  <si>
    <t>TE EM COBRE, DN 15 MM, SEM ANEL DE SOLDA, INSTALADO EM RAMAL DE DISTRI</t>
  </si>
  <si>
    <t>CANALETA A CEU ABERTO EM ALVENARIA DE TIJOLO MACICO DE 1/2 VEZ COM LARGURA DE 30CM E PROFUNDIDADE DE 30CM - ANEXO H.S.-087 (A.P.) /M</t>
  </si>
  <si>
    <t>TAMPA PLACA CONCRETO MOLDADA NA OBRA ESPESSURA 10cm</t>
  </si>
  <si>
    <t>CENTRAIS DE GASES E VACUO</t>
  </si>
  <si>
    <t>TESTE DE ESTANQUEIDADE COM LOCALIZAÇÃO DE TAMPONAMENTO DE FUGAS NA REDE DE OXIGENIO, AR MEDICINAL E VÁCUO CLÍNICO. INCLUSO EMISSÃO DE LAUDO E ART.</t>
  </si>
  <si>
    <t>VALVULA REGULADORA PARA OXIGENIO, AR COMPRIMIDO, VACUO</t>
  </si>
  <si>
    <t>CAIXA DE SECCIONAMENTO DE GASES</t>
  </si>
  <si>
    <t>REGUA MEDICINAL</t>
  </si>
  <si>
    <t>PINTURA DE TUBULAÇÃO APARENTE ATÉ 3/4</t>
  </si>
  <si>
    <t>4.1.2</t>
  </si>
  <si>
    <t>10.2</t>
  </si>
  <si>
    <t>10.2.1</t>
  </si>
  <si>
    <t>10.2.2</t>
  </si>
  <si>
    <t>____________________________________  
Fábio Marques Ribeiro
CREA - 15276 D / MS</t>
  </si>
  <si>
    <t xml:space="preserve">BDI S/DES: </t>
  </si>
  <si>
    <t>CRONOGRAMA FÍSICO FINANCEIRO - SEM DESONERAÇÃO</t>
  </si>
  <si>
    <t xml:space="preserve">BDI DIF. S/DES: </t>
  </si>
  <si>
    <t xml:space="preserve">BDI DIF.  C/DES: </t>
  </si>
  <si>
    <t>CPU 01</t>
  </si>
  <si>
    <t>REFERENCIA</t>
  </si>
  <si>
    <t xml:space="preserve">UNIDADE </t>
  </si>
  <si>
    <t xml:space="preserve">TOTAL:  </t>
  </si>
  <si>
    <t>CT01</t>
  </si>
  <si>
    <t xml:space="preserve">LARGURA X ALTURA </t>
  </si>
  <si>
    <t>INSTALAÇÕES ELÉTRICAS</t>
  </si>
  <si>
    <t>8.2.2</t>
  </si>
  <si>
    <t>4.1.3</t>
  </si>
  <si>
    <t>C84</t>
  </si>
  <si>
    <t>HIDRÁULICA</t>
  </si>
  <si>
    <t>SANITÁRIO</t>
  </si>
  <si>
    <t>DEMONSTRAÇÃO DE BDI 1 - SEM DESONERAÇÃO - Acórdão 2622/2013</t>
  </si>
  <si>
    <t>PREFEITURA MUNICIPAL DE IVINHEMA</t>
  </si>
  <si>
    <t>IVINHEMA - MS</t>
  </si>
  <si>
    <t>JULIANO FERRO BARROS DONATO</t>
  </si>
  <si>
    <t>(JANEIRO/2023)</t>
  </si>
  <si>
    <t>JARDIM DOS ESTADOS</t>
  </si>
  <si>
    <t xml:space="preserve">ESTRUTURA DE CONCRETO </t>
  </si>
  <si>
    <t>RADIER</t>
  </si>
  <si>
    <t>PAREDE DE CONCRETO</t>
  </si>
  <si>
    <t>IMPERMEABILIZAÇÃO</t>
  </si>
  <si>
    <t>4.1.4</t>
  </si>
  <si>
    <t>8.1.3</t>
  </si>
  <si>
    <t>VIDROS</t>
  </si>
  <si>
    <t>CASAS</t>
  </si>
  <si>
    <t>80 X (119,1 M2 (ÁREA DAS PAREDES))</t>
  </si>
  <si>
    <t>5.3</t>
  </si>
  <si>
    <t>(JUNHO/2023)</t>
  </si>
  <si>
    <t>ENCARGOS SOCIAIS DESONERADOS: 85,28%(HORA) 47,23%(MÊS)</t>
  </si>
  <si>
    <t>____________________________________  
Fabio Marques Ribeiro
CREA - 15.276 D / MS</t>
  </si>
  <si>
    <t>1.1.1</t>
  </si>
  <si>
    <t>1.1.2</t>
  </si>
  <si>
    <t>8.1.4</t>
  </si>
  <si>
    <t>BANHEIRO</t>
  </si>
  <si>
    <t>COZINHA</t>
  </si>
  <si>
    <t>QUARTO</t>
  </si>
  <si>
    <t>SALA</t>
  </si>
  <si>
    <t>TOTAL GERAL</t>
  </si>
  <si>
    <t>CÓD</t>
  </si>
  <si>
    <t>QTDE</t>
  </si>
  <si>
    <t>ORC - 001 - TABELA DE AMBIENTES</t>
  </si>
  <si>
    <t/>
  </si>
  <si>
    <t>Total geral</t>
  </si>
  <si>
    <t>ORC - 004 - PORTAS</t>
  </si>
  <si>
    <t>P1</t>
  </si>
  <si>
    <t>PORTA, METÁLICA, ABRIR, 1 FOLHA</t>
  </si>
  <si>
    <t>ORC - 004 - JANELAS</t>
  </si>
  <si>
    <t>J1</t>
  </si>
  <si>
    <t>JANELA, ALUMINIO, VIDRO, BASCULANTE, 1 FOLHA</t>
  </si>
  <si>
    <t>J2</t>
  </si>
  <si>
    <t>J3</t>
  </si>
  <si>
    <t>JANELA, ALUMINIO, VENEZIANA, 4 FOLHAS</t>
  </si>
  <si>
    <t>J4</t>
  </si>
  <si>
    <t>JANELA, ALUMINIO, VIDRO, CORRER, 2 FOLHAS</t>
  </si>
  <si>
    <t>EXTENSÃO X 80 UND</t>
  </si>
  <si>
    <t>ÁREA LOTE</t>
  </si>
  <si>
    <t>2.1.1</t>
  </si>
  <si>
    <t>3.1</t>
  </si>
  <si>
    <t>3.1.1</t>
  </si>
  <si>
    <t>3.1.2</t>
  </si>
  <si>
    <t>3.1.3</t>
  </si>
  <si>
    <t>3.1.4</t>
  </si>
  <si>
    <t>3.2</t>
  </si>
  <si>
    <t>3.2.1</t>
  </si>
  <si>
    <t>5.1.1</t>
  </si>
  <si>
    <t>ESTRUTURA</t>
  </si>
  <si>
    <t>TELHAMENTO</t>
  </si>
  <si>
    <t>5.2.1</t>
  </si>
  <si>
    <t>5.3.1</t>
  </si>
  <si>
    <t>METAIS</t>
  </si>
  <si>
    <t>6.1.1</t>
  </si>
  <si>
    <t>5.3.2</t>
  </si>
  <si>
    <t>7.1.1</t>
  </si>
  <si>
    <t>7.1.2</t>
  </si>
  <si>
    <t>7.1.3</t>
  </si>
  <si>
    <t>7.2</t>
  </si>
  <si>
    <t>7.2.1</t>
  </si>
  <si>
    <t>7.2.2</t>
  </si>
  <si>
    <t>7.3</t>
  </si>
  <si>
    <t>7.3.1</t>
  </si>
  <si>
    <t>8.2.3</t>
  </si>
  <si>
    <t>8.2.5</t>
  </si>
  <si>
    <t>8.2.6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</si>
  <si>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</si>
  <si>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</si>
  <si>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</si>
  <si>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</si>
  <si>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</si>
  <si>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</si>
  <si>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</si>
  <si>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</si>
  <si>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</si>
  <si>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</si>
  <si>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</si>
  <si>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</si>
  <si>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</si>
  <si>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</si>
  <si>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</si>
  <si>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</si>
  <si>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</si>
  <si>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</si>
  <si>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</si>
  <si>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</si>
  <si>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8.1.25</t>
  </si>
  <si>
    <t>8.1.26</t>
  </si>
  <si>
    <t>8.1.27</t>
  </si>
  <si>
    <t>8.1.28</t>
  </si>
  <si>
    <t>8.1.29</t>
  </si>
  <si>
    <t>8.1.30</t>
  </si>
  <si>
    <t>8.1.31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</si>
  <si>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</si>
  <si>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</si>
  <si>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</si>
  <si>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</si>
  <si>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</si>
  <si>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</si>
  <si>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</si>
  <si>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</si>
  <si>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</si>
  <si>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</si>
  <si>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</si>
  <si>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</si>
  <si>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</si>
  <si>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9.1.3</t>
  </si>
  <si>
    <t>9.1.4</t>
  </si>
  <si>
    <t>9.1.5</t>
  </si>
  <si>
    <t>9.1.6</t>
  </si>
  <si>
    <t>9.1.7</t>
  </si>
  <si>
    <t>LOUÇAS</t>
  </si>
  <si>
    <t>LOUÇAS, BANCADAS, METAIS E ACESSÓRIOS</t>
  </si>
  <si>
    <t>BANCADA</t>
  </si>
  <si>
    <t>INSTALAÇÕES ELETRICAS</t>
  </si>
  <si>
    <t>ACESSÓRIOS</t>
  </si>
  <si>
    <t>9.1.8</t>
  </si>
  <si>
    <t>9.1.9</t>
  </si>
  <si>
    <t>9.1.10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</si>
  <si>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</si>
  <si>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</si>
  <si>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</si>
  <si>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</si>
  <si>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</si>
  <si>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</si>
  <si>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</si>
  <si>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</si>
  <si>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</si>
  <si>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</si>
  <si>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</si>
  <si>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</si>
  <si>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</si>
  <si>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9.1.25</t>
  </si>
  <si>
    <t>9.1.26</t>
  </si>
  <si>
    <t>9.1.27</t>
  </si>
  <si>
    <t>9.1.28</t>
  </si>
  <si>
    <t>9.1.29</t>
  </si>
  <si>
    <t>10.3</t>
  </si>
  <si>
    <t>10.3.1</t>
  </si>
  <si>
    <t>10.3.2</t>
  </si>
  <si>
    <t>10.4</t>
  </si>
  <si>
    <t>10.4.1</t>
  </si>
  <si>
    <t>11.1.1</t>
  </si>
  <si>
    <t>11.1.2</t>
  </si>
  <si>
    <t>11.1.3</t>
  </si>
  <si>
    <t>12.1</t>
  </si>
  <si>
    <t>12.1.1</t>
  </si>
  <si>
    <t>VERIFICAR TABELA DE QUANTIDADES EM PROJETO DE INSTALAÇÕES HIDROSSANITÁRIAS</t>
  </si>
  <si>
    <t>ÁREA X QUANTIDADE DE CASAS</t>
  </si>
  <si>
    <t>COMPRIMENTO TOTAL</t>
  </si>
  <si>
    <t>COMPRIMENTO X QUANTIDADE DE CASAS</t>
  </si>
  <si>
    <t>LOCAL</t>
  </si>
  <si>
    <t>ABERTURA</t>
  </si>
  <si>
    <t>PERÍMETRO / COMPRIMENTO</t>
  </si>
  <si>
    <t>(PERÍMETRO X ALTURA - ABERTURA) X 80 CASAS</t>
  </si>
  <si>
    <t>ÁREA DO TANQUE</t>
  </si>
  <si>
    <t>(COMPRIMENTO X ALTURA) X 80 CASAS</t>
  </si>
  <si>
    <t>ÁREA X 80 CASAS</t>
  </si>
  <si>
    <t>QTDE X 80 CASAS</t>
  </si>
  <si>
    <t>INSTALAÇÕES HIDRÁULICAS/SANITÁRIAS</t>
  </si>
  <si>
    <t>CPU 04</t>
  </si>
  <si>
    <t>CPU 05</t>
  </si>
  <si>
    <t>INSTALACAO PROVISORIA DE AGUA E ESGOTO (REF BANCO DE DADOS AGESUL 0101000114)</t>
  </si>
  <si>
    <t>CPU 03</t>
  </si>
  <si>
    <t>IMPERMEABILIZACAO COM REVESTIMENTO SEMI-FLEXIVEL VIAPLUS 1000, VIAPOL OU SIMILAR, CONSUMO DE 2KG/M2 (REF BANCO DE DADOS AGESUL 0701000109)</t>
  </si>
  <si>
    <t>PORTA EM ACO DE ABRIR TIPO VENEZIANA COM BATENTE, FIXADA COM PARAFUSOS - FORNECIMENTO E INSTALACAO (REF BANCO DE DADOS AGESUL 1101002012)</t>
  </si>
  <si>
    <t>CPU 06</t>
  </si>
  <si>
    <t>JOELHO 90 PVC RIGIDO ROSCA 3/4"" (REF BANCO DE DADOS SBC 052115)</t>
  </si>
  <si>
    <t>CPU 07</t>
  </si>
  <si>
    <t>CPU 08</t>
  </si>
  <si>
    <t>CPU 09</t>
  </si>
  <si>
    <t>LUMINARIA TIPO PLAFON COM PAINEL LED, 30X30CM, SOBREPOR, POTENCIA DE 24W, 4000K, LUZ NEUTRA, ELGIN OU SIMILAR - FORNECIMENTO E INSTALACAO ( REF BANCO DE DADOS AGESUL 1200100)</t>
  </si>
  <si>
    <t>PLACA CEGA COM 1 FURO - FORNECIMENTO E INSTALAÇÃO (REF BANCO DE DADOS AGESUL 1201002056)</t>
  </si>
  <si>
    <t>INTERRUPTOR BIPOLAR DR-25A - FORNECIMENTO E INSTALAÇÃO (REF BANCO DE DADOS SBC 061610)</t>
  </si>
  <si>
    <t>ENTRADA DE SERVICO, EM BAIXA TENSAO, COM CAIXA DE MEDICAO INSTALADA EM MURETA DE ALVENARIA (1 1/2 VEZ), MEDINDO (1,20 X 2,10)M, CONFORME PADRAO ENERGISA, NA(S) ESPECIFICACAO(OES):- BIFASICO DE 10,2 A 12,7 KW (REF BANCO DE DADOS AGESUL 1201009010)</t>
  </si>
  <si>
    <t>CPU 10</t>
  </si>
  <si>
    <t>SERVIÇOS PRELIMINARES</t>
  </si>
  <si>
    <t>36,40 M² X 80 CASAS</t>
  </si>
  <si>
    <t>MAURO</t>
  </si>
  <si>
    <t>(67) 91787676</t>
  </si>
  <si>
    <t>SISTEMA DE FORMAS MANUSEAVEIS DE ALUMINIO, PARA EDIF. RESID. UNIFAMILIAR COM PAREDES DE CONCRETO MOLDADAS IN LOCO, UNIDADE HABITACIONAL TERREA</t>
  </si>
  <si>
    <t>M²</t>
  </si>
  <si>
    <t>REVESTIMENTO DE PAREDES E PISOS</t>
  </si>
  <si>
    <t>PAREDE</t>
  </si>
  <si>
    <t>PISO</t>
  </si>
  <si>
    <t>6.2</t>
  </si>
  <si>
    <t>6.2.1</t>
  </si>
  <si>
    <t xml:space="preserve">SF FORMAS </t>
  </si>
  <si>
    <t>00.110.268/0001-86</t>
  </si>
  <si>
    <t>80 X (2,75 M2)</t>
  </si>
  <si>
    <t>80 X (2,78 M2)</t>
  </si>
  <si>
    <t>80 X (3,24 M3)</t>
  </si>
  <si>
    <t>80 X (10,43 X 3,49 M2)</t>
  </si>
  <si>
    <t>80 X (2,2 (TELA  Q-138 2,2 KG/M2) X 2 X 36,40 M2 (ARMAÇÃO DUPLA))= 12.812,8 KG</t>
  </si>
  <si>
    <t xml:space="preserve">80 X (119,17 M2 (ÁREA DAS PAREDES) X 0,1 M (ESPESSURA DA PAREDE) </t>
  </si>
  <si>
    <t>2.2</t>
  </si>
  <si>
    <t>2.2.1</t>
  </si>
  <si>
    <t>2.2.2</t>
  </si>
  <si>
    <t>2.2.3</t>
  </si>
  <si>
    <t>2.2.4</t>
  </si>
  <si>
    <t>2.3</t>
  </si>
  <si>
    <t>2.3.1</t>
  </si>
  <si>
    <t>2.3.2</t>
  </si>
  <si>
    <t>1.1.3</t>
  </si>
  <si>
    <t>1.1.4</t>
  </si>
  <si>
    <t>CORTE</t>
  </si>
  <si>
    <t>ATERRO</t>
  </si>
  <si>
    <t>QUADRA 02</t>
  </si>
  <si>
    <t>QUADRA 06</t>
  </si>
  <si>
    <t>KM</t>
  </si>
  <si>
    <t>M3XKM</t>
  </si>
  <si>
    <t>80 X (164 KG)</t>
  </si>
  <si>
    <t>CPU 02</t>
  </si>
  <si>
    <t>CPU 11</t>
  </si>
  <si>
    <t>DISPOSITIVO DPS CLASSE II, 1 POLO, TENSAO MAXIMA DE 175 V, CORRENTE MAXIMA DE *20* KA (TIPO AC) (REF BANCO DE DADOS AGESUL 1201005132)</t>
  </si>
  <si>
    <t>REGULARIZACAO DO SOLO COM IRREGULARIDADES ATE 0,20 M (REF BANCO DE DADOS AGESUL 101000110)</t>
  </si>
  <si>
    <t>ITENS DE MAIORES RELEVÂNCIA</t>
  </si>
  <si>
    <t>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Fábio Marques Ribeiro                                                                                
CREA - 15276 D / MS</t>
  </si>
  <si>
    <t xml:space="preserve">COM DESONERAÇÃO </t>
  </si>
  <si>
    <t>Peso (%)</t>
  </si>
  <si>
    <t>VA TOTAL DA OBRA</t>
  </si>
  <si>
    <t>QTDE TOTAL</t>
  </si>
  <si>
    <t>QTDE / 2</t>
  </si>
  <si>
    <t xml:space="preserve">FORMAS EM ALUMÍNIO MANUSEÁVEIS PARA PAREDES DE CONCRETO MOLDADAS IN LOCO, DE EDIFICAÇÕES DE PAVIMENTO ÚNICO, EM FACES INTERNAS DE PAREDES. </t>
  </si>
  <si>
    <t>EXECUÇÃO DE CONJUNTO DE CASAS POPULARES EM PAREDE DE CONCRETO - JOÃO DE BARRO</t>
  </si>
  <si>
    <t>80 X 47,93 M² X 11,56775 KG</t>
  </si>
  <si>
    <t>QUANTIDADE DE CASAS X ÁREA DO TELHADO X KG POR M2</t>
  </si>
  <si>
    <t>CPU 12</t>
  </si>
  <si>
    <t xml:space="preserve">TRAMA DE AÇO COMPOSTA POR TERÇAS PARA TELHADOS DE ATÉ 2 ÁGUAS PARA TELHA CERÂMICA, INCLUSO TRANSPORTE VERTICAL (EM KG). </t>
  </si>
  <si>
    <t>AGESUL(JANEIRO/2023) SINAPI (JUNHO/2023) SBC (JUNHO/2023)</t>
  </si>
  <si>
    <t>EXECUÇÃO DE LAJE SOBRE SOLO, ESPESSURA DE 10 CM, FCK = 30 MPA, COM USO DE FORMAS EM MADEIRA SERRADA. AF_09/2021</t>
  </si>
  <si>
    <t>ARMAÇÃO DO SISTEMA DE PAREDES DE CONCRETO, EXECUTADA EM PAREDES DE EDIFICAÇÕES TÉRREAS, TELA Q-61. AF_06/2019</t>
  </si>
  <si>
    <t>FORNECIMENTO E INSTALAÇÃO DE PLACA DE OBRA COM CHAPA GALVANIZADA E ESTRUTURA DE MADEIRA. AF_03/2022_PS</t>
  </si>
  <si>
    <t>LOCACAO CONVENCIONAL DE OBRA, UTILIZANDO GABARITO DE TÁBUAS CORRIDAS PONTALETADAS A CADA 2,00M -  2 UTILIZAÇÕES. AF_10/2018</t>
  </si>
  <si>
    <t>ESCAVAÇÃO HORIZONTAL EM SOLO DE 1A CATEGORIA COM TRATOR DE ESTEIRAS (100HP/LÂMINA: 2,19M3). AF_07/2020</t>
  </si>
  <si>
    <t>M3</t>
  </si>
  <si>
    <t xml:space="preserve">ARGILA OU BARRO PARA ATERRO/REATERRO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</si>
  <si>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M3    </t>
  </si>
  <si>
    <t>33,70</t>
  </si>
  <si>
    <t>CARGA, MANOBRA E DESCARGA DE SOLOS E MATERIAIS GRANULARES EM CAMINHÃO BASCULANTE 14 M³ - CARGA COM PÁ CARREGADEIRA (CAÇAMBA DE 1,7 A 2,8 M³ / 128 HP) E DESCARGA LIVRE (UNIDADE: M3). AF_07/2020</t>
  </si>
  <si>
    <t>TRANSPORTE COM CAMINHÃO BASCULANTE DE 14 M³, EM VIA URBANA PAVIMENTADA, DMT ATÉ 30 KM (UNIDADE: M3XKM). AF_07/2020</t>
  </si>
  <si>
    <t>EXECUÇÃO E COMPACTAÇÃO DE ATERRO COM SOLO PREDOMINANTEMENTE ARGILOSO - EXCLUSIVE SOLO, ESCAVAÇÃO, CARGA E TRANSPORTE. AF_11/2019</t>
  </si>
  <si>
    <t>ESCAVAÇÃO MANUAL DE VIGA DE BORDA PARA RADIER. AF_09/2021</t>
  </si>
  <si>
    <t>COMPACTAÇÃO MECÂNICA DE SOLO PARA EXECUÇÃO DE RADIER, PISO DE CONCRETO OU LAJE SOBRE SOLO, COM COMPACTADOR DE SOLOS A PERCUSSÃO. AF_09/2021</t>
  </si>
  <si>
    <t>FABRICAÇÃO, MONTAGEM E DESMONTAGEM DE FORMA PARA RADIER, PISO DE CONCRETO OU LAJE SOBRE SOLO, EM MADEIRA SERRADA, 4 UTILIZAÇÕES. AF_09/2021</t>
  </si>
  <si>
    <t>APLICAÇÃO DE LONA PLÁSTICA PARA EXECUÇÃO DE PAVIMENTOS DE CONCRETO. AF_04/2022</t>
  </si>
  <si>
    <t>ARMAÇÃO PARA EXECUÇÃO DE RADIER, PISO DE CONCRETO OU LAJE SOBRE SOLO, COM USO DE TELA Q-138. AF_09/2021</t>
  </si>
  <si>
    <t>CONCRETAGEM DE EDIFICAÇÕES (PAREDES E LAJES) FEITAS COM SISTEMA DE FÔRMAS MANUSEÁVEIS, COM CONCRETO USINADO BOMBEÁVEL FCK 25 MPA - LANÇAMENTO, ADENSAMENTO E ACABAMENTO (EXCLUSIVE BOMBA LANÇA). AF_10/2021</t>
  </si>
  <si>
    <t>LANÇAMENTO COM USO DE BOMBA, ADENSAMENTO E ACABAMENTO DE CONCRETO EM ESTRUTURAS. AF_02/2022</t>
  </si>
  <si>
    <t>TELHAMENTO COM TELHA CERÂMICA DE ENCAIXE, TIPO ROMANA, COM ATÉ 2 ÁGUAS, INCLUSO TRANSPORTE VERTICAL. AF_07/2019</t>
  </si>
  <si>
    <t>RUFO EM CHAPA DE AÇO GALVANIZADO NÚMERO 24, CORTE DE 25 CM, INCLUSO TRANSPORTE VERTICAL. AF_07/2019</t>
  </si>
  <si>
    <t>CHAPIM (RUFO CAPA) EM AÇO GALVANIZADO, CORTE 33. AF_11/2020</t>
  </si>
  <si>
    <t>REVESTIMENTO CERÂMICO PARA PAREDES INTERNAS COM PLACAS TIPO ESMALTADA EXTRA  DE DIMENSÕES 33X45 CM APLICADAS NA ALTURA INTEIRA DAS PAREDES. AF_02/2023_PE</t>
  </si>
  <si>
    <t>REVESTIMENTO CERÂMICO PARA PISO COM PLACAS TIPO ESMALTADA EXTRA DE DIMENSÕES 45X45 CM APLICADA EM AMBIENTES DE ÁREA MENOR QUE 5 M2. AF_02/2023_PE</t>
  </si>
  <si>
    <t>JANELA DE AÇO TIPO BASCULANTE PARA VIDROS, COM BATENTE, FERRAGENS E PINTURA ANTICORROSIVA. EXCLUSIVE VIDROS, ACABAMENTO, ALIZAR E CONTRAMARCO. FORNECIMENTO E INSTALAÇÃO. AF_12/2019</t>
  </si>
  <si>
    <t>JANELA DE AÇO DE CORRER COM 4 FOLHAS PARA VIDRO, COM BATENTE, FERRAGENS E PINTURA ANTICORROSIVA. EXCLUSIVE VIDROS, ALIZAR E CONTRAMARCO. FORNECIMENTO E INSTALAÇÃO. AF_12/2019</t>
  </si>
  <si>
    <t>JANELA DE ALUMÍNIO DE CORRER COM 2 FOLHAS PARA VIDROS, COM VIDROS, BATENTE, ACABAMENTO COM ACETATO OU BRILHANTE E FERRAGENS. EXCLUSIVE ALIZAR E CONTRAMARCO. FORNECIMENTO E INSTALAÇÃO. AF_12/2019</t>
  </si>
  <si>
    <t>FECHADURA DE EMBUTIR COM CILINDRO, EXTERNA, COMPLETA, ACABAMENTO PADRÃO POPULAR, INCLUSO EXECUÇÃO DE FURO - FORNECIMENTO E INSTALAÇÃO. AF_12/2019</t>
  </si>
  <si>
    <t>INSTALAÇÃO DE VIDRO LISO INCOLOR, E = 3 MM, EM ESQUADRIA DE ALUMÍNIO OU PVC, FIXADO COM BAGUETE. AF_01/2021_PS</t>
  </si>
  <si>
    <t>REGISTRO DE ESFERA, PVC, SOLDÁVEL, COM VOLANTE, DN  25 MM - FORNECIMENTO E INSTALAÇÃO. AF_08/2021</t>
  </si>
  <si>
    <t>TUBO, PVC, SOLDÁVEL, DN 25MM, INSTALADO EM RAMAL DE DISTRIBUIÇÃO DE ÁGUA - FORNECIMENTO E INSTALAÇÃO. AF_06/2022</t>
  </si>
  <si>
    <t>ADAPTADOR COM FLANGE E ANEL DE VEDAÇÃO, PVC, SOLDÁVEL, DN  25 MM X 3/4 , INSTALADO EM RESERVAÇÃO DE ÁGUA DE EDIFICAÇÃO QUE POSSUA RESERVATÓRIO DE FIBRA/FIBROCIMENTO   FORNECIMENTO E INSTALAÇÃO. AF_06/2016</t>
  </si>
  <si>
    <t>ADAPTADOR CURTO COM BOLSA E ROSCA PARA REGISTRO, PVC, SOLDÁVEL, DN 25MM X 3/4 , INSTALADO EM RAMAL OU SUB-RAMAL DE ÁGUA - FORNECIMENTO E INSTALAÇÃO. AF_06/2022</t>
  </si>
  <si>
    <t>JOELHO 45 GRAUS, PVC, SOLDÁVEL, DN 25MM, INSTALADO EM RAMAL DE DISTRIBUIÇÃO DE ÁGUA - FORNECIMENTO E INSTALAÇÃO. AF_06/2022</t>
  </si>
  <si>
    <t>JOELHO 90 GRAUS, PVC, SOLDÁVEL, DN 25MM, INSTALADO EM RAMAL DE DISTRIBUIÇÃO DE ÁGUA - FORNECIMENTO E INSTALAÇÃO. AF_06/2022</t>
  </si>
  <si>
    <t>LUVA, PVC, SOLDÁVEL, DN 25MM, INSTALADO EM RAMAL DE DISTRIBUIÇÃO DE ÁGUA - FORNECIMENTO E INSTALAÇÃO. AF_06/2022</t>
  </si>
  <si>
    <t>CAIXA ENTERRADA HIDRÁULICA RETANGULAR EM ALVENARIA COM TIJOLOS CERÂMICOS MACIÇOS, DIMENSÕES INTERNAS: 0,6X0,6X0,6 M PARA REDE DE ESGOTO. AF_12/2020</t>
  </si>
  <si>
    <t>CAIXA SIFONADA, COM GRELHA QUADRADA, PVC, DN 150 X 150 X 50 MM, JUNTA SOLDÁVEL, FORNECIDA E INSTALADA EM RAMAL DE DESCARGA OU EM RAMAL DE ESGOTO SANITÁRIO. AF_08/2022</t>
  </si>
  <si>
    <t>CURVA CURTA 90 GRAUS, PVC, SERIE NORMAL, ESGOTO PREDIAL, DN 40 MM, JUNTA SOLDÁVEL,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</si>
  <si>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</si>
  <si>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</si>
  <si>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90 GRAUS, PVC, SERIE NORMAL, ESGOTO PREDIAL, DN 100 MM, JUNTA ELÁSTICA,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</si>
  <si>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</si>
  <si>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</si>
  <si>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JUNÇÃO DE REDUÇÃO INVERTIDA, PVC, SÉRIE NORMAL, ESGOTO PREDIAL, DN 100 X 50 MM, JUNTA ELÁSTICA, FORNECIDO E INSTALADO EM PRUMADA DE ESGOTO SANITÁRIO OU VENTILAÇÃO. AF_08/2022</t>
  </si>
  <si>
    <t>JUNÇÃO SIMPLES, PVC, SERIE NORMAL, ESGOTO PREDIAL, DN 50 X 50 MM, JUNTA ELÁSTICA, FORNECIDO E INSTALADO EM PRUMADA DE ESGOTO SANITÁRIO OU VENTILAÇÃO. AF_08/2022</t>
  </si>
  <si>
    <t>TUBO PVC, SERIE NORMAL, ESGOTO PREDIAL, DN 100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</si>
  <si>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</si>
  <si>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40 MM, FORNECIDO E INSTALADO EM RAMAL DE DESCARGA OU RAMAL DE ESGOTO SANITÁRIO. AF_08/2022</t>
  </si>
  <si>
    <t>CAIXA DE GORDURA DUPLA (CAPACIDADE: 126 L), RETANGULAR, EM ALVENARIA COM BLOCOS DE CONCRETO, DIMENSÕES INTERNAS = 0,4X0,7 M, ALTURA INTERNA = 0,8 M. AF_12/2020</t>
  </si>
  <si>
    <t>SUMIDOURO CIRCULAR, EM CONCRETO PRÉ-MOLDADO, DIÂMETRO INTERNO = 1,88 M, ALTURA INTERNA = 2,00 M, ÁREA DE INFILTRAÇÃO: 13,1 M² (PARA 5 CONTRIBUINTES). AF_12/2020_PA</t>
  </si>
  <si>
    <t>TANQUE SÉPTICO CIRCULAR, EM CONCRETO PRÉ-MOLDADO, DIÂMETRO INTERNO = 1,10 M, ALTURA INTERNA = 2,50 M, VOLUME ÚTIL: 2138,2 L (PARA 5 CONTRIBUINTES). AF_12/2020_PA</t>
  </si>
  <si>
    <t>TE, PVC, SERIE NORMAL, ESGOTO PREDIAL, DN 50 X 50 MM, JUNTA ELÁSTICA, FORNECIDO E INSTALADO EM RAMAL DE DESCARGA OU RAMAL DE ESGOTO SANITÁRIO. AF_08/2022</t>
  </si>
  <si>
    <t>ESCAVAÇÃO MANUAL DE VALA COM PROFUNDIDADE MENOR OU IGUAL A 1,30 M. AF_02/2021</t>
  </si>
  <si>
    <t>REATERRO MANUAL DE VALAS COM COMPACTAÇÃO MECANIZADA. AF_04/2016</t>
  </si>
  <si>
    <t>REGISTRO DE GAVETA BRUTO, LATÃO, ROSCÁVEL, 3/4", COM ACABAMENTO E CANOPLA CROMADOS - FORNECIMENTO E INSTALAÇÃO. AF_08/2021</t>
  </si>
  <si>
    <t>REGISTRO DE PRESSÃO BRUTO, LATÃO, ROSCÁVEL, 3/4", COM ACABAMENTO E CANOPLA CROMADOS - FORNECIMENTO E INSTALAÇÃO. AF_08/2021</t>
  </si>
  <si>
    <t>REGISTRO DE ESFERA, PVC, SOLDÁVEL, COM VOLANTE, DN  32 MM - FORNECIMENTO E INSTALAÇÃO. AF_08/2021</t>
  </si>
  <si>
    <t>LUVA SOLDÁVEL E COM ROSCA, PVC, SOLDÁVEL, DN 25MM X 3/4 , INSTALADO EM RAMAL OU SUB-RAMAL DE ÁGUA - FORNECIMENTO E INSTALAÇÃO. AF_06/2022</t>
  </si>
  <si>
    <t>ADAPTADOR COM FLANGE E ANEL DE VEDAÇÃO, PVC, SOLDÁVEL, DN 32 MM X 1 , INSTALADO EM RESERVAÇÃO DE ÁGUA DE EDIFICAÇÃO QUE POSSUA RESERVATÓRIO DE FIBRA/FIBROCIMENTO   FORNECIMENTO E INSTALAÇÃO. AF_06/2016</t>
  </si>
  <si>
    <t>JOELHO 90 GRAUS, PVC, SOLDÁVEL, DN 32MM, INSTALADO EM RAMAL DE DISTRIBUIÇÃO DE ÁGUA - FORNECIMENTO E INSTALAÇÃO. AF_06/2022</t>
  </si>
  <si>
    <t>TUBO, PVC, SOLDÁVEL, DN 32MM, INSTALADO EM RAMAL OU SUB-RAMAL DE ÁGUA - FORNECIMENTO E INSTALAÇÃO. AF_06/2022</t>
  </si>
  <si>
    <t>TE, PVC, SOLDÁVEL, DN 25MM, INSTALADO EM RAMAL DE DISTRIBUIÇÃO DE ÁGUA - FORNECIMENTO E INSTALAÇÃO. AF_06/2022</t>
  </si>
  <si>
    <t>TE, PVC, SOLDÁVEL, DN 32MM, INSTALADO EM RAMAL DE DISTRIBUIÇÃO DE ÁGUA - FORNECIMENTO E INSTALAÇÃO. AF_06/2022</t>
  </si>
  <si>
    <t>JOELHO 90 GRAUS COM BUCHA DE LATÃO, PVC, SOLDÁVEL, DN 25MM, X 3/4  INSTALADO EM RAMAL OU SUB-RAMAL DE ÁGUA - FORNECIMENTO E INSTALAÇÃO. AF_06/2022</t>
  </si>
  <si>
    <t>JOELHO 90 GRAUS COM BUCHA DE LATÃO, PVC, SOLDÁVEL, DN 25MM, X 1/2  INSTALADO EM RAMAL OU SUB-RAMAL DE ÁGUA - FORNECIMENTO E INSTALAÇÃO. AF_06/2022</t>
  </si>
  <si>
    <t>TÊ COM BUCHA DE LATÃO NA BOLSA CENTRAL, PVC, SOLDÁVEL, DN 25MM X 3/4 , INSTALADO EM RAMAL OU SUB-RAMAL DE ÁGUA - FORNECIMENTO E INSTALAÇÃO. AF_06/2022</t>
  </si>
  <si>
    <t>CABO DE COBRE FLEXÍVEL ISOLADO, 4 MM², ANTI-CHAMA 0,6/1,0 KV, PARA CIRCUITOS TERMINAIS - FORNECIMENTO E INSTALAÇÃO. AF_03/2023</t>
  </si>
  <si>
    <t>CABO DE COBRE FLEXÍVEL ISOLADO, 6 MM², ANTI-CHAMA 0,6/1,0 KV,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</si>
  <si>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</si>
  <si>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</si>
  <si>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CAIXA RETANGULAR 4" X 2" ALTA (2,00 M DO PISO), PVC, INSTALADA EM PAREDE - FORNECIMENTO E INSTALAÇÃO. AF_03/2023</t>
  </si>
  <si>
    <t>CAIXA RETANGULAR 4" X 2" BAIXA (0,30 M DO PISO), PVC, INSTALADA EM PAREDE - FORNECIMENTO E INSTALAÇÃO. AF_03/2023</t>
  </si>
  <si>
    <t>CAIXA RETANGULAR 4" X 2" MÉDIA (1,30 M DO PISO), PVC, INSTALADA EM PAREDE - FORNECIMENTO E INSTALAÇÃO. AF_03/2023</t>
  </si>
  <si>
    <t>CAIXA OCTOGONAL 4" X 4", PVC, INSTALADA EM LAJE - FORNECIMENTO E INSTALAÇÃO. AF_03/2023</t>
  </si>
  <si>
    <t>CAIXA ENTERRADA ELÉTRICA RETANGULAR, EM ALVENARIA COM TIJOLOS CERÂMICOS MACIÇOS, FUNDO COM BRITA, DIMENSÕES INTERNAS: 0,3X0,3X0,3 M. AF_12/2020</t>
  </si>
  <si>
    <t>INTERRUPTOR SIMPLES (1 MÓDULO), 10A/250V, INCLUINDO SUPORTE E PLACA - FORNECIMENTO E INSTALAÇÃO. AF_03/2023</t>
  </si>
  <si>
    <t>INTERRUPTOR SIMPLES (1 MÓDULO) COM 1 TOMADA DE EMBUTIR 2P+T 10 A, INCLUINDO SUPORTE E PLACA - FORNECIMENTO E INSTALAÇÃO. AF_03/2023</t>
  </si>
  <si>
    <t>TOMADA BAIXA DE EMBUTIR (1 MÓDULO), 2P+T 20 A, SEM SUPORTE E SEM PLACA - FORNECIMENTO E INSTALAÇÃO. AF_03/2023</t>
  </si>
  <si>
    <t>TOMADA MÉDIA DE EMBUTIR (1 MÓDULO), 2P+T 10 A, INCLUINDO SUPORTE E PLACA - FORNECIMENTO E INSTALAÇÃO. AF_03/2023</t>
  </si>
  <si>
    <t>TOMADA MÉDIA DE EMBUTIR (1 MÓDULO), 2P+T 20 A, INCLUINDO SUPORTE E PLACA - FORNECIMENTO E INSTALAÇÃO. AF_03/2023</t>
  </si>
  <si>
    <t>TOMADA MÉDIA DE EMBUTIR (2 MÓDULOS), 2P+T 10 A, INCLUINDO SUPORTE E PLACA - FORNECIMENTO E INSTALAÇÃO. AF_03/2023</t>
  </si>
  <si>
    <t>DISJUNTOR BIPOLAR TIPO DIN, CORRENTE NOMINAL DE 10A - FORNECIMENTO E INSTALAÇÃO. AF_10/2020</t>
  </si>
  <si>
    <t>DISJUNTOR BIPOLAR TIPO DIN, CORRENTE NOMINAL DE 25A - FORNECIMENTO E INSTALAÇÃO. AF_10/2020</t>
  </si>
  <si>
    <t>DISJUNTOR BIPOLAR TIPO DIN, CORRENTE NOMINAL DE 40A - FORNECIMENTO E INSTALAÇÃO. AF_10/2020</t>
  </si>
  <si>
    <t>DISJUNTOR MONOPOLAR TIPO DIN, CORRENTE NOMINAL DE 10A - FORNECIMENTO E INSTALAÇÃO. AF_10/2020</t>
  </si>
  <si>
    <t>ELETRODUTO FLEXÍVEL CORRUGADO REFORÇADO, PVC, DN 25 MM (3/4"), PARA CIRCUITOS TERMINAIS, INSTALADO EM PAREDE - FORNECIMENTO E INSTALAÇÃO. AF_03/2023</t>
  </si>
  <si>
    <t>ELETRODUTO FLEXÍVEL CORRUGADO, PEAD, DN 50 (1 1/2"), PARA REDE ENTERRADA DE DISTRIBUIÇÃO DE ENERGIA ELÉTRICA - FORNECIMENTO E INSTALAÇÃO. AF_12/2021</t>
  </si>
  <si>
    <t>LUMINÁRIA ARANDELA TIPO MEIA LUA, DE SOBREPOR, COM 1 LÂMPADA FLUORESCENTE DE 15 W, SEM REATOR - FORNECIMENTO E INSTALAÇÃO. AF_02/2020</t>
  </si>
  <si>
    <t>QUADRO DE DISTRIBUIÇÃO DE ENERGIA EM CHAPA DE AÇO GALVANIZADO, DE EMBUTIR, COM BARRAMENTO TRIFÁSICO, PARA 18 DISJUNTORES DIN 100A - FORNECIMENTO E INSTALAÇÃO. AF_10/2020</t>
  </si>
  <si>
    <t>VASO SANITÁRIO SIFONADO COM CAIXA ACOPLADA LOUÇA BRANCA, INCLUSO ENGATE FLEXÍVEL EM PLÁSTICO BRANCO, 1/2  X 40CM - FORNECIMENTO E INSTALAÇÃO. AF_01/2020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</si>
  <si>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</si>
  <si>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BANCADA DE MÁRMORE SINTÉTICO 120 X 60CM, COM CUBA INTEGRADA, INCLUSO SIFÃO TIPO GARRAFA EM PVC, VÁLVULA EM PLÁSTICO CROMADO TIPO AMERICANA E TORNEIRA CROMADA LONGA, DE PAREDE, PADRÃO POPULAR - FORNECIMENTO E INSTALAÇÃO. AF_01/2020</t>
  </si>
  <si>
    <t>SUPORTE MÃO FRANCESA EM AÇO, ABAS IGUAIS 30 CM, CAPACIDADE MINIMA 60 KG, BRANCO - FORNECIMENTO E INSTALAÇÃO. AF_01/2020</t>
  </si>
  <si>
    <t>ASSENTO SANITÁRIO CONVENCIONAL - FORNECIMENTO E INSTALACAO. AF_01/2020</t>
  </si>
  <si>
    <t>TANQUE DE MÁRMORE SINTÉTICO SUSPENSO, 22L OU EQUIVALENTE, INCLUSO SIFÃO TIPO GARRAFA EM PVC, VÁLVULA PLÁSTICA E TORNEIRA DE METAL CROMADO PADRÃO POPULAR - FORNEC. E INSTALAÇÃO. AF_01/2020</t>
  </si>
  <si>
    <t>CHUVEIRO ELÉTRICO COMUM CORPO PLÁSTICO, TIPO DUCHA  FORNECIMENTO E INSTALAÇÃO. AF_01/2020</t>
  </si>
  <si>
    <t>ENGENHEIRO CIVIL DE OBRA JUNIOR COM ENCARGOS COMPLEMENTARES</t>
  </si>
  <si>
    <t>H</t>
  </si>
  <si>
    <t>MESTRE DE OBRAS COM ENCARGOS COMPLEMENTARES</t>
  </si>
  <si>
    <t>VIGIA NOTURNO COM ENCARGOS COMPLEMENTARES</t>
  </si>
  <si>
    <t>LIMPEZA DE SUPERFÍCIE COM JATO DE ALTA PRESSÃO. AF_04/2019</t>
  </si>
  <si>
    <t>J1 J2</t>
  </si>
  <si>
    <t>CARPINTEIRO DE FORMAS COM ENCARGOS COMPLEMENTARES</t>
  </si>
  <si>
    <t>ENCANADOR OU BOMBEIRO HIDRÁULICO COM ENCARGOS COMPLEMENTARES</t>
  </si>
  <si>
    <t>PEDREIRO COM ENCARGOS COMPLEMENTARES</t>
  </si>
  <si>
    <t>SERVENTE COM ENCARGOS COMPLEMENTARES</t>
  </si>
  <si>
    <t>AUXILIAR DE SERVIÇOS GERAIS COM ENCARGOS COMPLEMENTARES</t>
  </si>
  <si>
    <t xml:space="preserve">AREIA MEDIA - POSTO JAZIDA/FORNECEDOR (RETIRADO NA JAZIDA, SEM TRANSPORTE)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</si>
  <si>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90,00</t>
  </si>
  <si>
    <t xml:space="preserve">PONTALETE ROLIÇO SEM TRATAMENTO, D = 8 A 11 CM, H = 6 M, EM EUCALIPTO OU EQUIVALENTE DA REGIAO - BRUTA (PARA ESCORAMENTO)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</si>
  <si>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</si>
  <si>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>5,79</t>
  </si>
  <si>
    <t xml:space="preserve">PREGO DE ACO POLIDO COM CABECA 15 X 15 (1 1/4 X 13)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</si>
  <si>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KG    </t>
  </si>
  <si>
    <t>24,67</t>
  </si>
  <si>
    <t xml:space="preserve">TABUA NAO APARELHADA *2,5 X 30* CM, EM MACARANDUBA, ANGELIM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</si>
  <si>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30,93</t>
  </si>
  <si>
    <t xml:space="preserve">TIJOLO CERAMICO MACICO COMUM *5 X 10 X 20* CM (L X A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</si>
  <si>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</si>
  <si>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0,72</t>
  </si>
  <si>
    <t xml:space="preserve">BACIA SANITARIA (VASO) CONVENCIONAL, DE LOUCA COLORIDA, SIFAO APARENTE, SAIDA VERTICAL (SEM ASSENTO)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</si>
  <si>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202,69</t>
  </si>
  <si>
    <t xml:space="preserve">CAIXA D'AGUA / RESERVATORIO EM POLIETILENO, 1000 LITROS, COM TAMPA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</si>
  <si>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473,06</t>
  </si>
  <si>
    <t xml:space="preserve">CAIXA DE DESCARGA DE PLASTICO EXTERNA, DE *9* L, PUXADOR FIO DE NYLON, NAO INCLUSO CANO, BOLSA, ENGATE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</si>
  <si>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52,95</t>
  </si>
  <si>
    <t xml:space="preserve">TUBO PVC  SERIE NORMAL, DN 100 MM, PARA ESGOTO  PREDIAL (NBR 5688)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</si>
  <si>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17,93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</si>
  <si>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</si>
  <si>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5,32</t>
  </si>
  <si>
    <t xml:space="preserve">ARGAMASSA POLIMERICA IMPERMEABILIZANTE SEMIFLEXIVEL, BICOMPONENTE (MEMBRANA IMPERMEABILIZANTE ACRILICA)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</si>
  <si>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3,48</t>
  </si>
  <si>
    <t>AJUDANTE DE CARPINTEIRO COM ENCARGOS COMPLEMENTARES</t>
  </si>
  <si>
    <t xml:space="preserve">DESMOLDANTE PARA FORMAS METALICAS A BASE DE OLEO VEGETAL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</si>
  <si>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     </t>
  </si>
  <si>
    <t>18,10</t>
  </si>
  <si>
    <t>PORTA EM AÇO DE ABRIR TIPO VENEZIANA SEM GUARNIÇÃO, 87X210CM, FIXAÇÃO COM PARAFUSOS - FORNECIMENTO E INSTALAÇÃO. AF_12/2019</t>
  </si>
  <si>
    <t>ARGAMASSA TRAÇO 1:0,5:4,5 (EM VOLUME DE CIMENTO, CAL E AREIA MÉDIA ÚMIDA) PARA ASSENTAMENTO DE ALVENARIA, PREPARO MANUAL. AF_08/2019</t>
  </si>
  <si>
    <t>SERRALHEIRO COM ENCARGOS COMPLEMENTARES</t>
  </si>
  <si>
    <t xml:space="preserve">CANTONEIRA (ABAS IGUAIS) EM ACO CARBONO, 25,4 MM X 3,17 MM (L X E), 1,27KG/M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</si>
  <si>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12,00</t>
  </si>
  <si>
    <t>AUXILIAR DE ENCANADOR OU BOMBEIRO HIDRÁULICO COM ENCARGOS COMPLEMENTARES</t>
  </si>
  <si>
    <t xml:space="preserve">FITA VEDA ROSCA EM ROLOS DE 18 MM X 25 M (L X 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</si>
  <si>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10,21</t>
  </si>
  <si>
    <t xml:space="preserve">JOELHO PVC, SOLDAVEL COM ROSCA, 90 GRAUS, 20 MM X 1/2", COR MARROM,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</si>
  <si>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2,53</t>
  </si>
  <si>
    <t>AUXILIAR DE ELETRICISTA COM ENCARGOS COMPLEMENTARES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</si>
  <si>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</si>
  <si>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2,29</t>
  </si>
  <si>
    <t>ELETRICISTA COM ENCARGOS COMPLEMENTARES</t>
  </si>
  <si>
    <t xml:space="preserve">DISPOSITIVO DPS CLASSE II, 1 POLO, TENSAO MAXIMA DE 175 V, CORRENTE MAXIMA DE *20*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</si>
  <si>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68,75</t>
  </si>
  <si>
    <t xml:space="preserve">DISPOSITIVO DR, 2 POLOS, SENSIBILIDADE DE 30 MA, CORRENTE DE 25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</si>
  <si>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141,47</t>
  </si>
  <si>
    <t xml:space="preserve">TE DE FERRO GALVANIZADO, DE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</si>
  <si>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7,65</t>
  </si>
  <si>
    <t>ALVENARIA DE EMBASAMENTO COM BLOCO ESTRUTURAL DE CERÂMICA, DE 14X19X29CM E ARGAMASSA DE ASSENTAMENTO COM PREPARO EM BETONEIRA. AF_05/2020</t>
  </si>
  <si>
    <t>REATERRO MANUAL APILOADO COM SOQUETE. AF_10/2017</t>
  </si>
  <si>
    <t>CHAPISCO APLICADO EM ALVENARIAS E ESTRUTURAS DE CONCRETO INTERNAS, COM COLHER DE PEDREIRO.  ARGAMASSA TRAÇO 1:3 COM PREPARO MANUAL. AF_10/2022</t>
  </si>
  <si>
    <t>EMBOÇO OU MASSA ÚNICA EM ARGAMASSA TRAÇO 1:2:8, PREPARO MECÂNICO COM BETONEIRA 400 L, APLICADA MANUALMENTE EM PANOS DE FACHADA COM PRESENÇA DE VÃOS, ESPESSURA DE 25 MM. AF_08/2022</t>
  </si>
  <si>
    <t>APLICAÇÃO MANUAL DE FUNDO SELADOR ACRÍLICO EM PANOS COM PRESENÇA DE VÃOS DE EDIFÍCIOS DE MÚLTIPLOS PAVIMENTOS. AF_06/2014</t>
  </si>
  <si>
    <t>PINTURA LÁTEX ACRÍLICA PREMIUM, APLICAÇÃO MANUAL EM PAREDES, DUAS DEMÃOS. AF_04/2023</t>
  </si>
  <si>
    <t>PINTURA COM TINTA ALQUÍDICA DE ACABAMENTO (ESMALTE SINTÉTICO ACETINADO) APLICADA A ROLO OU PINCEL SOBRE SUPERFÍCIES METÁLICAS (EXCETO PERFIL) EXECUTADO EM OBRA (02 DEMÃOS). AF_01/2020</t>
  </si>
  <si>
    <t>CONCRETO FCK = 15MPA, TRAÇO 1:3,4:3,5 (EM MASSA SECA DE CIMENTO/ AREIA MÉDIA/ BRITA 1) - PREPARO MECÂNICO COM BETONEIRA 400 L. AF_05/2021</t>
  </si>
  <si>
    <t>CAIXA ENTERRADA ELÉTRICA RETANGULAR, EM ALVENARIA COM TIJOLOS CERÂMICOS MACIÇOS, FUNDO COM BRITA, DIMENSÕES INTERNAS: 0,6X0,6X0,6 M. AF_12/2020</t>
  </si>
  <si>
    <t xml:space="preserve">CURVA 90 GRAUS, PARA ELETRODUTO, EM ACO GALVANIZADO ELETROLITICO,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</si>
  <si>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3,87</t>
  </si>
  <si>
    <t xml:space="preserve">ARRUELA EM ALUMINIO, COM ROSCA,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</si>
  <si>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0,51</t>
  </si>
  <si>
    <t xml:space="preserve">ARRUELA EM ALUMINIO, COM ROSCA, DE  1 1/4",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</si>
  <si>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1,41</t>
  </si>
  <si>
    <t xml:space="preserve">BUCHA EM ALUMINIO, COM ROSCA,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</si>
  <si>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0,99</t>
  </si>
  <si>
    <t xml:space="preserve">BUCHA EM ALUMINIO, COM ROSCA, DE 1 1/4",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</si>
  <si>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1,62</t>
  </si>
  <si>
    <t xml:space="preserve">CABO DE COBRE NU 10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</si>
  <si>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9,23</t>
  </si>
  <si>
    <t xml:space="preserve">CAIXA DE LUZ "4 X 4" EM ACO ESMALTADA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</si>
  <si>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3,01</t>
  </si>
  <si>
    <t xml:space="preserve">HASTE DE ATERRAMENTO EM ACO COM 3,00 M DE COMPRIMENTO E DN = 5/8", REVESTIDA COM BAIXA CAMADA DE COBRE, COM CONECTOR TIPO GRAMPO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</si>
  <si>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71,90</t>
  </si>
  <si>
    <t xml:space="preserve">ELETRODUTO DE PVC RIGIDO ROSCAVEL DE 1 1/4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</si>
  <si>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11,16</t>
  </si>
  <si>
    <t xml:space="preserve">ELETRODUTO DE PVC RIGIDO ROSCAVEL DE 3/4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</si>
  <si>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5,36</t>
  </si>
  <si>
    <t xml:space="preserve">PARAFUSO M16 EM ACO GALVANIZADO, COMPRIMENTO = 125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</si>
  <si>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11,85</t>
  </si>
  <si>
    <t xml:space="preserve">DISJUNTOR TIPO NEMA, BIPOLAR 10  ATE  50 A, TENSAO MAXIMA 415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</si>
  <si>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64,04</t>
  </si>
  <si>
    <t xml:space="preserve">CARPINTEIRO AUXILIAR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</si>
  <si>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     </t>
  </si>
  <si>
    <t>12,26</t>
  </si>
  <si>
    <t xml:space="preserve">CAP OU TAMPAO DE FERRO GALVANIZADO, COM ROSCA BSP, DE 3"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</si>
  <si>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57,83</t>
  </si>
  <si>
    <t xml:space="preserve">CURVA 90 GRAUS, LONGA, DE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</si>
  <si>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LUVA EM PVC RIGIDO ROSCAVEL, DE 3/4",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</si>
  <si>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1,10</t>
  </si>
  <si>
    <t xml:space="preserve">BOLSA DE LIGACAO EM PVC FLEXIVEL PARA VASO SANITARIO 1.1/2 " (40 MM)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</si>
  <si>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4,61</t>
  </si>
  <si>
    <t xml:space="preserve">CURVA 90 GRAUS, PARA ELETRODUTO, EM ACO GALVANIZADO ELETROLITICO, DIAMETRO DE 32 MM (1 1/4")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</si>
  <si>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11,99</t>
  </si>
  <si>
    <t xml:space="preserve">CURVA 90 GRAUS, LONGA, DE PVC RIGIDO ROSCAVEL, DE 1 1/4",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</si>
  <si>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4,33</t>
  </si>
  <si>
    <t>CAIXA DE MEDICAO POLIFASICA EM POLICARBONATO OU NORYL (377X476X213)MM, PADRAO ENERGISA</t>
  </si>
  <si>
    <t xml:space="preserve">LUVA EM PVC RIGIDO ROSCAVEL, DE 1 1/4",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</si>
  <si>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2,38</t>
  </si>
  <si>
    <t xml:space="preserve">TE DE REDUCAO DE FERRO GALVANIZADO, COM ROSCA BSP, DE 3/4" X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</si>
  <si>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12,64</t>
  </si>
  <si>
    <t xml:space="preserve">TE DE REDUCAO DE FERRO GALVANIZADO, COM ROSCA BSP, DE 1" X 3/4"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</si>
  <si>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20,56</t>
  </si>
  <si>
    <t xml:space="preserve">TE DE REDUCAO DE FERRO GALVANIZADO, COM ROSCA BSP, DE 2" X 1 1/4"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</si>
  <si>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59,60</t>
  </si>
  <si>
    <t xml:space="preserve">TE DE REDUCAO DE FERRO GALVANIZADO, COM ROSCA BSP, DE 2 1/2" X 1 1/2"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</si>
  <si>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110,49</t>
  </si>
  <si>
    <t xml:space="preserve">TE DE REDUCAO DE FERRO GALVANIZADO, COM ROSCA BSP, DE 2 1/2" X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</si>
  <si>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113,70</t>
  </si>
  <si>
    <t xml:space="preserve">TE DE REDUCAO DE FERRO GALVANIZADO, COM ROSCA BSP, DE 3" X 1"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</si>
  <si>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158,92</t>
  </si>
  <si>
    <t>CONEXAO ATRAVES DE SOLDA EXOTERMICA, INCLUSO MOLDE, PALITO IGNITOR E ALICATE - FORNECIMENTO E INSTALACAO (COMP. 1201006035)</t>
  </si>
  <si>
    <t>ELETRODUTO EM ACO GALVANIZADO PRE-ZINCADO, LEVE, DIAMETRO 3/4", PAREDE DE 0.60 MM</t>
  </si>
  <si>
    <t xml:space="preserve">CURVA 135 GRAUS, PARA ELETRODUTO, EM ACO GALVANIZADO ELETROLITICO,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</si>
  <si>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4,89</t>
  </si>
  <si>
    <t xml:space="preserve">LUVA PARA ELETRODUTO, EM ACO GALVANIZADO ELETROLITICO, DIAMETRO DE 20 MM (3/4")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</si>
  <si>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1,46</t>
  </si>
  <si>
    <t xml:space="preserve">ARMACAO VERTICAL COM HASTE E CONTRA-PINO, EM CHAPA DE ACO GALVANIZADO 3/16", COM 1 ESTRIBO, SEM ISOLADOR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</si>
  <si>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33,68</t>
  </si>
  <si>
    <t xml:space="preserve">CURVA 135 GRAUS, PARA ELETRODUTO, EM ACO GALVANIZADO ELETROLITICO, DIAMETRO DE 32 MM (1 1/4")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</si>
  <si>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16,44</t>
  </si>
  <si>
    <t xml:space="preserve">LUVA PARA ELETRODUTO, EM ACO GALVANIZADO ELETROLITICO, DIAMETRO DE 32 MM (1 1/4")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</si>
  <si>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EM ACO GALVANIZADO PRE-ZINCADO, MEDIO, DIAMETRO 1 1/4", PAREDE DE 0.90 MM</t>
  </si>
  <si>
    <t>MONTADOR DE ESTRUTURA METÁLICA COM ENCARGOS COMPLEMENTARES</t>
  </si>
  <si>
    <t>GUINCHO ELÉTRICO DE COLUNA, CAPACIDADE 400 KG, COM MOTO FREIO, MOTOR TRIFÁSICO DE 1,25 CV - CHP DIURNO. AF_03/2016</t>
  </si>
  <si>
    <t>CHP</t>
  </si>
  <si>
    <t>GUINCHO ELÉTRICO DE COLUNA, CAPACIDADE 400 KG, COM MOTO FREIO, MOTOR TRIFÁSICO DE 1,25 CV - CHI DIURNO. AF_03/2016</t>
  </si>
  <si>
    <t>CHI</t>
  </si>
  <si>
    <t xml:space="preserve">PARAFUSO, COMUM, ASTM A307, SEXTAVADO, DIAMETRO 1/2" (12,7 MM), COMPRIMENTO 1" (25,4 MM)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</si>
  <si>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CENTO </t>
  </si>
  <si>
    <t>235,61</t>
  </si>
  <si>
    <t xml:space="preserve">PERFIL "U" ENRIJECIDO DE ACO GALVANIZADO, DOBRADO, 150 X 60 X 20 MM, E = 3,00 MM OU 200 X 75 X 25 MM, E = 3,75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</si>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</sst>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_);\(#,##0.000\)"/>
    <numFmt numFmtId="165" formatCode="&quot;R$&quot;\ #,##0.00"/>
    <numFmt numFmtId="166" formatCode="_(* #,##0.00_);_(* \(#,##0.00\);_(* &quot;-&quot;??_);_(@_)"/>
    <numFmt numFmtId="167" formatCode="_-* #,##0.000_-;\-* #,##0.000_-;_-* &quot;-&quot;??_-;_-@_-"/>
    <numFmt numFmtId="168" formatCode="#,##0.00\ %"/>
  </numFmts>
  <fonts count="58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  <font>
      <sz val="8"/>
      <name val="Cambria"/>
      <family val="1"/>
    </font>
    <font>
      <b/>
      <sz val="9"/>
      <name val="Cambria"/>
      <family val="1"/>
    </font>
    <font>
      <b/>
      <sz val="8"/>
      <name val="Cambria"/>
      <family val="1"/>
    </font>
    <font>
      <b/>
      <sz val="11"/>
      <name val="Cambria"/>
      <family val="1"/>
    </font>
    <font>
      <b/>
      <sz val="12"/>
      <name val="Cambria"/>
      <family val="1"/>
    </font>
    <font>
      <b/>
      <sz val="16"/>
      <name val="Cambria"/>
      <family val="1"/>
    </font>
    <font>
      <b/>
      <sz val="8"/>
      <color rgb="FF000000"/>
      <name val="Cambria"/>
      <family val="1"/>
    </font>
    <font>
      <b/>
      <sz val="10"/>
      <color rgb="FF000000"/>
      <name val="Cambria"/>
      <family val="1"/>
    </font>
    <font>
      <sz val="8"/>
      <color rgb="FF000000"/>
      <name val="Cambria"/>
      <family val="1"/>
    </font>
    <font>
      <b/>
      <sz val="6"/>
      <name val="Cambria"/>
      <family val="1"/>
    </font>
    <font>
      <b/>
      <sz val="5"/>
      <name val="Cambria"/>
      <family val="1"/>
    </font>
    <font>
      <sz val="9"/>
      <name val="Cambria"/>
      <family val="1"/>
    </font>
    <font>
      <sz val="10"/>
      <color rgb="FF000000"/>
      <name val="Arial"/>
      <family val="2"/>
    </font>
    <font>
      <sz val="10"/>
      <color rgb="FF000000"/>
      <name val="Cambria"/>
      <family val="1"/>
    </font>
    <font>
      <b/>
      <sz val="11"/>
      <color indexed="8"/>
      <name val="Courier New"/>
      <family val="3"/>
    </font>
    <font>
      <b/>
      <sz val="9"/>
      <color indexed="8"/>
      <name val="Courier New"/>
      <family val="3"/>
    </font>
    <font>
      <sz val="9"/>
      <color indexed="8"/>
      <name val="Courier New"/>
      <family val="3"/>
    </font>
    <font>
      <b/>
      <sz val="9"/>
      <color rgb="FF000000"/>
      <name val="Courier New"/>
      <family val="3"/>
    </font>
    <font>
      <sz val="9"/>
      <color rgb="FF000000"/>
      <name val="Courier New"/>
      <family val="3"/>
    </font>
    <font>
      <sz val="10"/>
      <color rgb="FF000000"/>
      <name val="Courier New"/>
      <family val="3"/>
    </font>
    <font>
      <b/>
      <sz val="10"/>
      <color indexed="8"/>
      <name val="Courier New"/>
      <family val="3"/>
    </font>
    <font>
      <sz val="10"/>
      <color rgb="FF000000"/>
      <name val="Arial"/>
      <family val="2"/>
    </font>
    <font>
      <sz val="9"/>
      <name val="Courier New"/>
      <family val="3"/>
    </font>
    <font>
      <sz val="11"/>
      <name val="Cambria"/>
      <family val="1"/>
    </font>
    <font>
      <sz val="11"/>
      <name val="Calibri"/>
      <family val="2"/>
      <scheme val="minor"/>
    </font>
    <font>
      <b/>
      <sz val="9"/>
      <color rgb="FF000000"/>
      <name val="Cambria"/>
      <family val="1"/>
    </font>
    <font>
      <b/>
      <sz val="16"/>
      <color theme="1"/>
      <name val="Bahnschrift SemiBold Condensed"/>
      <family val="2"/>
    </font>
    <font>
      <sz val="16"/>
      <color theme="1"/>
      <name val="Bahnschrift SemiBold Condensed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  <scheme val="minor"/>
    </font>
    <font>
      <sz val="8"/>
      <color rgb="FFFF0000"/>
      <name val="Cambria"/>
      <family val="1"/>
    </font>
    <font>
      <sz val="8"/>
      <color theme="1"/>
      <name val="Calibri"/>
      <family val="2"/>
      <scheme val="minor"/>
    </font>
    <font>
      <sz val="10"/>
      <color theme="1"/>
      <name val="Cambria"/>
      <family val="1"/>
    </font>
    <font>
      <sz val="8"/>
      <color theme="1"/>
      <name val="Cambria"/>
      <family val="1"/>
    </font>
    <font>
      <b/>
      <sz val="12"/>
      <color theme="1"/>
      <name val="Cambria"/>
      <family val="1"/>
    </font>
    <font>
      <b/>
      <sz val="8"/>
      <color theme="1"/>
      <name val="Cambria"/>
      <family val="1"/>
    </font>
    <font>
      <b/>
      <sz val="14"/>
      <color theme="1"/>
      <name val="Cambria"/>
      <family val="1"/>
    </font>
    <font>
      <b/>
      <sz val="9"/>
      <color theme="1"/>
      <name val="Cambria"/>
      <family val="1"/>
    </font>
    <font>
      <b/>
      <sz val="7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164" fontId="1" fillId="0" borderId="0"/>
    <xf numFmtId="164" fontId="1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0" fontId="31" fillId="0" borderId="0"/>
    <xf numFmtId="44" fontId="22" fillId="0" borderId="0" applyFont="0" applyFill="0" applyBorder="0" applyAlignment="0" applyProtection="0"/>
    <xf numFmtId="0" fontId="2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23">
    <xf numFmtId="0" fontId="0" fillId="0" borderId="0" xfId="0"/>
    <xf numFmtId="9" fontId="0" fillId="0" borderId="0" xfId="0" applyNumberFormat="1"/>
    <xf numFmtId="0" fontId="16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6" fillId="0" borderId="0" xfId="6"/>
    <xf numFmtId="0" fontId="6" fillId="0" borderId="11" xfId="6" applyBorder="1"/>
    <xf numFmtId="0" fontId="7" fillId="0" borderId="3" xfId="6" applyFont="1" applyBorder="1" applyAlignment="1">
      <alignment vertical="center" wrapText="1"/>
    </xf>
    <xf numFmtId="0" fontId="9" fillId="0" borderId="12" xfId="6" applyFont="1" applyBorder="1"/>
    <xf numFmtId="0" fontId="9" fillId="0" borderId="11" xfId="6" applyFont="1" applyBorder="1"/>
    <xf numFmtId="0" fontId="9" fillId="0" borderId="12" xfId="6" applyFont="1" applyBorder="1" applyAlignment="1">
      <alignment horizontal="center" vertical="center"/>
    </xf>
    <xf numFmtId="10" fontId="7" fillId="0" borderId="3" xfId="3" applyNumberFormat="1" applyFont="1" applyFill="1" applyBorder="1" applyAlignment="1">
      <alignment horizontal="center" vertical="center"/>
    </xf>
    <xf numFmtId="0" fontId="7" fillId="0" borderId="11" xfId="6" applyFont="1" applyBorder="1" applyAlignment="1">
      <alignment horizontal="left"/>
    </xf>
    <xf numFmtId="43" fontId="7" fillId="0" borderId="0" xfId="8" applyFont="1" applyBorder="1"/>
    <xf numFmtId="0" fontId="6" fillId="0" borderId="6" xfId="6" applyBorder="1"/>
    <xf numFmtId="0" fontId="5" fillId="2" borderId="11" xfId="0" applyFont="1" applyFill="1" applyBorder="1" applyAlignment="1">
      <alignment horizontal="center" vertical="center"/>
    </xf>
    <xf numFmtId="0" fontId="0" fillId="0" borderId="6" xfId="0" applyBorder="1"/>
    <xf numFmtId="0" fontId="9" fillId="0" borderId="7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10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9" fillId="0" borderId="11" xfId="0" applyFont="1" applyBorder="1" applyAlignment="1">
      <alignment wrapText="1"/>
    </xf>
    <xf numFmtId="0" fontId="19" fillId="0" borderId="0" xfId="0" applyFont="1" applyAlignment="1">
      <alignment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23" fillId="0" borderId="0" xfId="14" applyFont="1"/>
    <xf numFmtId="0" fontId="14" fillId="0" borderId="0" xfId="14" applyFont="1" applyAlignment="1">
      <alignment vertical="center"/>
    </xf>
    <xf numFmtId="0" fontId="23" fillId="0" borderId="0" xfId="14" applyFont="1" applyAlignment="1">
      <alignment vertical="center"/>
    </xf>
    <xf numFmtId="49" fontId="23" fillId="0" borderId="0" xfId="14" applyNumberFormat="1" applyFont="1"/>
    <xf numFmtId="0" fontId="23" fillId="9" borderId="0" xfId="14" applyFont="1" applyFill="1"/>
    <xf numFmtId="0" fontId="22" fillId="0" borderId="0" xfId="14" applyAlignment="1">
      <alignment wrapText="1"/>
    </xf>
    <xf numFmtId="0" fontId="22" fillId="0" borderId="0" xfId="14"/>
    <xf numFmtId="4" fontId="6" fillId="0" borderId="0" xfId="14" applyNumberFormat="1" applyFont="1"/>
    <xf numFmtId="0" fontId="25" fillId="7" borderId="35" xfId="14" applyFont="1" applyFill="1" applyBorder="1" applyAlignment="1" applyProtection="1">
      <alignment horizontal="left" vertical="center"/>
      <protection locked="0"/>
    </xf>
    <xf numFmtId="0" fontId="26" fillId="8" borderId="36" xfId="14" applyFont="1" applyFill="1" applyBorder="1" applyAlignment="1" applyProtection="1">
      <alignment horizontal="left" vertical="center"/>
      <protection locked="0"/>
    </xf>
    <xf numFmtId="0" fontId="27" fillId="7" borderId="37" xfId="14" applyFont="1" applyFill="1" applyBorder="1" applyAlignment="1" applyProtection="1">
      <alignment vertical="center"/>
      <protection locked="0"/>
    </xf>
    <xf numFmtId="49" fontId="28" fillId="8" borderId="38" xfId="14" applyNumberFormat="1" applyFont="1" applyFill="1" applyBorder="1" applyAlignment="1" applyProtection="1">
      <alignment vertical="center"/>
      <protection locked="0"/>
    </xf>
    <xf numFmtId="0" fontId="27" fillId="7" borderId="39" xfId="14" applyFont="1" applyFill="1" applyBorder="1" applyAlignment="1" applyProtection="1">
      <alignment vertical="center"/>
      <protection locked="0"/>
    </xf>
    <xf numFmtId="49" fontId="28" fillId="8" borderId="40" xfId="14" applyNumberFormat="1" applyFont="1" applyFill="1" applyBorder="1" applyAlignment="1" applyProtection="1">
      <alignment vertical="center"/>
      <protection locked="0"/>
    </xf>
    <xf numFmtId="0" fontId="25" fillId="7" borderId="37" xfId="14" applyFont="1" applyFill="1" applyBorder="1" applyAlignment="1" applyProtection="1">
      <alignment horizontal="left" vertical="center"/>
      <protection locked="0"/>
    </xf>
    <xf numFmtId="0" fontId="27" fillId="7" borderId="35" xfId="14" applyFont="1" applyFill="1" applyBorder="1" applyAlignment="1" applyProtection="1">
      <alignment vertical="center"/>
      <protection locked="0"/>
    </xf>
    <xf numFmtId="0" fontId="28" fillId="8" borderId="36" xfId="14" applyFont="1" applyFill="1" applyBorder="1" applyAlignment="1" applyProtection="1">
      <alignment vertical="center"/>
      <protection locked="0"/>
    </xf>
    <xf numFmtId="0" fontId="28" fillId="8" borderId="38" xfId="14" applyFont="1" applyFill="1" applyBorder="1" applyAlignment="1" applyProtection="1">
      <alignment vertical="center"/>
      <protection locked="0"/>
    </xf>
    <xf numFmtId="14" fontId="28" fillId="8" borderId="40" xfId="14" applyNumberFormat="1" applyFont="1" applyFill="1" applyBorder="1" applyAlignment="1" applyProtection="1">
      <alignment horizontal="left" vertical="center"/>
      <protection locked="0"/>
    </xf>
    <xf numFmtId="0" fontId="28" fillId="8" borderId="40" xfId="14" applyFont="1" applyFill="1" applyBorder="1" applyAlignment="1" applyProtection="1">
      <alignment vertical="center"/>
      <protection locked="0"/>
    </xf>
    <xf numFmtId="2" fontId="7" fillId="5" borderId="3" xfId="8" applyNumberFormat="1" applyFont="1" applyFill="1" applyBorder="1" applyAlignment="1">
      <alignment horizontal="center"/>
    </xf>
    <xf numFmtId="49" fontId="32" fillId="8" borderId="38" xfId="14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2" borderId="2" xfId="0" applyFill="1" applyBorder="1"/>
    <xf numFmtId="49" fontId="10" fillId="0" borderId="43" xfId="14" applyNumberFormat="1" applyFont="1" applyBorder="1" applyAlignment="1">
      <alignment horizontal="center"/>
    </xf>
    <xf numFmtId="0" fontId="12" fillId="0" borderId="0" xfId="14" applyFont="1" applyAlignment="1">
      <alignment horizontal="center"/>
    </xf>
    <xf numFmtId="49" fontId="12" fillId="5" borderId="3" xfId="14" applyNumberFormat="1" applyFont="1" applyFill="1" applyBorder="1" applyAlignment="1">
      <alignment horizontal="center"/>
    </xf>
    <xf numFmtId="0" fontId="16" fillId="5" borderId="3" xfId="14" applyFont="1" applyFill="1" applyBorder="1" applyAlignment="1">
      <alignment horizontal="center" vertical="center"/>
    </xf>
    <xf numFmtId="0" fontId="12" fillId="5" borderId="3" xfId="14" applyFont="1" applyFill="1" applyBorder="1" applyAlignment="1">
      <alignment horizontal="center" vertical="center"/>
    </xf>
    <xf numFmtId="49" fontId="12" fillId="0" borderId="3" xfId="14" applyNumberFormat="1" applyFont="1" applyBorder="1" applyAlignment="1">
      <alignment horizontal="center" vertical="center"/>
    </xf>
    <xf numFmtId="0" fontId="16" fillId="0" borderId="3" xfId="14" applyFont="1" applyBorder="1" applyAlignment="1">
      <alignment horizontal="left" vertical="center" wrapText="1"/>
    </xf>
    <xf numFmtId="0" fontId="12" fillId="0" borderId="3" xfId="14" applyFont="1" applyBorder="1" applyAlignment="1">
      <alignment horizontal="center" vertical="center"/>
    </xf>
    <xf numFmtId="14" fontId="12" fillId="0" borderId="3" xfId="14" applyNumberFormat="1" applyFont="1" applyBorder="1" applyAlignment="1">
      <alignment horizontal="center" vertical="center"/>
    </xf>
    <xf numFmtId="44" fontId="12" fillId="0" borderId="3" xfId="16" applyFont="1" applyFill="1" applyBorder="1" applyAlignment="1">
      <alignment horizontal="center" vertical="center"/>
    </xf>
    <xf numFmtId="49" fontId="12" fillId="5" borderId="3" xfId="14" applyNumberFormat="1" applyFont="1" applyFill="1" applyBorder="1" applyAlignment="1">
      <alignment horizontal="center" vertical="center"/>
    </xf>
    <xf numFmtId="49" fontId="10" fillId="0" borderId="1" xfId="14" applyNumberFormat="1" applyFont="1" applyBorder="1" applyAlignment="1">
      <alignment horizontal="center" vertical="center"/>
    </xf>
    <xf numFmtId="0" fontId="18" fillId="0" borderId="4" xfId="14" applyFont="1" applyBorder="1" applyAlignment="1">
      <alignment horizontal="left" vertical="center"/>
    </xf>
    <xf numFmtId="44" fontId="10" fillId="0" borderId="4" xfId="16" applyFont="1" applyFill="1" applyBorder="1" applyAlignment="1">
      <alignment horizontal="center"/>
    </xf>
    <xf numFmtId="44" fontId="10" fillId="0" borderId="2" xfId="16" applyFont="1" applyFill="1" applyBorder="1" applyAlignment="1">
      <alignment horizontal="center"/>
    </xf>
    <xf numFmtId="0" fontId="23" fillId="0" borderId="0" xfId="14" applyFont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9" fillId="0" borderId="7" xfId="17" applyFont="1" applyBorder="1" applyAlignment="1">
      <alignment vertical="center" wrapText="1"/>
    </xf>
    <xf numFmtId="0" fontId="14" fillId="0" borderId="12" xfId="17" applyFont="1" applyBorder="1" applyAlignment="1">
      <alignment vertical="center" wrapText="1"/>
    </xf>
    <xf numFmtId="0" fontId="9" fillId="0" borderId="9" xfId="17" applyFont="1" applyBorder="1" applyAlignment="1">
      <alignment vertical="center" wrapText="1"/>
    </xf>
    <xf numFmtId="0" fontId="10" fillId="0" borderId="3" xfId="17" applyFont="1" applyBorder="1" applyAlignment="1">
      <alignment horizontal="left" vertical="center" wrapText="1"/>
    </xf>
    <xf numFmtId="0" fontId="10" fillId="0" borderId="5" xfId="17" applyFont="1" applyBorder="1" applyAlignment="1">
      <alignment horizontal="left" vertical="center" wrapText="1"/>
    </xf>
    <xf numFmtId="0" fontId="7" fillId="0" borderId="1" xfId="17" applyFont="1" applyBorder="1" applyAlignment="1">
      <alignment horizontal="center" vertical="center"/>
    </xf>
    <xf numFmtId="49" fontId="7" fillId="0" borderId="4" xfId="17" applyNumberFormat="1" applyFont="1" applyBorder="1" applyAlignment="1">
      <alignment horizontal="center" vertical="center"/>
    </xf>
    <xf numFmtId="4" fontId="7" fillId="0" borderId="4" xfId="17" applyNumberFormat="1" applyFont="1" applyBorder="1" applyAlignment="1">
      <alignment horizontal="center" vertical="center" wrapText="1"/>
    </xf>
    <xf numFmtId="4" fontId="7" fillId="0" borderId="2" xfId="17" applyNumberFormat="1" applyFont="1" applyBorder="1" applyAlignment="1">
      <alignment horizontal="center" vertical="center" wrapText="1"/>
    </xf>
    <xf numFmtId="0" fontId="7" fillId="6" borderId="6" xfId="17" applyFont="1" applyFill="1" applyBorder="1" applyAlignment="1">
      <alignment horizontal="center" vertical="center"/>
    </xf>
    <xf numFmtId="0" fontId="7" fillId="6" borderId="10" xfId="17" applyFont="1" applyFill="1" applyBorder="1" applyAlignment="1">
      <alignment vertical="center"/>
    </xf>
    <xf numFmtId="0" fontId="7" fillId="6" borderId="7" xfId="17" applyFont="1" applyFill="1" applyBorder="1" applyAlignment="1">
      <alignment vertical="center"/>
    </xf>
    <xf numFmtId="0" fontId="7" fillId="7" borderId="4" xfId="17" applyFont="1" applyFill="1" applyBorder="1" applyAlignment="1">
      <alignment vertical="center"/>
    </xf>
    <xf numFmtId="0" fontId="7" fillId="7" borderId="2" xfId="17" applyFont="1" applyFill="1" applyBorder="1" applyAlignment="1">
      <alignment vertical="center"/>
    </xf>
    <xf numFmtId="2" fontId="9" fillId="0" borderId="3" xfId="17" applyNumberFormat="1" applyFont="1" applyBorder="1" applyAlignment="1">
      <alignment horizontal="center" vertical="center"/>
    </xf>
    <xf numFmtId="0" fontId="7" fillId="0" borderId="0" xfId="17" applyFont="1" applyAlignment="1">
      <alignment horizontal="right" vertical="center"/>
    </xf>
    <xf numFmtId="4" fontId="7" fillId="3" borderId="0" xfId="17" applyNumberFormat="1" applyFont="1" applyFill="1" applyAlignment="1">
      <alignment horizontal="center" vertical="center" wrapText="1"/>
    </xf>
    <xf numFmtId="4" fontId="7" fillId="3" borderId="3" xfId="17" applyNumberFormat="1" applyFont="1" applyFill="1" applyBorder="1" applyAlignment="1">
      <alignment horizontal="center" vertical="center" wrapText="1"/>
    </xf>
    <xf numFmtId="4" fontId="7" fillId="0" borderId="0" xfId="17" applyNumberFormat="1" applyFont="1" applyAlignment="1">
      <alignment horizontal="center" vertical="center" wrapText="1"/>
    </xf>
    <xf numFmtId="0" fontId="7" fillId="10" borderId="3" xfId="17" applyFont="1" applyFill="1" applyBorder="1" applyAlignment="1">
      <alignment horizontal="center" vertical="center"/>
    </xf>
    <xf numFmtId="49" fontId="7" fillId="7" borderId="6" xfId="17" applyNumberFormat="1" applyFont="1" applyFill="1" applyBorder="1" applyAlignment="1">
      <alignment horizontal="center" vertical="center"/>
    </xf>
    <xf numFmtId="0" fontId="7" fillId="7" borderId="7" xfId="17" applyFont="1" applyFill="1" applyBorder="1" applyAlignment="1">
      <alignment vertical="center"/>
    </xf>
    <xf numFmtId="0" fontId="37" fillId="0" borderId="0" xfId="0" applyFont="1"/>
    <xf numFmtId="0" fontId="11" fillId="0" borderId="4" xfId="0" applyFont="1" applyBorder="1" applyAlignment="1">
      <alignment vertical="center"/>
    </xf>
    <xf numFmtId="0" fontId="12" fillId="0" borderId="6" xfId="0" applyFont="1" applyBorder="1" applyAlignment="1">
      <alignment vertical="top"/>
    </xf>
    <xf numFmtId="44" fontId="10" fillId="0" borderId="43" xfId="16" applyFont="1" applyFill="1" applyBorder="1" applyAlignment="1"/>
    <xf numFmtId="0" fontId="18" fillId="0" borderId="43" xfId="14" applyFont="1" applyBorder="1" applyAlignment="1">
      <alignment horizontal="center" vertical="center"/>
    </xf>
    <xf numFmtId="0" fontId="18" fillId="0" borderId="43" xfId="14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/>
    </xf>
    <xf numFmtId="0" fontId="0" fillId="0" borderId="3" xfId="0" applyBorder="1"/>
    <xf numFmtId="0" fontId="17" fillId="2" borderId="21" xfId="0" applyFont="1" applyFill="1" applyBorder="1" applyAlignment="1">
      <alignment vertical="center"/>
    </xf>
    <xf numFmtId="0" fontId="17" fillId="2" borderId="29" xfId="0" applyFont="1" applyFill="1" applyBorder="1" applyAlignment="1">
      <alignment vertical="center"/>
    </xf>
    <xf numFmtId="10" fontId="23" fillId="2" borderId="22" xfId="0" applyNumberFormat="1" applyFont="1" applyFill="1" applyBorder="1" applyAlignment="1">
      <alignment horizontal="center" vertical="center"/>
    </xf>
    <xf numFmtId="165" fontId="23" fillId="2" borderId="18" xfId="0" applyNumberFormat="1" applyFont="1" applyFill="1" applyBorder="1" applyAlignment="1">
      <alignment horizontal="center" vertical="center"/>
    </xf>
    <xf numFmtId="165" fontId="23" fillId="2" borderId="18" xfId="0" applyNumberFormat="1" applyFont="1" applyFill="1" applyBorder="1" applyAlignment="1">
      <alignment horizontal="right" vertical="center"/>
    </xf>
    <xf numFmtId="10" fontId="23" fillId="2" borderId="18" xfId="0" applyNumberFormat="1" applyFont="1" applyFill="1" applyBorder="1" applyAlignment="1">
      <alignment horizontal="center" vertical="center"/>
    </xf>
    <xf numFmtId="10" fontId="23" fillId="2" borderId="31" xfId="0" applyNumberFormat="1" applyFont="1" applyFill="1" applyBorder="1" applyAlignment="1">
      <alignment horizontal="center" vertical="center"/>
    </xf>
    <xf numFmtId="10" fontId="39" fillId="0" borderId="3" xfId="0" applyNumberFormat="1" applyFont="1" applyBorder="1"/>
    <xf numFmtId="0" fontId="17" fillId="2" borderId="27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10" fontId="17" fillId="2" borderId="10" xfId="0" applyNumberFormat="1" applyFont="1" applyFill="1" applyBorder="1" applyAlignment="1">
      <alignment horizontal="center" vertical="center"/>
    </xf>
    <xf numFmtId="165" fontId="17" fillId="2" borderId="10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10" fontId="23" fillId="2" borderId="4" xfId="0" applyNumberFormat="1" applyFont="1" applyFill="1" applyBorder="1" applyAlignment="1">
      <alignment horizontal="center" vertical="center"/>
    </xf>
    <xf numFmtId="10" fontId="23" fillId="2" borderId="2" xfId="0" applyNumberFormat="1" applyFont="1" applyFill="1" applyBorder="1" applyAlignment="1">
      <alignment horizontal="center" vertical="center"/>
    </xf>
    <xf numFmtId="9" fontId="23" fillId="2" borderId="31" xfId="0" applyNumberFormat="1" applyFont="1" applyFill="1" applyBorder="1" applyAlignment="1">
      <alignment horizontal="center" vertical="center"/>
    </xf>
    <xf numFmtId="9" fontId="23" fillId="2" borderId="1" xfId="0" applyNumberFormat="1" applyFont="1" applyFill="1" applyBorder="1" applyAlignment="1">
      <alignment horizontal="center" vertical="center"/>
    </xf>
    <xf numFmtId="9" fontId="23" fillId="2" borderId="4" xfId="0" applyNumberFormat="1" applyFont="1" applyFill="1" applyBorder="1" applyAlignment="1">
      <alignment horizontal="center" vertical="center"/>
    </xf>
    <xf numFmtId="9" fontId="23" fillId="2" borderId="2" xfId="0" applyNumberFormat="1" applyFont="1" applyFill="1" applyBorder="1" applyAlignment="1">
      <alignment horizontal="center" vertical="center"/>
    </xf>
    <xf numFmtId="0" fontId="39" fillId="0" borderId="1" xfId="0" applyFont="1" applyBorder="1"/>
    <xf numFmtId="0" fontId="39" fillId="0" borderId="4" xfId="0" applyFont="1" applyBorder="1"/>
    <xf numFmtId="0" fontId="39" fillId="0" borderId="2" xfId="0" applyFont="1" applyBorder="1"/>
    <xf numFmtId="0" fontId="39" fillId="0" borderId="3" xfId="0" applyFont="1" applyBorder="1"/>
    <xf numFmtId="165" fontId="23" fillId="2" borderId="24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165" fontId="17" fillId="2" borderId="23" xfId="0" applyNumberFormat="1" applyFont="1" applyFill="1" applyBorder="1" applyAlignment="1">
      <alignment horizontal="center" vertical="center"/>
    </xf>
    <xf numFmtId="10" fontId="17" fillId="2" borderId="18" xfId="3" applyNumberFormat="1" applyFont="1" applyFill="1" applyBorder="1" applyAlignment="1">
      <alignment horizontal="center" vertical="center"/>
    </xf>
    <xf numFmtId="10" fontId="17" fillId="2" borderId="31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5" fontId="22" fillId="2" borderId="0" xfId="0" applyNumberFormat="1" applyFont="1" applyFill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41" fillId="5" borderId="3" xfId="0" applyFont="1" applyFill="1" applyBorder="1" applyAlignment="1">
      <alignment horizontal="center"/>
    </xf>
    <xf numFmtId="0" fontId="35" fillId="2" borderId="18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42" fillId="0" borderId="3" xfId="0" applyFont="1" applyBorder="1"/>
    <xf numFmtId="0" fontId="39" fillId="0" borderId="0" xfId="0" applyFont="1"/>
    <xf numFmtId="0" fontId="39" fillId="0" borderId="12" xfId="0" applyFont="1" applyBorder="1"/>
    <xf numFmtId="165" fontId="16" fillId="2" borderId="54" xfId="0" applyNumberFormat="1" applyFont="1" applyFill="1" applyBorder="1" applyAlignment="1">
      <alignment horizontal="center" vertical="center"/>
    </xf>
    <xf numFmtId="10" fontId="16" fillId="2" borderId="47" xfId="3" applyNumberFormat="1" applyFont="1" applyFill="1" applyBorder="1" applyAlignment="1">
      <alignment horizontal="center" vertical="center"/>
    </xf>
    <xf numFmtId="10" fontId="16" fillId="2" borderId="53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wrapText="1"/>
    </xf>
    <xf numFmtId="49" fontId="10" fillId="0" borderId="45" xfId="14" applyNumberFormat="1" applyFont="1" applyBorder="1" applyAlignment="1">
      <alignment horizontal="center"/>
    </xf>
    <xf numFmtId="49" fontId="10" fillId="0" borderId="46" xfId="14" applyNumberFormat="1" applyFont="1" applyBorder="1" applyAlignment="1">
      <alignment horizontal="center"/>
    </xf>
    <xf numFmtId="49" fontId="12" fillId="2" borderId="3" xfId="14" applyNumberFormat="1" applyFont="1" applyFill="1" applyBorder="1" applyAlignment="1">
      <alignment horizontal="center" vertical="center"/>
    </xf>
    <xf numFmtId="0" fontId="12" fillId="0" borderId="3" xfId="14" applyFont="1" applyBorder="1" applyAlignment="1">
      <alignment horizontal="left" vertical="center" wrapText="1"/>
    </xf>
    <xf numFmtId="0" fontId="23" fillId="0" borderId="11" xfId="14" applyFont="1" applyBorder="1"/>
    <xf numFmtId="0" fontId="23" fillId="0" borderId="12" xfId="14" applyFont="1" applyBorder="1"/>
    <xf numFmtId="49" fontId="11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top"/>
    </xf>
    <xf numFmtId="0" fontId="20" fillId="0" borderId="6" xfId="0" applyFont="1" applyBorder="1" applyAlignment="1">
      <alignment vertical="top"/>
    </xf>
    <xf numFmtId="0" fontId="9" fillId="0" borderId="0" xfId="6" applyFont="1"/>
    <xf numFmtId="0" fontId="9" fillId="0" borderId="0" xfId="6" applyFont="1" applyAlignment="1">
      <alignment horizontal="center" vertical="center"/>
    </xf>
    <xf numFmtId="0" fontId="7" fillId="0" borderId="0" xfId="6" applyFont="1"/>
    <xf numFmtId="0" fontId="9" fillId="0" borderId="0" xfId="6" applyFont="1" applyAlignment="1">
      <alignment horizontal="left" vertical="center"/>
    </xf>
    <xf numFmtId="2" fontId="7" fillId="0" borderId="0" xfId="6" applyNumberFormat="1" applyFont="1"/>
    <xf numFmtId="0" fontId="7" fillId="0" borderId="0" xfId="6" applyFont="1" applyAlignment="1">
      <alignment horizontal="right"/>
    </xf>
    <xf numFmtId="2" fontId="7" fillId="3" borderId="0" xfId="6" applyNumberFormat="1" applyFont="1" applyFill="1"/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  <xf numFmtId="10" fontId="9" fillId="0" borderId="0" xfId="3" applyNumberFormat="1" applyFont="1" applyBorder="1" applyAlignment="1">
      <alignment horizontal="center"/>
    </xf>
    <xf numFmtId="0" fontId="9" fillId="0" borderId="48" xfId="6" applyFont="1" applyBorder="1" applyAlignment="1">
      <alignment horizontal="center" vertical="center"/>
    </xf>
    <xf numFmtId="0" fontId="7" fillId="6" borderId="1" xfId="17" applyFont="1" applyFill="1" applyBorder="1" applyAlignment="1">
      <alignment horizontal="center" vertical="center"/>
    </xf>
    <xf numFmtId="0" fontId="7" fillId="6" borderId="4" xfId="17" applyFont="1" applyFill="1" applyBorder="1" applyAlignment="1">
      <alignment vertical="center"/>
    </xf>
    <xf numFmtId="0" fontId="7" fillId="6" borderId="2" xfId="17" applyFont="1" applyFill="1" applyBorder="1" applyAlignment="1">
      <alignment vertical="center"/>
    </xf>
    <xf numFmtId="0" fontId="12" fillId="5" borderId="3" xfId="14" applyFont="1" applyFill="1" applyBorder="1" applyAlignment="1">
      <alignment horizontal="center"/>
    </xf>
    <xf numFmtId="44" fontId="10" fillId="0" borderId="43" xfId="16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10" fillId="0" borderId="44" xfId="14" applyNumberFormat="1" applyFont="1" applyBorder="1" applyAlignment="1">
      <alignment horizontal="center"/>
    </xf>
    <xf numFmtId="0" fontId="18" fillId="0" borderId="8" xfId="14" applyFont="1" applyBorder="1" applyAlignment="1">
      <alignment horizontal="left" vertical="center"/>
    </xf>
    <xf numFmtId="0" fontId="18" fillId="0" borderId="9" xfId="14" applyFont="1" applyBorder="1" applyAlignment="1">
      <alignment horizontal="left" vertical="center"/>
    </xf>
    <xf numFmtId="44" fontId="10" fillId="0" borderId="48" xfId="16" applyFont="1" applyFill="1" applyBorder="1" applyAlignment="1">
      <alignment horizontal="center"/>
    </xf>
    <xf numFmtId="49" fontId="43" fillId="2" borderId="3" xfId="14" applyNumberFormat="1" applyFont="1" applyFill="1" applyBorder="1" applyAlignment="1">
      <alignment horizontal="center" vertical="center"/>
    </xf>
    <xf numFmtId="0" fontId="43" fillId="0" borderId="3" xfId="14" applyFont="1" applyBorder="1" applyAlignment="1">
      <alignment horizontal="left" vertical="center" wrapText="1"/>
    </xf>
    <xf numFmtId="0" fontId="43" fillId="0" borderId="3" xfId="14" applyFont="1" applyBorder="1" applyAlignment="1">
      <alignment horizontal="center" vertical="center"/>
    </xf>
    <xf numFmtId="14" fontId="43" fillId="0" borderId="3" xfId="14" applyNumberFormat="1" applyFont="1" applyBorder="1" applyAlignment="1">
      <alignment horizontal="center" vertical="center"/>
    </xf>
    <xf numFmtId="44" fontId="43" fillId="0" borderId="3" xfId="16" applyFont="1" applyFill="1" applyBorder="1" applyAlignment="1">
      <alignment horizontal="center" vertical="center"/>
    </xf>
    <xf numFmtId="49" fontId="43" fillId="0" borderId="3" xfId="14" applyNumberFormat="1" applyFont="1" applyBorder="1" applyAlignment="1">
      <alignment horizontal="center" vertical="center"/>
    </xf>
    <xf numFmtId="2" fontId="9" fillId="10" borderId="3" xfId="17" applyNumberFormat="1" applyFont="1" applyFill="1" applyBorder="1" applyAlignment="1">
      <alignment horizontal="center" vertical="center"/>
    </xf>
    <xf numFmtId="49" fontId="7" fillId="0" borderId="4" xfId="17" applyNumberFormat="1" applyFont="1" applyBorder="1" applyAlignment="1">
      <alignment horizontal="center" vertical="center" wrapText="1"/>
    </xf>
    <xf numFmtId="0" fontId="7" fillId="0" borderId="3" xfId="17" applyFont="1" applyBorder="1" applyAlignment="1">
      <alignment horizontal="center" vertical="center" wrapText="1"/>
    </xf>
    <xf numFmtId="0" fontId="9" fillId="0" borderId="3" xfId="17" applyFont="1" applyBorder="1" applyAlignment="1">
      <alignment horizontal="center" vertical="center"/>
    </xf>
    <xf numFmtId="2" fontId="7" fillId="0" borderId="4" xfId="17" applyNumberFormat="1" applyFont="1" applyBorder="1" applyAlignment="1">
      <alignment horizontal="center" vertical="center" wrapText="1"/>
    </xf>
    <xf numFmtId="4" fontId="9" fillId="3" borderId="3" xfId="17" applyNumberFormat="1" applyFont="1" applyFill="1" applyBorder="1" applyAlignment="1">
      <alignment horizontal="center" vertical="center" wrapText="1"/>
    </xf>
    <xf numFmtId="49" fontId="7" fillId="7" borderId="1" xfId="17" applyNumberFormat="1" applyFont="1" applyFill="1" applyBorder="1" applyAlignment="1">
      <alignment horizontal="center" vertical="center"/>
    </xf>
    <xf numFmtId="0" fontId="7" fillId="0" borderId="11" xfId="17" applyFont="1" applyBorder="1" applyAlignment="1">
      <alignment horizontal="right" vertical="center"/>
    </xf>
    <xf numFmtId="4" fontId="7" fillId="0" borderId="12" xfId="17" applyNumberFormat="1" applyFont="1" applyBorder="1" applyAlignment="1">
      <alignment horizontal="center" vertical="center" wrapText="1"/>
    </xf>
    <xf numFmtId="49" fontId="10" fillId="0" borderId="11" xfId="14" applyNumberFormat="1" applyFont="1" applyBorder="1" applyAlignment="1">
      <alignment horizontal="center"/>
    </xf>
    <xf numFmtId="0" fontId="18" fillId="0" borderId="0" xfId="14" applyFont="1" applyAlignment="1">
      <alignment horizontal="left" vertical="center"/>
    </xf>
    <xf numFmtId="44" fontId="10" fillId="0" borderId="0" xfId="16" applyFont="1" applyFill="1" applyBorder="1" applyAlignment="1">
      <alignment horizontal="center"/>
    </xf>
    <xf numFmtId="44" fontId="10" fillId="0" borderId="12" xfId="16" applyFont="1" applyFill="1" applyBorder="1" applyAlignment="1">
      <alignment horizontal="center"/>
    </xf>
    <xf numFmtId="0" fontId="2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8" fillId="0" borderId="48" xfId="0" applyFont="1" applyBorder="1"/>
    <xf numFmtId="0" fontId="38" fillId="3" borderId="0" xfId="0" applyFont="1" applyFill="1"/>
    <xf numFmtId="0" fontId="0" fillId="3" borderId="0" xfId="0" applyFill="1"/>
    <xf numFmtId="167" fontId="9" fillId="2" borderId="3" xfId="8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0" xfId="14" applyFont="1" applyFill="1" applyAlignment="1">
      <alignment vertical="center"/>
    </xf>
    <xf numFmtId="0" fontId="22" fillId="2" borderId="0" xfId="14" applyFill="1"/>
    <xf numFmtId="0" fontId="22" fillId="2" borderId="0" xfId="14" applyFill="1" applyAlignment="1">
      <alignment vertical="center"/>
    </xf>
    <xf numFmtId="2" fontId="9" fillId="2" borderId="3" xfId="17" applyNumberFormat="1" applyFont="1" applyFill="1" applyBorder="1" applyAlignment="1">
      <alignment horizontal="center" vertical="center"/>
    </xf>
    <xf numFmtId="4" fontId="21" fillId="2" borderId="3" xfId="8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49" fontId="28" fillId="8" borderId="38" xfId="14" applyNumberFormat="1" applyFont="1" applyFill="1" applyBorder="1" applyAlignment="1" applyProtection="1">
      <alignment vertical="center" wrapText="1"/>
      <protection locked="0"/>
    </xf>
    <xf numFmtId="0" fontId="29" fillId="9" borderId="37" xfId="14" applyFont="1" applyFill="1" applyBorder="1" applyAlignment="1" applyProtection="1">
      <alignment vertical="center"/>
      <protection locked="0"/>
    </xf>
    <xf numFmtId="10" fontId="29" fillId="9" borderId="38" xfId="14" applyNumberFormat="1" applyFont="1" applyFill="1" applyBorder="1" applyAlignment="1" applyProtection="1">
      <alignment horizontal="left" vertical="center"/>
      <protection locked="0"/>
    </xf>
    <xf numFmtId="4" fontId="29" fillId="9" borderId="38" xfId="14" applyNumberFormat="1" applyFont="1" applyFill="1" applyBorder="1" applyAlignment="1" applyProtection="1">
      <alignment vertical="center"/>
      <protection locked="0"/>
    </xf>
    <xf numFmtId="0" fontId="29" fillId="9" borderId="38" xfId="14" applyFont="1" applyFill="1" applyBorder="1" applyAlignment="1" applyProtection="1">
      <alignment vertical="center"/>
      <protection locked="0"/>
    </xf>
    <xf numFmtId="2" fontId="9" fillId="3" borderId="3" xfId="17" applyNumberFormat="1" applyFont="1" applyFill="1" applyBorder="1" applyAlignment="1">
      <alignment horizontal="center" vertical="center"/>
    </xf>
    <xf numFmtId="2" fontId="9" fillId="3" borderId="1" xfId="17" applyNumberFormat="1" applyFont="1" applyFill="1" applyBorder="1" applyAlignment="1">
      <alignment horizontal="center" vertical="center"/>
    </xf>
    <xf numFmtId="44" fontId="10" fillId="0" borderId="45" xfId="16" applyFont="1" applyFill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45" fillId="0" borderId="0" xfId="0" applyFont="1"/>
    <xf numFmtId="0" fontId="45" fillId="2" borderId="0" xfId="0" applyFont="1" applyFill="1"/>
    <xf numFmtId="0" fontId="44" fillId="0" borderId="0" xfId="14" applyFont="1"/>
    <xf numFmtId="0" fontId="7" fillId="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2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" fontId="7" fillId="0" borderId="3" xfId="17" applyNumberFormat="1" applyFont="1" applyBorder="1" applyAlignment="1">
      <alignment horizontal="center" vertical="center" wrapText="1"/>
    </xf>
    <xf numFmtId="0" fontId="7" fillId="0" borderId="3" xfId="17" applyFont="1" applyBorder="1" applyAlignment="1">
      <alignment horizontal="center" vertical="center"/>
    </xf>
    <xf numFmtId="0" fontId="44" fillId="0" borderId="0" xfId="17" applyFont="1"/>
    <xf numFmtId="0" fontId="44" fillId="0" borderId="0" xfId="17" applyFont="1" applyAlignment="1">
      <alignment horizontal="center" vertical="center"/>
    </xf>
    <xf numFmtId="2" fontId="44" fillId="0" borderId="1" xfId="17" applyNumberFormat="1" applyFont="1" applyBorder="1" applyAlignment="1">
      <alignment horizontal="center" vertical="center"/>
    </xf>
    <xf numFmtId="2" fontId="44" fillId="0" borderId="4" xfId="17" applyNumberFormat="1" applyFont="1" applyBorder="1" applyAlignment="1">
      <alignment horizontal="center" vertical="center"/>
    </xf>
    <xf numFmtId="2" fontId="44" fillId="0" borderId="4" xfId="17" applyNumberFormat="1" applyFont="1" applyBorder="1" applyAlignment="1">
      <alignment horizontal="left" vertical="center" wrapText="1"/>
    </xf>
    <xf numFmtId="2" fontId="44" fillId="0" borderId="2" xfId="17" applyNumberFormat="1" applyFont="1" applyBorder="1" applyAlignment="1">
      <alignment horizontal="left" vertical="center" wrapText="1"/>
    </xf>
    <xf numFmtId="0" fontId="44" fillId="0" borderId="0" xfId="17" applyFont="1" applyAlignment="1">
      <alignment vertical="center"/>
    </xf>
    <xf numFmtId="0" fontId="33" fillId="0" borderId="6" xfId="17" applyFont="1" applyBorder="1" applyAlignment="1">
      <alignment horizontal="center" vertical="center"/>
    </xf>
    <xf numFmtId="0" fontId="33" fillId="0" borderId="11" xfId="17" applyFont="1" applyBorder="1" applyAlignment="1">
      <alignment horizontal="center" vertical="center"/>
    </xf>
    <xf numFmtId="0" fontId="33" fillId="0" borderId="8" xfId="17" applyFont="1" applyBorder="1" applyAlignment="1">
      <alignment horizontal="center" vertical="center"/>
    </xf>
    <xf numFmtId="0" fontId="7" fillId="7" borderId="1" xfId="17" applyFont="1" applyFill="1" applyBorder="1" applyAlignment="1">
      <alignment horizontal="center" vertical="center" wrapText="1"/>
    </xf>
    <xf numFmtId="0" fontId="7" fillId="7" borderId="4" xfId="17" applyFont="1" applyFill="1" applyBorder="1" applyAlignment="1">
      <alignment horizontal="center" vertical="center" wrapText="1"/>
    </xf>
    <xf numFmtId="0" fontId="7" fillId="7" borderId="2" xfId="17" applyFont="1" applyFill="1" applyBorder="1" applyAlignment="1">
      <alignment horizontal="center" vertical="center" wrapText="1"/>
    </xf>
    <xf numFmtId="0" fontId="7" fillId="5" borderId="3" xfId="17" applyFont="1" applyFill="1" applyBorder="1" applyAlignment="1">
      <alignment horizontal="center" vertical="center" wrapText="1"/>
    </xf>
    <xf numFmtId="0" fontId="7" fillId="7" borderId="1" xfId="17" applyFont="1" applyFill="1" applyBorder="1" applyAlignment="1">
      <alignment horizontal="left" vertical="center" wrapText="1"/>
    </xf>
    <xf numFmtId="0" fontId="7" fillId="0" borderId="48" xfId="17" applyFont="1" applyBorder="1" applyAlignment="1">
      <alignment horizontal="center" vertical="center"/>
    </xf>
    <xf numFmtId="0" fontId="9" fillId="6" borderId="0" xfId="17" applyFont="1" applyFill="1" applyAlignment="1">
      <alignment vertical="center"/>
    </xf>
    <xf numFmtId="0" fontId="11" fillId="0" borderId="3" xfId="17" applyFont="1" applyBorder="1" applyAlignment="1">
      <alignment horizontal="center" vertical="center"/>
    </xf>
    <xf numFmtId="0" fontId="11" fillId="0" borderId="1" xfId="17" applyFont="1" applyBorder="1" applyAlignment="1">
      <alignment horizontal="center" vertical="center"/>
    </xf>
    <xf numFmtId="0" fontId="7" fillId="5" borderId="5" xfId="17" applyFont="1" applyFill="1" applyBorder="1" applyAlignment="1">
      <alignment horizontal="center" vertical="center" wrapText="1"/>
    </xf>
    <xf numFmtId="0" fontId="9" fillId="2" borderId="3" xfId="17" applyFont="1" applyFill="1" applyBorder="1" applyAlignment="1">
      <alignment horizontal="center" vertical="center" wrapText="1"/>
    </xf>
    <xf numFmtId="2" fontId="7" fillId="3" borderId="1" xfId="17" applyNumberFormat="1" applyFont="1" applyFill="1" applyBorder="1" applyAlignment="1">
      <alignment horizontal="center" vertical="center" wrapText="1"/>
    </xf>
    <xf numFmtId="0" fontId="7" fillId="2" borderId="3" xfId="17" applyFont="1" applyFill="1" applyBorder="1" applyAlignment="1">
      <alignment horizontal="center" vertical="center" wrapText="1"/>
    </xf>
    <xf numFmtId="0" fontId="9" fillId="6" borderId="4" xfId="17" applyFont="1" applyFill="1" applyBorder="1" applyAlignment="1">
      <alignment vertical="center"/>
    </xf>
    <xf numFmtId="0" fontId="7" fillId="0" borderId="0" xfId="17" applyFont="1" applyAlignment="1">
      <alignment horizontal="center" vertical="center"/>
    </xf>
    <xf numFmtId="0" fontId="9" fillId="0" borderId="7" xfId="17" applyFont="1" applyBorder="1" applyAlignment="1">
      <alignment horizontal="center" vertical="center" wrapText="1"/>
    </xf>
    <xf numFmtId="2" fontId="7" fillId="3" borderId="3" xfId="17" applyNumberFormat="1" applyFont="1" applyFill="1" applyBorder="1" applyAlignment="1">
      <alignment horizontal="center"/>
    </xf>
    <xf numFmtId="0" fontId="9" fillId="0" borderId="7" xfId="17" applyFont="1" applyBorder="1" applyAlignment="1">
      <alignment horizontal="center" vertical="center"/>
    </xf>
    <xf numFmtId="0" fontId="9" fillId="7" borderId="4" xfId="17" applyFont="1" applyFill="1" applyBorder="1" applyAlignment="1">
      <alignment vertical="center"/>
    </xf>
    <xf numFmtId="49" fontId="7" fillId="6" borderId="1" xfId="17" applyNumberFormat="1" applyFont="1" applyFill="1" applyBorder="1" applyAlignment="1">
      <alignment horizontal="center" vertical="center"/>
    </xf>
    <xf numFmtId="0" fontId="7" fillId="2" borderId="1" xfId="17" applyFont="1" applyFill="1" applyBorder="1" applyAlignment="1">
      <alignment horizontal="center" vertical="center" wrapText="1"/>
    </xf>
    <xf numFmtId="0" fontId="7" fillId="2" borderId="4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9" fillId="0" borderId="48" xfId="17" applyFont="1" applyBorder="1" applyAlignment="1">
      <alignment horizontal="center" vertical="center"/>
    </xf>
    <xf numFmtId="49" fontId="7" fillId="7" borderId="1" xfId="17" applyNumberFormat="1" applyFont="1" applyFill="1" applyBorder="1" applyAlignment="1">
      <alignment horizontal="center" vertical="center" wrapText="1"/>
    </xf>
    <xf numFmtId="0" fontId="9" fillId="7" borderId="10" xfId="17" applyFont="1" applyFill="1" applyBorder="1" applyAlignment="1">
      <alignment vertical="center"/>
    </xf>
    <xf numFmtId="0" fontId="46" fillId="0" borderId="1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7" fontId="9" fillId="2" borderId="4" xfId="8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4" fontId="21" fillId="2" borderId="2" xfId="8" applyNumberFormat="1" applyFont="1" applyFill="1" applyBorder="1" applyAlignment="1">
      <alignment horizontal="right" vertical="center" wrapText="1"/>
    </xf>
    <xf numFmtId="0" fontId="34" fillId="0" borderId="0" xfId="0" applyFont="1"/>
    <xf numFmtId="0" fontId="34" fillId="0" borderId="6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4" fillId="0" borderId="7" xfId="0" applyFont="1" applyBorder="1"/>
    <xf numFmtId="0" fontId="34" fillId="0" borderId="11" xfId="0" applyFont="1" applyBorder="1" applyAlignment="1">
      <alignment vertical="center"/>
    </xf>
    <xf numFmtId="0" fontId="34" fillId="0" borderId="12" xfId="0" applyFont="1" applyBorder="1"/>
    <xf numFmtId="0" fontId="34" fillId="0" borderId="8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0" fontId="34" fillId="0" borderId="9" xfId="0" applyFont="1" applyBorder="1"/>
    <xf numFmtId="0" fontId="10" fillId="0" borderId="5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7" borderId="1" xfId="17" applyFont="1" applyFill="1" applyBorder="1" applyAlignment="1">
      <alignment horizontal="center" vertical="center"/>
    </xf>
    <xf numFmtId="0" fontId="9" fillId="2" borderId="3" xfId="17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34" fillId="2" borderId="8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49" fontId="11" fillId="2" borderId="10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34" fillId="2" borderId="12" xfId="0" applyFont="1" applyFill="1" applyBorder="1"/>
    <xf numFmtId="0" fontId="10" fillId="2" borderId="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34" fillId="2" borderId="2" xfId="0" applyFont="1" applyFill="1" applyBorder="1"/>
    <xf numFmtId="0" fontId="10" fillId="0" borderId="45" xfId="14" applyFont="1" applyBorder="1" applyAlignment="1">
      <alignment horizontal="center"/>
    </xf>
    <xf numFmtId="0" fontId="10" fillId="0" borderId="45" xfId="14" applyFont="1" applyBorder="1" applyAlignment="1">
      <alignment horizontal="center" vertical="center"/>
    </xf>
    <xf numFmtId="0" fontId="10" fillId="0" borderId="43" xfId="14" applyFont="1" applyBorder="1" applyAlignment="1">
      <alignment horizontal="center"/>
    </xf>
    <xf numFmtId="0" fontId="10" fillId="0" borderId="43" xfId="14" applyFont="1" applyBorder="1" applyAlignment="1">
      <alignment horizontal="center" vertical="center"/>
    </xf>
    <xf numFmtId="0" fontId="10" fillId="0" borderId="57" xfId="14" applyFont="1" applyBorder="1" applyAlignment="1">
      <alignment horizontal="center"/>
    </xf>
    <xf numFmtId="0" fontId="10" fillId="0" borderId="44" xfId="14" applyFont="1" applyBorder="1" applyAlignment="1">
      <alignment horizontal="center" vertical="center"/>
    </xf>
    <xf numFmtId="44" fontId="10" fillId="0" borderId="44" xfId="16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2" fontId="9" fillId="10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5" xfId="17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18" fillId="2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8" fillId="0" borderId="12" xfId="0" applyFont="1" applyBorder="1"/>
    <xf numFmtId="0" fontId="13" fillId="12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44" fontId="23" fillId="0" borderId="3" xfId="43" applyFont="1" applyBorder="1" applyAlignment="1">
      <alignment horizontal="center" vertical="center" wrapText="1"/>
    </xf>
    <xf numFmtId="168" fontId="23" fillId="0" borderId="3" xfId="0" applyNumberFormat="1" applyFont="1" applyBorder="1" applyAlignment="1">
      <alignment horizontal="center" vertical="center" wrapText="1"/>
    </xf>
    <xf numFmtId="4" fontId="23" fillId="0" borderId="3" xfId="43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3" fontId="0" fillId="2" borderId="0" xfId="8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8" fillId="2" borderId="1" xfId="0" applyFont="1" applyFill="1" applyBorder="1" applyAlignment="1">
      <alignment vertical="center"/>
    </xf>
    <xf numFmtId="0" fontId="48" fillId="2" borderId="4" xfId="0" applyFont="1" applyFill="1" applyBorder="1" applyAlignment="1">
      <alignment vertical="center"/>
    </xf>
    <xf numFmtId="0" fontId="49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48" fillId="2" borderId="4" xfId="0" applyFont="1" applyFill="1" applyBorder="1" applyAlignment="1">
      <alignment vertical="center" wrapText="1"/>
    </xf>
    <xf numFmtId="43" fontId="48" fillId="2" borderId="4" xfId="8" applyFont="1" applyFill="1" applyBorder="1" applyAlignment="1" applyProtection="1">
      <alignment vertical="center" wrapText="1"/>
    </xf>
    <xf numFmtId="4" fontId="48" fillId="2" borderId="4" xfId="8" applyNumberFormat="1" applyFont="1" applyFill="1" applyBorder="1" applyAlignment="1" applyProtection="1">
      <alignment vertical="center" wrapText="1"/>
    </xf>
    <xf numFmtId="43" fontId="48" fillId="2" borderId="2" xfId="8" applyFont="1" applyFill="1" applyBorder="1" applyAlignment="1" applyProtection="1">
      <alignment vertical="center" wrapText="1"/>
    </xf>
    <xf numFmtId="0" fontId="0" fillId="2" borderId="11" xfId="0" applyFill="1" applyBorder="1" applyAlignment="1">
      <alignment vertical="center"/>
    </xf>
    <xf numFmtId="0" fontId="50" fillId="2" borderId="6" xfId="0" applyFont="1" applyFill="1" applyBorder="1" applyAlignment="1">
      <alignment vertical="center"/>
    </xf>
    <xf numFmtId="0" fontId="50" fillId="2" borderId="10" xfId="0" applyFont="1" applyFill="1" applyBorder="1" applyAlignment="1">
      <alignment vertical="center"/>
    </xf>
    <xf numFmtId="0" fontId="51" fillId="2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50" fillId="2" borderId="10" xfId="0" applyFont="1" applyFill="1" applyBorder="1" applyAlignment="1">
      <alignment vertical="center" wrapText="1"/>
    </xf>
    <xf numFmtId="43" fontId="50" fillId="2" borderId="10" xfId="8" applyFont="1" applyFill="1" applyBorder="1" applyAlignment="1" applyProtection="1">
      <alignment vertical="center" wrapText="1"/>
    </xf>
    <xf numFmtId="4" fontId="50" fillId="2" borderId="10" xfId="8" applyNumberFormat="1" applyFont="1" applyFill="1" applyBorder="1" applyAlignment="1" applyProtection="1">
      <alignment vertical="center" wrapText="1"/>
    </xf>
    <xf numFmtId="43" fontId="50" fillId="2" borderId="7" xfId="8" applyFont="1" applyFill="1" applyBorder="1" applyAlignment="1" applyProtection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47" fillId="2" borderId="4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right" vertical="center" wrapText="1"/>
    </xf>
    <xf numFmtId="49" fontId="53" fillId="2" borderId="4" xfId="0" applyNumberFormat="1" applyFont="1" applyFill="1" applyBorder="1" applyAlignment="1">
      <alignment vertical="center"/>
    </xf>
    <xf numFmtId="0" fontId="49" fillId="2" borderId="4" xfId="0" applyFont="1" applyFill="1" applyBorder="1" applyAlignment="1">
      <alignment horizontal="right" vertical="center"/>
    </xf>
    <xf numFmtId="0" fontId="47" fillId="2" borderId="4" xfId="0" applyFont="1" applyFill="1" applyBorder="1" applyAlignment="1">
      <alignment horizontal="center" vertical="center"/>
    </xf>
    <xf numFmtId="0" fontId="53" fillId="2" borderId="4" xfId="0" applyFont="1" applyFill="1" applyBorder="1" applyAlignment="1">
      <alignment vertical="center"/>
    </xf>
    <xf numFmtId="43" fontId="53" fillId="2" borderId="4" xfId="8" applyFont="1" applyFill="1" applyBorder="1" applyAlignment="1" applyProtection="1">
      <alignment vertical="center"/>
    </xf>
    <xf numFmtId="4" fontId="0" fillId="2" borderId="4" xfId="8" applyNumberFormat="1" applyFont="1" applyFill="1" applyBorder="1" applyAlignment="1">
      <alignment vertical="center"/>
    </xf>
    <xf numFmtId="0" fontId="49" fillId="2" borderId="8" xfId="0" applyFont="1" applyFill="1" applyBorder="1" applyAlignment="1">
      <alignment horizontal="right" vertical="center" wrapText="1"/>
    </xf>
    <xf numFmtId="49" fontId="53" fillId="2" borderId="13" xfId="0" applyNumberFormat="1" applyFont="1" applyFill="1" applyBorder="1" applyAlignment="1">
      <alignment vertical="center"/>
    </xf>
    <xf numFmtId="0" fontId="49" fillId="2" borderId="13" xfId="0" applyFont="1" applyFill="1" applyBorder="1" applyAlignment="1">
      <alignment horizontal="right" vertical="center"/>
    </xf>
    <xf numFmtId="0" fontId="47" fillId="2" borderId="13" xfId="0" applyFont="1" applyFill="1" applyBorder="1" applyAlignment="1">
      <alignment horizontal="center" vertical="center"/>
    </xf>
    <xf numFmtId="0" fontId="53" fillId="2" borderId="13" xfId="0" applyFont="1" applyFill="1" applyBorder="1" applyAlignment="1">
      <alignment vertical="center"/>
    </xf>
    <xf numFmtId="43" fontId="53" fillId="2" borderId="13" xfId="8" applyFont="1" applyFill="1" applyBorder="1" applyAlignment="1" applyProtection="1">
      <alignment vertical="center"/>
    </xf>
    <xf numFmtId="4" fontId="0" fillId="2" borderId="13" xfId="8" applyNumberFormat="1" applyFont="1" applyFill="1" applyBorder="1" applyAlignment="1">
      <alignment vertical="center"/>
    </xf>
    <xf numFmtId="10" fontId="53" fillId="2" borderId="4" xfId="3" applyNumberFormat="1" applyFont="1" applyFill="1" applyBorder="1" applyAlignment="1" applyProtection="1">
      <alignment horizontal="left" vertical="center" wrapText="1"/>
    </xf>
    <xf numFmtId="0" fontId="49" fillId="2" borderId="4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vertical="center"/>
    </xf>
    <xf numFmtId="10" fontId="53" fillId="2" borderId="13" xfId="3" applyNumberFormat="1" applyFont="1" applyFill="1" applyBorder="1" applyAlignment="1" applyProtection="1">
      <alignment horizontal="left" vertical="center" wrapText="1"/>
    </xf>
    <xf numFmtId="0" fontId="49" fillId="2" borderId="13" xfId="0" applyFont="1" applyFill="1" applyBorder="1" applyAlignment="1">
      <alignment horizontal="right" vertical="center" wrapText="1"/>
    </xf>
    <xf numFmtId="0" fontId="53" fillId="2" borderId="13" xfId="0" applyFont="1" applyFill="1" applyBorder="1" applyAlignment="1">
      <alignment horizontal="left" vertical="center"/>
    </xf>
    <xf numFmtId="10" fontId="54" fillId="2" borderId="13" xfId="3" applyNumberFormat="1" applyFont="1" applyFill="1" applyBorder="1" applyAlignment="1" applyProtection="1">
      <alignment vertical="center" wrapText="1"/>
    </xf>
    <xf numFmtId="0" fontId="51" fillId="2" borderId="13" xfId="3" applyNumberFormat="1" applyFont="1" applyFill="1" applyBorder="1" applyAlignment="1" applyProtection="1">
      <alignment horizontal="center" vertical="center" wrapText="1"/>
    </xf>
    <xf numFmtId="10" fontId="54" fillId="2" borderId="13" xfId="3" applyNumberFormat="1" applyFont="1" applyFill="1" applyBorder="1" applyAlignment="1" applyProtection="1">
      <alignment horizontal="left" vertical="center" wrapText="1"/>
    </xf>
    <xf numFmtId="43" fontId="51" fillId="2" borderId="13" xfId="8" applyFont="1" applyFill="1" applyBorder="1" applyAlignment="1" applyProtection="1">
      <alignment vertical="center" wrapText="1"/>
    </xf>
    <xf numFmtId="14" fontId="51" fillId="2" borderId="9" xfId="3" applyNumberFormat="1" applyFont="1" applyFill="1" applyBorder="1" applyAlignment="1" applyProtection="1">
      <alignment horizontal="left" vertical="center" wrapText="1"/>
    </xf>
    <xf numFmtId="0" fontId="49" fillId="2" borderId="6" xfId="0" applyFont="1" applyFill="1" applyBorder="1" applyAlignment="1">
      <alignment horizontal="right" vertical="center" wrapText="1"/>
    </xf>
    <xf numFmtId="49" fontId="53" fillId="2" borderId="10" xfId="0" applyNumberFormat="1" applyFont="1" applyFill="1" applyBorder="1" applyAlignment="1">
      <alignment horizontal="left" vertical="center"/>
    </xf>
    <xf numFmtId="0" fontId="51" fillId="2" borderId="10" xfId="0" applyFont="1" applyFill="1" applyBorder="1" applyAlignment="1">
      <alignment horizontal="left" vertical="center"/>
    </xf>
    <xf numFmtId="0" fontId="47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2" fontId="51" fillId="2" borderId="10" xfId="0" applyNumberFormat="1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center" vertical="center" wrapText="1"/>
    </xf>
    <xf numFmtId="4" fontId="51" fillId="2" borderId="10" xfId="8" applyNumberFormat="1" applyFont="1" applyFill="1" applyBorder="1" applyAlignment="1" applyProtection="1">
      <alignment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43" fontId="51" fillId="2" borderId="13" xfId="8" applyFont="1" applyFill="1" applyBorder="1" applyAlignment="1" applyProtection="1">
      <alignment horizontal="center" vertical="center" wrapText="1"/>
    </xf>
    <xf numFmtId="4" fontId="51" fillId="2" borderId="13" xfId="8" applyNumberFormat="1" applyFont="1" applyFill="1" applyBorder="1" applyAlignment="1" applyProtection="1">
      <alignment horizontal="center" vertical="center" wrapText="1"/>
    </xf>
    <xf numFmtId="43" fontId="51" fillId="2" borderId="9" xfId="8" applyFont="1" applyFill="1" applyBorder="1" applyAlignment="1" applyProtection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51" fillId="7" borderId="4" xfId="0" applyFont="1" applyFill="1" applyBorder="1" applyAlignment="1">
      <alignment horizontal="center" vertical="center" wrapText="1"/>
    </xf>
    <xf numFmtId="49" fontId="55" fillId="7" borderId="4" xfId="0" applyNumberFormat="1" applyFont="1" applyFill="1" applyBorder="1" applyAlignment="1">
      <alignment horizontal="center" vertical="center"/>
    </xf>
    <xf numFmtId="43" fontId="51" fillId="7" borderId="4" xfId="8" applyFont="1" applyFill="1" applyBorder="1" applyAlignment="1" applyProtection="1">
      <alignment horizontal="center" vertical="center" wrapText="1"/>
    </xf>
    <xf numFmtId="4" fontId="51" fillId="7" borderId="4" xfId="8" applyNumberFormat="1" applyFont="1" applyFill="1" applyBorder="1" applyAlignment="1" applyProtection="1">
      <alignment horizontal="center" vertical="center" wrapText="1"/>
    </xf>
    <xf numFmtId="44" fontId="55" fillId="7" borderId="2" xfId="8" applyNumberFormat="1" applyFont="1" applyFill="1" applyBorder="1" applyAlignment="1" applyProtection="1">
      <alignment horizontal="center" vertical="center" wrapText="1"/>
    </xf>
    <xf numFmtId="0" fontId="55" fillId="5" borderId="11" xfId="0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51" fillId="5" borderId="0" xfId="0" applyFont="1" applyFill="1" applyAlignment="1">
      <alignment horizontal="center" vertical="center" wrapText="1"/>
    </xf>
    <xf numFmtId="0" fontId="55" fillId="5" borderId="0" xfId="0" applyFont="1" applyFill="1" applyAlignment="1">
      <alignment horizontal="left" vertical="center" wrapText="1"/>
    </xf>
    <xf numFmtId="0" fontId="49" fillId="5" borderId="0" xfId="0" applyFont="1" applyFill="1" applyAlignment="1">
      <alignment vertical="center" wrapText="1"/>
    </xf>
    <xf numFmtId="43" fontId="49" fillId="5" borderId="0" xfId="8" applyFont="1" applyFill="1" applyBorder="1" applyAlignment="1" applyProtection="1">
      <alignment vertical="center" wrapText="1"/>
    </xf>
    <xf numFmtId="4" fontId="49" fillId="5" borderId="0" xfId="8" applyNumberFormat="1" applyFont="1" applyFill="1" applyBorder="1" applyAlignment="1" applyProtection="1">
      <alignment vertical="center" wrapText="1"/>
    </xf>
    <xf numFmtId="44" fontId="55" fillId="5" borderId="12" xfId="8" applyNumberFormat="1" applyFont="1" applyFill="1" applyBorder="1" applyAlignment="1" applyProtection="1">
      <alignment vertical="center" wrapText="1"/>
    </xf>
    <xf numFmtId="49" fontId="55" fillId="7" borderId="1" xfId="0" applyNumberFormat="1" applyFont="1" applyFill="1" applyBorder="1" applyAlignment="1">
      <alignment horizontal="center" vertical="center" wrapText="1"/>
    </xf>
    <xf numFmtId="49" fontId="55" fillId="7" borderId="4" xfId="0" applyNumberFormat="1" applyFont="1" applyFill="1" applyBorder="1" applyAlignment="1">
      <alignment horizontal="center" vertical="center" wrapText="1"/>
    </xf>
    <xf numFmtId="49" fontId="51" fillId="7" borderId="4" xfId="0" applyNumberFormat="1" applyFont="1" applyFill="1" applyBorder="1" applyAlignment="1">
      <alignment horizontal="center" vertical="center" wrapText="1"/>
    </xf>
    <xf numFmtId="0" fontId="55" fillId="7" borderId="4" xfId="0" applyFont="1" applyFill="1" applyBorder="1" applyAlignment="1">
      <alignment horizontal="left" vertical="center" wrapText="1"/>
    </xf>
    <xf numFmtId="0" fontId="49" fillId="7" borderId="4" xfId="0" applyFont="1" applyFill="1" applyBorder="1" applyAlignment="1">
      <alignment horizontal="center" vertical="center" wrapText="1"/>
    </xf>
    <xf numFmtId="43" fontId="49" fillId="7" borderId="4" xfId="8" applyFont="1" applyFill="1" applyBorder="1" applyAlignment="1" applyProtection="1">
      <alignment horizontal="right" vertical="center" wrapText="1"/>
    </xf>
    <xf numFmtId="4" fontId="49" fillId="7" borderId="4" xfId="8" applyNumberFormat="1" applyFont="1" applyFill="1" applyBorder="1" applyAlignment="1" applyProtection="1">
      <alignment horizontal="right" vertical="center" wrapText="1"/>
    </xf>
    <xf numFmtId="44" fontId="55" fillId="7" borderId="2" xfId="8" applyNumberFormat="1" applyFont="1" applyFill="1" applyBorder="1" applyAlignment="1" applyProtection="1">
      <alignment horizontal="right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4" xfId="0" applyFont="1" applyBorder="1" applyAlignment="1">
      <alignment horizontal="center" vertical="center" wrapText="1"/>
    </xf>
    <xf numFmtId="43" fontId="56" fillId="2" borderId="4" xfId="8" applyFont="1" applyFill="1" applyBorder="1" applyAlignment="1" applyProtection="1">
      <alignment horizontal="right" vertical="center" wrapText="1"/>
    </xf>
    <xf numFmtId="43" fontId="56" fillId="0" borderId="4" xfId="0" applyNumberFormat="1" applyFont="1" applyBorder="1" applyAlignment="1">
      <alignment horizontal="right" vertical="center" wrapText="1"/>
    </xf>
    <xf numFmtId="43" fontId="56" fillId="2" borderId="2" xfId="8" applyFont="1" applyFill="1" applyBorder="1" applyAlignment="1" applyProtection="1">
      <alignment horizontal="right" vertical="center" wrapText="1"/>
    </xf>
    <xf numFmtId="0" fontId="57" fillId="2" borderId="4" xfId="0" applyFont="1" applyFill="1" applyBorder="1" applyAlignment="1">
      <alignment vertical="center" wrapText="1"/>
    </xf>
    <xf numFmtId="0" fontId="56" fillId="2" borderId="4" xfId="0" applyFont="1" applyFill="1" applyBorder="1" applyAlignment="1">
      <alignment vertical="center"/>
    </xf>
    <xf numFmtId="43" fontId="0" fillId="2" borderId="4" xfId="8" applyFont="1" applyFill="1" applyBorder="1" applyAlignment="1">
      <alignment vertical="center"/>
    </xf>
    <xf numFmtId="4" fontId="53" fillId="2" borderId="4" xfId="0" applyNumberFormat="1" applyFont="1" applyFill="1" applyBorder="1" applyAlignment="1">
      <alignment horizontal="right" vertical="center"/>
    </xf>
    <xf numFmtId="43" fontId="57" fillId="2" borderId="4" xfId="8" applyFont="1" applyFill="1" applyBorder="1" applyAlignment="1">
      <alignment vertical="center"/>
    </xf>
    <xf numFmtId="44" fontId="39" fillId="2" borderId="2" xfId="8" applyNumberFormat="1" applyFont="1" applyFill="1" applyBorder="1" applyAlignment="1">
      <alignment vertical="center"/>
    </xf>
    <xf numFmtId="0" fontId="55" fillId="5" borderId="1" xfId="0" applyFont="1" applyFill="1" applyBorder="1" applyAlignment="1">
      <alignment horizontal="center" vertical="center" wrapText="1"/>
    </xf>
    <xf numFmtId="0" fontId="55" fillId="5" borderId="4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55" fillId="5" borderId="4" xfId="0" applyFont="1" applyFill="1" applyBorder="1" applyAlignment="1">
      <alignment horizontal="left" vertical="center" wrapText="1"/>
    </xf>
    <xf numFmtId="0" fontId="49" fillId="5" borderId="4" xfId="0" applyFont="1" applyFill="1" applyBorder="1" applyAlignment="1">
      <alignment vertical="center" wrapText="1"/>
    </xf>
    <xf numFmtId="43" fontId="49" fillId="5" borderId="4" xfId="8" applyFont="1" applyFill="1" applyBorder="1" applyAlignment="1" applyProtection="1">
      <alignment vertical="center" wrapText="1"/>
    </xf>
    <xf numFmtId="4" fontId="49" fillId="5" borderId="4" xfId="8" applyNumberFormat="1" applyFont="1" applyFill="1" applyBorder="1" applyAlignment="1" applyProtection="1">
      <alignment vertical="center" wrapText="1"/>
    </xf>
    <xf numFmtId="44" fontId="55" fillId="5" borderId="2" xfId="8" applyNumberFormat="1" applyFont="1" applyFill="1" applyBorder="1" applyAlignment="1" applyProtection="1">
      <alignment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49" fontId="55" fillId="5" borderId="4" xfId="0" applyNumberFormat="1" applyFont="1" applyFill="1" applyBorder="1" applyAlignment="1">
      <alignment horizontal="center" vertical="center" wrapText="1"/>
    </xf>
    <xf numFmtId="49" fontId="51" fillId="5" borderId="4" xfId="0" applyNumberFormat="1" applyFont="1" applyFill="1" applyBorder="1" applyAlignment="1">
      <alignment horizontal="center" vertical="center" wrapText="1"/>
    </xf>
    <xf numFmtId="0" fontId="49" fillId="5" borderId="4" xfId="0" applyFont="1" applyFill="1" applyBorder="1" applyAlignment="1">
      <alignment horizontal="center" vertical="center" wrapText="1"/>
    </xf>
    <xf numFmtId="43" fontId="49" fillId="5" borderId="4" xfId="8" applyFont="1" applyFill="1" applyBorder="1" applyAlignment="1" applyProtection="1">
      <alignment horizontal="right" vertical="center" wrapText="1"/>
    </xf>
    <xf numFmtId="4" fontId="49" fillId="5" borderId="4" xfId="8" applyNumberFormat="1" applyFont="1" applyFill="1" applyBorder="1" applyAlignment="1" applyProtection="1">
      <alignment horizontal="right" vertical="center" wrapText="1"/>
    </xf>
    <xf numFmtId="0" fontId="53" fillId="2" borderId="13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vertical="center" wrapText="1"/>
    </xf>
    <xf numFmtId="43" fontId="56" fillId="2" borderId="13" xfId="8" applyFont="1" applyFill="1" applyBorder="1" applyAlignment="1">
      <alignment vertical="center"/>
    </xf>
    <xf numFmtId="4" fontId="56" fillId="2" borderId="13" xfId="8" applyNumberFormat="1" applyFont="1" applyFill="1" applyBorder="1" applyAlignment="1">
      <alignment horizontal="right" vertical="center" wrapText="1"/>
    </xf>
    <xf numFmtId="43" fontId="56" fillId="2" borderId="13" xfId="8" applyFont="1" applyFill="1" applyBorder="1" applyAlignment="1" applyProtection="1">
      <alignment horizontal="right" vertical="center" wrapText="1"/>
    </xf>
    <xf numFmtId="44" fontId="48" fillId="2" borderId="9" xfId="8" applyNumberFormat="1" applyFont="1" applyFill="1" applyBorder="1" applyAlignment="1" applyProtection="1">
      <alignment horizontal="right" vertical="center" wrapText="1"/>
    </xf>
    <xf numFmtId="49" fontId="55" fillId="5" borderId="8" xfId="0" applyNumberFormat="1" applyFont="1" applyFill="1" applyBorder="1" applyAlignment="1">
      <alignment horizontal="center" vertical="center" wrapText="1"/>
    </xf>
    <xf numFmtId="49" fontId="55" fillId="5" borderId="13" xfId="0" applyNumberFormat="1" applyFont="1" applyFill="1" applyBorder="1" applyAlignment="1">
      <alignment horizontal="center" vertical="center" wrapText="1"/>
    </xf>
    <xf numFmtId="49" fontId="51" fillId="5" borderId="13" xfId="0" applyNumberFormat="1" applyFont="1" applyFill="1" applyBorder="1" applyAlignment="1">
      <alignment horizontal="center" vertical="center" wrapText="1"/>
    </xf>
    <xf numFmtId="0" fontId="55" fillId="5" borderId="13" xfId="0" applyFont="1" applyFill="1" applyBorder="1" applyAlignment="1">
      <alignment horizontal="left" vertical="center" wrapText="1"/>
    </xf>
    <xf numFmtId="0" fontId="49" fillId="5" borderId="13" xfId="0" applyFont="1" applyFill="1" applyBorder="1" applyAlignment="1">
      <alignment horizontal="center" vertical="center" wrapText="1"/>
    </xf>
    <xf numFmtId="43" fontId="49" fillId="5" borderId="13" xfId="8" applyFont="1" applyFill="1" applyBorder="1" applyAlignment="1" applyProtection="1">
      <alignment horizontal="right" vertical="center" wrapText="1"/>
    </xf>
    <xf numFmtId="4" fontId="49" fillId="5" borderId="13" xfId="8" applyNumberFormat="1" applyFont="1" applyFill="1" applyBorder="1" applyAlignment="1" applyProtection="1">
      <alignment horizontal="right" vertical="center" wrapText="1"/>
    </xf>
    <xf numFmtId="44" fontId="55" fillId="5" borderId="9" xfId="8" applyNumberFormat="1" applyFont="1" applyFill="1" applyBorder="1" applyAlignment="1" applyProtection="1">
      <alignment horizontal="right" vertical="center" wrapText="1"/>
    </xf>
    <xf numFmtId="0" fontId="53" fillId="0" borderId="13" xfId="0" applyFont="1" applyBorder="1" applyAlignment="1">
      <alignment horizontal="center" vertical="center" wrapText="1"/>
    </xf>
    <xf numFmtId="44" fontId="55" fillId="5" borderId="2" xfId="8" applyNumberFormat="1" applyFont="1" applyFill="1" applyBorder="1" applyAlignment="1" applyProtection="1">
      <alignment horizontal="right" vertical="center" wrapText="1"/>
    </xf>
    <xf numFmtId="43" fontId="0" fillId="2" borderId="0" xfId="8" applyFont="1" applyFill="1" applyBorder="1" applyAlignment="1">
      <alignment vertical="center"/>
    </xf>
    <xf numFmtId="4" fontId="0" fillId="2" borderId="0" xfId="8" applyNumberFormat="1" applyFont="1" applyFill="1" applyBorder="1" applyAlignment="1">
      <alignment vertical="center"/>
    </xf>
    <xf numFmtId="44" fontId="39" fillId="2" borderId="12" xfId="8" applyNumberFormat="1" applyFont="1" applyFill="1" applyBorder="1" applyAlignment="1">
      <alignment vertical="center"/>
    </xf>
    <xf numFmtId="0" fontId="49" fillId="5" borderId="4" xfId="8" applyNumberFormat="1" applyFont="1" applyFill="1" applyBorder="1" applyAlignment="1" applyProtection="1">
      <alignment horizontal="right" vertical="center" wrapText="1"/>
    </xf>
    <xf numFmtId="0" fontId="56" fillId="0" borderId="1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43" fontId="56" fillId="0" borderId="4" xfId="8" applyFont="1" applyFill="1" applyBorder="1" applyAlignment="1" applyProtection="1">
      <alignment horizontal="right" vertical="center" wrapText="1"/>
    </xf>
    <xf numFmtId="43" fontId="56" fillId="0" borderId="2" xfId="8" applyFont="1" applyFill="1" applyBorder="1" applyAlignment="1" applyProtection="1">
      <alignment horizontal="right" vertical="center" wrapText="1"/>
    </xf>
    <xf numFmtId="0" fontId="56" fillId="2" borderId="4" xfId="0" applyFont="1" applyFill="1" applyBorder="1" applyAlignment="1">
      <alignment vertical="center" wrapText="1"/>
    </xf>
    <xf numFmtId="4" fontId="56" fillId="2" borderId="4" xfId="0" applyNumberFormat="1" applyFont="1" applyFill="1" applyBorder="1" applyAlignment="1">
      <alignment horizontal="right" vertical="center" wrapText="1"/>
    </xf>
    <xf numFmtId="44" fontId="48" fillId="2" borderId="2" xfId="8" applyNumberFormat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8" applyFont="1" applyAlignment="1">
      <alignment vertical="center"/>
    </xf>
    <xf numFmtId="4" fontId="0" fillId="0" borderId="0" xfId="8" applyNumberFormat="1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43" fontId="21" fillId="2" borderId="4" xfId="8" applyFont="1" applyFill="1" applyBorder="1" applyAlignment="1" applyProtection="1">
      <alignment horizontal="right" vertical="center" wrapText="1"/>
    </xf>
    <xf numFmtId="43" fontId="21" fillId="0" borderId="4" xfId="0" applyNumberFormat="1" applyFont="1" applyBorder="1" applyAlignment="1">
      <alignment horizontal="right" vertical="center" wrapText="1"/>
    </xf>
    <xf numFmtId="43" fontId="21" fillId="2" borderId="2" xfId="8" applyFont="1" applyFill="1" applyBorder="1" applyAlignment="1" applyProtection="1">
      <alignment horizontal="right" vertical="center" wrapText="1"/>
    </xf>
    <xf numFmtId="0" fontId="24" fillId="6" borderId="41" xfId="14" applyFont="1" applyFill="1" applyBorder="1" applyAlignment="1" applyProtection="1">
      <alignment horizontal="center" vertical="center"/>
      <protection locked="0"/>
    </xf>
    <xf numFmtId="0" fontId="24" fillId="6" borderId="42" xfId="14" applyFont="1" applyFill="1" applyBorder="1" applyAlignment="1" applyProtection="1">
      <alignment horizontal="center" vertical="center"/>
      <protection locked="0"/>
    </xf>
    <xf numFmtId="0" fontId="30" fillId="6" borderId="35" xfId="14" applyFont="1" applyFill="1" applyBorder="1" applyAlignment="1" applyProtection="1">
      <alignment horizontal="center" vertical="center"/>
      <protection locked="0"/>
    </xf>
    <xf numFmtId="0" fontId="30" fillId="6" borderId="36" xfId="14" applyFont="1" applyFill="1" applyBorder="1" applyAlignment="1" applyProtection="1">
      <alignment horizontal="center" vertical="center"/>
      <protection locked="0"/>
    </xf>
    <xf numFmtId="0" fontId="9" fillId="12" borderId="5" xfId="0" applyFont="1" applyFill="1" applyBorder="1" applyAlignment="1">
      <alignment horizontal="center" vertical="top" wrapText="1"/>
    </xf>
    <xf numFmtId="0" fontId="9" fillId="12" borderId="48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left" vertical="top" wrapText="1"/>
    </xf>
    <xf numFmtId="0" fontId="7" fillId="12" borderId="2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44" fontId="7" fillId="12" borderId="1" xfId="43" applyFont="1" applyFill="1" applyBorder="1" applyAlignment="1">
      <alignment horizontal="center" vertical="top" wrapText="1"/>
    </xf>
    <xf numFmtId="44" fontId="7" fillId="12" borderId="2" xfId="43" applyFont="1" applyFill="1" applyBorder="1" applyAlignment="1">
      <alignment horizontal="center" vertical="top" wrapText="1"/>
    </xf>
    <xf numFmtId="0" fontId="9" fillId="12" borderId="6" xfId="0" applyFont="1" applyFill="1" applyBorder="1" applyAlignment="1">
      <alignment horizontal="center" vertical="top" wrapText="1"/>
    </xf>
    <xf numFmtId="0" fontId="9" fillId="12" borderId="10" xfId="0" applyFont="1" applyFill="1" applyBorder="1" applyAlignment="1">
      <alignment horizontal="center" vertical="top" wrapText="1"/>
    </xf>
    <xf numFmtId="0" fontId="9" fillId="12" borderId="7" xfId="0" applyFont="1" applyFill="1" applyBorder="1" applyAlignment="1">
      <alignment horizontal="center" vertical="top" wrapText="1"/>
    </xf>
    <xf numFmtId="0" fontId="9" fillId="12" borderId="8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 wrapText="1"/>
    </xf>
    <xf numFmtId="0" fontId="9" fillId="12" borderId="9" xfId="0" applyFont="1" applyFill="1" applyBorder="1" applyAlignment="1">
      <alignment horizontal="center" vertical="top" wrapText="1"/>
    </xf>
    <xf numFmtId="0" fontId="9" fillId="12" borderId="1" xfId="0" applyFont="1" applyFill="1" applyBorder="1" applyAlignment="1">
      <alignment horizontal="center" vertical="top" wrapText="1"/>
    </xf>
    <xf numFmtId="0" fontId="9" fillId="12" borderId="4" xfId="0" applyFont="1" applyFill="1" applyBorder="1" applyAlignment="1">
      <alignment horizontal="center" vertical="top" wrapText="1"/>
    </xf>
    <xf numFmtId="0" fontId="9" fillId="12" borderId="2" xfId="0" applyFont="1" applyFill="1" applyBorder="1" applyAlignment="1">
      <alignment horizontal="center" vertical="top" wrapText="1"/>
    </xf>
    <xf numFmtId="0" fontId="33" fillId="12" borderId="3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10" fontId="19" fillId="0" borderId="7" xfId="0" applyNumberFormat="1" applyFont="1" applyBorder="1" applyAlignment="1">
      <alignment horizontal="center" vertical="center" wrapText="1"/>
    </xf>
    <xf numFmtId="10" fontId="19" fillId="0" borderId="9" xfId="0" applyNumberFormat="1" applyFont="1" applyBorder="1" applyAlignment="1">
      <alignment horizontal="center" vertical="center" wrapText="1"/>
    </xf>
    <xf numFmtId="10" fontId="19" fillId="0" borderId="5" xfId="0" applyNumberFormat="1" applyFont="1" applyBorder="1" applyAlignment="1">
      <alignment horizontal="center" vertical="center" wrapText="1"/>
    </xf>
    <xf numFmtId="10" fontId="19" fillId="0" borderId="4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52" fillId="4" borderId="6" xfId="0" applyFont="1" applyFill="1" applyBorder="1" applyAlignment="1">
      <alignment horizontal="center" vertical="center" wrapText="1"/>
    </xf>
    <xf numFmtId="0" fontId="52" fillId="4" borderId="10" xfId="0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4" fontId="51" fillId="2" borderId="13" xfId="3" applyNumberFormat="1" applyFont="1" applyFill="1" applyBorder="1" applyAlignment="1" applyProtection="1">
      <alignment horizontal="right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4" fontId="51" fillId="2" borderId="6" xfId="8" applyNumberFormat="1" applyFont="1" applyFill="1" applyBorder="1" applyAlignment="1" applyProtection="1">
      <alignment horizontal="center" vertical="center"/>
    </xf>
    <xf numFmtId="4" fontId="51" fillId="2" borderId="7" xfId="8" applyNumberFormat="1" applyFont="1" applyFill="1" applyBorder="1" applyAlignment="1" applyProtection="1">
      <alignment horizontal="center" vertical="center"/>
    </xf>
    <xf numFmtId="0" fontId="51" fillId="2" borderId="11" xfId="0" applyFont="1" applyFill="1" applyBorder="1" applyAlignment="1">
      <alignment horizontal="center" wrapText="1"/>
    </xf>
    <xf numFmtId="0" fontId="51" fillId="2" borderId="12" xfId="0" applyFont="1" applyFill="1" applyBorder="1" applyAlignment="1">
      <alignment horizontal="center" wrapText="1"/>
    </xf>
    <xf numFmtId="0" fontId="51" fillId="2" borderId="8" xfId="0" applyFont="1" applyFill="1" applyBorder="1" applyAlignment="1">
      <alignment horizontal="center" wrapText="1"/>
    </xf>
    <xf numFmtId="0" fontId="51" fillId="2" borderId="9" xfId="0" applyFont="1" applyFill="1" applyBorder="1" applyAlignment="1">
      <alignment horizontal="center" wrapText="1"/>
    </xf>
    <xf numFmtId="0" fontId="7" fillId="5" borderId="3" xfId="17" applyFont="1" applyFill="1" applyBorder="1" applyAlignment="1">
      <alignment horizontal="left" vertical="center" wrapText="1"/>
    </xf>
    <xf numFmtId="2" fontId="9" fillId="0" borderId="3" xfId="17" applyNumberFormat="1" applyFont="1" applyBorder="1" applyAlignment="1">
      <alignment horizontal="left" vertical="center" wrapText="1"/>
    </xf>
    <xf numFmtId="0" fontId="7" fillId="0" borderId="1" xfId="17" applyFont="1" applyBorder="1" applyAlignment="1">
      <alignment horizontal="center" vertical="center"/>
    </xf>
    <xf numFmtId="0" fontId="7" fillId="0" borderId="4" xfId="17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/>
    </xf>
    <xf numFmtId="0" fontId="9" fillId="0" borderId="1" xfId="17" applyFont="1" applyBorder="1" applyAlignment="1">
      <alignment horizontal="center" vertical="center" wrapText="1"/>
    </xf>
    <xf numFmtId="0" fontId="9" fillId="0" borderId="4" xfId="17" applyFont="1" applyBorder="1" applyAlignment="1">
      <alignment horizontal="center" vertical="center" wrapText="1"/>
    </xf>
    <xf numFmtId="0" fontId="9" fillId="0" borderId="2" xfId="17" applyFont="1" applyBorder="1" applyAlignment="1">
      <alignment horizontal="center" vertical="center" wrapText="1"/>
    </xf>
    <xf numFmtId="2" fontId="9" fillId="3" borderId="1" xfId="17" applyNumberFormat="1" applyFont="1" applyFill="1" applyBorder="1" applyAlignment="1">
      <alignment horizontal="center" vertical="center"/>
    </xf>
    <xf numFmtId="2" fontId="9" fillId="3" borderId="2" xfId="17" applyNumberFormat="1" applyFont="1" applyFill="1" applyBorder="1" applyAlignment="1">
      <alignment horizontal="center" vertical="center"/>
    </xf>
    <xf numFmtId="0" fontId="11" fillId="0" borderId="1" xfId="17" applyFont="1" applyBorder="1" applyAlignment="1">
      <alignment horizontal="right" vertical="center" wrapText="1"/>
    </xf>
    <xf numFmtId="0" fontId="11" fillId="0" borderId="4" xfId="17" applyFont="1" applyBorder="1" applyAlignment="1">
      <alignment horizontal="right" vertical="center" wrapText="1"/>
    </xf>
    <xf numFmtId="0" fontId="11" fillId="0" borderId="2" xfId="17" applyFont="1" applyBorder="1" applyAlignment="1">
      <alignment horizontal="right" vertical="center" wrapText="1"/>
    </xf>
    <xf numFmtId="2" fontId="7" fillId="3" borderId="1" xfId="17" applyNumberFormat="1" applyFont="1" applyFill="1" applyBorder="1" applyAlignment="1">
      <alignment horizontal="center" vertical="center" wrapText="1"/>
    </xf>
    <xf numFmtId="2" fontId="7" fillId="3" borderId="2" xfId="17" applyNumberFormat="1" applyFont="1" applyFill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2" fontId="9" fillId="0" borderId="1" xfId="17" applyNumberFormat="1" applyFont="1" applyBorder="1" applyAlignment="1">
      <alignment horizontal="center" vertical="center"/>
    </xf>
    <xf numFmtId="0" fontId="9" fillId="0" borderId="4" xfId="17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7" fillId="0" borderId="1" xfId="17" applyFont="1" applyBorder="1" applyAlignment="1">
      <alignment horizontal="right" vertical="center"/>
    </xf>
    <xf numFmtId="0" fontId="7" fillId="0" borderId="4" xfId="17" applyFont="1" applyBorder="1" applyAlignment="1">
      <alignment horizontal="right" vertical="center"/>
    </xf>
    <xf numFmtId="0" fontId="9" fillId="0" borderId="1" xfId="17" applyFont="1" applyBorder="1" applyAlignment="1">
      <alignment horizontal="center" vertical="center"/>
    </xf>
    <xf numFmtId="0" fontId="21" fillId="0" borderId="1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2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right" vertical="center"/>
    </xf>
    <xf numFmtId="2" fontId="7" fillId="3" borderId="1" xfId="17" applyNumberFormat="1" applyFont="1" applyFill="1" applyBorder="1" applyAlignment="1">
      <alignment horizontal="center" vertical="center"/>
    </xf>
    <xf numFmtId="2" fontId="7" fillId="3" borderId="2" xfId="17" applyNumberFormat="1" applyFont="1" applyFill="1" applyBorder="1" applyAlignment="1">
      <alignment horizontal="center" vertical="center"/>
    </xf>
    <xf numFmtId="0" fontId="9" fillId="2" borderId="4" xfId="17" applyFont="1" applyFill="1" applyBorder="1" applyAlignment="1">
      <alignment horizontal="left" vertical="center" wrapText="1"/>
    </xf>
    <xf numFmtId="0" fontId="11" fillId="0" borderId="1" xfId="17" applyFont="1" applyBorder="1" applyAlignment="1">
      <alignment horizontal="center" vertical="center"/>
    </xf>
    <xf numFmtId="0" fontId="11" fillId="0" borderId="2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 vertical="center" wrapText="1"/>
    </xf>
    <xf numFmtId="0" fontId="11" fillId="0" borderId="8" xfId="17" applyFont="1" applyBorder="1" applyAlignment="1">
      <alignment horizontal="right" vertical="center" wrapText="1"/>
    </xf>
    <xf numFmtId="0" fontId="11" fillId="0" borderId="13" xfId="17" applyFont="1" applyBorder="1" applyAlignment="1">
      <alignment horizontal="right" vertical="center" wrapText="1"/>
    </xf>
    <xf numFmtId="0" fontId="11" fillId="0" borderId="9" xfId="17" applyFont="1" applyBorder="1" applyAlignment="1">
      <alignment horizontal="right" vertical="center" wrapText="1"/>
    </xf>
    <xf numFmtId="2" fontId="7" fillId="10" borderId="3" xfId="17" applyNumberFormat="1" applyFont="1" applyFill="1" applyBorder="1" applyAlignment="1">
      <alignment horizontal="left" vertical="center" wrapText="1"/>
    </xf>
    <xf numFmtId="0" fontId="11" fillId="0" borderId="4" xfId="17" applyFont="1" applyBorder="1" applyAlignment="1">
      <alignment horizontal="center" vertical="center"/>
    </xf>
    <xf numFmtId="4" fontId="9" fillId="3" borderId="3" xfId="17" applyNumberFormat="1" applyFont="1" applyFill="1" applyBorder="1" applyAlignment="1">
      <alignment horizontal="center" vertical="center" wrapText="1"/>
    </xf>
    <xf numFmtId="0" fontId="7" fillId="0" borderId="3" xfId="17" applyFont="1" applyBorder="1" applyAlignment="1">
      <alignment horizontal="right" vertical="center"/>
    </xf>
    <xf numFmtId="0" fontId="11" fillId="0" borderId="1" xfId="17" applyFont="1" applyBorder="1" applyAlignment="1">
      <alignment horizontal="left" vertical="center" wrapText="1"/>
    </xf>
    <xf numFmtId="0" fontId="11" fillId="0" borderId="4" xfId="17" applyFont="1" applyBorder="1" applyAlignment="1">
      <alignment horizontal="left" vertical="center" wrapText="1"/>
    </xf>
    <xf numFmtId="0" fontId="11" fillId="0" borderId="2" xfId="17" applyFont="1" applyBorder="1" applyAlignment="1">
      <alignment horizontal="left" vertical="center" wrapText="1"/>
    </xf>
    <xf numFmtId="0" fontId="9" fillId="0" borderId="4" xfId="17" applyFont="1" applyBorder="1" applyAlignment="1">
      <alignment horizontal="left" vertical="center" wrapText="1"/>
    </xf>
    <xf numFmtId="0" fontId="9" fillId="0" borderId="2" xfId="17" applyFont="1" applyBorder="1" applyAlignment="1">
      <alignment horizontal="left" vertical="center" wrapText="1"/>
    </xf>
    <xf numFmtId="0" fontId="14" fillId="0" borderId="1" xfId="17" applyFont="1" applyBorder="1" applyAlignment="1">
      <alignment horizontal="left" vertical="center" wrapText="1"/>
    </xf>
    <xf numFmtId="0" fontId="14" fillId="0" borderId="4" xfId="17" applyFont="1" applyBorder="1" applyAlignment="1">
      <alignment horizontal="left" vertical="center" wrapText="1"/>
    </xf>
    <xf numFmtId="0" fontId="14" fillId="0" borderId="2" xfId="17" applyFont="1" applyBorder="1" applyAlignment="1">
      <alignment horizontal="left" vertical="center" wrapText="1"/>
    </xf>
    <xf numFmtId="0" fontId="9" fillId="0" borderId="1" xfId="17" applyFont="1" applyBorder="1" applyAlignment="1">
      <alignment horizontal="left" vertical="center" wrapText="1"/>
    </xf>
    <xf numFmtId="0" fontId="15" fillId="4" borderId="48" xfId="17" applyFont="1" applyFill="1" applyBorder="1" applyAlignment="1">
      <alignment horizontal="center" vertical="center" wrapText="1"/>
    </xf>
    <xf numFmtId="0" fontId="15" fillId="4" borderId="3" xfId="17" applyFont="1" applyFill="1" applyBorder="1" applyAlignment="1">
      <alignment horizontal="center" vertical="center" wrapText="1"/>
    </xf>
    <xf numFmtId="49" fontId="12" fillId="0" borderId="3" xfId="17" applyNumberFormat="1" applyFont="1" applyBorder="1" applyAlignment="1">
      <alignment horizontal="left" vertical="center"/>
    </xf>
    <xf numFmtId="0" fontId="12" fillId="0" borderId="3" xfId="17" applyFont="1" applyBorder="1" applyAlignment="1">
      <alignment horizontal="left" vertical="center"/>
    </xf>
    <xf numFmtId="0" fontId="7" fillId="5" borderId="1" xfId="17" applyFont="1" applyFill="1" applyBorder="1" applyAlignment="1">
      <alignment horizontal="left" vertical="center" wrapText="1"/>
    </xf>
    <xf numFmtId="0" fontId="7" fillId="5" borderId="4" xfId="17" applyFont="1" applyFill="1" applyBorder="1" applyAlignment="1">
      <alignment horizontal="left" vertical="center" wrapText="1"/>
    </xf>
    <xf numFmtId="0" fontId="7" fillId="5" borderId="2" xfId="17" applyFont="1" applyFill="1" applyBorder="1" applyAlignment="1">
      <alignment horizontal="left" vertical="center" wrapText="1"/>
    </xf>
    <xf numFmtId="0" fontId="7" fillId="7" borderId="1" xfId="17" applyFont="1" applyFill="1" applyBorder="1" applyAlignment="1">
      <alignment horizontal="center" vertical="center" wrapText="1"/>
    </xf>
    <xf numFmtId="0" fontId="7" fillId="7" borderId="4" xfId="17" applyFont="1" applyFill="1" applyBorder="1" applyAlignment="1">
      <alignment horizontal="center" vertical="center" wrapText="1"/>
    </xf>
    <xf numFmtId="0" fontId="7" fillId="7" borderId="2" xfId="17" applyFont="1" applyFill="1" applyBorder="1" applyAlignment="1">
      <alignment horizontal="center" vertical="center" wrapText="1"/>
    </xf>
    <xf numFmtId="2" fontId="7" fillId="0" borderId="3" xfId="17" applyNumberFormat="1" applyFont="1" applyBorder="1" applyAlignment="1">
      <alignment horizontal="center" vertical="center" wrapText="1"/>
    </xf>
    <xf numFmtId="2" fontId="9" fillId="3" borderId="3" xfId="17" applyNumberFormat="1" applyFont="1" applyFill="1" applyBorder="1" applyAlignment="1">
      <alignment horizontal="center" vertical="center"/>
    </xf>
    <xf numFmtId="0" fontId="9" fillId="3" borderId="3" xfId="17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2" fontId="9" fillId="3" borderId="3" xfId="0" applyNumberFormat="1" applyFont="1" applyFill="1" applyBorder="1" applyAlignment="1">
      <alignment horizontal="center" vertical="center"/>
    </xf>
    <xf numFmtId="0" fontId="7" fillId="7" borderId="4" xfId="17" applyFont="1" applyFill="1" applyBorder="1" applyAlignment="1">
      <alignment horizontal="left" vertical="center" wrapText="1"/>
    </xf>
    <xf numFmtId="0" fontId="11" fillId="0" borderId="6" xfId="17" applyFont="1" applyBorder="1" applyAlignment="1">
      <alignment horizontal="center" vertical="center"/>
    </xf>
    <xf numFmtId="0" fontId="11" fillId="0" borderId="10" xfId="17" applyFont="1" applyBorder="1" applyAlignment="1">
      <alignment horizontal="center" vertical="center"/>
    </xf>
    <xf numFmtId="0" fontId="9" fillId="2" borderId="5" xfId="17" applyFont="1" applyFill="1" applyBorder="1" applyAlignment="1">
      <alignment horizontal="center" vertical="center"/>
    </xf>
    <xf numFmtId="0" fontId="9" fillId="2" borderId="48" xfId="17" applyFont="1" applyFill="1" applyBorder="1" applyAlignment="1">
      <alignment horizontal="center" vertical="center"/>
    </xf>
    <xf numFmtId="0" fontId="11" fillId="0" borderId="7" xfId="17" applyFont="1" applyBorder="1" applyAlignment="1">
      <alignment horizontal="center" vertical="center"/>
    </xf>
    <xf numFmtId="0" fontId="11" fillId="0" borderId="11" xfId="17" applyFont="1" applyBorder="1" applyAlignment="1">
      <alignment horizontal="center" wrapText="1"/>
    </xf>
    <xf numFmtId="0" fontId="11" fillId="0" borderId="12" xfId="17" applyFont="1" applyBorder="1" applyAlignment="1">
      <alignment horizontal="center" wrapText="1"/>
    </xf>
    <xf numFmtId="0" fontId="11" fillId="0" borderId="8" xfId="17" applyFont="1" applyBorder="1" applyAlignment="1">
      <alignment horizontal="center" wrapText="1"/>
    </xf>
    <xf numFmtId="0" fontId="11" fillId="0" borderId="9" xfId="17" applyFont="1" applyBorder="1" applyAlignment="1">
      <alignment horizontal="center" wrapText="1"/>
    </xf>
    <xf numFmtId="0" fontId="7" fillId="0" borderId="3" xfId="17" applyFont="1" applyBorder="1" applyAlignment="1">
      <alignment horizontal="center" vertical="center"/>
    </xf>
    <xf numFmtId="0" fontId="9" fillId="0" borderId="3" xfId="17" applyFont="1" applyBorder="1" applyAlignment="1">
      <alignment horizontal="center" vertical="center"/>
    </xf>
    <xf numFmtId="0" fontId="12" fillId="0" borderId="6" xfId="17" applyFont="1" applyBorder="1" applyAlignment="1">
      <alignment horizontal="left" vertical="center"/>
    </xf>
    <xf numFmtId="0" fontId="12" fillId="0" borderId="10" xfId="17" applyFont="1" applyBorder="1" applyAlignment="1">
      <alignment horizontal="left" vertical="center"/>
    </xf>
    <xf numFmtId="0" fontId="12" fillId="0" borderId="7" xfId="17" applyFont="1" applyBorder="1" applyAlignment="1">
      <alignment horizontal="left" vertical="center"/>
    </xf>
    <xf numFmtId="0" fontId="7" fillId="0" borderId="48" xfId="17" applyFont="1" applyBorder="1" applyAlignment="1">
      <alignment horizontal="center" vertical="center"/>
    </xf>
    <xf numFmtId="0" fontId="7" fillId="5" borderId="3" xfId="17" applyFont="1" applyFill="1" applyBorder="1" applyAlignment="1">
      <alignment horizontal="center" vertical="center" wrapText="1"/>
    </xf>
    <xf numFmtId="0" fontId="7" fillId="5" borderId="1" xfId="17" applyFont="1" applyFill="1" applyBorder="1" applyAlignment="1">
      <alignment horizontal="center" vertical="center" wrapText="1"/>
    </xf>
    <xf numFmtId="0" fontId="7" fillId="5" borderId="4" xfId="17" applyFont="1" applyFill="1" applyBorder="1" applyAlignment="1">
      <alignment horizontal="center" vertical="center" wrapText="1"/>
    </xf>
    <xf numFmtId="0" fontId="7" fillId="5" borderId="2" xfId="17" applyFont="1" applyFill="1" applyBorder="1" applyAlignment="1">
      <alignment horizontal="center" vertical="center" wrapText="1"/>
    </xf>
    <xf numFmtId="4" fontId="7" fillId="3" borderId="3" xfId="17" applyNumberFormat="1" applyFont="1" applyFill="1" applyBorder="1" applyAlignment="1">
      <alignment horizontal="center" vertical="center" wrapText="1"/>
    </xf>
    <xf numFmtId="2" fontId="9" fillId="2" borderId="3" xfId="17" applyNumberFormat="1" applyFont="1" applyFill="1" applyBorder="1" applyAlignment="1">
      <alignment horizontal="left" vertical="center" wrapText="1"/>
    </xf>
    <xf numFmtId="0" fontId="9" fillId="2" borderId="5" xfId="17" applyFont="1" applyFill="1" applyBorder="1" applyAlignment="1">
      <alignment horizontal="center" vertical="center" wrapText="1"/>
    </xf>
    <xf numFmtId="0" fontId="9" fillId="2" borderId="48" xfId="17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49" fontId="10" fillId="0" borderId="1" xfId="14" applyNumberFormat="1" applyFont="1" applyBorder="1" applyAlignment="1">
      <alignment horizontal="center"/>
    </xf>
    <xf numFmtId="49" fontId="10" fillId="0" borderId="4" xfId="14" applyNumberFormat="1" applyFont="1" applyBorder="1" applyAlignment="1">
      <alignment horizontal="center"/>
    </xf>
    <xf numFmtId="49" fontId="10" fillId="0" borderId="2" xfId="14" applyNumberFormat="1" applyFont="1" applyBorder="1" applyAlignment="1">
      <alignment horizontal="center"/>
    </xf>
    <xf numFmtId="0" fontId="16" fillId="5" borderId="3" xfId="14" applyFont="1" applyFill="1" applyBorder="1" applyAlignment="1">
      <alignment horizontal="center" vertical="center" wrapText="1"/>
    </xf>
    <xf numFmtId="0" fontId="12" fillId="5" borderId="3" xfId="14" applyFont="1" applyFill="1" applyBorder="1" applyAlignment="1">
      <alignment horizontal="center"/>
    </xf>
    <xf numFmtId="0" fontId="18" fillId="0" borderId="45" xfId="14" applyFont="1" applyBorder="1" applyAlignment="1">
      <alignment horizontal="left" vertical="center"/>
    </xf>
    <xf numFmtId="44" fontId="10" fillId="0" borderId="45" xfId="16" applyFont="1" applyFill="1" applyBorder="1" applyAlignment="1">
      <alignment horizontal="center"/>
    </xf>
    <xf numFmtId="0" fontId="18" fillId="0" borderId="51" xfId="14" applyFont="1" applyBorder="1" applyAlignment="1">
      <alignment horizontal="left" vertical="center"/>
    </xf>
    <xf numFmtId="0" fontId="18" fillId="0" borderId="52" xfId="14" applyFont="1" applyBorder="1" applyAlignment="1">
      <alignment horizontal="left" vertical="center"/>
    </xf>
    <xf numFmtId="44" fontId="10" fillId="0" borderId="43" xfId="16" applyFont="1" applyFill="1" applyBorder="1" applyAlignment="1">
      <alignment horizontal="center"/>
    </xf>
    <xf numFmtId="0" fontId="18" fillId="0" borderId="49" xfId="14" applyFont="1" applyBorder="1" applyAlignment="1">
      <alignment horizontal="left" vertical="center"/>
    </xf>
    <xf numFmtId="0" fontId="18" fillId="0" borderId="50" xfId="14" applyFont="1" applyBorder="1" applyAlignment="1">
      <alignment horizontal="left" vertical="center"/>
    </xf>
    <xf numFmtId="44" fontId="10" fillId="0" borderId="46" xfId="16" applyFont="1" applyFill="1" applyBorder="1" applyAlignment="1">
      <alignment horizontal="center"/>
    </xf>
    <xf numFmtId="0" fontId="18" fillId="0" borderId="43" xfId="14" applyFont="1" applyBorder="1" applyAlignment="1">
      <alignment horizontal="left" vertical="center"/>
    </xf>
    <xf numFmtId="0" fontId="18" fillId="0" borderId="46" xfId="14" applyFont="1" applyBorder="1" applyAlignment="1">
      <alignment horizontal="left" vertical="center"/>
    </xf>
    <xf numFmtId="44" fontId="10" fillId="0" borderId="45" xfId="36" applyFont="1" applyFill="1" applyBorder="1" applyAlignment="1">
      <alignment horizontal="center"/>
    </xf>
    <xf numFmtId="44" fontId="10" fillId="0" borderId="43" xfId="36" applyFont="1" applyFill="1" applyBorder="1" applyAlignment="1">
      <alignment horizontal="center"/>
    </xf>
    <xf numFmtId="44" fontId="10" fillId="0" borderId="46" xfId="36" applyFont="1" applyFill="1" applyBorder="1" applyAlignment="1">
      <alignment horizontal="center"/>
    </xf>
    <xf numFmtId="0" fontId="18" fillId="0" borderId="55" xfId="14" applyFont="1" applyBorder="1" applyAlignment="1">
      <alignment horizontal="left" vertical="center"/>
    </xf>
    <xf numFmtId="0" fontId="18" fillId="0" borderId="56" xfId="14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4" fontId="10" fillId="0" borderId="49" xfId="16" applyFont="1" applyFill="1" applyBorder="1" applyAlignment="1">
      <alignment horizontal="center"/>
    </xf>
    <xf numFmtId="44" fontId="10" fillId="0" borderId="50" xfId="16" applyFont="1" applyFill="1" applyBorder="1" applyAlignment="1">
      <alignment horizontal="center"/>
    </xf>
    <xf numFmtId="0" fontId="10" fillId="0" borderId="49" xfId="14" applyFont="1" applyBorder="1" applyAlignment="1">
      <alignment horizontal="left" vertical="center"/>
    </xf>
    <xf numFmtId="0" fontId="10" fillId="0" borderId="50" xfId="14" applyFont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0" fillId="0" borderId="51" xfId="14" applyFont="1" applyBorder="1" applyAlignment="1">
      <alignment horizontal="left" vertical="center"/>
    </xf>
    <xf numFmtId="0" fontId="10" fillId="0" borderId="52" xfId="14" applyFont="1" applyBorder="1" applyAlignment="1">
      <alignment horizontal="left" vertical="center"/>
    </xf>
    <xf numFmtId="44" fontId="10" fillId="0" borderId="51" xfId="16" applyFont="1" applyFill="1" applyBorder="1" applyAlignment="1">
      <alignment horizontal="center"/>
    </xf>
    <xf numFmtId="44" fontId="10" fillId="0" borderId="52" xfId="16" applyFont="1" applyFill="1" applyBorder="1" applyAlignment="1">
      <alignment horizontal="center"/>
    </xf>
    <xf numFmtId="44" fontId="10" fillId="0" borderId="55" xfId="16" applyFont="1" applyFill="1" applyBorder="1" applyAlignment="1">
      <alignment horizontal="center"/>
    </xf>
    <xf numFmtId="44" fontId="10" fillId="0" borderId="56" xfId="16" applyFont="1" applyFill="1" applyBorder="1" applyAlignment="1">
      <alignment horizontal="center"/>
    </xf>
    <xf numFmtId="0" fontId="10" fillId="0" borderId="55" xfId="14" applyFont="1" applyBorder="1" applyAlignment="1">
      <alignment horizontal="left" vertical="center"/>
    </xf>
    <xf numFmtId="0" fontId="10" fillId="0" borderId="56" xfId="14" applyFont="1" applyBorder="1" applyAlignment="1">
      <alignment horizontal="left" vertical="center"/>
    </xf>
    <xf numFmtId="0" fontId="12" fillId="5" borderId="1" xfId="14" applyFont="1" applyFill="1" applyBorder="1" applyAlignment="1">
      <alignment horizontal="center"/>
    </xf>
    <xf numFmtId="0" fontId="12" fillId="5" borderId="2" xfId="14" applyFont="1" applyFill="1" applyBorder="1" applyAlignment="1">
      <alignment horizontal="center"/>
    </xf>
    <xf numFmtId="0" fontId="12" fillId="5" borderId="1" xfId="14" applyFont="1" applyFill="1" applyBorder="1" applyAlignment="1">
      <alignment horizontal="center" vertical="center" wrapText="1"/>
    </xf>
    <xf numFmtId="0" fontId="12" fillId="5" borderId="2" xfId="14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165" fontId="17" fillId="2" borderId="17" xfId="0" applyNumberFormat="1" applyFont="1" applyFill="1" applyBorder="1" applyAlignment="1">
      <alignment horizontal="center" vertical="center" wrapText="1"/>
    </xf>
    <xf numFmtId="165" fontId="17" fillId="2" borderId="1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165" fontId="16" fillId="2" borderId="17" xfId="0" applyNumberFormat="1" applyFont="1" applyFill="1" applyBorder="1" applyAlignment="1">
      <alignment horizontal="center" vertical="center" wrapText="1"/>
    </xf>
    <xf numFmtId="165" fontId="16" fillId="2" borderId="1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6" fillId="11" borderId="0" xfId="0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5" fillId="4" borderId="3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11" xfId="6" applyFont="1" applyBorder="1" applyAlignment="1">
      <alignment horizontal="left" vertical="center" wrapText="1"/>
    </xf>
    <xf numFmtId="0" fontId="9" fillId="0" borderId="0" xfId="6" applyFont="1" applyAlignment="1">
      <alignment horizontal="left" vertical="center" wrapText="1"/>
    </xf>
    <xf numFmtId="0" fontId="9" fillId="5" borderId="1" xfId="6" applyFont="1" applyFill="1" applyBorder="1" applyAlignment="1">
      <alignment horizontal="center" vertical="center" wrapText="1"/>
    </xf>
    <xf numFmtId="0" fontId="9" fillId="5" borderId="4" xfId="6" applyFont="1" applyFill="1" applyBorder="1" applyAlignment="1">
      <alignment horizontal="center" vertical="center" wrapText="1"/>
    </xf>
    <xf numFmtId="0" fontId="9" fillId="5" borderId="2" xfId="6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right"/>
    </xf>
    <xf numFmtId="0" fontId="9" fillId="0" borderId="4" xfId="6" applyFont="1" applyBorder="1" applyAlignment="1">
      <alignment horizontal="right"/>
    </xf>
    <xf numFmtId="0" fontId="9" fillId="0" borderId="2" xfId="6" applyFont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</cellXfs>
  <cellStyles count="44">
    <cellStyle name="Moeda" xfId="43" builtinId="4"/>
    <cellStyle name="Moeda 2" xfId="11"/>
    <cellStyle name="Moeda 2 2" xfId="20"/>
    <cellStyle name="Moeda 2 2 2" xfId="32"/>
    <cellStyle name="Moeda 2 3" xfId="26"/>
    <cellStyle name="Moeda 2 4" xfId="39"/>
    <cellStyle name="Moeda 3" xfId="16"/>
    <cellStyle name="Moeda 3 2" xfId="23"/>
    <cellStyle name="Moeda 3 2 2" xfId="35"/>
    <cellStyle name="Moeda 3 2 2 2" xfId="36"/>
    <cellStyle name="Moeda 3 3" xfId="29"/>
    <cellStyle name="Moeda 3 4" xfId="42"/>
    <cellStyle name="Normal" xfId="0" builtinId="0"/>
    <cellStyle name="Normal 2" xfId="4"/>
    <cellStyle name="Normal 2 2" xfId="5"/>
    <cellStyle name="Normal 2 3" xfId="6"/>
    <cellStyle name="Normal 29 2" xfId="2"/>
    <cellStyle name="Normal 3" xfId="9"/>
    <cellStyle name="Normal 4" xfId="14"/>
    <cellStyle name="Normal 5" xfId="15"/>
    <cellStyle name="Normal 5 2" xfId="17"/>
    <cellStyle name="Normal 54" xfId="1"/>
    <cellStyle name="Porcentagem" xfId="3" builtinId="5"/>
    <cellStyle name="Vírgula" xfId="8" builtinId="3"/>
    <cellStyle name="Vírgula 2" xfId="7"/>
    <cellStyle name="Vírgula 2 2" xfId="12"/>
    <cellStyle name="Vírgula 2 2 2" xfId="21"/>
    <cellStyle name="Vírgula 2 2 2 2" xfId="33"/>
    <cellStyle name="Vírgula 2 2 3" xfId="27"/>
    <cellStyle name="Vírgula 2 2 4" xfId="40"/>
    <cellStyle name="Vírgula 3" xfId="10"/>
    <cellStyle name="Vírgula 3 2" xfId="19"/>
    <cellStyle name="Vírgula 3 2 2" xfId="31"/>
    <cellStyle name="Vírgula 3 3" xfId="25"/>
    <cellStyle name="Vírgula 3 4" xfId="38"/>
    <cellStyle name="Vírgula 4" xfId="13"/>
    <cellStyle name="Vírgula 4 2" xfId="22"/>
    <cellStyle name="Vírgula 4 2 2" xfId="34"/>
    <cellStyle name="Vírgula 4 3" xfId="28"/>
    <cellStyle name="Vírgula 4 4" xfId="41"/>
    <cellStyle name="Vírgula 5" xfId="18"/>
    <cellStyle name="Vírgula 5 2" xfId="30"/>
    <cellStyle name="Vírgula 6" xfId="24"/>
    <cellStyle name="Vírgula 7" xfId="37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ahnschrift SemiBold Condensed"/>
        <scheme val="none"/>
      </font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strike val="0"/>
        <outline val="0"/>
        <shadow val="0"/>
        <u val="none"/>
        <vertAlign val="baseline"/>
        <color theme="1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  <numFmt numFmtId="0" formatCode="General"/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color theme="1"/>
      </font>
    </dxf>
    <dxf>
      <border outline="0"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0CECE"/>
      <color rgb="FFF0C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COTA&#199;&#213;ES!Area_de_impressao"/><Relationship Id="rId1" Type="http://schemas.openxmlformats.org/officeDocument/2006/relationships/image" Target="../media/image21.emf"/><Relationship Id="rId4" Type="http://schemas.openxmlformats.org/officeDocument/2006/relationships/hyperlink" Target="#CRONOGRAMA!Area_de_impressao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COTA&#199;&#213;ES!Area_de_impressao"/><Relationship Id="rId1" Type="http://schemas.openxmlformats.org/officeDocument/2006/relationships/image" Target="../media/image19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DADOS!A1"/><Relationship Id="rId1" Type="http://schemas.openxmlformats.org/officeDocument/2006/relationships/image" Target="../media/image1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MORIA DE CALCULO AT'!Area_de_impressao"/><Relationship Id="rId7" Type="http://schemas.openxmlformats.org/officeDocument/2006/relationships/hyperlink" Target="#'BDI '!Area_de_impressao"/><Relationship Id="rId2" Type="http://schemas.openxmlformats.org/officeDocument/2006/relationships/hyperlink" Target="#OR&#199;AMENTO_DES!A1"/><Relationship Id="rId1" Type="http://schemas.openxmlformats.org/officeDocument/2006/relationships/image" Target="../media/image16.png"/><Relationship Id="rId6" Type="http://schemas.openxmlformats.org/officeDocument/2006/relationships/hyperlink" Target="#COTA&#199;&#213;ES!A1"/><Relationship Id="rId5" Type="http://schemas.openxmlformats.org/officeDocument/2006/relationships/hyperlink" Target="#CRONOGRAMA!A1"/><Relationship Id="rId4" Type="http://schemas.openxmlformats.org/officeDocument/2006/relationships/hyperlink" Target="#COMPOSI&#199;&#195;O!Area_de_impressao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DADOS!A1"/><Relationship Id="rId2" Type="http://schemas.openxmlformats.org/officeDocument/2006/relationships/hyperlink" Target="#COTA&#199;&#213;ES!Area_de_impressao"/><Relationship Id="rId1" Type="http://schemas.openxmlformats.org/officeDocument/2006/relationships/image" Target="../media/image21.emf"/><Relationship Id="rId4" Type="http://schemas.openxmlformats.org/officeDocument/2006/relationships/hyperlink" Target="#CRONOGRAMA!Area_de_impressao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142875</xdr:rowOff>
    </xdr:from>
    <xdr:to>
      <xdr:col>1</xdr:col>
      <xdr:colOff>2809875</xdr:colOff>
      <xdr:row>1</xdr:row>
      <xdr:rowOff>816769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304925"/>
          <a:ext cx="2695575" cy="67389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180975</xdr:rowOff>
    </xdr:from>
    <xdr:to>
      <xdr:col>1</xdr:col>
      <xdr:colOff>2524125</xdr:colOff>
      <xdr:row>2</xdr:row>
      <xdr:rowOff>714921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2381250"/>
          <a:ext cx="2428875" cy="53394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</xdr:row>
      <xdr:rowOff>161925</xdr:rowOff>
    </xdr:from>
    <xdr:to>
      <xdr:col>1</xdr:col>
      <xdr:colOff>3074545</xdr:colOff>
      <xdr:row>3</xdr:row>
      <xdr:rowOff>1088597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3257550"/>
          <a:ext cx="2950720" cy="926672"/>
        </a:xfrm>
        <a:prstGeom prst="rect">
          <a:avLst/>
        </a:prstGeom>
      </xdr:spPr>
    </xdr:pic>
    <xdr:clientData/>
  </xdr:twoCellAnchor>
  <xdr:twoCellAnchor editAs="oneCell">
    <xdr:from>
      <xdr:col>1</xdr:col>
      <xdr:colOff>1029028</xdr:colOff>
      <xdr:row>0</xdr:row>
      <xdr:rowOff>26275</xdr:rowOff>
    </xdr:from>
    <xdr:to>
      <xdr:col>1</xdr:col>
      <xdr:colOff>2353003</xdr:colOff>
      <xdr:row>0</xdr:row>
      <xdr:rowOff>1001096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903" y="26275"/>
          <a:ext cx="1323975" cy="974821"/>
        </a:xfrm>
        <a:prstGeom prst="rect">
          <a:avLst/>
        </a:prstGeom>
      </xdr:spPr>
    </xdr:pic>
    <xdr:clientData/>
  </xdr:twoCellAnchor>
  <xdr:twoCellAnchor editAs="oneCell">
    <xdr:from>
      <xdr:col>1</xdr:col>
      <xdr:colOff>1070742</xdr:colOff>
      <xdr:row>5</xdr:row>
      <xdr:rowOff>59122</xdr:rowOff>
    </xdr:from>
    <xdr:to>
      <xdr:col>1</xdr:col>
      <xdr:colOff>2036380</xdr:colOff>
      <xdr:row>5</xdr:row>
      <xdr:rowOff>1024760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0617" y="5364547"/>
          <a:ext cx="965638" cy="965638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672355</xdr:colOff>
      <xdr:row>6</xdr:row>
      <xdr:rowOff>278567</xdr:rowOff>
    </xdr:from>
    <xdr:to>
      <xdr:col>1</xdr:col>
      <xdr:colOff>2613032</xdr:colOff>
      <xdr:row>6</xdr:row>
      <xdr:rowOff>893353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4205" y="6707942"/>
          <a:ext cx="1940677" cy="61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313767</xdr:colOff>
      <xdr:row>4</xdr:row>
      <xdr:rowOff>100854</xdr:rowOff>
    </xdr:from>
    <xdr:to>
      <xdr:col>1</xdr:col>
      <xdr:colOff>2969561</xdr:colOff>
      <xdr:row>4</xdr:row>
      <xdr:rowOff>846298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26443" y="4437530"/>
          <a:ext cx="2655794" cy="74544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134471</xdr:colOff>
      <xdr:row>7</xdr:row>
      <xdr:rowOff>56029</xdr:rowOff>
    </xdr:from>
    <xdr:to>
      <xdr:col>1</xdr:col>
      <xdr:colOff>3025588</xdr:colOff>
      <xdr:row>7</xdr:row>
      <xdr:rowOff>1053730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47147" y="7608794"/>
          <a:ext cx="2891117" cy="9977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8</xdr:row>
      <xdr:rowOff>89647</xdr:rowOff>
    </xdr:from>
    <xdr:to>
      <xdr:col>1</xdr:col>
      <xdr:colOff>2891119</xdr:colOff>
      <xdr:row>8</xdr:row>
      <xdr:rowOff>1004794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8353" y="8751794"/>
          <a:ext cx="2745442" cy="915147"/>
        </a:xfrm>
        <a:prstGeom prst="rect">
          <a:avLst/>
        </a:prstGeom>
      </xdr:spPr>
    </xdr:pic>
    <xdr:clientData/>
  </xdr:twoCellAnchor>
  <xdr:twoCellAnchor editAs="oneCell">
    <xdr:from>
      <xdr:col>1</xdr:col>
      <xdr:colOff>1003658</xdr:colOff>
      <xdr:row>10</xdr:row>
      <xdr:rowOff>123265</xdr:rowOff>
    </xdr:from>
    <xdr:to>
      <xdr:col>1</xdr:col>
      <xdr:colOff>1911334</xdr:colOff>
      <xdr:row>10</xdr:row>
      <xdr:rowOff>986747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1462" y="10981765"/>
          <a:ext cx="907676" cy="863482"/>
        </a:xfrm>
        <a:prstGeom prst="rect">
          <a:avLst/>
        </a:prstGeom>
      </xdr:spPr>
    </xdr:pic>
    <xdr:clientData/>
  </xdr:twoCellAnchor>
  <xdr:twoCellAnchor editAs="oneCell">
    <xdr:from>
      <xdr:col>1</xdr:col>
      <xdr:colOff>1019096</xdr:colOff>
      <xdr:row>12</xdr:row>
      <xdr:rowOff>369794</xdr:rowOff>
    </xdr:from>
    <xdr:to>
      <xdr:col>1</xdr:col>
      <xdr:colOff>2978206</xdr:colOff>
      <xdr:row>12</xdr:row>
      <xdr:rowOff>918882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6900" y="13431468"/>
          <a:ext cx="1959110" cy="549088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201706</xdr:colOff>
      <xdr:row>12</xdr:row>
      <xdr:rowOff>257735</xdr:rowOff>
    </xdr:from>
    <xdr:to>
      <xdr:col>1</xdr:col>
      <xdr:colOff>1098177</xdr:colOff>
      <xdr:row>12</xdr:row>
      <xdr:rowOff>997360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14382" y="13357411"/>
          <a:ext cx="896471" cy="73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11</xdr:row>
      <xdr:rowOff>57151</xdr:rowOff>
    </xdr:from>
    <xdr:to>
      <xdr:col>1</xdr:col>
      <xdr:colOff>2752725</xdr:colOff>
      <xdr:row>11</xdr:row>
      <xdr:rowOff>928975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43275" y="12030076"/>
          <a:ext cx="2466975" cy="87182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9</xdr:row>
      <xdr:rowOff>104775</xdr:rowOff>
    </xdr:from>
    <xdr:to>
      <xdr:col>1</xdr:col>
      <xdr:colOff>2762250</xdr:colOff>
      <xdr:row>9</xdr:row>
      <xdr:rowOff>994556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5175" y="9867900"/>
          <a:ext cx="2514600" cy="889781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1057276</xdr:colOff>
      <xdr:row>13</xdr:row>
      <xdr:rowOff>95251</xdr:rowOff>
    </xdr:from>
    <xdr:to>
      <xdr:col>1</xdr:col>
      <xdr:colOff>2047876</xdr:colOff>
      <xdr:row>13</xdr:row>
      <xdr:rowOff>1085851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7B3ADEBB-9119-73A6-5271-8B2668856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29126" y="14277976"/>
          <a:ext cx="990600" cy="990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85726</xdr:colOff>
          <xdr:row>0</xdr:row>
          <xdr:rowOff>66675</xdr:rowOff>
        </xdr:from>
        <xdr:to>
          <xdr:col>0</xdr:col>
          <xdr:colOff>1362076</xdr:colOff>
          <xdr:row>2</xdr:row>
          <xdr:rowOff>112895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xmlns="" id="{00000000-0008-0000-0B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0126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5726" y="66675"/>
              <a:ext cx="1276350" cy="43674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461321</xdr:colOff>
      <xdr:row>5</xdr:row>
      <xdr:rowOff>32165</xdr:rowOff>
    </xdr:from>
    <xdr:to>
      <xdr:col>5</xdr:col>
      <xdr:colOff>785171</xdr:colOff>
      <xdr:row>6</xdr:row>
      <xdr:rowOff>23996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/>
      </xdr:nvSpPr>
      <xdr:spPr>
        <a:xfrm>
          <a:off x="8814746" y="1051340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419100</xdr:colOff>
      <xdr:row>3</xdr:row>
      <xdr:rowOff>85725</xdr:rowOff>
    </xdr:from>
    <xdr:to>
      <xdr:col>6</xdr:col>
      <xdr:colOff>304800</xdr:colOff>
      <xdr:row>4</xdr:row>
      <xdr:rowOff>140176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>
        <a:xfrm>
          <a:off x="8772525" y="666750"/>
          <a:ext cx="895350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  <xdr:twoCellAnchor>
    <xdr:from>
      <xdr:col>5</xdr:col>
      <xdr:colOff>947096</xdr:colOff>
      <xdr:row>5</xdr:row>
      <xdr:rowOff>41690</xdr:rowOff>
    </xdr:from>
    <xdr:to>
      <xdr:col>6</xdr:col>
      <xdr:colOff>261296</xdr:colOff>
      <xdr:row>6</xdr:row>
      <xdr:rowOff>33521</xdr:rowOff>
    </xdr:to>
    <xdr:sp macro="" textlink="">
      <xdr:nvSpPr>
        <xdr:cNvPr id="5" name="Seta: para a Esquerda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 rot="10800000">
          <a:off x="9300521" y="1060865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66676</xdr:colOff>
          <xdr:row>0</xdr:row>
          <xdr:rowOff>28575</xdr:rowOff>
        </xdr:from>
        <xdr:to>
          <xdr:col>1</xdr:col>
          <xdr:colOff>1200150</xdr:colOff>
          <xdr:row>2</xdr:row>
          <xdr:rowOff>133350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xmlns="" id="{00000000-0008-0000-0C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4891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6676" y="28575"/>
              <a:ext cx="1781174" cy="4572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25</xdr:col>
      <xdr:colOff>224438</xdr:colOff>
      <xdr:row>10</xdr:row>
      <xdr:rowOff>61568</xdr:rowOff>
    </xdr:from>
    <xdr:to>
      <xdr:col>26</xdr:col>
      <xdr:colOff>150723</xdr:colOff>
      <xdr:row>11</xdr:row>
      <xdr:rowOff>53399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23227313" y="1966568"/>
          <a:ext cx="326335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492369</xdr:colOff>
      <xdr:row>9</xdr:row>
      <xdr:rowOff>121126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23002875" y="1524000"/>
          <a:ext cx="892419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85823</xdr:colOff>
      <xdr:row>1</xdr:row>
      <xdr:rowOff>47624</xdr:rowOff>
    </xdr:from>
    <xdr:to>
      <xdr:col>1</xdr:col>
      <xdr:colOff>1332068</xdr:colOff>
      <xdr:row>2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423" y="295274"/>
          <a:ext cx="1246245" cy="4095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24848</xdr:colOff>
          <xdr:row>0</xdr:row>
          <xdr:rowOff>57978</xdr:rowOff>
        </xdr:from>
        <xdr:to>
          <xdr:col>0</xdr:col>
          <xdr:colOff>1374913</xdr:colOff>
          <xdr:row>2</xdr:row>
          <xdr:rowOff>136332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xmlns="" id="{00000000-0008-0000-0D00-00000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5500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24848" y="57978"/>
              <a:ext cx="1350065" cy="414131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72474</xdr:colOff>
          <xdr:row>0</xdr:row>
          <xdr:rowOff>38928</xdr:rowOff>
        </xdr:from>
        <xdr:to>
          <xdr:col>0</xdr:col>
          <xdr:colOff>1371600</xdr:colOff>
          <xdr:row>2</xdr:row>
          <xdr:rowOff>95250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xmlns="" id="{00000000-0008-0000-0E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5400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2474" y="38928"/>
              <a:ext cx="1299126" cy="380172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6</xdr:col>
      <xdr:colOff>231914</xdr:colOff>
      <xdr:row>1</xdr:row>
      <xdr:rowOff>33130</xdr:rowOff>
    </xdr:from>
    <xdr:to>
      <xdr:col>7</xdr:col>
      <xdr:colOff>533782</xdr:colOff>
      <xdr:row>3</xdr:row>
      <xdr:rowOff>5169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>
          <a:off x="7613789" y="195055"/>
          <a:ext cx="892418" cy="30541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113058</xdr:rowOff>
    </xdr:from>
    <xdr:to>
      <xdr:col>4</xdr:col>
      <xdr:colOff>0</xdr:colOff>
      <xdr:row>5</xdr:row>
      <xdr:rowOff>100219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209675" y="113058"/>
          <a:ext cx="7372350" cy="79678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2801927</xdr:colOff>
      <xdr:row>1</xdr:row>
      <xdr:rowOff>5954</xdr:rowOff>
    </xdr:from>
    <xdr:to>
      <xdr:col>3</xdr:col>
      <xdr:colOff>3574549</xdr:colOff>
      <xdr:row>2</xdr:row>
      <xdr:rowOff>89297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115" y="166688"/>
          <a:ext cx="772622" cy="244078"/>
        </a:xfrm>
        <a:prstGeom prst="rect">
          <a:avLst/>
        </a:prstGeom>
      </xdr:spPr>
    </xdr:pic>
    <xdr:clientData/>
  </xdr:twoCellAnchor>
  <xdr:twoCellAnchor>
    <xdr:from>
      <xdr:col>2</xdr:col>
      <xdr:colOff>91102</xdr:colOff>
      <xdr:row>1</xdr:row>
      <xdr:rowOff>165648</xdr:rowOff>
    </xdr:from>
    <xdr:to>
      <xdr:col>2</xdr:col>
      <xdr:colOff>1051885</xdr:colOff>
      <xdr:row>4</xdr:row>
      <xdr:rowOff>107669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91102" y="165648"/>
          <a:ext cx="960783" cy="427796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PLANILHA</a:t>
          </a:r>
          <a:r>
            <a:rPr lang="pt-BR" sz="900" baseline="0">
              <a:latin typeface="Britannic Bold" panose="020B0903060703020204" pitchFamily="34" charset="0"/>
            </a:rPr>
            <a:t> </a:t>
          </a:r>
          <a:r>
            <a:rPr lang="pt-BR" sz="800" baseline="0">
              <a:latin typeface="Britannic Bold" panose="020B0903060703020204" pitchFamily="34" charset="0"/>
            </a:rPr>
            <a:t>ORÇAMENTÁRIA</a:t>
          </a:r>
          <a:endParaRPr lang="pt-BR" sz="800">
            <a:latin typeface="Britannic Bold" panose="020B0903060703020204" pitchFamily="34" charset="0"/>
          </a:endParaRPr>
        </a:p>
      </xdr:txBody>
    </xdr:sp>
    <xdr:clientData/>
  </xdr:twoCellAnchor>
  <xdr:twoCellAnchor>
    <xdr:from>
      <xdr:col>2</xdr:col>
      <xdr:colOff>1162863</xdr:colOff>
      <xdr:row>2</xdr:row>
      <xdr:rowOff>11592</xdr:rowOff>
    </xdr:from>
    <xdr:to>
      <xdr:col>2</xdr:col>
      <xdr:colOff>2123646</xdr:colOff>
      <xdr:row>4</xdr:row>
      <xdr:rowOff>119265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1162863" y="173517"/>
          <a:ext cx="960783" cy="43152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MEMÓRIA</a:t>
          </a:r>
          <a:r>
            <a:rPr lang="pt-BR" sz="800" baseline="0">
              <a:latin typeface="Britannic Bold" panose="020B0903060703020204" pitchFamily="34" charset="0"/>
            </a:rPr>
            <a:t> DE CÁLCULO</a:t>
          </a:r>
          <a:endParaRPr lang="pt-BR" sz="800">
            <a:latin typeface="Britannic Bold" panose="020B0903060703020204" pitchFamily="34" charset="0"/>
          </a:endParaRPr>
        </a:p>
      </xdr:txBody>
    </xdr:sp>
    <xdr:clientData/>
  </xdr:twoCellAnchor>
  <xdr:twoCellAnchor>
    <xdr:from>
      <xdr:col>2</xdr:col>
      <xdr:colOff>2241880</xdr:colOff>
      <xdr:row>2</xdr:row>
      <xdr:rowOff>6623</xdr:rowOff>
    </xdr:from>
    <xdr:to>
      <xdr:col>2</xdr:col>
      <xdr:colOff>3202663</xdr:colOff>
      <xdr:row>4</xdr:row>
      <xdr:rowOff>114296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3456318" y="328092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COMPOSIÇÕES</a:t>
          </a:r>
        </a:p>
      </xdr:txBody>
    </xdr:sp>
    <xdr:clientData/>
  </xdr:twoCellAnchor>
  <xdr:twoCellAnchor>
    <xdr:from>
      <xdr:col>2</xdr:col>
      <xdr:colOff>3323226</xdr:colOff>
      <xdr:row>2</xdr:row>
      <xdr:rowOff>12265</xdr:rowOff>
    </xdr:from>
    <xdr:to>
      <xdr:col>3</xdr:col>
      <xdr:colOff>565118</xdr:colOff>
      <xdr:row>4</xdr:row>
      <xdr:rowOff>119938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4537664" y="333734"/>
          <a:ext cx="956642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CRONOGRAMA</a:t>
          </a:r>
        </a:p>
      </xdr:txBody>
    </xdr:sp>
    <xdr:clientData/>
  </xdr:twoCellAnchor>
  <xdr:twoCellAnchor>
    <xdr:from>
      <xdr:col>3</xdr:col>
      <xdr:colOff>672740</xdr:colOff>
      <xdr:row>2</xdr:row>
      <xdr:rowOff>13250</xdr:rowOff>
    </xdr:from>
    <xdr:to>
      <xdr:col>3</xdr:col>
      <xdr:colOff>1633523</xdr:colOff>
      <xdr:row>4</xdr:row>
      <xdr:rowOff>120923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5601928" y="334719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COTAÇÕES</a:t>
          </a:r>
        </a:p>
      </xdr:txBody>
    </xdr:sp>
    <xdr:clientData/>
  </xdr:twoCellAnchor>
  <xdr:twoCellAnchor>
    <xdr:from>
      <xdr:col>3</xdr:col>
      <xdr:colOff>1744301</xdr:colOff>
      <xdr:row>2</xdr:row>
      <xdr:rowOff>14441</xdr:rowOff>
    </xdr:from>
    <xdr:to>
      <xdr:col>3</xdr:col>
      <xdr:colOff>2705084</xdr:colOff>
      <xdr:row>4</xdr:row>
      <xdr:rowOff>122114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6673489" y="335910"/>
          <a:ext cx="960783" cy="429142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latin typeface="Britannic Bold" panose="020B0903060703020204" pitchFamily="34" charset="0"/>
            </a:rPr>
            <a:t>BDI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59120</xdr:colOff>
          <xdr:row>1</xdr:row>
          <xdr:rowOff>85396</xdr:rowOff>
        </xdr:from>
        <xdr:to>
          <xdr:col>2</xdr:col>
          <xdr:colOff>670034</xdr:colOff>
          <xdr:row>3</xdr:row>
          <xdr:rowOff>152087</xdr:rowOff>
        </xdr:to>
        <xdr:pic>
          <xdr:nvPicPr>
            <xdr:cNvPr id="3" name="Imagem 2">
              <a:extLst>
                <a:ext uri="{FF2B5EF4-FFF2-40B4-BE49-F238E27FC236}">
                  <a16:creationId xmlns:a16="http://schemas.microsoft.com/office/drawing/2014/main" xmlns="" id="{D0713868-7A17-4329-8E1B-216930ED65E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7310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50327" y="269327"/>
              <a:ext cx="1353207" cy="434553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36636</xdr:colOff>
          <xdr:row>1</xdr:row>
          <xdr:rowOff>29309</xdr:rowOff>
        </xdr:from>
        <xdr:to>
          <xdr:col>2</xdr:col>
          <xdr:colOff>967740</xdr:colOff>
          <xdr:row>3</xdr:row>
          <xdr:rowOff>151900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xmlns="" id="{00000000-0008-0000-0300-000004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5886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46236" y="219809"/>
              <a:ext cx="1592139" cy="513116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95249</xdr:colOff>
          <xdr:row>2</xdr:row>
          <xdr:rowOff>76200</xdr:rowOff>
        </xdr:from>
        <xdr:to>
          <xdr:col>2</xdr:col>
          <xdr:colOff>1162049</xdr:colOff>
          <xdr:row>4</xdr:row>
          <xdr:rowOff>142875</xdr:rowOff>
        </xdr:to>
        <xdr:pic>
          <xdr:nvPicPr>
            <xdr:cNvPr id="41" name="Imagem 40">
              <a:extLst>
                <a:ext uri="{FF2B5EF4-FFF2-40B4-BE49-F238E27FC236}">
                  <a16:creationId xmlns:a16="http://schemas.microsoft.com/office/drawing/2014/main" xmlns="" id="{00000000-0008-0000-0500-000029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3663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57274" y="400050"/>
              <a:ext cx="2085975" cy="44767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85726</xdr:colOff>
          <xdr:row>0</xdr:row>
          <xdr:rowOff>66675</xdr:rowOff>
        </xdr:from>
        <xdr:to>
          <xdr:col>0</xdr:col>
          <xdr:colOff>1362076</xdr:colOff>
          <xdr:row>2</xdr:row>
          <xdr:rowOff>112895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xmlns="" id="{00000000-0008-0000-07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0826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5726" y="66675"/>
              <a:ext cx="1276350" cy="43674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461321</xdr:colOff>
      <xdr:row>5</xdr:row>
      <xdr:rowOff>32165</xdr:rowOff>
    </xdr:from>
    <xdr:to>
      <xdr:col>5</xdr:col>
      <xdr:colOff>785171</xdr:colOff>
      <xdr:row>6</xdr:row>
      <xdr:rowOff>23996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8814746" y="1051340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419100</xdr:colOff>
      <xdr:row>3</xdr:row>
      <xdr:rowOff>85725</xdr:rowOff>
    </xdr:from>
    <xdr:to>
      <xdr:col>6</xdr:col>
      <xdr:colOff>304800</xdr:colOff>
      <xdr:row>4</xdr:row>
      <xdr:rowOff>140176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8772525" y="666750"/>
          <a:ext cx="895350" cy="3116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DADOS</a:t>
          </a:r>
        </a:p>
      </xdr:txBody>
    </xdr:sp>
    <xdr:clientData/>
  </xdr:twoCellAnchor>
  <xdr:twoCellAnchor>
    <xdr:from>
      <xdr:col>5</xdr:col>
      <xdr:colOff>947096</xdr:colOff>
      <xdr:row>5</xdr:row>
      <xdr:rowOff>41690</xdr:rowOff>
    </xdr:from>
    <xdr:to>
      <xdr:col>6</xdr:col>
      <xdr:colOff>261296</xdr:colOff>
      <xdr:row>6</xdr:row>
      <xdr:rowOff>33521</xdr:rowOff>
    </xdr:to>
    <xdr:sp macro="" textlink="">
      <xdr:nvSpPr>
        <xdr:cNvPr id="5" name="Seta: para a Esquerda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 rot="10800000">
          <a:off x="9300521" y="1060865"/>
          <a:ext cx="323850" cy="1823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</xdr:row>
          <xdr:rowOff>47625</xdr:rowOff>
        </xdr:from>
        <xdr:to>
          <xdr:col>2</xdr:col>
          <xdr:colOff>372939</xdr:colOff>
          <xdr:row>4</xdr:row>
          <xdr:rowOff>170216</xdr:rowOff>
        </xdr:to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xmlns="" id="{00000000-0008-0000-0800-00000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8577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71475" y="47625"/>
              <a:ext cx="1592139" cy="513116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66675</xdr:rowOff>
        </xdr:from>
        <xdr:to>
          <xdr:col>0</xdr:col>
          <xdr:colOff>1343025</xdr:colOff>
          <xdr:row>2</xdr:row>
          <xdr:rowOff>164565</xdr:rowOff>
        </xdr:to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xmlns="" id="{00000000-0008-0000-0900-000007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1942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95250" y="66675"/>
              <a:ext cx="1247775" cy="48841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28575</xdr:rowOff>
        </xdr:from>
        <xdr:to>
          <xdr:col>1</xdr:col>
          <xdr:colOff>1203325</xdr:colOff>
          <xdr:row>2</xdr:row>
          <xdr:rowOff>136480</xdr:rowOff>
        </xdr:to>
        <xdr:pic>
          <xdr:nvPicPr>
            <xdr:cNvPr id="2" name="Imagem 1">
              <a:extLst>
                <a:ext uri="{FF2B5EF4-FFF2-40B4-BE49-F238E27FC236}">
                  <a16:creationId xmlns:a16="http://schemas.microsoft.com/office/drawing/2014/main" xmlns="" id="{00000000-0008-0000-0A00-00000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ImgEscudo" spid="_x0000_s12854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7625" y="28575"/>
              <a:ext cx="1828800" cy="46604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Bandeirantes\2021\REFORMA%20CAMPO%20DE%20FUTEBOL%20ESTADIO\OR&#199;AMENTO\BAND-2021-REFORMA%20CAMPO-OR&#199;AMENTO-R0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Nova%20Alvorada%20do%20Sul\2020\PMF%20VACILIO%20DIAS\PMF%20VACILIO%20%20-%20OR&#199;AMENT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LUGA%20-%20Copia\_GDRIVE\ENGELUGA%20-%20Copia\ENGELUGA\Clientes\Jardim\HEMODIALISE\OR&#199;AMENTO\PLANILHA%20OR&#199;AMENT&#193;RIA\C&#243;pia%20de%20JRD-2021-HEMODIALISE-PLA-R0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Engeluga\DOCUME~1\ADMINI~1\CONFIG~1\Temp\Rar$DI11.110\DOCUME~1\RAPHAE~1.POR\CONFIG~1\Temp\Rar$DI00.610\Acabamentos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geluga\Desktop\BOD-2022-HOSPITAL-PLANILHA-R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GDRIVE/ENGELUGA%20-%20Copia/ENGELUGA/Clientes/Porto%20Murtinho/2022/ALDEIA%20ESCOLA%20ALDEIA%20ALVES%20DE%20BARROS/OR&#199;AMENTO/PMU-2022-ALDEIA%20ALVES%20DE%20BARROS-PLA-RV0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LUGA%20-%20Copia\ENGELUGA\Clientes\Outros\LADARIO\GIN&#193;SIO\OR&#199;AMENTO\PLANILHA%20OR&#199;AMENT&#193;RIA\LAD-2022-GIN&#193;SIO-OR&#199;-R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Bandeirantes\2021\CAMARA\OR&#199;AMENTO\PLANILHA%20OR&#199;AMENT&#193;RIA\C&#243;pia%20de%20BAN-2021-CAMARA-OR&#199;AMENTO-R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LUGA/Clientes/Porto%20Murtinho/2023/CASA%20LAR/OR&#199;AMENTO/PLANILHA%20OR&#199;AMENT&#193;RIA/PMU-2023-CASA%20LAR-PLA-R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Nova%20Alvorada%20do%20Sul\2019\REFORMA%20ESCOLA%20LEONOR\PROJETO%20CIVIL\LICITA&#199;&#195;O\LICITA&#199;&#195;O\OR&#199;AMENTO\NAS-2019-OBRA-PLANILHA-R0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D\Google%20Drive\ENGELUGA%20-%20Copia\ENGELUGA\Clientes\Bandeirantes\2021\CERCAMENTO%20ESTADIO\OR&#199;AMENTO\OR&#199;AMENTO%20-%20CERCAMENTO%20ESTADIO%20R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IMAGENS"/>
      <sheetName val="REFERENCIA"/>
      <sheetName val="ORÇAMENTO_DES"/>
      <sheetName val="MEMORIA DE CALCULO AT"/>
      <sheetName val="BANCO DADOS ARQ"/>
      <sheetName val="COMPOSIÇÃO"/>
      <sheetName val="COTAÇÕES"/>
      <sheetName val="BDI "/>
      <sheetName val="CRONOGRAMA"/>
      <sheetName val="BAND-2021-REFORMA CAMPO-ORÇAMEN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 t="str">
            <v>SIST./REF.:</v>
          </cell>
        </row>
      </sheetData>
      <sheetData sheetId="7"/>
      <sheetData sheetId="8"/>
      <sheetData sheetId="9">
        <row r="5">
          <cell r="A5" t="str">
            <v>OBJETO:</v>
          </cell>
        </row>
      </sheetData>
      <sheetData sheetId="10" refreshError="1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_DES"/>
      <sheetName val="COMPOSIÇÃO"/>
      <sheetName val="CRONOGRAMA_DES"/>
      <sheetName val="BDI DESONERADO"/>
      <sheetName val="CAMADAS"/>
      <sheetName val="PAVIMENTAÇÃO"/>
    </sheetNames>
    <sheetDataSet>
      <sheetData sheetId="0">
        <row r="2">
          <cell r="A2" t="str">
            <v>PLANILHA DE ORÇAMENTO</v>
          </cell>
        </row>
        <row r="3">
          <cell r="A3" t="str">
            <v>Objeto: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ORÇAMENTO_DES"/>
      <sheetName val="MEMORIA DE CALCULO AT"/>
      <sheetName val="BANCO DADOS ARQ"/>
      <sheetName val="COMPOSIÇÃO"/>
      <sheetName val="BANCO DADOS INC"/>
      <sheetName val="CRONOGRAMA"/>
      <sheetName val="COTAÇÕES"/>
      <sheetName val="BDI "/>
    </sheetNames>
    <sheetDataSet>
      <sheetData sheetId="0" refreshError="1"/>
      <sheetData sheetId="1" refreshError="1"/>
      <sheetData sheetId="2" refreshError="1"/>
      <sheetData sheetId="3">
        <row r="175">
          <cell r="G175" t="str">
            <v>PORTA DE CORRER AUTOMÁTICA, EM VIDRO TEMPERADO INCOLOR 8MM, 4 FOLHAS (2 MOVEIS E DUAS FIXAS), COM BATE FECHA, NAS DIMENSÕES 2,2X270CM - FORNECIMENTO E INSTALAÇÃO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sheet1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B7" t="str">
            <v>DESCRICAO DO INSUMO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RELATÓRIO "/>
      <sheetName val="ESTRUTURA DE CONCRETO ARMADO"/>
      <sheetName val="MEMORIA DE CALCULO"/>
      <sheetName val="3. LEGENDA DE PORTAS - DEMOLIR"/>
      <sheetName val="3. LEGENDA DE JANELAS - DEMOLIR"/>
      <sheetName val="4. REMOÇÃO DE LOUÇAS"/>
      <sheetName val="MEMÓRIA DE CÁLCULO"/>
      <sheetName val="LICITAÇÃO"/>
      <sheetName val="BDI C DES"/>
      <sheetName val="BDI S DES"/>
      <sheetName val="COMPOSIÇÃO DE CUSTO"/>
      <sheetName val="CRONOGRAMA"/>
      <sheetName val="COTAÇÃO"/>
      <sheetName val="COTAÇÃ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RESUMO"/>
      <sheetName val="ORÇAMENTO_DES"/>
      <sheetName val="MEM. CÁLCULO"/>
      <sheetName val="COMPOSIÇÃO"/>
      <sheetName val="COTAÇÕES"/>
      <sheetName val="BDI "/>
      <sheetName val="CRONOGRAMA"/>
    </sheetNames>
    <sheetDataSet>
      <sheetData sheetId="0" refreshError="1">
        <row r="1">
          <cell r="A1" t="str">
            <v>PREFEITURA MUNICIPAL DE ANASTÁCIO</v>
          </cell>
        </row>
        <row r="2">
          <cell r="A2" t="str">
            <v>PREFEITURA MUNICIPAL DE BANDEIRANTES</v>
          </cell>
        </row>
        <row r="3">
          <cell r="A3" t="str">
            <v>PREFEITURA MUNICIPAL DE BODOQUENA</v>
          </cell>
        </row>
        <row r="4">
          <cell r="A4" t="str">
            <v>PREFEITURA MUNICIPAL DE ELDORADO</v>
          </cell>
        </row>
        <row r="5">
          <cell r="A5" t="str">
            <v>PREFEITURA MUNICIPAL DE NOVA ALVORADA DO SUL</v>
          </cell>
        </row>
        <row r="6">
          <cell r="A6" t="str">
            <v>PREFEITURA MUNICIPAL DE PORTO MURTINHO</v>
          </cell>
        </row>
        <row r="7">
          <cell r="A7" t="str">
            <v>PREFEITURA MUNICIPAL DE NAVIRAÍ</v>
          </cell>
        </row>
      </sheetData>
      <sheetData sheetId="1" refreshError="1"/>
      <sheetData sheetId="2" refreshError="1">
        <row r="8">
          <cell r="D8" t="str">
            <v>PREFEITURA MUNICIPAL DE PORTO MURTINHO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ORÇAMENTO_DES"/>
      <sheetName val="MEMORIA DE CALCULO AT"/>
      <sheetName val="COMPOSIÇÃO"/>
      <sheetName val="COTAÇÕES"/>
      <sheetName val="CRONOGRAMA"/>
      <sheetName val="BANCO DADOS ARQ"/>
      <sheetName val="BANCO DADOS INC"/>
      <sheetName val="BDI C DES"/>
      <sheetName val="BDI S DES"/>
      <sheetName val="LAD-2022-GINÁSIO-ORÇ-R05"/>
    </sheetNames>
    <sheetDataSet>
      <sheetData sheetId="0">
        <row r="1">
          <cell r="A1" t="str">
            <v>PREFEITURA MUNICIPAL DE ANASTÁCIO</v>
          </cell>
        </row>
      </sheetData>
      <sheetData sheetId="1" refreshError="1"/>
      <sheetData sheetId="2">
        <row r="8">
          <cell r="D8" t="str">
            <v>PREFEITURA MUNICIPAL DE LADÁRIO</v>
          </cell>
        </row>
      </sheetData>
      <sheetData sheetId="3">
        <row r="11">
          <cell r="B11" t="str">
            <v>SIST./REF.: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ORÇAMENTO_DES"/>
      <sheetName val="MEMORIA DE CALCULO AT"/>
      <sheetName val="COMPOSIÇÃO"/>
      <sheetName val="COTAÇÕES"/>
      <sheetName val="BANCO DADOS ARQ"/>
      <sheetName val="BANCO DADOS INC"/>
      <sheetName val="BDI "/>
      <sheetName val="CRONOGRAMA"/>
      <sheetName val="Cópia de BAN-2021-CAMARA-ORÇAME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PREFEITURA MUNICIPAL DE BANDEIRANTES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ITENS RELEVANTES"/>
      <sheetName val="ORÇAMENTO_DES"/>
      <sheetName val="MEMORIA DE CALCULO AT"/>
      <sheetName val="COMPOSIÇÃO"/>
      <sheetName val="COTAÇÕES"/>
      <sheetName val="BDI "/>
      <sheetName val="BDI S DES"/>
      <sheetName val="CRONOGRAMA"/>
      <sheetName val="BANCO DADOS ARQ"/>
      <sheetName val="BANCO DADOS INC"/>
      <sheetName val="PMU-2023-CASA LAR-PLA-R04"/>
    </sheetNames>
    <sheetDataSet>
      <sheetData sheetId="0"/>
      <sheetData sheetId="1"/>
      <sheetData sheetId="2"/>
      <sheetData sheetId="3"/>
      <sheetData sheetId="4">
        <row r="1">
          <cell r="B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3"/>
      <sheetName val="referencia"/>
      <sheetName val="PLANILHA"/>
      <sheetName val="MEMÓRIA DE CÁLCULO"/>
      <sheetName val="COMPOSIÇÕES"/>
      <sheetName val="CRONOGRAMA"/>
      <sheetName val="COTAÇÕES"/>
      <sheetName val="ALVENARIA"/>
      <sheetName val="DEMOLIÇÕES"/>
      <sheetName val="AZULEJO E PISO E PEDRAS"/>
    </sheetNames>
    <sheetDataSet>
      <sheetData sheetId="0"/>
      <sheetData sheetId="1"/>
      <sheetData sheetId="2">
        <row r="3">
          <cell r="A3" t="str">
            <v>PREFEITURA MUNICIPAL DE ANASTÁCIO</v>
          </cell>
        </row>
        <row r="4">
          <cell r="A4" t="str">
            <v>PREFEITURA MUNICIPAL DE BANDEIRANTES</v>
          </cell>
        </row>
        <row r="5">
          <cell r="A5" t="str">
            <v>PREFEITURA MUNICIPAL DE BODOQUENA</v>
          </cell>
        </row>
        <row r="6">
          <cell r="A6" t="str">
            <v>PREFEITURA MUNICIPAL DE ELDORADO</v>
          </cell>
        </row>
        <row r="7">
          <cell r="A7" t="str">
            <v>PREFEITURA MUNICIPAL DE NOVA ALVORADA DO SUL</v>
          </cell>
        </row>
        <row r="8">
          <cell r="A8" t="str">
            <v>PREFEITURA MUNICIPAL DE PORTO MURTINHO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NS"/>
      <sheetName val="REFERENCIA"/>
      <sheetName val="DADOS"/>
      <sheetName val="RESUMO"/>
      <sheetName val="ORÇAMENTO_DES"/>
      <sheetName val="MEM. CÁLCULO"/>
      <sheetName val="COMPOSIÇÃO"/>
      <sheetName val="COTAÇÕES"/>
      <sheetName val="BDI "/>
      <sheetName val="CRONOGRAMA"/>
    </sheetNames>
    <sheetDataSet>
      <sheetData sheetId="0">
        <row r="1">
          <cell r="A1" t="str">
            <v>PREFEITURA MUNICIPAL DE ANASTÁCIO</v>
          </cell>
        </row>
      </sheetData>
      <sheetData sheetId="1"/>
      <sheetData sheetId="2">
        <row r="8">
          <cell r="D8" t="str">
            <v>PREFEITURA MUNICIPAL DE BANDEIRANTES</v>
          </cell>
        </row>
      </sheetData>
      <sheetData sheetId="3"/>
      <sheetData sheetId="4">
        <row r="2">
          <cell r="C2" t="str">
            <v>PREFEITURA MUNICIPAL DE BANDEIRANTES</v>
          </cell>
        </row>
        <row r="3">
          <cell r="C3" t="str">
            <v>SECRETARIA DE OBRAS</v>
          </cell>
        </row>
        <row r="9">
          <cell r="A9" t="str">
            <v>SIST./REF.: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DadosExternos_1" headers="0" connectionId="3" autoFormatId="16" applyNumberFormats="0" applyBorderFormats="0" applyFontFormats="0" applyPatternFormats="0" applyAlignmentFormats="0" applyWidthHeightFormats="0">
  <queryTableRefresh headersInLastRefresh="0"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2.xml><?xml version="1.0" encoding="utf-8"?>
<queryTable xmlns="http://schemas.openxmlformats.org/spreadsheetml/2006/main" name="DadosExternos_2" headers="0" connectionId="5" autoFormatId="16" applyNumberFormats="0" applyBorderFormats="0" applyFontFormats="0" applyPatternFormats="0" applyAlignmentFormats="0" applyWidthHeightFormats="0">
  <queryTableRefresh headersInLastRefresh="0"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3.xml><?xml version="1.0" encoding="utf-8"?>
<queryTable xmlns="http://schemas.openxmlformats.org/spreadsheetml/2006/main" name="DadosExternos_3" headers="0" connectionId="4" autoFormatId="16" applyNumberFormats="0" applyBorderFormats="0" applyFontFormats="0" applyPatternFormats="0" applyAlignmentFormats="0" applyWidthHeightFormats="0">
  <queryTableRefresh headersInLastRefresh="0"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3" name="Tabela3" displayName="Tabela3" ref="B13:L182" totalsRowShown="0" headerRowDxfId="62" dataDxfId="60" headerRowBorderDxfId="61" tableBorderDxfId="59" headerRowCellStyle="Vírgula">
  <autoFilter ref="B13:L182"/>
  <tableColumns count="11">
    <tableColumn id="1" name="ITEM" dataDxfId="58"/>
    <tableColumn id="2" name="SERVIÇO/ INSUMO" dataDxfId="57"/>
    <tableColumn id="3" name="REFERENCIAL" dataDxfId="56"/>
    <tableColumn id="4" name="CÓD ENG" dataDxfId="55"/>
    <tableColumn id="5" name="CÓDIGO" dataDxfId="54"/>
    <tableColumn id="6" name="DESCRIÇÃO" dataDxfId="53"/>
    <tableColumn id="7" name="UNIDADE" dataDxfId="52"/>
    <tableColumn id="8" name="QUANTIDADE" dataDxfId="51"/>
    <tableColumn id="9" name="CUSTO UNITÁRIO C/ DES" dataDxfId="50"/>
    <tableColumn id="10" name="CUSTO UNITÁRIO C/BDI C/ DES" dataDxfId="49"/>
    <tableColumn id="15" name="CUSTO TOTAL C/ BDI C/ DES" dataDxfId="4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_ORC___001___TABELA_DE_AMBIENTES__3" displayName="Tabela_ORC___001___TABELA_DE_AMBIENTES__3" ref="B9:D15" tableType="queryTable" headerRowCount="0" totalsRowShown="0" headerRowDxfId="37" dataDxfId="36">
  <tableColumns count="3">
    <tableColumn id="1" uniqueName="1" name="Column1" queryTableFieldId="1" headerRowDxfId="35" dataDxfId="34"/>
    <tableColumn id="2" uniqueName="2" name="Column2" queryTableFieldId="2" headerRowDxfId="33" dataDxfId="32"/>
    <tableColumn id="3" uniqueName="3" name="Column3" queryTableFieldId="3" headerRowDxfId="31" dataDxfId="30"/>
  </tableColumns>
  <tableStyleInfo name="TableStyleMedium7" showFirstColumn="0" showLastColumn="0" showRowStripes="0" showColumnStripes="0"/>
</table>
</file>

<file path=xl/tables/table3.xml><?xml version="1.0" encoding="utf-8"?>
<table xmlns="http://schemas.openxmlformats.org/spreadsheetml/2006/main" id="2" name="Tabela_ORC___004___PORTAS" displayName="Tabela_ORC___004___PORTAS" ref="B19:G21" tableType="queryTable" headerRowCount="0" totalsRowShown="0" headerRowDxfId="29" dataDxfId="28">
  <tableColumns count="6">
    <tableColumn id="1" uniqueName="1" name="Column1" queryTableFieldId="1" headerRowDxfId="27" dataDxfId="26"/>
    <tableColumn id="2" uniqueName="2" name="Column2" queryTableFieldId="2" headerRowDxfId="25" dataDxfId="24"/>
    <tableColumn id="3" uniqueName="3" name="Column3" queryTableFieldId="3" headerRowDxfId="23" dataDxfId="22"/>
    <tableColumn id="4" uniqueName="4" name="Column4" queryTableFieldId="4" headerRowDxfId="21" dataDxfId="20"/>
    <tableColumn id="5" uniqueName="5" name="Column5" queryTableFieldId="5" headerRowDxfId="19" dataDxfId="18"/>
    <tableColumn id="6" uniqueName="6" name="Column6" queryTableFieldId="6" headerRowDxfId="17" dataDxfId="16"/>
  </tableColumns>
  <tableStyleInfo name="TableStyleMedium7" showFirstColumn="0" showLastColumn="0" showRowStripes="0" showColumnStripes="0"/>
</table>
</file>

<file path=xl/tables/table4.xml><?xml version="1.0" encoding="utf-8"?>
<table xmlns="http://schemas.openxmlformats.org/spreadsheetml/2006/main" id="4" name="Tabela_ORC___004___JANELAS" displayName="Tabela_ORC___004___JANELAS" ref="B26:H31" tableType="queryTable" headerRowCount="0" totalsRowShown="0" headerRowDxfId="15" dataDxfId="14">
  <tableColumns count="7">
    <tableColumn id="1" uniqueName="1" name="Column1" queryTableFieldId="1" headerRowDxfId="13" dataDxfId="12"/>
    <tableColumn id="2" uniqueName="2" name="Column2" queryTableFieldId="2" headerRowDxfId="11" dataDxfId="10"/>
    <tableColumn id="3" uniqueName="3" name="Column3" queryTableFieldId="3" headerRowDxfId="9" dataDxfId="8"/>
    <tableColumn id="4" uniqueName="4" name="Column4" queryTableFieldId="4" headerRowDxfId="7" dataDxfId="6"/>
    <tableColumn id="5" uniqueName="5" name="Column5" queryTableFieldId="5" headerRowDxfId="5" dataDxfId="4"/>
    <tableColumn id="6" uniqueName="6" name="Column6" queryTableFieldId="6" headerRowDxfId="3" dataDxfId="2"/>
    <tableColumn id="7" uniqueName="7" name="Column7" queryTableFieldId="7" headerRowDxfId="1" data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I14"/>
  <sheetViews>
    <sheetView workbookViewId="0"/>
  </sheetViews>
  <sheetFormatPr defaultColWidth="9.140625" defaultRowHeight="12.75" x14ac:dyDescent="0.2"/>
  <cols>
    <col min="1" max="1" width="50.5703125" style="220" customWidth="1"/>
    <col min="2" max="2" width="48.42578125" style="219" customWidth="1"/>
    <col min="3" max="9" width="9.140625" style="219"/>
    <col min="10" max="16384" width="9.140625" style="41"/>
  </cols>
  <sheetData>
    <row r="1" spans="1:1" ht="91.5" customHeight="1" x14ac:dyDescent="0.2">
      <c r="A1" s="218" t="str">
        <f>[8]referencia!A3</f>
        <v>PREFEITURA MUNICIPAL DE ANASTÁCIO</v>
      </c>
    </row>
    <row r="2" spans="1:1" ht="81.75" customHeight="1" x14ac:dyDescent="0.2">
      <c r="A2" s="218" t="str">
        <f>[8]referencia!A4</f>
        <v>PREFEITURA MUNICIPAL DE BANDEIRANTES</v>
      </c>
    </row>
    <row r="3" spans="1:1" ht="70.5" customHeight="1" x14ac:dyDescent="0.2">
      <c r="A3" s="218" t="str">
        <f>[8]referencia!A5</f>
        <v>PREFEITURA MUNICIPAL DE BODOQUENA</v>
      </c>
    </row>
    <row r="4" spans="1:1" ht="96.75" customHeight="1" x14ac:dyDescent="0.2">
      <c r="A4" s="218" t="str">
        <f>[8]referencia!A6</f>
        <v>PREFEITURA MUNICIPAL DE ELDORADO</v>
      </c>
    </row>
    <row r="5" spans="1:1" ht="77.25" customHeight="1" x14ac:dyDescent="0.2">
      <c r="A5" s="218" t="str">
        <f>[8]referencia!A7</f>
        <v>PREFEITURA MUNICIPAL DE NOVA ALVORADA DO SUL</v>
      </c>
    </row>
    <row r="6" spans="1:1" ht="88.5" customHeight="1" x14ac:dyDescent="0.2">
      <c r="A6" s="218" t="str">
        <f>[8]referencia!A8</f>
        <v>PREFEITURA MUNICIPAL DE PORTO MURTINHO</v>
      </c>
    </row>
    <row r="7" spans="1:1" ht="87.75" customHeight="1" x14ac:dyDescent="0.2">
      <c r="A7" s="220" t="s">
        <v>99</v>
      </c>
    </row>
    <row r="8" spans="1:1" ht="87.75" customHeight="1" x14ac:dyDescent="0.2">
      <c r="A8" s="220" t="str">
        <f>REFERENCIA!A10</f>
        <v>PREFEITURA MUNICIPAL DE ÁGUA CLARA</v>
      </c>
    </row>
    <row r="9" spans="1:1" ht="87" customHeight="1" x14ac:dyDescent="0.2">
      <c r="A9" s="220" t="str">
        <f>REFERENCIA!A11</f>
        <v>PREFEITURA MUNICIPAL DE CAARAPÓ</v>
      </c>
    </row>
    <row r="10" spans="1:1" ht="87" customHeight="1" x14ac:dyDescent="0.2">
      <c r="A10" s="220" t="str">
        <f>REFERENCIA!A12</f>
        <v>PREFEITURA MUNICIPAL DE JARAGUARI</v>
      </c>
    </row>
    <row r="11" spans="1:1" ht="87" customHeight="1" x14ac:dyDescent="0.2">
      <c r="A11" s="220" t="str">
        <f>REFERENCIA!A13</f>
        <v>PREFEITURA MUNICIPAL DE JARDIM</v>
      </c>
    </row>
    <row r="12" spans="1:1" ht="87" customHeight="1" x14ac:dyDescent="0.2">
      <c r="A12" s="220" t="str">
        <f>REFERENCIA!A14</f>
        <v>PREFEITURA MUNICIPAL DE RIBAS DO RIO PARDO</v>
      </c>
    </row>
    <row r="13" spans="1:1" ht="87" customHeight="1" x14ac:dyDescent="0.2">
      <c r="A13" s="220" t="str">
        <f>REFERENCIA!A15</f>
        <v>PREFEITURA MUNICIPAL DE SELVÍRIA</v>
      </c>
    </row>
    <row r="14" spans="1:1" ht="90.75" customHeight="1" x14ac:dyDescent="0.2">
      <c r="A14" s="220" t="str">
        <f>REFERENCIA!A16</f>
        <v>PREFEITURA MUNICIPAL DE IVINHEMA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E25"/>
  <sheetViews>
    <sheetView workbookViewId="0">
      <selection activeCell="F1" sqref="F1:F1048576"/>
    </sheetView>
  </sheetViews>
  <sheetFormatPr defaultColWidth="9.140625" defaultRowHeight="15" x14ac:dyDescent="0.25"/>
  <cols>
    <col min="1" max="1" width="21.28515625" style="234" customWidth="1"/>
    <col min="2" max="2" width="45.7109375" style="234" customWidth="1"/>
    <col min="3" max="3" width="26.28515625" style="234" customWidth="1"/>
    <col min="4" max="4" width="14.5703125" style="234" customWidth="1"/>
    <col min="5" max="5" width="17.42578125" style="234" customWidth="1"/>
    <col min="6" max="16384" width="9.140625" style="234"/>
  </cols>
  <sheetData>
    <row r="1" spans="1:5" x14ac:dyDescent="0.25">
      <c r="A1" s="307"/>
      <c r="B1" s="308" t="s">
        <v>1</v>
      </c>
      <c r="C1" s="309"/>
      <c r="D1" s="309"/>
      <c r="E1" s="310"/>
    </row>
    <row r="2" spans="1:5" ht="15.75" x14ac:dyDescent="0.25">
      <c r="A2" s="311"/>
      <c r="B2" s="312" t="s">
        <v>283</v>
      </c>
      <c r="C2" s="313"/>
      <c r="D2" s="313"/>
      <c r="E2" s="314"/>
    </row>
    <row r="3" spans="1:5" x14ac:dyDescent="0.25">
      <c r="A3" s="315"/>
      <c r="B3" s="308" t="s">
        <v>29</v>
      </c>
      <c r="C3" s="309"/>
      <c r="D3" s="309"/>
      <c r="E3" s="310"/>
    </row>
    <row r="4" spans="1:5" ht="20.45" customHeight="1" x14ac:dyDescent="0.25">
      <c r="A4" s="552" t="s">
        <v>147</v>
      </c>
      <c r="B4" s="553"/>
      <c r="C4" s="553"/>
      <c r="D4" s="553"/>
      <c r="E4" s="554"/>
    </row>
    <row r="5" spans="1:5" ht="14.45" customHeight="1" x14ac:dyDescent="0.25">
      <c r="A5" s="316" t="s">
        <v>173</v>
      </c>
      <c r="B5" s="317" t="s">
        <v>759</v>
      </c>
      <c r="C5" s="318"/>
      <c r="D5" s="733" t="s">
        <v>43</v>
      </c>
      <c r="E5" s="734"/>
    </row>
    <row r="6" spans="1:5" x14ac:dyDescent="0.25">
      <c r="A6" s="316" t="s">
        <v>2</v>
      </c>
      <c r="B6" s="317" t="s">
        <v>294</v>
      </c>
      <c r="C6" s="319"/>
      <c r="D6" s="320"/>
      <c r="E6" s="321"/>
    </row>
    <row r="7" spans="1:5" ht="14.45" customHeight="1" x14ac:dyDescent="0.25">
      <c r="A7" s="316" t="s">
        <v>3</v>
      </c>
      <c r="B7" s="317" t="s">
        <v>534</v>
      </c>
      <c r="C7" s="318"/>
      <c r="D7" s="735" t="s">
        <v>547</v>
      </c>
      <c r="E7" s="736"/>
    </row>
    <row r="8" spans="1:5" x14ac:dyDescent="0.25">
      <c r="A8" s="322" t="s">
        <v>65</v>
      </c>
      <c r="B8" s="34" t="s">
        <v>764</v>
      </c>
      <c r="C8" s="323"/>
      <c r="D8" s="737"/>
      <c r="E8" s="738"/>
    </row>
    <row r="9" spans="1:5" ht="20.25" customHeight="1" x14ac:dyDescent="0.25">
      <c r="A9" s="322"/>
      <c r="B9" s="323"/>
      <c r="C9" s="323"/>
      <c r="D9" s="320"/>
      <c r="E9" s="324"/>
    </row>
    <row r="10" spans="1:5" s="236" customFormat="1" ht="14.25" customHeight="1" x14ac:dyDescent="0.2">
      <c r="A10" s="181" t="s">
        <v>148</v>
      </c>
      <c r="B10" s="181" t="s">
        <v>149</v>
      </c>
      <c r="C10" s="181" t="s">
        <v>150</v>
      </c>
      <c r="D10" s="181" t="s">
        <v>151</v>
      </c>
      <c r="E10" s="181" t="s">
        <v>152</v>
      </c>
    </row>
    <row r="11" spans="1:5" s="236" customFormat="1" ht="14.25" customHeight="1" x14ac:dyDescent="0.2">
      <c r="A11" s="325" t="s">
        <v>153</v>
      </c>
      <c r="B11" s="326" t="s">
        <v>723</v>
      </c>
      <c r="C11" s="326" t="s">
        <v>722</v>
      </c>
      <c r="D11" s="231" t="s">
        <v>714</v>
      </c>
      <c r="E11" s="231" t="s">
        <v>713</v>
      </c>
    </row>
    <row r="12" spans="1:5" s="236" customFormat="1" ht="14.25" hidden="1" customHeight="1" x14ac:dyDescent="0.2">
      <c r="A12" s="327" t="s">
        <v>155</v>
      </c>
      <c r="B12" s="328"/>
      <c r="C12" s="328"/>
      <c r="D12" s="182"/>
      <c r="E12" s="182"/>
    </row>
    <row r="13" spans="1:5" s="236" customFormat="1" ht="14.25" hidden="1" customHeight="1" x14ac:dyDescent="0.2">
      <c r="A13" s="327" t="s">
        <v>156</v>
      </c>
      <c r="B13" s="328"/>
      <c r="C13" s="328"/>
      <c r="D13" s="182"/>
      <c r="E13" s="182"/>
    </row>
    <row r="14" spans="1:5" s="236" customFormat="1" ht="15" hidden="1" customHeight="1" x14ac:dyDescent="0.2">
      <c r="A14" s="327"/>
      <c r="B14" s="328"/>
      <c r="C14" s="328"/>
      <c r="D14" s="182"/>
      <c r="E14" s="182"/>
    </row>
    <row r="15" spans="1:5" s="236" customFormat="1" ht="12.75" hidden="1" x14ac:dyDescent="0.2">
      <c r="A15" s="329" t="s">
        <v>526</v>
      </c>
      <c r="B15" s="330"/>
      <c r="C15" s="330"/>
      <c r="D15" s="331"/>
      <c r="E15" s="331"/>
    </row>
    <row r="16" spans="1:5" s="236" customFormat="1" ht="12.75" x14ac:dyDescent="0.2">
      <c r="A16" s="181" t="s">
        <v>34</v>
      </c>
      <c r="B16" s="63" t="s">
        <v>47</v>
      </c>
      <c r="C16" s="63" t="s">
        <v>35</v>
      </c>
      <c r="D16" s="63" t="s">
        <v>157</v>
      </c>
      <c r="E16" s="63" t="s">
        <v>158</v>
      </c>
    </row>
    <row r="17" spans="1:5" s="236" customFormat="1" ht="31.5" x14ac:dyDescent="0.2">
      <c r="A17" s="66" t="s">
        <v>521</v>
      </c>
      <c r="B17" s="160" t="s">
        <v>715</v>
      </c>
      <c r="C17" s="66" t="s">
        <v>716</v>
      </c>
      <c r="D17" s="67">
        <v>45140</v>
      </c>
      <c r="E17" s="68">
        <v>1885</v>
      </c>
    </row>
    <row r="18" spans="1:5" s="236" customFormat="1" ht="12.75" x14ac:dyDescent="0.2">
      <c r="A18" s="63" t="s">
        <v>161</v>
      </c>
      <c r="B18" s="749" t="s">
        <v>162</v>
      </c>
      <c r="C18" s="750"/>
      <c r="D18" s="747" t="s">
        <v>147</v>
      </c>
      <c r="E18" s="748"/>
    </row>
    <row r="19" spans="1:5" s="236" customFormat="1" ht="12.75" x14ac:dyDescent="0.2">
      <c r="A19" s="327" t="s">
        <v>153</v>
      </c>
      <c r="B19" s="745" t="s">
        <v>722</v>
      </c>
      <c r="C19" s="746"/>
      <c r="D19" s="743">
        <v>1885</v>
      </c>
      <c r="E19" s="744"/>
    </row>
    <row r="20" spans="1:5" s="236" customFormat="1" ht="12.75" hidden="1" x14ac:dyDescent="0.2">
      <c r="A20" s="327" t="s">
        <v>155</v>
      </c>
      <c r="B20" s="739">
        <v>0</v>
      </c>
      <c r="C20" s="740"/>
      <c r="D20" s="741"/>
      <c r="E20" s="742"/>
    </row>
    <row r="21" spans="1:5" s="236" customFormat="1" ht="12.75" hidden="1" x14ac:dyDescent="0.2">
      <c r="A21" s="327" t="s">
        <v>156</v>
      </c>
      <c r="B21" s="731">
        <v>0</v>
      </c>
      <c r="C21" s="732"/>
      <c r="D21" s="729"/>
      <c r="E21" s="730"/>
    </row>
    <row r="22" spans="1:5" hidden="1" x14ac:dyDescent="0.25"/>
    <row r="23" spans="1:5" hidden="1" x14ac:dyDescent="0.25"/>
    <row r="24" spans="1:5" hidden="1" x14ac:dyDescent="0.25"/>
    <row r="25" spans="1:5" hidden="1" x14ac:dyDescent="0.25"/>
  </sheetData>
  <autoFilter ref="A1:A21"/>
  <dataConsolidate/>
  <mergeCells count="11">
    <mergeCell ref="D21:E21"/>
    <mergeCell ref="B21:C21"/>
    <mergeCell ref="A4:E4"/>
    <mergeCell ref="D5:E5"/>
    <mergeCell ref="D7:E8"/>
    <mergeCell ref="B20:C20"/>
    <mergeCell ref="D20:E20"/>
    <mergeCell ref="D19:E19"/>
    <mergeCell ref="B19:C19"/>
    <mergeCell ref="D18:E18"/>
    <mergeCell ref="B18:C18"/>
  </mergeCells>
  <phoneticPr fontId="2" type="noConversion"/>
  <dataValidations disablePrompts="1" count="1">
    <dataValidation type="list" allowBlank="1" showInputMessage="1" showErrorMessage="1" sqref="A19:A21">
      <formula1>$A$11:$A$13</formula1>
    </dataValidation>
  </dataValidations>
  <printOptions horizontalCentered="1"/>
  <pageMargins left="0.23622047244094491" right="0.23622047244094491" top="0.31496062992125984" bottom="0.31496062992125984" header="0.31496062992125984" footer="0.11811023622047245"/>
  <pageSetup paperSize="9" scale="79" fitToHeight="0" orientation="portrait" r:id="rId1"/>
  <headerFooter>
    <oddFooter>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9">
    <tabColor theme="4" tint="0.79998168889431442"/>
    <pageSetUpPr fitToPage="1"/>
  </sheetPr>
  <dimension ref="A1:X45"/>
  <sheetViews>
    <sheetView zoomScale="70" zoomScaleNormal="70" workbookViewId="0">
      <selection activeCell="Y1" sqref="Y1:Y1048576"/>
    </sheetView>
  </sheetViews>
  <sheetFormatPr defaultRowHeight="15" x14ac:dyDescent="0.25"/>
  <cols>
    <col min="1" max="1" width="10" bestFit="1" customWidth="1"/>
    <col min="2" max="2" width="18.7109375" customWidth="1"/>
    <col min="3" max="3" width="32.5703125" customWidth="1"/>
    <col min="4" max="4" width="10.85546875" bestFit="1" customWidth="1"/>
    <col min="5" max="5" width="19.42578125" bestFit="1" customWidth="1"/>
    <col min="6" max="6" width="18.28515625" bestFit="1" customWidth="1"/>
    <col min="7" max="7" width="8.7109375" bestFit="1" customWidth="1"/>
    <col min="8" max="8" width="16.140625" bestFit="1" customWidth="1"/>
    <col min="9" max="9" width="19.140625" bestFit="1" customWidth="1"/>
    <col min="10" max="10" width="8.42578125" bestFit="1" customWidth="1"/>
    <col min="11" max="11" width="16.140625" bestFit="1" customWidth="1"/>
    <col min="12" max="12" width="20.42578125" bestFit="1" customWidth="1"/>
    <col min="13" max="13" width="9.42578125" bestFit="1" customWidth="1"/>
    <col min="14" max="14" width="16.140625" bestFit="1" customWidth="1"/>
    <col min="15" max="15" width="20.5703125" bestFit="1" customWidth="1"/>
    <col min="16" max="16" width="8.5703125" bestFit="1" customWidth="1"/>
    <col min="17" max="17" width="16.140625" bestFit="1" customWidth="1"/>
    <col min="18" max="18" width="20.5703125" bestFit="1" customWidth="1"/>
    <col min="19" max="19" width="8.5703125" bestFit="1" customWidth="1"/>
    <col min="20" max="20" width="16" bestFit="1" customWidth="1"/>
    <col min="21" max="21" width="15.5703125" customWidth="1"/>
    <col min="22" max="22" width="8.42578125" bestFit="1" customWidth="1"/>
    <col min="23" max="23" width="16" bestFit="1" customWidth="1"/>
    <col min="24" max="24" width="9.28515625" customWidth="1"/>
  </cols>
  <sheetData>
    <row r="1" spans="1:24" ht="14.45" customHeight="1" x14ac:dyDescent="0.25">
      <c r="A1" s="18"/>
      <c r="B1" s="19"/>
      <c r="C1" s="781" t="s">
        <v>1</v>
      </c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1:24" ht="14.45" customHeight="1" x14ac:dyDescent="0.25">
      <c r="A2" s="5"/>
      <c r="B2" s="20"/>
      <c r="C2" s="782" t="s">
        <v>283</v>
      </c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</row>
    <row r="3" spans="1:24" ht="14.45" customHeight="1" x14ac:dyDescent="0.25">
      <c r="A3" s="6"/>
      <c r="B3" s="21"/>
      <c r="C3" s="781" t="s">
        <v>29</v>
      </c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</row>
    <row r="4" spans="1:24" ht="20.45" customHeight="1" x14ac:dyDescent="0.25">
      <c r="A4" s="552" t="s">
        <v>16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4"/>
    </row>
    <row r="5" spans="1:24" ht="14.45" customHeight="1" x14ac:dyDescent="0.25">
      <c r="A5" s="29" t="s">
        <v>62</v>
      </c>
      <c r="B5" s="783" t="s">
        <v>759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164" t="s">
        <v>43</v>
      </c>
      <c r="V5" s="25"/>
      <c r="W5" s="25"/>
      <c r="X5" s="26"/>
    </row>
    <row r="6" spans="1:24" ht="14.45" customHeight="1" x14ac:dyDescent="0.25">
      <c r="A6" s="29" t="s">
        <v>63</v>
      </c>
      <c r="B6" s="783" t="s">
        <v>294</v>
      </c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680" t="s">
        <v>547</v>
      </c>
      <c r="V6" s="779"/>
      <c r="W6" s="779"/>
      <c r="X6" s="681"/>
    </row>
    <row r="7" spans="1:24" ht="14.45" customHeight="1" x14ac:dyDescent="0.25">
      <c r="A7" s="29" t="s">
        <v>64</v>
      </c>
      <c r="B7" s="783" t="s">
        <v>534</v>
      </c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680"/>
      <c r="V7" s="779"/>
      <c r="W7" s="779"/>
      <c r="X7" s="681"/>
    </row>
    <row r="8" spans="1:24" ht="14.45" customHeight="1" x14ac:dyDescent="0.25">
      <c r="A8" s="29" t="s">
        <v>65</v>
      </c>
      <c r="B8" s="783" t="s">
        <v>764</v>
      </c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682"/>
      <c r="V8" s="780"/>
      <c r="W8" s="780"/>
      <c r="X8" s="683"/>
    </row>
    <row r="9" spans="1:24" ht="15" customHeight="1" x14ac:dyDescent="0.25">
      <c r="A9" s="769" t="s">
        <v>4</v>
      </c>
      <c r="B9" s="771" t="s">
        <v>5</v>
      </c>
      <c r="C9" s="772"/>
      <c r="D9" s="775" t="s">
        <v>0</v>
      </c>
      <c r="E9" s="777" t="s">
        <v>17</v>
      </c>
      <c r="F9" s="753" t="s">
        <v>6</v>
      </c>
      <c r="G9" s="754"/>
      <c r="H9" s="755"/>
      <c r="I9" s="753" t="s">
        <v>44</v>
      </c>
      <c r="J9" s="754"/>
      <c r="K9" s="755"/>
      <c r="L9" s="753" t="s">
        <v>45</v>
      </c>
      <c r="M9" s="754"/>
      <c r="N9" s="755"/>
      <c r="O9" s="753" t="s">
        <v>61</v>
      </c>
      <c r="P9" s="754"/>
      <c r="Q9" s="755"/>
      <c r="R9" s="753" t="s">
        <v>213</v>
      </c>
      <c r="S9" s="754"/>
      <c r="T9" s="755"/>
      <c r="U9" s="753" t="s">
        <v>214</v>
      </c>
      <c r="V9" s="754"/>
      <c r="W9" s="755"/>
      <c r="X9" s="106" t="s">
        <v>179</v>
      </c>
    </row>
    <row r="10" spans="1:24" x14ac:dyDescent="0.25">
      <c r="A10" s="770" t="s">
        <v>4</v>
      </c>
      <c r="B10" s="773"/>
      <c r="C10" s="774"/>
      <c r="D10" s="776"/>
      <c r="E10" s="778"/>
      <c r="F10" s="143" t="s">
        <v>18</v>
      </c>
      <c r="G10" s="143" t="s">
        <v>0</v>
      </c>
      <c r="H10" s="144" t="s">
        <v>28</v>
      </c>
      <c r="I10" s="143" t="s">
        <v>18</v>
      </c>
      <c r="J10" s="143" t="s">
        <v>0</v>
      </c>
      <c r="K10" s="144" t="s">
        <v>28</v>
      </c>
      <c r="L10" s="143" t="s">
        <v>18</v>
      </c>
      <c r="M10" s="143" t="s">
        <v>0</v>
      </c>
      <c r="N10" s="144" t="s">
        <v>28</v>
      </c>
      <c r="O10" s="143" t="s">
        <v>18</v>
      </c>
      <c r="P10" s="143" t="s">
        <v>0</v>
      </c>
      <c r="Q10" s="144" t="s">
        <v>28</v>
      </c>
      <c r="R10" s="143" t="s">
        <v>18</v>
      </c>
      <c r="S10" s="143" t="s">
        <v>0</v>
      </c>
      <c r="T10" s="144" t="s">
        <v>28</v>
      </c>
      <c r="U10" s="143" t="s">
        <v>18</v>
      </c>
      <c r="V10" s="143" t="s">
        <v>0</v>
      </c>
      <c r="W10" s="144" t="s">
        <v>28</v>
      </c>
      <c r="X10" s="145"/>
    </row>
    <row r="11" spans="1:24" x14ac:dyDescent="0.25">
      <c r="A11" s="105" t="s">
        <v>11</v>
      </c>
      <c r="B11" s="108" t="s">
        <v>711</v>
      </c>
      <c r="C11" s="109"/>
      <c r="D11" s="110">
        <v>3.5804243206017598E-2</v>
      </c>
      <c r="E11" s="111">
        <v>243921.36</v>
      </c>
      <c r="F11" s="112">
        <v>243921.36</v>
      </c>
      <c r="G11" s="113">
        <v>1</v>
      </c>
      <c r="H11" s="114">
        <v>1</v>
      </c>
      <c r="I11" s="112">
        <v>0</v>
      </c>
      <c r="J11" s="113"/>
      <c r="K11" s="114">
        <v>1</v>
      </c>
      <c r="L11" s="112">
        <v>0</v>
      </c>
      <c r="M11" s="113"/>
      <c r="N11" s="114">
        <v>1</v>
      </c>
      <c r="O11" s="112">
        <v>0</v>
      </c>
      <c r="P11" s="113"/>
      <c r="Q11" s="114">
        <v>1</v>
      </c>
      <c r="R11" s="112">
        <v>0</v>
      </c>
      <c r="S11" s="113"/>
      <c r="T11" s="114">
        <v>1</v>
      </c>
      <c r="U11" s="112">
        <v>0</v>
      </c>
      <c r="V11" s="113"/>
      <c r="W11" s="114">
        <v>1</v>
      </c>
      <c r="X11" s="115">
        <v>1</v>
      </c>
    </row>
    <row r="12" spans="1:24" x14ac:dyDescent="0.25">
      <c r="A12" s="105" t="s">
        <v>10</v>
      </c>
      <c r="B12" s="108" t="s">
        <v>114</v>
      </c>
      <c r="C12" s="109"/>
      <c r="D12" s="110">
        <v>2.9701297779444434E-2</v>
      </c>
      <c r="E12" s="111">
        <v>202344.2</v>
      </c>
      <c r="F12" s="112">
        <v>161875.36000000002</v>
      </c>
      <c r="G12" s="113">
        <v>0.8</v>
      </c>
      <c r="H12" s="114">
        <v>0.8</v>
      </c>
      <c r="I12" s="112">
        <v>40468.840000000004</v>
      </c>
      <c r="J12" s="113">
        <v>0.2</v>
      </c>
      <c r="K12" s="114">
        <v>1</v>
      </c>
      <c r="L12" s="112">
        <v>0</v>
      </c>
      <c r="M12" s="113"/>
      <c r="N12" s="114">
        <v>1</v>
      </c>
      <c r="O12" s="112">
        <v>0</v>
      </c>
      <c r="P12" s="113"/>
      <c r="Q12" s="114">
        <v>1</v>
      </c>
      <c r="R12" s="112">
        <v>0</v>
      </c>
      <c r="S12" s="113"/>
      <c r="T12" s="114">
        <v>1</v>
      </c>
      <c r="U12" s="112">
        <v>0</v>
      </c>
      <c r="V12" s="113"/>
      <c r="W12" s="114">
        <v>1</v>
      </c>
      <c r="X12" s="115">
        <v>1</v>
      </c>
    </row>
    <row r="13" spans="1:24" x14ac:dyDescent="0.25">
      <c r="A13" s="105" t="s">
        <v>14</v>
      </c>
      <c r="B13" s="108" t="s">
        <v>535</v>
      </c>
      <c r="C13" s="116"/>
      <c r="D13" s="110">
        <v>0.12678055356744508</v>
      </c>
      <c r="E13" s="111">
        <v>863710.06</v>
      </c>
      <c r="F13" s="112">
        <v>0</v>
      </c>
      <c r="G13" s="113"/>
      <c r="H13" s="114">
        <v>0</v>
      </c>
      <c r="I13" s="112">
        <v>215927.51500000001</v>
      </c>
      <c r="J13" s="113">
        <v>0.25</v>
      </c>
      <c r="K13" s="114">
        <v>0.25</v>
      </c>
      <c r="L13" s="112">
        <v>215927.51500000001</v>
      </c>
      <c r="M13" s="113">
        <v>0.25</v>
      </c>
      <c r="N13" s="114">
        <v>0.5</v>
      </c>
      <c r="O13" s="112">
        <v>0</v>
      </c>
      <c r="P13" s="113"/>
      <c r="Q13" s="114">
        <v>0.5</v>
      </c>
      <c r="R13" s="112">
        <v>0</v>
      </c>
      <c r="S13" s="113"/>
      <c r="T13" s="114">
        <v>0.5</v>
      </c>
      <c r="U13" s="112">
        <v>0</v>
      </c>
      <c r="V13" s="113"/>
      <c r="W13" s="114">
        <v>0.5</v>
      </c>
      <c r="X13" s="115">
        <v>0.5</v>
      </c>
    </row>
    <row r="14" spans="1:24" x14ac:dyDescent="0.25">
      <c r="A14" s="105" t="s">
        <v>30</v>
      </c>
      <c r="B14" s="108" t="s">
        <v>537</v>
      </c>
      <c r="C14" s="116"/>
      <c r="D14" s="110">
        <v>0.19392168996306944</v>
      </c>
      <c r="E14" s="111">
        <v>1321118.3400000001</v>
      </c>
      <c r="F14" s="112">
        <v>0</v>
      </c>
      <c r="G14" s="113"/>
      <c r="H14" s="114">
        <v>0</v>
      </c>
      <c r="I14" s="112">
        <v>0</v>
      </c>
      <c r="J14" s="113"/>
      <c r="K14" s="114">
        <v>0</v>
      </c>
      <c r="L14" s="112">
        <v>330279.58500000002</v>
      </c>
      <c r="M14" s="113">
        <v>0.25</v>
      </c>
      <c r="N14" s="114">
        <v>0.25</v>
      </c>
      <c r="O14" s="112">
        <v>330279.58500000002</v>
      </c>
      <c r="P14" s="113">
        <v>0.25</v>
      </c>
      <c r="Q14" s="114">
        <v>0.5</v>
      </c>
      <c r="R14" s="112">
        <v>0</v>
      </c>
      <c r="S14" s="113"/>
      <c r="T14" s="114">
        <v>0.5</v>
      </c>
      <c r="U14" s="112">
        <v>0</v>
      </c>
      <c r="V14" s="113"/>
      <c r="W14" s="114">
        <v>0.5</v>
      </c>
      <c r="X14" s="115">
        <v>0.5</v>
      </c>
    </row>
    <row r="15" spans="1:24" x14ac:dyDescent="0.25">
      <c r="A15" s="105" t="s">
        <v>53</v>
      </c>
      <c r="B15" s="108" t="s">
        <v>116</v>
      </c>
      <c r="C15" s="116"/>
      <c r="D15" s="110">
        <v>0.14829001622886678</v>
      </c>
      <c r="E15" s="111">
        <v>1010246.25</v>
      </c>
      <c r="F15" s="112">
        <v>0</v>
      </c>
      <c r="G15" s="113"/>
      <c r="H15" s="114">
        <v>0</v>
      </c>
      <c r="I15" s="112">
        <v>0</v>
      </c>
      <c r="J15" s="113"/>
      <c r="K15" s="114">
        <v>0</v>
      </c>
      <c r="L15" s="112">
        <v>252561.5625</v>
      </c>
      <c r="M15" s="113">
        <v>0.25</v>
      </c>
      <c r="N15" s="114">
        <v>0.25</v>
      </c>
      <c r="O15" s="112">
        <v>252561.5625</v>
      </c>
      <c r="P15" s="113">
        <v>0.25</v>
      </c>
      <c r="Q15" s="114">
        <v>0.5</v>
      </c>
      <c r="R15" s="112">
        <v>0</v>
      </c>
      <c r="S15" s="113"/>
      <c r="T15" s="114">
        <v>0.5</v>
      </c>
      <c r="U15" s="112">
        <v>0</v>
      </c>
      <c r="V15" s="113"/>
      <c r="W15" s="114">
        <v>0.5</v>
      </c>
      <c r="X15" s="115">
        <v>0.5</v>
      </c>
    </row>
    <row r="16" spans="1:24" ht="16.5" customHeight="1" x14ac:dyDescent="0.25">
      <c r="A16" s="105" t="s">
        <v>117</v>
      </c>
      <c r="B16" s="108" t="s">
        <v>717</v>
      </c>
      <c r="C16" s="116"/>
      <c r="D16" s="110">
        <v>2.2119634490974611E-2</v>
      </c>
      <c r="E16" s="111">
        <v>150693.07</v>
      </c>
      <c r="F16" s="112">
        <v>0</v>
      </c>
      <c r="G16" s="113"/>
      <c r="H16" s="114">
        <v>0</v>
      </c>
      <c r="I16" s="112">
        <v>0</v>
      </c>
      <c r="J16" s="113"/>
      <c r="K16" s="114">
        <v>0</v>
      </c>
      <c r="L16" s="112">
        <v>0</v>
      </c>
      <c r="M16" s="113"/>
      <c r="N16" s="114">
        <v>0</v>
      </c>
      <c r="O16" s="112">
        <v>37673.267500000002</v>
      </c>
      <c r="P16" s="113">
        <v>0.25</v>
      </c>
      <c r="Q16" s="114">
        <v>0.25</v>
      </c>
      <c r="R16" s="112">
        <v>37673.267500000002</v>
      </c>
      <c r="S16" s="113">
        <v>0.25</v>
      </c>
      <c r="T16" s="114">
        <v>0.5</v>
      </c>
      <c r="U16" s="112">
        <v>0</v>
      </c>
      <c r="V16" s="113"/>
      <c r="W16" s="114">
        <v>0.5</v>
      </c>
      <c r="X16" s="115">
        <v>0.5</v>
      </c>
    </row>
    <row r="17" spans="1:24" x14ac:dyDescent="0.25">
      <c r="A17" s="105" t="s">
        <v>56</v>
      </c>
      <c r="B17" s="108" t="s">
        <v>119</v>
      </c>
      <c r="C17" s="116"/>
      <c r="D17" s="110">
        <v>0.10327367678819128</v>
      </c>
      <c r="E17" s="111">
        <v>703566.21</v>
      </c>
      <c r="F17" s="112">
        <v>0</v>
      </c>
      <c r="G17" s="113"/>
      <c r="H17" s="114">
        <v>0</v>
      </c>
      <c r="I17" s="112">
        <v>0</v>
      </c>
      <c r="J17" s="113"/>
      <c r="K17" s="114">
        <v>0</v>
      </c>
      <c r="L17" s="112">
        <v>0</v>
      </c>
      <c r="M17" s="113"/>
      <c r="N17" s="114">
        <v>0</v>
      </c>
      <c r="O17" s="112">
        <v>0</v>
      </c>
      <c r="P17" s="113"/>
      <c r="Q17" s="114">
        <v>0</v>
      </c>
      <c r="R17" s="112">
        <v>175891.55249999999</v>
      </c>
      <c r="S17" s="113">
        <v>0.25</v>
      </c>
      <c r="T17" s="114">
        <v>0.25</v>
      </c>
      <c r="U17" s="112">
        <v>175891.55249999999</v>
      </c>
      <c r="V17" s="113">
        <v>0.25</v>
      </c>
      <c r="W17" s="114">
        <v>0.5</v>
      </c>
      <c r="X17" s="115">
        <v>0.5</v>
      </c>
    </row>
    <row r="18" spans="1:24" x14ac:dyDescent="0.25">
      <c r="A18" s="105" t="s">
        <v>58</v>
      </c>
      <c r="B18" s="108" t="s">
        <v>694</v>
      </c>
      <c r="C18" s="109"/>
      <c r="D18" s="110">
        <v>0.14541378252584594</v>
      </c>
      <c r="E18" s="111">
        <v>990651.51</v>
      </c>
      <c r="F18" s="112">
        <v>0</v>
      </c>
      <c r="G18" s="113"/>
      <c r="H18" s="114">
        <v>0</v>
      </c>
      <c r="I18" s="112">
        <v>247662.8775</v>
      </c>
      <c r="J18" s="113">
        <v>0.25</v>
      </c>
      <c r="K18" s="114">
        <v>0.25</v>
      </c>
      <c r="L18" s="112">
        <v>148597.72649999999</v>
      </c>
      <c r="M18" s="113">
        <v>0.15</v>
      </c>
      <c r="N18" s="114">
        <v>0.4</v>
      </c>
      <c r="O18" s="112">
        <v>0</v>
      </c>
      <c r="P18" s="113"/>
      <c r="Q18" s="114">
        <v>0.4</v>
      </c>
      <c r="R18" s="112">
        <v>99065.151000000013</v>
      </c>
      <c r="S18" s="113">
        <v>0.1</v>
      </c>
      <c r="T18" s="114">
        <v>0.5</v>
      </c>
      <c r="U18" s="112">
        <v>0</v>
      </c>
      <c r="V18" s="113"/>
      <c r="W18" s="114">
        <v>0.5</v>
      </c>
      <c r="X18" s="115">
        <v>0.5</v>
      </c>
    </row>
    <row r="19" spans="1:24" x14ac:dyDescent="0.25">
      <c r="A19" s="105" t="s">
        <v>122</v>
      </c>
      <c r="B19" s="108" t="s">
        <v>649</v>
      </c>
      <c r="C19" s="109"/>
      <c r="D19" s="110">
        <v>0.12743186070846083</v>
      </c>
      <c r="E19" s="111">
        <v>868147.17999999982</v>
      </c>
      <c r="F19" s="112">
        <v>0</v>
      </c>
      <c r="G19" s="113"/>
      <c r="H19" s="114">
        <v>0</v>
      </c>
      <c r="I19" s="112">
        <v>217036.79499999995</v>
      </c>
      <c r="J19" s="113">
        <v>0.25</v>
      </c>
      <c r="K19" s="114">
        <v>0.25</v>
      </c>
      <c r="L19" s="112">
        <v>130222.07699999996</v>
      </c>
      <c r="M19" s="113">
        <v>0.15</v>
      </c>
      <c r="N19" s="114">
        <v>0.4</v>
      </c>
      <c r="O19" s="112">
        <v>0</v>
      </c>
      <c r="P19" s="113"/>
      <c r="Q19" s="114">
        <v>0.4</v>
      </c>
      <c r="R19" s="112">
        <v>86814.717999999993</v>
      </c>
      <c r="S19" s="113">
        <v>0.1</v>
      </c>
      <c r="T19" s="114">
        <v>0.5</v>
      </c>
      <c r="U19" s="112">
        <v>0</v>
      </c>
      <c r="V19" s="113"/>
      <c r="W19" s="114">
        <v>0.5</v>
      </c>
      <c r="X19" s="115">
        <v>0.5</v>
      </c>
    </row>
    <row r="20" spans="1:24" x14ac:dyDescent="0.25">
      <c r="A20" s="105" t="s">
        <v>124</v>
      </c>
      <c r="B20" s="108" t="s">
        <v>647</v>
      </c>
      <c r="C20" s="116"/>
      <c r="D20" s="110">
        <v>2.7163044736057421E-2</v>
      </c>
      <c r="E20" s="111">
        <v>185051.99999999997</v>
      </c>
      <c r="F20" s="112">
        <v>0</v>
      </c>
      <c r="G20" s="113"/>
      <c r="H20" s="114">
        <v>0</v>
      </c>
      <c r="I20" s="112">
        <v>0</v>
      </c>
      <c r="J20" s="113"/>
      <c r="K20" s="114">
        <v>0</v>
      </c>
      <c r="L20" s="112">
        <v>0</v>
      </c>
      <c r="M20" s="113"/>
      <c r="N20" s="114">
        <v>0</v>
      </c>
      <c r="O20" s="112">
        <v>0</v>
      </c>
      <c r="P20" s="113"/>
      <c r="Q20" s="114">
        <v>0</v>
      </c>
      <c r="R20" s="112">
        <v>46262.999999999993</v>
      </c>
      <c r="S20" s="113">
        <v>0.25</v>
      </c>
      <c r="T20" s="114">
        <v>0.25</v>
      </c>
      <c r="U20" s="112">
        <v>46262.999999999993</v>
      </c>
      <c r="V20" s="113">
        <v>0.25</v>
      </c>
      <c r="W20" s="114">
        <v>0.5</v>
      </c>
      <c r="X20" s="115">
        <v>0.5</v>
      </c>
    </row>
    <row r="21" spans="1:24" x14ac:dyDescent="0.25">
      <c r="A21" s="105" t="s">
        <v>125</v>
      </c>
      <c r="B21" s="108" t="s">
        <v>132</v>
      </c>
      <c r="C21" s="116"/>
      <c r="D21" s="110">
        <v>3.9253867100187211E-2</v>
      </c>
      <c r="E21" s="111">
        <v>267422.40000000002</v>
      </c>
      <c r="F21" s="112">
        <v>22276.285920000002</v>
      </c>
      <c r="G21" s="113">
        <v>8.3299999999999999E-2</v>
      </c>
      <c r="H21" s="114">
        <v>8.3299999999999999E-2</v>
      </c>
      <c r="I21" s="112">
        <v>22276.285920000002</v>
      </c>
      <c r="J21" s="113">
        <v>8.3299999999999999E-2</v>
      </c>
      <c r="K21" s="114">
        <v>0.1666</v>
      </c>
      <c r="L21" s="112">
        <v>22276.285920000002</v>
      </c>
      <c r="M21" s="113">
        <v>8.3299999999999999E-2</v>
      </c>
      <c r="N21" s="114">
        <v>0.24990000000000001</v>
      </c>
      <c r="O21" s="112">
        <v>22276.285920000002</v>
      </c>
      <c r="P21" s="113">
        <v>8.3299999999999999E-2</v>
      </c>
      <c r="Q21" s="114">
        <v>0.3332</v>
      </c>
      <c r="R21" s="112">
        <v>22276.285920000002</v>
      </c>
      <c r="S21" s="113">
        <v>8.3299999999999999E-2</v>
      </c>
      <c r="T21" s="114">
        <v>0.41649999999999998</v>
      </c>
      <c r="U21" s="112">
        <v>22276.285920000002</v>
      </c>
      <c r="V21" s="113">
        <v>8.3299999999999999E-2</v>
      </c>
      <c r="W21" s="114">
        <v>0.49979999999999997</v>
      </c>
      <c r="X21" s="115">
        <v>0.49979999999999997</v>
      </c>
    </row>
    <row r="22" spans="1:24" x14ac:dyDescent="0.25">
      <c r="A22" s="105" t="s">
        <v>127</v>
      </c>
      <c r="B22" s="108" t="s">
        <v>131</v>
      </c>
      <c r="C22" s="116"/>
      <c r="D22" s="110">
        <v>8.4633290543939261E-4</v>
      </c>
      <c r="E22" s="111">
        <v>5765.76</v>
      </c>
      <c r="F22" s="112">
        <v>0</v>
      </c>
      <c r="G22" s="113"/>
      <c r="H22" s="114">
        <v>0</v>
      </c>
      <c r="I22" s="112">
        <v>0</v>
      </c>
      <c r="J22" s="113"/>
      <c r="K22" s="114">
        <v>0</v>
      </c>
      <c r="L22" s="112">
        <v>0</v>
      </c>
      <c r="M22" s="113"/>
      <c r="N22" s="114">
        <v>0</v>
      </c>
      <c r="O22" s="112">
        <v>0</v>
      </c>
      <c r="P22" s="113"/>
      <c r="Q22" s="114">
        <v>0</v>
      </c>
      <c r="R22" s="112">
        <v>0</v>
      </c>
      <c r="S22" s="113"/>
      <c r="T22" s="114">
        <v>0</v>
      </c>
      <c r="U22" s="112">
        <v>2882.88</v>
      </c>
      <c r="V22" s="113">
        <v>0.5</v>
      </c>
      <c r="W22" s="114">
        <v>0.5</v>
      </c>
      <c r="X22" s="115">
        <v>0.5</v>
      </c>
    </row>
    <row r="23" spans="1:24" x14ac:dyDescent="0.25">
      <c r="A23" s="2"/>
      <c r="B23" s="117"/>
      <c r="C23" s="117"/>
      <c r="D23" s="118">
        <v>1</v>
      </c>
      <c r="E23" s="119">
        <v>6812638.3399999999</v>
      </c>
      <c r="F23" s="120"/>
      <c r="G23" s="121"/>
      <c r="H23" s="122"/>
      <c r="I23" s="120"/>
      <c r="J23" s="121"/>
      <c r="K23" s="123"/>
      <c r="L23" s="124"/>
      <c r="M23" s="125"/>
      <c r="N23" s="126"/>
      <c r="O23" s="124"/>
      <c r="P23" s="125"/>
      <c r="Q23" s="126"/>
      <c r="R23" s="127"/>
      <c r="S23" s="128"/>
      <c r="T23" s="129"/>
      <c r="U23" s="127"/>
      <c r="V23" s="113"/>
      <c r="W23" s="128"/>
      <c r="X23" s="130"/>
    </row>
    <row r="24" spans="1:24" x14ac:dyDescent="0.25">
      <c r="A24" s="4"/>
      <c r="B24" s="757" t="s">
        <v>7</v>
      </c>
      <c r="C24" s="757"/>
      <c r="D24" s="757"/>
      <c r="E24" s="758"/>
      <c r="F24" s="131">
        <v>428073.00591999997</v>
      </c>
      <c r="G24" s="132"/>
      <c r="H24" s="133"/>
      <c r="I24" s="131">
        <v>743372.31342000002</v>
      </c>
      <c r="J24" s="132"/>
      <c r="K24" s="133"/>
      <c r="L24" s="131">
        <v>1099864.75192</v>
      </c>
      <c r="M24" s="132"/>
      <c r="N24" s="133"/>
      <c r="O24" s="131">
        <v>642790.70091999997</v>
      </c>
      <c r="P24" s="132"/>
      <c r="Q24" s="133"/>
      <c r="R24" s="131">
        <v>467983.97492000001</v>
      </c>
      <c r="S24" s="132"/>
      <c r="T24" s="133"/>
      <c r="U24" s="131">
        <v>247313.71841999999</v>
      </c>
      <c r="V24" s="132"/>
      <c r="W24" s="133"/>
      <c r="X24" s="130"/>
    </row>
    <row r="25" spans="1:24" x14ac:dyDescent="0.25">
      <c r="A25" s="3"/>
      <c r="B25" s="767" t="s">
        <v>8</v>
      </c>
      <c r="C25" s="767"/>
      <c r="D25" s="767"/>
      <c r="E25" s="768"/>
      <c r="F25" s="134">
        <v>428073.00591999997</v>
      </c>
      <c r="G25" s="135">
        <v>6.2835128559018738E-2</v>
      </c>
      <c r="H25" s="136">
        <v>6.2835128559018738E-2</v>
      </c>
      <c r="I25" s="134">
        <v>1171445.3193399999</v>
      </c>
      <c r="J25" s="135">
        <v>0.10911665588577245</v>
      </c>
      <c r="K25" s="136">
        <v>0.1719517844447912</v>
      </c>
      <c r="L25" s="134">
        <v>2271310.0712599996</v>
      </c>
      <c r="M25" s="135">
        <v>0.16144475855443693</v>
      </c>
      <c r="N25" s="136">
        <v>0.33339654299922816</v>
      </c>
      <c r="O25" s="134">
        <v>2914100.7721799994</v>
      </c>
      <c r="P25" s="135">
        <v>9.4352682300173296E-2</v>
      </c>
      <c r="Q25" s="136">
        <v>0.42774922529940146</v>
      </c>
      <c r="R25" s="134">
        <v>3382084.7470999993</v>
      </c>
      <c r="S25" s="135">
        <v>6.8693500456682099E-2</v>
      </c>
      <c r="T25" s="136">
        <v>0.49644272575608356</v>
      </c>
      <c r="U25" s="134">
        <v>3629398.4655199992</v>
      </c>
      <c r="V25" s="135">
        <v>3.6302193963227466E-2</v>
      </c>
      <c r="W25" s="136">
        <v>0.53274491971931104</v>
      </c>
      <c r="X25" s="130"/>
    </row>
    <row r="26" spans="1:24" ht="4.1500000000000004" customHeight="1" x14ac:dyDescent="0.25">
      <c r="A26" s="17"/>
      <c r="B26" s="137"/>
      <c r="C26" s="137"/>
      <c r="D26" s="138"/>
      <c r="E26" s="139"/>
      <c r="F26" s="140"/>
      <c r="G26" s="140"/>
      <c r="H26" s="141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</row>
    <row r="27" spans="1:24" x14ac:dyDescent="0.25">
      <c r="A27" s="756" t="s">
        <v>4</v>
      </c>
      <c r="B27" s="759" t="s">
        <v>5</v>
      </c>
      <c r="C27" s="760"/>
      <c r="D27" s="763" t="s">
        <v>0</v>
      </c>
      <c r="E27" s="765" t="s">
        <v>17</v>
      </c>
      <c r="F27" s="753" t="s">
        <v>215</v>
      </c>
      <c r="G27" s="754"/>
      <c r="H27" s="755"/>
      <c r="I27" s="753" t="s">
        <v>216</v>
      </c>
      <c r="J27" s="754"/>
      <c r="K27" s="755"/>
      <c r="L27" s="753" t="s">
        <v>217</v>
      </c>
      <c r="M27" s="754"/>
      <c r="N27" s="755"/>
      <c r="O27" s="753" t="s">
        <v>218</v>
      </c>
      <c r="P27" s="754"/>
      <c r="Q27" s="755"/>
      <c r="R27" s="753" t="s">
        <v>219</v>
      </c>
      <c r="S27" s="754"/>
      <c r="T27" s="755"/>
      <c r="U27" s="753" t="s">
        <v>220</v>
      </c>
      <c r="V27" s="754"/>
      <c r="W27" s="755"/>
      <c r="X27" s="142" t="s">
        <v>179</v>
      </c>
    </row>
    <row r="28" spans="1:24" x14ac:dyDescent="0.25">
      <c r="A28" s="756" t="s">
        <v>4</v>
      </c>
      <c r="B28" s="761"/>
      <c r="C28" s="762"/>
      <c r="D28" s="764"/>
      <c r="E28" s="766"/>
      <c r="F28" s="143" t="s">
        <v>18</v>
      </c>
      <c r="G28" s="143" t="s">
        <v>0</v>
      </c>
      <c r="H28" s="144" t="s">
        <v>28</v>
      </c>
      <c r="I28" s="143" t="s">
        <v>18</v>
      </c>
      <c r="J28" s="143" t="s">
        <v>0</v>
      </c>
      <c r="K28" s="144" t="s">
        <v>28</v>
      </c>
      <c r="L28" s="143" t="s">
        <v>18</v>
      </c>
      <c r="M28" s="143" t="s">
        <v>0</v>
      </c>
      <c r="N28" s="144" t="s">
        <v>28</v>
      </c>
      <c r="O28" s="143" t="s">
        <v>18</v>
      </c>
      <c r="P28" s="143" t="s">
        <v>0</v>
      </c>
      <c r="Q28" s="144" t="s">
        <v>28</v>
      </c>
      <c r="R28" s="143" t="s">
        <v>18</v>
      </c>
      <c r="S28" s="143" t="s">
        <v>0</v>
      </c>
      <c r="T28" s="144" t="s">
        <v>28</v>
      </c>
      <c r="U28" s="143" t="s">
        <v>18</v>
      </c>
      <c r="V28" s="143" t="s">
        <v>0</v>
      </c>
      <c r="W28" s="144" t="s">
        <v>28</v>
      </c>
      <c r="X28" s="145"/>
    </row>
    <row r="29" spans="1:24" x14ac:dyDescent="0.25">
      <c r="A29" s="104">
        <v>1</v>
      </c>
      <c r="B29" s="108" t="s">
        <v>711</v>
      </c>
      <c r="C29" s="109"/>
      <c r="D29" s="110">
        <v>3.5804243206017598E-2</v>
      </c>
      <c r="E29" s="111">
        <v>243921.36</v>
      </c>
      <c r="F29" s="112">
        <v>0</v>
      </c>
      <c r="G29" s="113"/>
      <c r="H29" s="114">
        <v>1</v>
      </c>
      <c r="I29" s="112">
        <v>0</v>
      </c>
      <c r="J29" s="113"/>
      <c r="K29" s="114">
        <v>1</v>
      </c>
      <c r="L29" s="112">
        <v>0</v>
      </c>
      <c r="M29" s="113"/>
      <c r="N29" s="114">
        <v>1</v>
      </c>
      <c r="O29" s="112">
        <v>0</v>
      </c>
      <c r="P29" s="113"/>
      <c r="Q29" s="114">
        <v>1</v>
      </c>
      <c r="R29" s="112">
        <v>0</v>
      </c>
      <c r="S29" s="113"/>
      <c r="T29" s="114">
        <v>1</v>
      </c>
      <c r="U29" s="112">
        <v>0</v>
      </c>
      <c r="V29" s="113"/>
      <c r="W29" s="114">
        <v>1</v>
      </c>
      <c r="X29" s="115">
        <v>1</v>
      </c>
    </row>
    <row r="30" spans="1:24" x14ac:dyDescent="0.25">
      <c r="A30" s="105">
        <v>2</v>
      </c>
      <c r="B30" s="108" t="s">
        <v>114</v>
      </c>
      <c r="C30" s="109"/>
      <c r="D30" s="110">
        <v>2.9701297779444434E-2</v>
      </c>
      <c r="E30" s="111">
        <v>202344.2</v>
      </c>
      <c r="F30" s="112">
        <v>0</v>
      </c>
      <c r="G30" s="113"/>
      <c r="H30" s="114">
        <v>1</v>
      </c>
      <c r="I30" s="112">
        <v>0</v>
      </c>
      <c r="J30" s="113"/>
      <c r="K30" s="114">
        <v>1</v>
      </c>
      <c r="L30" s="112">
        <v>0</v>
      </c>
      <c r="M30" s="113"/>
      <c r="N30" s="114">
        <v>1</v>
      </c>
      <c r="O30" s="112">
        <v>0</v>
      </c>
      <c r="P30" s="113"/>
      <c r="Q30" s="114">
        <v>1</v>
      </c>
      <c r="R30" s="112">
        <v>0</v>
      </c>
      <c r="S30" s="113"/>
      <c r="T30" s="114">
        <v>1</v>
      </c>
      <c r="U30" s="112">
        <v>0</v>
      </c>
      <c r="V30" s="113"/>
      <c r="W30" s="114">
        <v>1</v>
      </c>
      <c r="X30" s="115">
        <v>1</v>
      </c>
    </row>
    <row r="31" spans="1:24" x14ac:dyDescent="0.25">
      <c r="A31" s="105">
        <v>3</v>
      </c>
      <c r="B31" s="108" t="s">
        <v>535</v>
      </c>
      <c r="C31" s="116"/>
      <c r="D31" s="110">
        <v>0.12678055356744508</v>
      </c>
      <c r="E31" s="111">
        <v>863710.06</v>
      </c>
      <c r="F31" s="112">
        <v>215927.51500000001</v>
      </c>
      <c r="G31" s="113">
        <v>0.25</v>
      </c>
      <c r="H31" s="114">
        <v>0.75</v>
      </c>
      <c r="I31" s="112">
        <v>215927.51500000001</v>
      </c>
      <c r="J31" s="113">
        <v>0.25</v>
      </c>
      <c r="K31" s="114">
        <v>1</v>
      </c>
      <c r="L31" s="112">
        <v>0</v>
      </c>
      <c r="M31" s="113"/>
      <c r="N31" s="114">
        <v>1</v>
      </c>
      <c r="O31" s="112">
        <v>0</v>
      </c>
      <c r="P31" s="113"/>
      <c r="Q31" s="114">
        <v>1</v>
      </c>
      <c r="R31" s="112">
        <v>0</v>
      </c>
      <c r="S31" s="113"/>
      <c r="T31" s="114">
        <v>1</v>
      </c>
      <c r="U31" s="112">
        <v>0</v>
      </c>
      <c r="V31" s="113"/>
      <c r="W31" s="114">
        <v>1</v>
      </c>
      <c r="X31" s="115">
        <v>1</v>
      </c>
    </row>
    <row r="32" spans="1:24" x14ac:dyDescent="0.25">
      <c r="A32" s="105">
        <v>4</v>
      </c>
      <c r="B32" s="108" t="s">
        <v>537</v>
      </c>
      <c r="C32" s="116"/>
      <c r="D32" s="110">
        <v>0.19392168996306944</v>
      </c>
      <c r="E32" s="111">
        <v>1321118.3400000001</v>
      </c>
      <c r="F32" s="112">
        <v>330279.58500000002</v>
      </c>
      <c r="G32" s="113">
        <v>0.25</v>
      </c>
      <c r="H32" s="114">
        <v>0.75</v>
      </c>
      <c r="I32" s="112">
        <v>330279.58500000002</v>
      </c>
      <c r="J32" s="113">
        <v>0.25</v>
      </c>
      <c r="K32" s="114">
        <v>1</v>
      </c>
      <c r="L32" s="112">
        <v>0</v>
      </c>
      <c r="M32" s="113"/>
      <c r="N32" s="114">
        <v>1</v>
      </c>
      <c r="O32" s="112">
        <v>0</v>
      </c>
      <c r="P32" s="113"/>
      <c r="Q32" s="114">
        <v>1</v>
      </c>
      <c r="R32" s="112">
        <v>0</v>
      </c>
      <c r="S32" s="113"/>
      <c r="T32" s="114">
        <v>1</v>
      </c>
      <c r="U32" s="112">
        <v>0</v>
      </c>
      <c r="V32" s="113"/>
      <c r="W32" s="114">
        <v>1</v>
      </c>
      <c r="X32" s="115">
        <v>1</v>
      </c>
    </row>
    <row r="33" spans="1:24" x14ac:dyDescent="0.25">
      <c r="A33" s="105">
        <v>5</v>
      </c>
      <c r="B33" s="108" t="s">
        <v>116</v>
      </c>
      <c r="C33" s="116"/>
      <c r="D33" s="110">
        <v>0.14829001622886678</v>
      </c>
      <c r="E33" s="111">
        <v>1010246.25</v>
      </c>
      <c r="F33" s="112">
        <v>0</v>
      </c>
      <c r="G33" s="113"/>
      <c r="H33" s="114">
        <v>0.5</v>
      </c>
      <c r="I33" s="112">
        <v>252561.5625</v>
      </c>
      <c r="J33" s="113">
        <v>0.25</v>
      </c>
      <c r="K33" s="114">
        <v>0.75</v>
      </c>
      <c r="L33" s="112">
        <v>252561.5625</v>
      </c>
      <c r="M33" s="113">
        <v>0.25</v>
      </c>
      <c r="N33" s="114">
        <v>1</v>
      </c>
      <c r="O33" s="112">
        <v>0</v>
      </c>
      <c r="P33" s="113"/>
      <c r="Q33" s="114">
        <v>1</v>
      </c>
      <c r="R33" s="112">
        <v>0</v>
      </c>
      <c r="S33" s="113"/>
      <c r="T33" s="114">
        <v>1</v>
      </c>
      <c r="U33" s="112">
        <v>0</v>
      </c>
      <c r="V33" s="113"/>
      <c r="W33" s="114">
        <v>1</v>
      </c>
      <c r="X33" s="115">
        <v>1</v>
      </c>
    </row>
    <row r="34" spans="1:24" x14ac:dyDescent="0.25">
      <c r="A34" s="105">
        <v>6</v>
      </c>
      <c r="B34" s="108" t="s">
        <v>717</v>
      </c>
      <c r="C34" s="116"/>
      <c r="D34" s="110">
        <v>2.2119634490974611E-2</v>
      </c>
      <c r="E34" s="111">
        <v>150693.07</v>
      </c>
      <c r="F34" s="112">
        <v>0</v>
      </c>
      <c r="G34" s="113"/>
      <c r="H34" s="114">
        <v>0.5</v>
      </c>
      <c r="I34" s="112">
        <v>0</v>
      </c>
      <c r="J34" s="113"/>
      <c r="K34" s="114">
        <v>0.5</v>
      </c>
      <c r="L34" s="112">
        <v>15069.307000000001</v>
      </c>
      <c r="M34" s="113">
        <v>0.1</v>
      </c>
      <c r="N34" s="114">
        <v>0.6</v>
      </c>
      <c r="O34" s="112">
        <v>22603.960500000001</v>
      </c>
      <c r="P34" s="113">
        <v>0.15</v>
      </c>
      <c r="Q34" s="114">
        <v>0.75</v>
      </c>
      <c r="R34" s="112">
        <v>37673.267500000002</v>
      </c>
      <c r="S34" s="113">
        <v>0.25</v>
      </c>
      <c r="T34" s="114">
        <v>1</v>
      </c>
      <c r="U34" s="112">
        <v>0</v>
      </c>
      <c r="V34" s="113"/>
      <c r="W34" s="114">
        <v>1</v>
      </c>
      <c r="X34" s="115">
        <v>1</v>
      </c>
    </row>
    <row r="35" spans="1:24" x14ac:dyDescent="0.25">
      <c r="A35" s="105">
        <v>7</v>
      </c>
      <c r="B35" s="108" t="s">
        <v>119</v>
      </c>
      <c r="C35" s="116"/>
      <c r="D35" s="110">
        <v>0.10327367678819128</v>
      </c>
      <c r="E35" s="111">
        <v>703566.21</v>
      </c>
      <c r="F35" s="112">
        <v>0</v>
      </c>
      <c r="G35" s="113"/>
      <c r="H35" s="114">
        <v>0.5</v>
      </c>
      <c r="I35" s="112">
        <v>0</v>
      </c>
      <c r="J35" s="113"/>
      <c r="K35" s="114">
        <v>0.5</v>
      </c>
      <c r="L35" s="112">
        <v>0</v>
      </c>
      <c r="M35" s="113"/>
      <c r="N35" s="114">
        <v>0.5</v>
      </c>
      <c r="O35" s="112">
        <v>175891.55249999999</v>
      </c>
      <c r="P35" s="113">
        <v>0.25</v>
      </c>
      <c r="Q35" s="114">
        <v>0.75</v>
      </c>
      <c r="R35" s="112">
        <v>175891.55249999999</v>
      </c>
      <c r="S35" s="113">
        <v>0.25</v>
      </c>
      <c r="T35" s="114">
        <v>1</v>
      </c>
      <c r="U35" s="112">
        <v>0</v>
      </c>
      <c r="V35" s="113"/>
      <c r="W35" s="114">
        <v>1</v>
      </c>
      <c r="X35" s="115">
        <v>1</v>
      </c>
    </row>
    <row r="36" spans="1:24" x14ac:dyDescent="0.25">
      <c r="A36" s="105">
        <v>8</v>
      </c>
      <c r="B36" s="108" t="s">
        <v>694</v>
      </c>
      <c r="C36" s="109"/>
      <c r="D36" s="110">
        <v>0.14541378252584594</v>
      </c>
      <c r="E36" s="111">
        <v>990651.51</v>
      </c>
      <c r="F36" s="112">
        <v>247662.8775</v>
      </c>
      <c r="G36" s="113">
        <v>0.25</v>
      </c>
      <c r="H36" s="114">
        <v>0.75</v>
      </c>
      <c r="I36" s="112">
        <v>148597.72649999999</v>
      </c>
      <c r="J36" s="113">
        <v>0.15</v>
      </c>
      <c r="K36" s="114">
        <v>0.9</v>
      </c>
      <c r="L36" s="112">
        <v>0</v>
      </c>
      <c r="M36" s="113"/>
      <c r="N36" s="114">
        <v>0.9</v>
      </c>
      <c r="O36" s="112">
        <v>99065.151000000013</v>
      </c>
      <c r="P36" s="113">
        <v>0.1</v>
      </c>
      <c r="Q36" s="114">
        <v>1</v>
      </c>
      <c r="R36" s="112">
        <v>0</v>
      </c>
      <c r="S36" s="113"/>
      <c r="T36" s="114">
        <v>1</v>
      </c>
      <c r="U36" s="112">
        <v>0</v>
      </c>
      <c r="V36" s="113"/>
      <c r="W36" s="114">
        <v>1</v>
      </c>
      <c r="X36" s="115">
        <v>1</v>
      </c>
    </row>
    <row r="37" spans="1:24" x14ac:dyDescent="0.25">
      <c r="A37" s="105">
        <v>9</v>
      </c>
      <c r="B37" s="108" t="s">
        <v>649</v>
      </c>
      <c r="C37" s="109"/>
      <c r="D37" s="110">
        <v>0.12743186070846083</v>
      </c>
      <c r="E37" s="111">
        <v>868147.17999999982</v>
      </c>
      <c r="F37" s="112">
        <v>217036.79499999995</v>
      </c>
      <c r="G37" s="113">
        <v>0.25</v>
      </c>
      <c r="H37" s="114">
        <v>0.75</v>
      </c>
      <c r="I37" s="112">
        <v>130222.07699999996</v>
      </c>
      <c r="J37" s="113">
        <v>0.15</v>
      </c>
      <c r="K37" s="114">
        <v>0.9</v>
      </c>
      <c r="L37" s="112">
        <v>0</v>
      </c>
      <c r="M37" s="113"/>
      <c r="N37" s="114">
        <v>0.9</v>
      </c>
      <c r="O37" s="112">
        <v>86814.717999999993</v>
      </c>
      <c r="P37" s="113">
        <v>0.1</v>
      </c>
      <c r="Q37" s="114">
        <v>1</v>
      </c>
      <c r="R37" s="112">
        <v>0</v>
      </c>
      <c r="S37" s="113"/>
      <c r="T37" s="114">
        <v>1</v>
      </c>
      <c r="U37" s="112">
        <v>0</v>
      </c>
      <c r="V37" s="113"/>
      <c r="W37" s="114">
        <v>1</v>
      </c>
      <c r="X37" s="115">
        <v>1</v>
      </c>
    </row>
    <row r="38" spans="1:24" x14ac:dyDescent="0.25">
      <c r="A38" s="105">
        <v>10</v>
      </c>
      <c r="B38" s="108" t="s">
        <v>647</v>
      </c>
      <c r="C38" s="116"/>
      <c r="D38" s="110">
        <v>2.7163044736057421E-2</v>
      </c>
      <c r="E38" s="111">
        <v>185051.99999999997</v>
      </c>
      <c r="F38" s="112">
        <v>0</v>
      </c>
      <c r="G38" s="113"/>
      <c r="H38" s="114">
        <v>0.5</v>
      </c>
      <c r="I38" s="112">
        <v>0</v>
      </c>
      <c r="J38" s="113"/>
      <c r="K38" s="114">
        <v>0.5</v>
      </c>
      <c r="L38" s="112">
        <v>0</v>
      </c>
      <c r="M38" s="113"/>
      <c r="N38" s="114">
        <v>0.5</v>
      </c>
      <c r="O38" s="112">
        <v>0</v>
      </c>
      <c r="P38" s="113"/>
      <c r="Q38" s="114">
        <v>0.5</v>
      </c>
      <c r="R38" s="112">
        <v>46262.999999999993</v>
      </c>
      <c r="S38" s="113">
        <v>0.25</v>
      </c>
      <c r="T38" s="114">
        <v>0.75</v>
      </c>
      <c r="U38" s="112">
        <v>46262.999999999993</v>
      </c>
      <c r="V38" s="113">
        <v>0.25</v>
      </c>
      <c r="W38" s="114">
        <v>1</v>
      </c>
      <c r="X38" s="115">
        <v>1</v>
      </c>
    </row>
    <row r="39" spans="1:24" x14ac:dyDescent="0.25">
      <c r="A39" s="105">
        <v>11</v>
      </c>
      <c r="B39" s="108" t="s">
        <v>132</v>
      </c>
      <c r="C39" s="116"/>
      <c r="D39" s="110">
        <v>3.9253867100187211E-2</v>
      </c>
      <c r="E39" s="111">
        <v>267422.40000000002</v>
      </c>
      <c r="F39" s="112">
        <v>22276.285920000002</v>
      </c>
      <c r="G39" s="113">
        <v>8.3299999999999999E-2</v>
      </c>
      <c r="H39" s="114">
        <v>0.58309999999999995</v>
      </c>
      <c r="I39" s="112">
        <v>22276.285920000002</v>
      </c>
      <c r="J39" s="113">
        <v>8.3299999999999999E-2</v>
      </c>
      <c r="K39" s="114">
        <v>0.66639999999999999</v>
      </c>
      <c r="L39" s="112">
        <v>22276.285920000002</v>
      </c>
      <c r="M39" s="113">
        <v>8.3299999999999999E-2</v>
      </c>
      <c r="N39" s="114">
        <v>0.74970000000000003</v>
      </c>
      <c r="O39" s="112">
        <v>22276.285920000002</v>
      </c>
      <c r="P39" s="113">
        <v>8.3299999999999999E-2</v>
      </c>
      <c r="Q39" s="114">
        <v>0.83300000000000007</v>
      </c>
      <c r="R39" s="112">
        <v>22276.285920000002</v>
      </c>
      <c r="S39" s="113">
        <v>8.3299999999999999E-2</v>
      </c>
      <c r="T39" s="114">
        <v>0.91630000000000011</v>
      </c>
      <c r="U39" s="112">
        <v>22383.25488</v>
      </c>
      <c r="V39" s="113">
        <v>8.3699999999999997E-2</v>
      </c>
      <c r="W39" s="114">
        <v>1</v>
      </c>
      <c r="X39" s="115">
        <v>1.0000000000000002</v>
      </c>
    </row>
    <row r="40" spans="1:24" x14ac:dyDescent="0.25">
      <c r="A40" s="105">
        <v>12</v>
      </c>
      <c r="B40" s="108" t="s">
        <v>131</v>
      </c>
      <c r="C40" s="116"/>
      <c r="D40" s="110">
        <v>8.4633290543939261E-4</v>
      </c>
      <c r="E40" s="111">
        <v>5765.76</v>
      </c>
      <c r="F40" s="112">
        <v>0</v>
      </c>
      <c r="G40" s="113"/>
      <c r="H40" s="114">
        <v>0.5</v>
      </c>
      <c r="I40" s="112">
        <v>0</v>
      </c>
      <c r="J40" s="113"/>
      <c r="K40" s="114">
        <v>0.5</v>
      </c>
      <c r="L40" s="112">
        <v>0</v>
      </c>
      <c r="M40" s="113"/>
      <c r="N40" s="114">
        <v>0.5</v>
      </c>
      <c r="O40" s="112">
        <v>0</v>
      </c>
      <c r="P40" s="113"/>
      <c r="Q40" s="114">
        <v>0.5</v>
      </c>
      <c r="R40" s="112">
        <v>0</v>
      </c>
      <c r="S40" s="113"/>
      <c r="T40" s="114">
        <v>0.5</v>
      </c>
      <c r="U40" s="112">
        <v>2882.88</v>
      </c>
      <c r="V40" s="113">
        <v>0.5</v>
      </c>
      <c r="W40" s="114">
        <v>1</v>
      </c>
      <c r="X40" s="115">
        <v>1</v>
      </c>
    </row>
    <row r="41" spans="1:24" x14ac:dyDescent="0.25">
      <c r="A41" s="2"/>
      <c r="B41" s="117"/>
      <c r="C41" s="117"/>
      <c r="D41" s="118">
        <v>1</v>
      </c>
      <c r="E41" s="119">
        <v>6812638.3399999999</v>
      </c>
      <c r="F41" s="120"/>
      <c r="G41" s="121"/>
      <c r="H41" s="122"/>
      <c r="I41" s="120"/>
      <c r="J41" s="121"/>
      <c r="K41" s="123"/>
      <c r="L41" s="124"/>
      <c r="M41" s="113"/>
      <c r="N41" s="126"/>
      <c r="O41" s="124"/>
      <c r="P41" s="113"/>
      <c r="Q41" s="126"/>
      <c r="R41" s="127"/>
      <c r="S41" s="113"/>
      <c r="T41" s="129"/>
      <c r="U41" s="127"/>
      <c r="V41" s="113"/>
      <c r="W41" s="129"/>
      <c r="X41" s="130"/>
    </row>
    <row r="42" spans="1:24" x14ac:dyDescent="0.25">
      <c r="A42" s="4"/>
      <c r="B42" s="757" t="s">
        <v>7</v>
      </c>
      <c r="C42" s="757"/>
      <c r="D42" s="757"/>
      <c r="E42" s="758"/>
      <c r="F42" s="131">
        <v>1033183.05842</v>
      </c>
      <c r="G42" s="132"/>
      <c r="H42" s="133"/>
      <c r="I42" s="131">
        <v>1099864.75192</v>
      </c>
      <c r="J42" s="132"/>
      <c r="K42" s="133"/>
      <c r="L42" s="131">
        <v>289907.15542000002</v>
      </c>
      <c r="M42" s="132"/>
      <c r="N42" s="133"/>
      <c r="O42" s="131">
        <v>406651.66791999998</v>
      </c>
      <c r="P42" s="132"/>
      <c r="Q42" s="133"/>
      <c r="R42" s="131">
        <v>282104.10592</v>
      </c>
      <c r="S42" s="132"/>
      <c r="T42" s="133"/>
      <c r="U42" s="131">
        <v>71529.134879999998</v>
      </c>
      <c r="V42" s="132"/>
      <c r="W42" s="133"/>
      <c r="X42" s="130"/>
    </row>
    <row r="43" spans="1:24" x14ac:dyDescent="0.25">
      <c r="A43" s="3"/>
      <c r="B43" s="751" t="s">
        <v>8</v>
      </c>
      <c r="C43" s="751"/>
      <c r="D43" s="751"/>
      <c r="E43" s="752"/>
      <c r="F43" s="148">
        <v>4662581.5239399988</v>
      </c>
      <c r="G43" s="149">
        <v>0.15165681882065091</v>
      </c>
      <c r="H43" s="150">
        <v>0.68440173853996189</v>
      </c>
      <c r="I43" s="148">
        <v>5762446.2758599985</v>
      </c>
      <c r="J43" s="149">
        <v>0.16144475855443693</v>
      </c>
      <c r="K43" s="150">
        <v>0.84584649709439885</v>
      </c>
      <c r="L43" s="148">
        <v>6052353.4312799983</v>
      </c>
      <c r="M43" s="149">
        <v>4.2554314635759753E-2</v>
      </c>
      <c r="N43" s="150">
        <v>0.88840081173015861</v>
      </c>
      <c r="O43" s="148">
        <v>6459005.0991999982</v>
      </c>
      <c r="P43" s="149">
        <v>5.9690775823570283E-2</v>
      </c>
      <c r="Q43" s="150">
        <v>0.94809158755372891</v>
      </c>
      <c r="R43" s="148">
        <v>6741109.2051199982</v>
      </c>
      <c r="S43" s="149">
        <v>4.1408936133251424E-2</v>
      </c>
      <c r="T43" s="150">
        <v>0.98950052368698038</v>
      </c>
      <c r="U43" s="148">
        <v>6812638.339999998</v>
      </c>
      <c r="V43" s="149">
        <v>1.0499476313019722E-2</v>
      </c>
      <c r="W43" s="150">
        <v>1</v>
      </c>
      <c r="X43" s="107"/>
    </row>
    <row r="45" spans="1:24" x14ac:dyDescent="0.25">
      <c r="E45" t="s">
        <v>258</v>
      </c>
    </row>
  </sheetData>
  <mergeCells count="33">
    <mergeCell ref="U6:X8"/>
    <mergeCell ref="C1:X1"/>
    <mergeCell ref="C2:X2"/>
    <mergeCell ref="C3:X3"/>
    <mergeCell ref="A4:X4"/>
    <mergeCell ref="B5:T5"/>
    <mergeCell ref="B6:T6"/>
    <mergeCell ref="B7:T7"/>
    <mergeCell ref="B8:T8"/>
    <mergeCell ref="L9:N9"/>
    <mergeCell ref="A9:A10"/>
    <mergeCell ref="F9:H9"/>
    <mergeCell ref="R9:T9"/>
    <mergeCell ref="O9:Q9"/>
    <mergeCell ref="B9:C10"/>
    <mergeCell ref="D9:D10"/>
    <mergeCell ref="E9:E10"/>
    <mergeCell ref="B43:E43"/>
    <mergeCell ref="F27:H27"/>
    <mergeCell ref="U9:W9"/>
    <mergeCell ref="A27:A28"/>
    <mergeCell ref="U27:W27"/>
    <mergeCell ref="B24:E24"/>
    <mergeCell ref="B42:E42"/>
    <mergeCell ref="I27:K27"/>
    <mergeCell ref="B27:C28"/>
    <mergeCell ref="D27:D28"/>
    <mergeCell ref="E27:E28"/>
    <mergeCell ref="L27:N27"/>
    <mergeCell ref="O27:Q27"/>
    <mergeCell ref="R27:T27"/>
    <mergeCell ref="B25:E25"/>
    <mergeCell ref="I9:K9"/>
  </mergeCells>
  <phoneticPr fontId="2" type="noConversion"/>
  <conditionalFormatting sqref="G11:G22 V11:V23 M29:M41 P29:P41 S29:S41 V29:V41">
    <cfRule type="cellIs" dxfId="44" priority="12" operator="greaterThan">
      <formula>0</formula>
    </cfRule>
  </conditionalFormatting>
  <conditionalFormatting sqref="G29:G40">
    <cfRule type="cellIs" dxfId="43" priority="6" operator="greaterThan">
      <formula>0</formula>
    </cfRule>
  </conditionalFormatting>
  <conditionalFormatting sqref="J11:J22">
    <cfRule type="cellIs" dxfId="42" priority="11" operator="greaterThan">
      <formula>0</formula>
    </cfRule>
  </conditionalFormatting>
  <conditionalFormatting sqref="J29:J40">
    <cfRule type="cellIs" dxfId="41" priority="5" operator="greaterThan">
      <formula>0</formula>
    </cfRule>
  </conditionalFormatting>
  <conditionalFormatting sqref="M11:M22">
    <cfRule type="cellIs" dxfId="40" priority="10" operator="greaterThan">
      <formula>0</formula>
    </cfRule>
  </conditionalFormatting>
  <conditionalFormatting sqref="P11:P22">
    <cfRule type="cellIs" dxfId="39" priority="9" operator="greaterThan">
      <formula>0</formula>
    </cfRule>
  </conditionalFormatting>
  <conditionalFormatting sqref="S11:S22">
    <cfRule type="cellIs" dxfId="38" priority="8" operator="greaterThan">
      <formula>0</formula>
    </cfRule>
  </conditionalFormatting>
  <pageMargins left="0.23622047244094491" right="0.23622047244094491" top="0.35433070866141736" bottom="0.55118110236220474" header="0.31496062992125984" footer="0.31496062992125984"/>
  <pageSetup paperSize="9" scale="40" fitToHeight="0" orientation="landscape" horizontalDpi="4294967292" verticalDpi="300" r:id="rId1"/>
  <headerFooter>
    <oddFooter>Página &amp;P de 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L169"/>
  <sheetViews>
    <sheetView workbookViewId="0"/>
  </sheetViews>
  <sheetFormatPr defaultColWidth="9.140625" defaultRowHeight="15" x14ac:dyDescent="0.25"/>
  <cols>
    <col min="1" max="1" width="21.28515625" customWidth="1"/>
    <col min="2" max="2" width="45.7109375" customWidth="1"/>
    <col min="3" max="3" width="26.28515625" customWidth="1"/>
    <col min="4" max="4" width="14.5703125" customWidth="1"/>
    <col min="5" max="5" width="17.42578125" customWidth="1"/>
    <col min="6" max="6" width="15.140625" customWidth="1"/>
  </cols>
  <sheetData>
    <row r="1" spans="1:7" x14ac:dyDescent="0.25">
      <c r="A1" s="22"/>
      <c r="B1" s="151" t="s">
        <v>1</v>
      </c>
      <c r="C1" s="183"/>
      <c r="D1" s="183"/>
      <c r="E1" s="184"/>
    </row>
    <row r="2" spans="1:7" ht="15.75" x14ac:dyDescent="0.25">
      <c r="A2" s="23"/>
      <c r="B2" s="152" t="str">
        <f>[6]COMPOSIÇÃO!C2</f>
        <v>PREFEITURA MUNICIPAL DE BANDEIRANTES</v>
      </c>
      <c r="C2" s="153"/>
      <c r="D2" s="153"/>
      <c r="E2" s="154"/>
    </row>
    <row r="3" spans="1:7" x14ac:dyDescent="0.25">
      <c r="A3" s="24"/>
      <c r="B3" s="151" t="str">
        <f>[9]ORÇAMENTO_DES!C3</f>
        <v>SECRETARIA DE OBRAS</v>
      </c>
      <c r="C3" s="183"/>
      <c r="D3" s="183"/>
      <c r="E3" s="184"/>
    </row>
    <row r="4" spans="1:7" ht="20.45" customHeight="1" x14ac:dyDescent="0.25">
      <c r="A4" s="552" t="s">
        <v>147</v>
      </c>
      <c r="B4" s="553"/>
      <c r="C4" s="553"/>
      <c r="D4" s="553"/>
      <c r="E4" s="554"/>
    </row>
    <row r="5" spans="1:7" ht="14.45" customHeight="1" x14ac:dyDescent="0.25">
      <c r="A5" s="32" t="str">
        <f>[10]ORÇAMENTO_DES!A3</f>
        <v>Objeto:</v>
      </c>
      <c r="B5" s="163" t="e">
        <f>#REF!</f>
        <v>#REF!</v>
      </c>
      <c r="C5" s="33"/>
      <c r="D5" s="678" t="s">
        <v>43</v>
      </c>
      <c r="E5" s="679"/>
    </row>
    <row r="6" spans="1:7" x14ac:dyDescent="0.25">
      <c r="A6" s="32" t="s">
        <v>2</v>
      </c>
      <c r="B6" s="163" t="e">
        <f>#REF!</f>
        <v>#REF!</v>
      </c>
      <c r="C6" s="186"/>
      <c r="D6" s="187"/>
      <c r="E6" s="57"/>
      <c r="F6" s="31"/>
      <c r="G6" s="155"/>
    </row>
    <row r="7" spans="1:7" ht="14.45" customHeight="1" x14ac:dyDescent="0.25">
      <c r="A7" s="32" t="s">
        <v>3</v>
      </c>
      <c r="B7" s="163" t="str">
        <f>ORÇAMENTO_DES!C8</f>
        <v>JARDIM DOS ESTADOS</v>
      </c>
      <c r="C7" s="33"/>
      <c r="D7" s="680" t="s">
        <v>111</v>
      </c>
      <c r="E7" s="681"/>
    </row>
    <row r="8" spans="1:7" x14ac:dyDescent="0.25">
      <c r="A8" s="28" t="str">
        <f>[9]ORÇAMENTO_DES!A9</f>
        <v>SIST./REF.:</v>
      </c>
      <c r="B8" s="99" t="e">
        <f>#REF!</f>
        <v>#REF!</v>
      </c>
      <c r="C8" s="185"/>
      <c r="D8" s="682"/>
      <c r="E8" s="683"/>
    </row>
    <row r="9" spans="1:7" x14ac:dyDescent="0.25">
      <c r="A9" s="28"/>
      <c r="B9" s="185"/>
      <c r="C9" s="185"/>
      <c r="D9" s="187"/>
      <c r="E9" s="58"/>
      <c r="F9" s="156"/>
      <c r="G9" s="156"/>
    </row>
    <row r="10" spans="1:7" s="35" customFormat="1" ht="14.25" customHeight="1" x14ac:dyDescent="0.2">
      <c r="A10" s="181" t="s">
        <v>148</v>
      </c>
      <c r="B10" s="181" t="s">
        <v>149</v>
      </c>
      <c r="C10" s="181" t="s">
        <v>150</v>
      </c>
      <c r="D10" s="181" t="s">
        <v>151</v>
      </c>
      <c r="E10" s="181" t="s">
        <v>152</v>
      </c>
      <c r="F10" s="60"/>
    </row>
    <row r="11" spans="1:7" s="35" customFormat="1" ht="14.25" customHeight="1" x14ac:dyDescent="0.2">
      <c r="A11" s="59" t="s">
        <v>153</v>
      </c>
      <c r="B11" s="102" t="s">
        <v>320</v>
      </c>
      <c r="C11" s="102" t="s">
        <v>321</v>
      </c>
      <c r="D11" s="182" t="s">
        <v>322</v>
      </c>
      <c r="E11" s="182" t="s">
        <v>323</v>
      </c>
      <c r="F11" s="60"/>
    </row>
    <row r="12" spans="1:7" s="35" customFormat="1" ht="14.25" customHeight="1" x14ac:dyDescent="0.2">
      <c r="A12" s="59" t="s">
        <v>155</v>
      </c>
      <c r="B12" s="102" t="s">
        <v>324</v>
      </c>
      <c r="C12" s="102" t="s">
        <v>325</v>
      </c>
      <c r="D12" s="182" t="s">
        <v>326</v>
      </c>
      <c r="E12" s="182" t="s">
        <v>327</v>
      </c>
      <c r="F12" s="60"/>
    </row>
    <row r="13" spans="1:7" s="35" customFormat="1" ht="12.75" x14ac:dyDescent="0.2">
      <c r="A13" s="59" t="s">
        <v>156</v>
      </c>
      <c r="B13" s="102" t="s">
        <v>328</v>
      </c>
      <c r="C13" s="103" t="s">
        <v>329</v>
      </c>
      <c r="D13" s="182" t="s">
        <v>330</v>
      </c>
      <c r="E13" s="182" t="s">
        <v>331</v>
      </c>
      <c r="F13" s="60"/>
    </row>
    <row r="14" spans="1:7" s="35" customFormat="1" ht="14.25" customHeight="1" x14ac:dyDescent="0.2">
      <c r="A14" s="59" t="s">
        <v>168</v>
      </c>
      <c r="B14" s="102" t="s">
        <v>233</v>
      </c>
      <c r="C14" s="102" t="s">
        <v>234</v>
      </c>
      <c r="D14" s="182" t="s">
        <v>154</v>
      </c>
      <c r="E14" s="182" t="s">
        <v>154</v>
      </c>
      <c r="F14" s="60"/>
    </row>
    <row r="15" spans="1:7" s="35" customFormat="1" ht="14.25" customHeight="1" x14ac:dyDescent="0.2">
      <c r="A15" s="59" t="s">
        <v>169</v>
      </c>
      <c r="B15" s="102" t="s">
        <v>332</v>
      </c>
      <c r="C15" s="102" t="s">
        <v>333</v>
      </c>
      <c r="D15" s="182" t="s">
        <v>154</v>
      </c>
      <c r="E15" s="182" t="s">
        <v>154</v>
      </c>
      <c r="F15" s="60"/>
    </row>
    <row r="16" spans="1:7" s="35" customFormat="1" ht="15" customHeight="1" x14ac:dyDescent="0.2">
      <c r="A16" s="59" t="s">
        <v>170</v>
      </c>
      <c r="B16" s="102" t="s">
        <v>334</v>
      </c>
      <c r="C16" s="102" t="s">
        <v>335</v>
      </c>
      <c r="D16" s="182" t="s">
        <v>336</v>
      </c>
      <c r="E16" s="182" t="s">
        <v>253</v>
      </c>
      <c r="F16" s="60"/>
    </row>
    <row r="17" spans="1:6" s="35" customFormat="1" ht="15" customHeight="1" x14ac:dyDescent="0.2">
      <c r="A17" s="59" t="s">
        <v>171</v>
      </c>
      <c r="B17" s="102" t="s">
        <v>337</v>
      </c>
      <c r="C17" s="102" t="s">
        <v>338</v>
      </c>
      <c r="D17" s="182" t="s">
        <v>154</v>
      </c>
      <c r="E17" s="182" t="s">
        <v>154</v>
      </c>
      <c r="F17" s="60"/>
    </row>
    <row r="18" spans="1:6" s="35" customFormat="1" ht="15" customHeight="1" x14ac:dyDescent="0.2">
      <c r="A18" s="59" t="s">
        <v>200</v>
      </c>
      <c r="B18" s="102" t="s">
        <v>339</v>
      </c>
      <c r="C18" s="102" t="s">
        <v>236</v>
      </c>
      <c r="D18" s="182" t="s">
        <v>154</v>
      </c>
      <c r="E18" s="182" t="s">
        <v>154</v>
      </c>
      <c r="F18" s="60"/>
    </row>
    <row r="19" spans="1:6" s="35" customFormat="1" ht="15" customHeight="1" x14ac:dyDescent="0.2">
      <c r="A19" s="59" t="s">
        <v>201</v>
      </c>
      <c r="B19" s="102" t="s">
        <v>340</v>
      </c>
      <c r="C19" s="102" t="s">
        <v>341</v>
      </c>
      <c r="D19" s="182" t="s">
        <v>154</v>
      </c>
      <c r="E19" s="182" t="s">
        <v>154</v>
      </c>
      <c r="F19" s="60"/>
    </row>
    <row r="20" spans="1:6" s="35" customFormat="1" ht="15" customHeight="1" x14ac:dyDescent="0.2">
      <c r="A20" s="59" t="s">
        <v>202</v>
      </c>
      <c r="B20" s="102" t="s">
        <v>251</v>
      </c>
      <c r="C20" s="102" t="s">
        <v>342</v>
      </c>
      <c r="D20" s="182" t="s">
        <v>252</v>
      </c>
      <c r="E20" s="182" t="s">
        <v>253</v>
      </c>
      <c r="F20" s="60"/>
    </row>
    <row r="21" spans="1:6" s="35" customFormat="1" ht="15" customHeight="1" x14ac:dyDescent="0.2">
      <c r="A21" s="59" t="s">
        <v>203</v>
      </c>
      <c r="B21" s="102" t="s">
        <v>247</v>
      </c>
      <c r="C21" s="102" t="s">
        <v>248</v>
      </c>
      <c r="D21" s="182" t="s">
        <v>249</v>
      </c>
      <c r="E21" s="182" t="s">
        <v>250</v>
      </c>
      <c r="F21" s="60"/>
    </row>
    <row r="22" spans="1:6" s="35" customFormat="1" ht="15" customHeight="1" x14ac:dyDescent="0.2">
      <c r="A22" s="59" t="s">
        <v>204</v>
      </c>
      <c r="B22" s="102" t="s">
        <v>241</v>
      </c>
      <c r="C22" s="102" t="s">
        <v>242</v>
      </c>
      <c r="D22" s="182" t="s">
        <v>243</v>
      </c>
      <c r="E22" s="182" t="s">
        <v>244</v>
      </c>
      <c r="F22" s="60"/>
    </row>
    <row r="23" spans="1:6" s="35" customFormat="1" ht="15" customHeight="1" x14ac:dyDescent="0.2">
      <c r="A23" s="59" t="s">
        <v>226</v>
      </c>
      <c r="B23" s="102" t="s">
        <v>343</v>
      </c>
      <c r="C23" s="102" t="s">
        <v>344</v>
      </c>
      <c r="D23" s="182" t="s">
        <v>345</v>
      </c>
      <c r="E23" s="182" t="s">
        <v>154</v>
      </c>
      <c r="F23" s="60"/>
    </row>
    <row r="24" spans="1:6" s="35" customFormat="1" ht="15" customHeight="1" x14ac:dyDescent="0.2">
      <c r="A24" s="59" t="s">
        <v>227</v>
      </c>
      <c r="B24" s="102" t="s">
        <v>346</v>
      </c>
      <c r="C24" s="102" t="s">
        <v>347</v>
      </c>
      <c r="D24" s="182" t="s">
        <v>348</v>
      </c>
      <c r="E24" s="182" t="s">
        <v>225</v>
      </c>
      <c r="F24" s="60"/>
    </row>
    <row r="25" spans="1:6" s="35" customFormat="1" ht="15" customHeight="1" x14ac:dyDescent="0.2">
      <c r="A25" s="59" t="s">
        <v>228</v>
      </c>
      <c r="B25" s="102" t="s">
        <v>207</v>
      </c>
      <c r="C25" s="102" t="s">
        <v>205</v>
      </c>
      <c r="D25" s="182" t="s">
        <v>206</v>
      </c>
      <c r="E25" s="182" t="s">
        <v>205</v>
      </c>
      <c r="F25" s="60"/>
    </row>
    <row r="26" spans="1:6" s="35" customFormat="1" ht="15" customHeight="1" x14ac:dyDescent="0.2">
      <c r="A26" s="59" t="s">
        <v>229</v>
      </c>
      <c r="B26" s="102" t="s">
        <v>349</v>
      </c>
      <c r="C26" s="102" t="s">
        <v>350</v>
      </c>
      <c r="D26" s="182" t="s">
        <v>351</v>
      </c>
      <c r="E26" s="182" t="s">
        <v>352</v>
      </c>
      <c r="F26" s="60"/>
    </row>
    <row r="27" spans="1:6" s="35" customFormat="1" ht="15" customHeight="1" x14ac:dyDescent="0.2">
      <c r="A27" s="59" t="s">
        <v>230</v>
      </c>
      <c r="B27" s="102" t="s">
        <v>353</v>
      </c>
      <c r="C27" s="102" t="s">
        <v>354</v>
      </c>
      <c r="D27" s="182" t="s">
        <v>355</v>
      </c>
      <c r="E27" s="182" t="s">
        <v>356</v>
      </c>
      <c r="F27" s="60"/>
    </row>
    <row r="28" spans="1:6" s="35" customFormat="1" ht="15" customHeight="1" x14ac:dyDescent="0.2">
      <c r="A28" s="59" t="s">
        <v>231</v>
      </c>
      <c r="B28" s="102" t="s">
        <v>222</v>
      </c>
      <c r="C28" s="102" t="s">
        <v>223</v>
      </c>
      <c r="D28" s="182" t="s">
        <v>357</v>
      </c>
      <c r="E28" s="182" t="s">
        <v>224</v>
      </c>
      <c r="F28" s="60"/>
    </row>
    <row r="29" spans="1:6" s="35" customFormat="1" ht="15" customHeight="1" x14ac:dyDescent="0.2">
      <c r="A29" s="59" t="s">
        <v>232</v>
      </c>
      <c r="B29" s="102" t="s">
        <v>358</v>
      </c>
      <c r="C29" s="102" t="s">
        <v>359</v>
      </c>
      <c r="D29" s="182" t="s">
        <v>360</v>
      </c>
      <c r="E29" s="182" t="s">
        <v>361</v>
      </c>
      <c r="F29" s="60"/>
    </row>
    <row r="30" spans="1:6" s="35" customFormat="1" ht="15" customHeight="1" x14ac:dyDescent="0.2">
      <c r="A30" s="59" t="s">
        <v>235</v>
      </c>
      <c r="B30" s="102" t="s">
        <v>362</v>
      </c>
      <c r="C30" s="102" t="s">
        <v>363</v>
      </c>
      <c r="D30" s="182" t="s">
        <v>364</v>
      </c>
      <c r="E30" s="182" t="s">
        <v>365</v>
      </c>
      <c r="F30" s="60"/>
    </row>
    <row r="31" spans="1:6" s="35" customFormat="1" ht="15" customHeight="1" x14ac:dyDescent="0.2">
      <c r="A31" s="59" t="s">
        <v>237</v>
      </c>
      <c r="B31" s="102" t="s">
        <v>366</v>
      </c>
      <c r="C31" s="102" t="s">
        <v>367</v>
      </c>
      <c r="D31" s="182" t="s">
        <v>368</v>
      </c>
      <c r="E31" s="182" t="s">
        <v>369</v>
      </c>
      <c r="F31" s="60"/>
    </row>
    <row r="32" spans="1:6" s="35" customFormat="1" ht="15" customHeight="1" x14ac:dyDescent="0.2">
      <c r="A32" s="59" t="s">
        <v>238</v>
      </c>
      <c r="B32" s="102" t="s">
        <v>370</v>
      </c>
      <c r="C32" s="102" t="s">
        <v>371</v>
      </c>
      <c r="D32" s="182" t="s">
        <v>372</v>
      </c>
      <c r="E32" s="182" t="s">
        <v>373</v>
      </c>
      <c r="F32" s="60"/>
    </row>
    <row r="33" spans="1:12" s="35" customFormat="1" ht="15" customHeight="1" x14ac:dyDescent="0.2">
      <c r="A33" s="59" t="s">
        <v>239</v>
      </c>
      <c r="B33" s="102" t="s">
        <v>374</v>
      </c>
      <c r="C33" s="102" t="s">
        <v>375</v>
      </c>
      <c r="D33" s="101" t="s">
        <v>376</v>
      </c>
      <c r="E33" s="182" t="s">
        <v>377</v>
      </c>
      <c r="F33" s="60"/>
    </row>
    <row r="34" spans="1:12" s="35" customFormat="1" ht="15" customHeight="1" x14ac:dyDescent="0.2">
      <c r="A34" s="59" t="s">
        <v>240</v>
      </c>
      <c r="B34" s="102" t="s">
        <v>257</v>
      </c>
      <c r="C34" s="102" t="s">
        <v>164</v>
      </c>
      <c r="D34" s="182" t="s">
        <v>154</v>
      </c>
      <c r="E34" s="182" t="s">
        <v>154</v>
      </c>
      <c r="F34" s="60"/>
    </row>
    <row r="35" spans="1:12" s="35" customFormat="1" ht="15" customHeight="1" x14ac:dyDescent="0.2">
      <c r="A35" s="59" t="s">
        <v>245</v>
      </c>
      <c r="B35" s="102" t="s">
        <v>274</v>
      </c>
      <c r="C35" s="102" t="s">
        <v>275</v>
      </c>
      <c r="D35" s="182" t="s">
        <v>276</v>
      </c>
      <c r="E35" s="182" t="s">
        <v>225</v>
      </c>
      <c r="F35" s="60"/>
    </row>
    <row r="36" spans="1:12" s="35" customFormat="1" ht="15" customHeight="1" x14ac:dyDescent="0.2">
      <c r="A36" s="59" t="s">
        <v>246</v>
      </c>
      <c r="B36" s="102" t="s">
        <v>383</v>
      </c>
      <c r="C36" s="102" t="s">
        <v>384</v>
      </c>
      <c r="D36" s="182" t="s">
        <v>154</v>
      </c>
      <c r="E36" s="182" t="s">
        <v>154</v>
      </c>
      <c r="F36" s="60"/>
    </row>
    <row r="37" spans="1:12" s="35" customFormat="1" ht="12.75" x14ac:dyDescent="0.2">
      <c r="A37" s="684"/>
      <c r="B37" s="685"/>
      <c r="C37" s="685"/>
      <c r="D37" s="685"/>
      <c r="E37" s="686"/>
      <c r="F37" s="60"/>
    </row>
    <row r="38" spans="1:12" s="35" customFormat="1" ht="15.75" customHeight="1" x14ac:dyDescent="0.2">
      <c r="A38" s="61" t="s">
        <v>34</v>
      </c>
      <c r="B38" s="62" t="s">
        <v>47</v>
      </c>
      <c r="C38" s="63" t="s">
        <v>35</v>
      </c>
      <c r="D38" s="63" t="s">
        <v>157</v>
      </c>
      <c r="E38" s="63" t="s">
        <v>158</v>
      </c>
      <c r="L38" s="35">
        <f>6300/7</f>
        <v>900</v>
      </c>
    </row>
    <row r="39" spans="1:12" s="35" customFormat="1" ht="31.5" x14ac:dyDescent="0.2">
      <c r="A39" s="64" t="s">
        <v>159</v>
      </c>
      <c r="B39" s="65" t="s">
        <v>311</v>
      </c>
      <c r="C39" s="66" t="s">
        <v>146</v>
      </c>
      <c r="D39" s="67">
        <v>44462</v>
      </c>
      <c r="E39" s="68">
        <f>IF(SUM(D41:E43)&lt;&gt;0,MEDIAN(D41:E43),"")</f>
        <v>0.98</v>
      </c>
    </row>
    <row r="40" spans="1:12" s="35" customFormat="1" ht="12.75" x14ac:dyDescent="0.2">
      <c r="A40" s="69" t="s">
        <v>161</v>
      </c>
      <c r="B40" s="687" t="s">
        <v>162</v>
      </c>
      <c r="C40" s="687"/>
      <c r="D40" s="688" t="s">
        <v>147</v>
      </c>
      <c r="E40" s="688"/>
    </row>
    <row r="41" spans="1:12" s="35" customFormat="1" ht="12.75" x14ac:dyDescent="0.2">
      <c r="A41" s="59" t="s">
        <v>153</v>
      </c>
      <c r="B41" s="689" t="str">
        <f>VLOOKUP(A41,$A$11:$E$36,3,0)</f>
        <v>PROJETO X</v>
      </c>
      <c r="C41" s="689"/>
      <c r="D41" s="690">
        <v>0.98</v>
      </c>
      <c r="E41" s="690"/>
      <c r="H41" s="35" t="e">
        <f>D43/#REF!</f>
        <v>#REF!</v>
      </c>
    </row>
    <row r="42" spans="1:12" s="35" customFormat="1" ht="12.75" x14ac:dyDescent="0.2">
      <c r="A42" s="59" t="s">
        <v>155</v>
      </c>
      <c r="B42" s="691" t="str">
        <f>VLOOKUP(A42,$A$11:$E$36,3,0)</f>
        <v>SP BLINDAGEM RADIOLÓGICA</v>
      </c>
      <c r="C42" s="692"/>
      <c r="D42" s="693">
        <v>0.9</v>
      </c>
      <c r="E42" s="693"/>
    </row>
    <row r="43" spans="1:12" s="35" customFormat="1" ht="12.75" x14ac:dyDescent="0.2">
      <c r="A43" s="59" t="s">
        <v>156</v>
      </c>
      <c r="B43" s="694" t="str">
        <f>VLOOKUP(A43,$A$11:$E$36,3,0)</f>
        <v>ION INDUSTRIAL</v>
      </c>
      <c r="C43" s="695"/>
      <c r="D43" s="696">
        <v>1</v>
      </c>
      <c r="E43" s="696"/>
    </row>
    <row r="44" spans="1:12" s="35" customFormat="1" ht="12.75" x14ac:dyDescent="0.2">
      <c r="A44" s="70"/>
      <c r="B44" s="71"/>
      <c r="C44" s="71"/>
      <c r="D44" s="72"/>
      <c r="E44" s="73"/>
    </row>
    <row r="45" spans="1:12" s="35" customFormat="1" ht="12.75" x14ac:dyDescent="0.2">
      <c r="A45" s="61" t="s">
        <v>34</v>
      </c>
      <c r="B45" s="62" t="s">
        <v>47</v>
      </c>
      <c r="C45" s="63" t="s">
        <v>35</v>
      </c>
      <c r="D45" s="63" t="s">
        <v>157</v>
      </c>
      <c r="E45" s="63" t="s">
        <v>158</v>
      </c>
    </row>
    <row r="46" spans="1:12" s="35" customFormat="1" ht="31.5" x14ac:dyDescent="0.2">
      <c r="A46" s="64" t="s">
        <v>163</v>
      </c>
      <c r="B46" s="65" t="s">
        <v>312</v>
      </c>
      <c r="C46" s="66" t="s">
        <v>113</v>
      </c>
      <c r="D46" s="67">
        <v>44462</v>
      </c>
      <c r="E46" s="68">
        <f>IF(SUM(D48:E50)&lt;&gt;0,MEDIAN(D48:E50),"")</f>
        <v>3665.47</v>
      </c>
    </row>
    <row r="47" spans="1:12" s="35" customFormat="1" ht="12.75" x14ac:dyDescent="0.2">
      <c r="A47" s="69" t="s">
        <v>161</v>
      </c>
      <c r="B47" s="687" t="s">
        <v>162</v>
      </c>
      <c r="C47" s="687"/>
      <c r="D47" s="688" t="s">
        <v>147</v>
      </c>
      <c r="E47" s="688"/>
    </row>
    <row r="48" spans="1:12" s="35" customFormat="1" ht="12.75" x14ac:dyDescent="0.2">
      <c r="A48" s="59" t="s">
        <v>153</v>
      </c>
      <c r="B48" s="689" t="str">
        <f>VLOOKUP(A48,$A$11:$E$36,3,0)</f>
        <v>PROJETO X</v>
      </c>
      <c r="C48" s="689"/>
      <c r="D48" s="690">
        <v>3475</v>
      </c>
      <c r="E48" s="690"/>
    </row>
    <row r="49" spans="1:7" s="35" customFormat="1" ht="12.75" x14ac:dyDescent="0.2">
      <c r="A49" s="59" t="s">
        <v>168</v>
      </c>
      <c r="B49" s="691" t="str">
        <f>VLOOKUP(A49,$A$11:$E$36,3,0)</f>
        <v>AMERICANAS</v>
      </c>
      <c r="C49" s="692"/>
      <c r="D49" s="693">
        <v>3846.91</v>
      </c>
      <c r="E49" s="693"/>
    </row>
    <row r="50" spans="1:7" s="35" customFormat="1" ht="12.75" x14ac:dyDescent="0.2">
      <c r="A50" s="59" t="s">
        <v>169</v>
      </c>
      <c r="B50" s="694" t="str">
        <f>VLOOKUP(A50,$A$11:$E$36,3,0)</f>
        <v>MAGAZINE LUIZA</v>
      </c>
      <c r="C50" s="695"/>
      <c r="D50" s="696">
        <v>3665.47</v>
      </c>
      <c r="E50" s="696"/>
    </row>
    <row r="51" spans="1:7" s="35" customFormat="1" ht="12.75" x14ac:dyDescent="0.2">
      <c r="A51" s="188"/>
      <c r="B51" s="189"/>
      <c r="C51" s="190"/>
      <c r="D51" s="191"/>
      <c r="E51" s="191"/>
    </row>
    <row r="52" spans="1:7" s="35" customFormat="1" ht="12.75" x14ac:dyDescent="0.2">
      <c r="A52" s="61" t="s">
        <v>34</v>
      </c>
      <c r="B52" s="62" t="s">
        <v>47</v>
      </c>
      <c r="C52" s="63" t="s">
        <v>35</v>
      </c>
      <c r="D52" s="63" t="s">
        <v>157</v>
      </c>
      <c r="E52" s="63" t="s">
        <v>158</v>
      </c>
    </row>
    <row r="53" spans="1:7" s="35" customFormat="1" ht="31.5" x14ac:dyDescent="0.2">
      <c r="A53" s="64" t="s">
        <v>165</v>
      </c>
      <c r="B53" s="65" t="s">
        <v>318</v>
      </c>
      <c r="C53" s="66" t="s">
        <v>113</v>
      </c>
      <c r="D53" s="67">
        <v>44462</v>
      </c>
      <c r="E53" s="68">
        <f>IF(SUM(D55:E57)&lt;&gt;0,MEDIAN(D55:E57),"")</f>
        <v>3665.47</v>
      </c>
    </row>
    <row r="54" spans="1:7" s="35" customFormat="1" ht="12.75" x14ac:dyDescent="0.2">
      <c r="A54" s="69" t="s">
        <v>161</v>
      </c>
      <c r="B54" s="687" t="s">
        <v>162</v>
      </c>
      <c r="C54" s="687"/>
      <c r="D54" s="688" t="s">
        <v>147</v>
      </c>
      <c r="E54" s="688"/>
    </row>
    <row r="55" spans="1:7" s="35" customFormat="1" ht="12.75" x14ac:dyDescent="0.2">
      <c r="A55" s="59" t="s">
        <v>153</v>
      </c>
      <c r="B55" s="689" t="str">
        <f>VLOOKUP(A55,$A$11:$E$36,3,0)</f>
        <v>PROJETO X</v>
      </c>
      <c r="C55" s="689"/>
      <c r="D55" s="690">
        <v>3475</v>
      </c>
      <c r="E55" s="690"/>
    </row>
    <row r="56" spans="1:7" s="35" customFormat="1" ht="12.75" x14ac:dyDescent="0.2">
      <c r="A56" s="59" t="s">
        <v>168</v>
      </c>
      <c r="B56" s="691" t="str">
        <f>VLOOKUP(A56,$A$11:$E$36,3,0)</f>
        <v>AMERICANAS</v>
      </c>
      <c r="C56" s="692"/>
      <c r="D56" s="693">
        <v>3846.91</v>
      </c>
      <c r="E56" s="693"/>
    </row>
    <row r="57" spans="1:7" s="35" customFormat="1" ht="12.75" x14ac:dyDescent="0.2">
      <c r="A57" s="59" t="s">
        <v>169</v>
      </c>
      <c r="B57" s="694" t="str">
        <f>VLOOKUP(A57,$A$11:$E$36,3,0)</f>
        <v>MAGAZINE LUIZA</v>
      </c>
      <c r="C57" s="695"/>
      <c r="D57" s="696">
        <v>3665.47</v>
      </c>
      <c r="E57" s="696"/>
    </row>
    <row r="58" spans="1:7" s="35" customFormat="1" ht="12.75" x14ac:dyDescent="0.2">
      <c r="A58" s="70"/>
      <c r="B58" s="71"/>
      <c r="C58" s="71"/>
      <c r="D58" s="72"/>
      <c r="E58" s="73"/>
    </row>
    <row r="59" spans="1:7" s="35" customFormat="1" ht="12.75" x14ac:dyDescent="0.2">
      <c r="A59" s="61" t="s">
        <v>34</v>
      </c>
      <c r="B59" s="62" t="s">
        <v>47</v>
      </c>
      <c r="C59" s="63" t="s">
        <v>35</v>
      </c>
      <c r="D59" s="63" t="s">
        <v>157</v>
      </c>
      <c r="E59" s="63" t="s">
        <v>158</v>
      </c>
    </row>
    <row r="60" spans="1:7" s="35" customFormat="1" ht="56.25" customHeight="1" x14ac:dyDescent="0.2">
      <c r="A60" s="64" t="s">
        <v>166</v>
      </c>
      <c r="B60" s="65" t="s">
        <v>313</v>
      </c>
      <c r="C60" s="66" t="s">
        <v>145</v>
      </c>
      <c r="D60" s="67">
        <v>44462</v>
      </c>
      <c r="E60" s="68">
        <f>IF(SUM(D62:E64)&lt;&gt;0,MEDIAN(D62:E64),"")</f>
        <v>4064</v>
      </c>
      <c r="G60" s="35" t="s">
        <v>258</v>
      </c>
    </row>
    <row r="61" spans="1:7" s="35" customFormat="1" ht="12.75" x14ac:dyDescent="0.2">
      <c r="A61" s="69" t="s">
        <v>161</v>
      </c>
      <c r="B61" s="687" t="s">
        <v>162</v>
      </c>
      <c r="C61" s="687"/>
      <c r="D61" s="688" t="s">
        <v>147</v>
      </c>
      <c r="E61" s="688"/>
    </row>
    <row r="62" spans="1:7" s="35" customFormat="1" ht="12.75" x14ac:dyDescent="0.2">
      <c r="A62" s="59" t="s">
        <v>153</v>
      </c>
      <c r="B62" s="689" t="str">
        <f>VLOOKUP(A62,$A$11:$E$36,3,0)</f>
        <v>PROJETO X</v>
      </c>
      <c r="C62" s="689"/>
      <c r="D62" s="690">
        <v>4064</v>
      </c>
      <c r="E62" s="690"/>
    </row>
    <row r="63" spans="1:7" s="35" customFormat="1" ht="12.75" x14ac:dyDescent="0.2">
      <c r="A63" s="59" t="s">
        <v>155</v>
      </c>
      <c r="B63" s="691" t="str">
        <f>VLOOKUP(A63,$A$11:$E$36,3,0)</f>
        <v>SP BLINDAGEM RADIOLÓGICA</v>
      </c>
      <c r="C63" s="692"/>
      <c r="D63" s="693">
        <v>3477</v>
      </c>
      <c r="E63" s="693"/>
    </row>
    <row r="64" spans="1:7" s="35" customFormat="1" ht="12.75" x14ac:dyDescent="0.2">
      <c r="A64" s="158" t="s">
        <v>170</v>
      </c>
      <c r="B64" s="694" t="str">
        <f>VLOOKUP(A64,$A$11:$E$36,3,0)</f>
        <v>ENGEBLIND</v>
      </c>
      <c r="C64" s="695"/>
      <c r="D64" s="696">
        <v>6490</v>
      </c>
      <c r="E64" s="696"/>
    </row>
    <row r="65" spans="1:10" s="35" customFormat="1" ht="12.75" x14ac:dyDescent="0.2">
      <c r="A65" s="70"/>
      <c r="B65" s="71"/>
      <c r="C65" s="71"/>
      <c r="D65" s="72"/>
      <c r="E65" s="73"/>
    </row>
    <row r="66" spans="1:10" s="35" customFormat="1" ht="12.75" x14ac:dyDescent="0.2">
      <c r="A66" s="61" t="s">
        <v>34</v>
      </c>
      <c r="B66" s="62" t="s">
        <v>47</v>
      </c>
      <c r="C66" s="63" t="s">
        <v>35</v>
      </c>
      <c r="D66" s="63" t="s">
        <v>157</v>
      </c>
      <c r="E66" s="63" t="s">
        <v>158</v>
      </c>
    </row>
    <row r="67" spans="1:10" s="35" customFormat="1" ht="52.5" x14ac:dyDescent="0.2">
      <c r="A67" s="64" t="s">
        <v>167</v>
      </c>
      <c r="B67" s="160" t="s">
        <v>314</v>
      </c>
      <c r="C67" s="66" t="s">
        <v>145</v>
      </c>
      <c r="D67" s="67">
        <v>44462</v>
      </c>
      <c r="E67" s="68">
        <f>IF(SUM(D69:E71)&lt;&gt;0,MEDIAN(D69:E71),"")</f>
        <v>5400</v>
      </c>
    </row>
    <row r="68" spans="1:10" s="35" customFormat="1" ht="12.75" x14ac:dyDescent="0.2">
      <c r="A68" s="69" t="s">
        <v>161</v>
      </c>
      <c r="B68" s="687" t="s">
        <v>162</v>
      </c>
      <c r="C68" s="687"/>
      <c r="D68" s="688" t="s">
        <v>147</v>
      </c>
      <c r="E68" s="688"/>
    </row>
    <row r="69" spans="1:10" s="35" customFormat="1" ht="12.75" x14ac:dyDescent="0.2">
      <c r="A69" s="59" t="s">
        <v>153</v>
      </c>
      <c r="B69" s="689" t="str">
        <f>VLOOKUP(A69,$A$11:$E$36,3,0)</f>
        <v>PROJETO X</v>
      </c>
      <c r="C69" s="689"/>
      <c r="D69" s="690">
        <v>5400</v>
      </c>
      <c r="E69" s="690"/>
    </row>
    <row r="70" spans="1:10" s="35" customFormat="1" ht="12.75" x14ac:dyDescent="0.2">
      <c r="A70" s="59" t="s">
        <v>155</v>
      </c>
      <c r="B70" s="691" t="str">
        <f>VLOOKUP(A70,$A$11:$E$36,3,0)</f>
        <v>SP BLINDAGEM RADIOLÓGICA</v>
      </c>
      <c r="C70" s="692"/>
      <c r="D70" s="693">
        <v>3697</v>
      </c>
      <c r="E70" s="693"/>
    </row>
    <row r="71" spans="1:10" s="35" customFormat="1" ht="12.75" x14ac:dyDescent="0.2">
      <c r="A71" s="59" t="s">
        <v>170</v>
      </c>
      <c r="B71" s="694" t="str">
        <f>VLOOKUP(A71,$A$11:$E$36,3,0)</f>
        <v>ENGEBLIND</v>
      </c>
      <c r="C71" s="695"/>
      <c r="D71" s="696">
        <v>6690</v>
      </c>
      <c r="E71" s="696"/>
      <c r="J71" s="35">
        <f>2</f>
        <v>2</v>
      </c>
    </row>
    <row r="72" spans="1:10" s="35" customFormat="1" ht="12.75" x14ac:dyDescent="0.2">
      <c r="A72" s="70"/>
      <c r="B72" s="71"/>
      <c r="C72" s="71"/>
      <c r="D72" s="72"/>
      <c r="E72" s="73"/>
    </row>
    <row r="73" spans="1:10" s="35" customFormat="1" ht="12.75" x14ac:dyDescent="0.2">
      <c r="A73" s="61" t="s">
        <v>34</v>
      </c>
      <c r="B73" s="62" t="s">
        <v>47</v>
      </c>
      <c r="C73" s="63" t="s">
        <v>35</v>
      </c>
      <c r="D73" s="63" t="s">
        <v>157</v>
      </c>
      <c r="E73" s="63" t="s">
        <v>158</v>
      </c>
    </row>
    <row r="74" spans="1:10" s="35" customFormat="1" ht="32.25" customHeight="1" x14ac:dyDescent="0.2">
      <c r="A74" s="64" t="s">
        <v>259</v>
      </c>
      <c r="B74" s="65" t="s">
        <v>307</v>
      </c>
      <c r="C74" s="66" t="s">
        <v>113</v>
      </c>
      <c r="D74" s="67">
        <v>44463</v>
      </c>
      <c r="E74" s="68">
        <f>IF(SUM(D76:E78)&lt;&gt;0,MEDIAN(D76:E78),"")</f>
        <v>2209.16</v>
      </c>
    </row>
    <row r="75" spans="1:10" s="35" customFormat="1" ht="12.75" x14ac:dyDescent="0.2">
      <c r="A75" s="69" t="s">
        <v>161</v>
      </c>
      <c r="B75" s="687" t="s">
        <v>162</v>
      </c>
      <c r="C75" s="687"/>
      <c r="D75" s="688" t="s">
        <v>147</v>
      </c>
      <c r="E75" s="688"/>
    </row>
    <row r="76" spans="1:10" s="35" customFormat="1" ht="12.75" x14ac:dyDescent="0.2">
      <c r="A76" s="157" t="s">
        <v>171</v>
      </c>
      <c r="B76" s="689" t="str">
        <f>VLOOKUP(A76,$A$11:$E$36,3,0)</f>
        <v>SERTÃO</v>
      </c>
      <c r="C76" s="689"/>
      <c r="D76" s="690">
        <v>2209.16</v>
      </c>
      <c r="E76" s="690"/>
    </row>
    <row r="77" spans="1:10" s="35" customFormat="1" ht="12.75" x14ac:dyDescent="0.2">
      <c r="A77" s="59" t="s">
        <v>200</v>
      </c>
      <c r="B77" s="691" t="str">
        <f>VLOOKUP(A77,$A$11:$E$36,3,0)</f>
        <v>LEROY MERLIN</v>
      </c>
      <c r="C77" s="692"/>
      <c r="D77" s="693">
        <v>2739.9</v>
      </c>
      <c r="E77" s="693"/>
    </row>
    <row r="78" spans="1:10" s="35" customFormat="1" ht="12.75" x14ac:dyDescent="0.2">
      <c r="A78" s="158" t="s">
        <v>201</v>
      </c>
      <c r="B78" s="694" t="str">
        <f>VLOOKUP(A78,$A$11:$E$36,3,0)</f>
        <v>ACQUAFORT</v>
      </c>
      <c r="C78" s="695"/>
      <c r="D78" s="696">
        <v>1979.9</v>
      </c>
      <c r="E78" s="696"/>
    </row>
    <row r="79" spans="1:10" s="35" customFormat="1" ht="12.75" x14ac:dyDescent="0.2">
      <c r="A79" s="161"/>
      <c r="D79" s="74"/>
      <c r="E79" s="162"/>
    </row>
    <row r="80" spans="1:10" s="35" customFormat="1" ht="12.75" x14ac:dyDescent="0.2">
      <c r="A80" s="61" t="s">
        <v>34</v>
      </c>
      <c r="B80" s="62" t="s">
        <v>47</v>
      </c>
      <c r="C80" s="63" t="s">
        <v>35</v>
      </c>
      <c r="D80" s="63" t="s">
        <v>157</v>
      </c>
      <c r="E80" s="63" t="s">
        <v>158</v>
      </c>
    </row>
    <row r="81" spans="1:5" s="35" customFormat="1" ht="12.75" x14ac:dyDescent="0.2">
      <c r="A81" s="64" t="s">
        <v>260</v>
      </c>
      <c r="B81" s="65" t="s">
        <v>212</v>
      </c>
      <c r="C81" s="66" t="s">
        <v>113</v>
      </c>
      <c r="D81" s="67">
        <v>44463</v>
      </c>
      <c r="E81" s="68">
        <f>IF(SUM(D83:E85)&lt;&gt;0,MEDIAN(D83:E85),"")</f>
        <v>38.130000000000003</v>
      </c>
    </row>
    <row r="82" spans="1:5" s="35" customFormat="1" ht="12.75" x14ac:dyDescent="0.2">
      <c r="A82" s="69" t="s">
        <v>161</v>
      </c>
      <c r="B82" s="687" t="s">
        <v>162</v>
      </c>
      <c r="C82" s="687"/>
      <c r="D82" s="688" t="s">
        <v>147</v>
      </c>
      <c r="E82" s="688"/>
    </row>
    <row r="83" spans="1:5" s="35" customFormat="1" ht="12.75" x14ac:dyDescent="0.2">
      <c r="A83" s="157" t="s">
        <v>168</v>
      </c>
      <c r="B83" s="689" t="str">
        <f>VLOOKUP(A83,$A$11:$E$36,3,0)</f>
        <v>AMERICANAS</v>
      </c>
      <c r="C83" s="689"/>
      <c r="D83" s="690">
        <v>44.85</v>
      </c>
      <c r="E83" s="690"/>
    </row>
    <row r="84" spans="1:5" s="35" customFormat="1" ht="12.75" x14ac:dyDescent="0.2">
      <c r="A84" s="59" t="s">
        <v>169</v>
      </c>
      <c r="B84" s="691" t="str">
        <f>VLOOKUP(A84,$A$11:$E$36,3,0)</f>
        <v>MAGAZINE LUIZA</v>
      </c>
      <c r="C84" s="692"/>
      <c r="D84" s="693">
        <v>38.130000000000003</v>
      </c>
      <c r="E84" s="693"/>
    </row>
    <row r="85" spans="1:5" s="35" customFormat="1" ht="12.75" x14ac:dyDescent="0.2">
      <c r="A85" s="158" t="s">
        <v>200</v>
      </c>
      <c r="B85" s="694" t="str">
        <f>VLOOKUP(A85,$A$11:$E$36,3,0)</f>
        <v>LEROY MERLIN</v>
      </c>
      <c r="C85" s="695"/>
      <c r="D85" s="696">
        <v>35.840000000000003</v>
      </c>
      <c r="E85" s="696"/>
    </row>
    <row r="86" spans="1:5" s="35" customFormat="1" ht="12.75" x14ac:dyDescent="0.2">
      <c r="A86" s="161"/>
      <c r="D86" s="74"/>
      <c r="E86" s="162"/>
    </row>
    <row r="87" spans="1:5" s="35" customFormat="1" ht="12.75" x14ac:dyDescent="0.2">
      <c r="A87" s="61" t="s">
        <v>34</v>
      </c>
      <c r="B87" s="62" t="s">
        <v>47</v>
      </c>
      <c r="C87" s="63" t="s">
        <v>35</v>
      </c>
      <c r="D87" s="63" t="s">
        <v>157</v>
      </c>
      <c r="E87" s="63" t="s">
        <v>158</v>
      </c>
    </row>
    <row r="88" spans="1:5" s="35" customFormat="1" ht="12.75" x14ac:dyDescent="0.2">
      <c r="A88" s="64" t="s">
        <v>261</v>
      </c>
      <c r="B88" s="65" t="s">
        <v>378</v>
      </c>
      <c r="C88" s="66" t="s">
        <v>113</v>
      </c>
      <c r="D88" s="67">
        <v>44418</v>
      </c>
      <c r="E88" s="68">
        <f>IF(SUM(D90:E92)&lt;&gt;0,MEDIAN(D90:E92),"")</f>
        <v>139.9</v>
      </c>
    </row>
    <row r="89" spans="1:5" s="35" customFormat="1" ht="12.75" x14ac:dyDescent="0.2">
      <c r="A89" s="69" t="s">
        <v>161</v>
      </c>
      <c r="B89" s="687" t="s">
        <v>162</v>
      </c>
      <c r="C89" s="687"/>
      <c r="D89" s="688" t="s">
        <v>147</v>
      </c>
      <c r="E89" s="688"/>
    </row>
    <row r="90" spans="1:5" s="35" customFormat="1" ht="12.75" x14ac:dyDescent="0.2">
      <c r="A90" s="157" t="s">
        <v>202</v>
      </c>
      <c r="B90" s="689" t="str">
        <f>VLOOKUP(A90,$A$11:$E$36,3,0)</f>
        <v>ELETROLED'S</v>
      </c>
      <c r="C90" s="689"/>
      <c r="D90" s="690">
        <v>149.9</v>
      </c>
      <c r="E90" s="690"/>
    </row>
    <row r="91" spans="1:5" s="35" customFormat="1" ht="12.75" x14ac:dyDescent="0.2">
      <c r="A91" s="59" t="s">
        <v>203</v>
      </c>
      <c r="B91" s="691" t="str">
        <f>VLOOKUP(A91,$A$11:$E$36,3,0)</f>
        <v>MULTILED</v>
      </c>
      <c r="C91" s="692"/>
      <c r="D91" s="693">
        <v>139.9</v>
      </c>
      <c r="E91" s="693"/>
    </row>
    <row r="92" spans="1:5" s="35" customFormat="1" ht="12.75" x14ac:dyDescent="0.2">
      <c r="A92" s="158" t="s">
        <v>204</v>
      </c>
      <c r="B92" s="694" t="str">
        <f>VLOOKUP(A92,$A$11:$E$36,3,0)</f>
        <v>CONTRAFO</v>
      </c>
      <c r="C92" s="695"/>
      <c r="D92" s="696">
        <v>115.98</v>
      </c>
      <c r="E92" s="696"/>
    </row>
    <row r="93" spans="1:5" s="35" customFormat="1" ht="12.75" x14ac:dyDescent="0.2">
      <c r="A93" s="161"/>
      <c r="D93" s="74"/>
      <c r="E93" s="162"/>
    </row>
    <row r="94" spans="1:5" s="35" customFormat="1" ht="12.75" x14ac:dyDescent="0.2">
      <c r="A94" s="61" t="s">
        <v>34</v>
      </c>
      <c r="B94" s="62" t="s">
        <v>47</v>
      </c>
      <c r="C94" s="63" t="s">
        <v>35</v>
      </c>
      <c r="D94" s="63" t="s">
        <v>157</v>
      </c>
      <c r="E94" s="63" t="s">
        <v>158</v>
      </c>
    </row>
    <row r="95" spans="1:5" s="35" customFormat="1" ht="21" x14ac:dyDescent="0.2">
      <c r="A95" s="64" t="s">
        <v>262</v>
      </c>
      <c r="B95" s="65" t="s">
        <v>379</v>
      </c>
      <c r="C95" s="66" t="s">
        <v>113</v>
      </c>
      <c r="D95" s="67">
        <v>44464</v>
      </c>
      <c r="E95" s="68">
        <f>IF(SUM(D97:E99)&lt;&gt;0,MEDIAN(D97:E99),"")</f>
        <v>218.77</v>
      </c>
    </row>
    <row r="96" spans="1:5" s="35" customFormat="1" ht="12.75" x14ac:dyDescent="0.2">
      <c r="A96" s="69" t="s">
        <v>161</v>
      </c>
      <c r="B96" s="687" t="s">
        <v>162</v>
      </c>
      <c r="C96" s="687"/>
      <c r="D96" s="688" t="s">
        <v>147</v>
      </c>
      <c r="E96" s="688"/>
    </row>
    <row r="97" spans="1:5" s="35" customFormat="1" ht="12.75" x14ac:dyDescent="0.2">
      <c r="A97" s="157" t="s">
        <v>168</v>
      </c>
      <c r="B97" s="689" t="str">
        <f>VLOOKUP(A97,$A$11:$E$36,3,0)</f>
        <v>AMERICANAS</v>
      </c>
      <c r="C97" s="689"/>
      <c r="D97" s="690">
        <v>213.25</v>
      </c>
      <c r="E97" s="690"/>
    </row>
    <row r="98" spans="1:5" s="35" customFormat="1" ht="12.75" x14ac:dyDescent="0.2">
      <c r="A98" s="59" t="s">
        <v>200</v>
      </c>
      <c r="B98" s="691" t="str">
        <f>VLOOKUP(A98,$A$11:$E$36,3,0)</f>
        <v>LEROY MERLIN</v>
      </c>
      <c r="C98" s="692"/>
      <c r="D98" s="693">
        <v>278.41000000000003</v>
      </c>
      <c r="E98" s="693"/>
    </row>
    <row r="99" spans="1:5" s="35" customFormat="1" ht="12.75" x14ac:dyDescent="0.2">
      <c r="A99" s="158" t="s">
        <v>226</v>
      </c>
      <c r="B99" s="694" t="str">
        <f>VLOOKUP(A99,$A$11:$E$36,3,0)</f>
        <v>ILUMINIM</v>
      </c>
      <c r="C99" s="695"/>
      <c r="D99" s="696">
        <v>218.77</v>
      </c>
      <c r="E99" s="696"/>
    </row>
    <row r="100" spans="1:5" s="35" customFormat="1" ht="12.75" x14ac:dyDescent="0.2">
      <c r="A100" s="161"/>
      <c r="D100" s="74"/>
      <c r="E100" s="162"/>
    </row>
    <row r="101" spans="1:5" s="35" customFormat="1" ht="12.75" x14ac:dyDescent="0.2">
      <c r="A101" s="61" t="s">
        <v>34</v>
      </c>
      <c r="B101" s="62" t="s">
        <v>47</v>
      </c>
      <c r="C101" s="63" t="s">
        <v>35</v>
      </c>
      <c r="D101" s="63" t="s">
        <v>157</v>
      </c>
      <c r="E101" s="63" t="s">
        <v>158</v>
      </c>
    </row>
    <row r="102" spans="1:5" s="35" customFormat="1" ht="21" x14ac:dyDescent="0.2">
      <c r="A102" s="197" t="s">
        <v>263</v>
      </c>
      <c r="B102" s="193" t="s">
        <v>315</v>
      </c>
      <c r="C102" s="194" t="s">
        <v>160</v>
      </c>
      <c r="D102" s="195">
        <v>44398</v>
      </c>
      <c r="E102" s="196">
        <f>IF(SUM(D104:E106)&lt;&gt;0,MEDIAN(D104:E106),"")</f>
        <v>1577.04</v>
      </c>
    </row>
    <row r="103" spans="1:5" s="35" customFormat="1" ht="12.75" x14ac:dyDescent="0.2">
      <c r="A103" s="69" t="s">
        <v>161</v>
      </c>
      <c r="B103" s="687" t="s">
        <v>162</v>
      </c>
      <c r="C103" s="687"/>
      <c r="D103" s="688" t="s">
        <v>147</v>
      </c>
      <c r="E103" s="688"/>
    </row>
    <row r="104" spans="1:5" s="35" customFormat="1" ht="12.75" x14ac:dyDescent="0.2">
      <c r="A104" s="157" t="s">
        <v>204</v>
      </c>
      <c r="B104" s="689" t="str">
        <f>VLOOKUP(A104,$A$11:$E$36,3,0)</f>
        <v>CONTRAFO</v>
      </c>
      <c r="C104" s="689"/>
      <c r="D104" s="690">
        <v>1529.9</v>
      </c>
      <c r="E104" s="690"/>
    </row>
    <row r="105" spans="1:5" s="35" customFormat="1" ht="12.75" x14ac:dyDescent="0.2">
      <c r="A105" s="59" t="s">
        <v>245</v>
      </c>
      <c r="B105" s="691" t="str">
        <f>VLOOKUP(A105,$A$11:$E$36,3,0)</f>
        <v>DELTA COMÉRCIO</v>
      </c>
      <c r="C105" s="692"/>
      <c r="D105" s="693">
        <v>1860.75</v>
      </c>
      <c r="E105" s="693"/>
    </row>
    <row r="106" spans="1:5" s="35" customFormat="1" ht="12.75" x14ac:dyDescent="0.2">
      <c r="A106" s="158" t="s">
        <v>246</v>
      </c>
      <c r="B106" s="694" t="str">
        <f>VLOOKUP(A106,$A$11:$E$36,3,0)</f>
        <v>VIEW TECH</v>
      </c>
      <c r="C106" s="695"/>
      <c r="D106" s="696">
        <v>1577.04</v>
      </c>
      <c r="E106" s="696"/>
    </row>
    <row r="107" spans="1:5" s="35" customFormat="1" ht="12.75" x14ac:dyDescent="0.2">
      <c r="A107" s="161"/>
      <c r="D107" s="74"/>
      <c r="E107" s="162"/>
    </row>
    <row r="108" spans="1:5" s="35" customFormat="1" ht="12.75" x14ac:dyDescent="0.2">
      <c r="A108" s="61" t="s">
        <v>34</v>
      </c>
      <c r="B108" s="62" t="s">
        <v>47</v>
      </c>
      <c r="C108" s="63" t="s">
        <v>35</v>
      </c>
      <c r="D108" s="63" t="s">
        <v>157</v>
      </c>
      <c r="E108" s="63" t="s">
        <v>158</v>
      </c>
    </row>
    <row r="109" spans="1:5" s="35" customFormat="1" ht="21" x14ac:dyDescent="0.2">
      <c r="A109" s="64" t="s">
        <v>264</v>
      </c>
      <c r="B109" s="65" t="s">
        <v>380</v>
      </c>
      <c r="C109" s="66" t="s">
        <v>113</v>
      </c>
      <c r="D109" s="67">
        <v>44462</v>
      </c>
      <c r="E109" s="68">
        <f>IF(SUM(D111:E113)&lt;&gt;0,MEDIAN(D111:E113),"")</f>
        <v>2434.0700000000002</v>
      </c>
    </row>
    <row r="110" spans="1:5" s="35" customFormat="1" ht="12.75" x14ac:dyDescent="0.2">
      <c r="A110" s="69" t="s">
        <v>161</v>
      </c>
      <c r="B110" s="687" t="s">
        <v>162</v>
      </c>
      <c r="C110" s="687"/>
      <c r="D110" s="688" t="s">
        <v>147</v>
      </c>
      <c r="E110" s="688"/>
    </row>
    <row r="111" spans="1:5" s="35" customFormat="1" ht="12.75" x14ac:dyDescent="0.2">
      <c r="A111" s="157" t="s">
        <v>227</v>
      </c>
      <c r="B111" s="689" t="str">
        <f>VLOOKUP(A111,$A$11:$E$36,3,0)</f>
        <v>RC VIDROS</v>
      </c>
      <c r="C111" s="689"/>
      <c r="D111" s="690">
        <v>2182</v>
      </c>
      <c r="E111" s="690"/>
    </row>
    <row r="112" spans="1:5" s="35" customFormat="1" ht="12.75" x14ac:dyDescent="0.2">
      <c r="A112" s="59" t="s">
        <v>228</v>
      </c>
      <c r="B112" s="691" t="str">
        <f>VLOOKUP(A112,$A$11:$E$36,3,0)</f>
        <v>VARANDA VIDROS</v>
      </c>
      <c r="C112" s="692"/>
      <c r="D112" s="693">
        <v>2520</v>
      </c>
      <c r="E112" s="693"/>
    </row>
    <row r="113" spans="1:5" s="35" customFormat="1" ht="12.75" x14ac:dyDescent="0.2">
      <c r="A113" s="158" t="s">
        <v>229</v>
      </c>
      <c r="B113" s="694" t="str">
        <f>VLOOKUP(A113,$A$11:$E$36,3,0)</f>
        <v>VIDROLINE</v>
      </c>
      <c r="C113" s="695"/>
      <c r="D113" s="696">
        <v>2434.0700000000002</v>
      </c>
      <c r="E113" s="696"/>
    </row>
    <row r="114" spans="1:5" s="35" customFormat="1" ht="12.75" x14ac:dyDescent="0.2">
      <c r="A114" s="161"/>
      <c r="D114" s="74"/>
      <c r="E114" s="162"/>
    </row>
    <row r="115" spans="1:5" s="35" customFormat="1" ht="12.75" x14ac:dyDescent="0.2">
      <c r="A115" s="61" t="s">
        <v>34</v>
      </c>
      <c r="B115" s="62" t="s">
        <v>47</v>
      </c>
      <c r="C115" s="63" t="s">
        <v>35</v>
      </c>
      <c r="D115" s="63" t="s">
        <v>157</v>
      </c>
      <c r="E115" s="63" t="s">
        <v>158</v>
      </c>
    </row>
    <row r="116" spans="1:5" s="35" customFormat="1" ht="21" x14ac:dyDescent="0.2">
      <c r="A116" s="159" t="s">
        <v>265</v>
      </c>
      <c r="B116" s="65" t="s">
        <v>381</v>
      </c>
      <c r="C116" s="66" t="s">
        <v>113</v>
      </c>
      <c r="D116" s="67">
        <v>44462</v>
      </c>
      <c r="E116" s="68">
        <f>IF(SUM(D118:E120)&lt;&gt;0,MEDIAN(D118:E120),"")</f>
        <v>3943.41</v>
      </c>
    </row>
    <row r="117" spans="1:5" s="35" customFormat="1" ht="12.75" x14ac:dyDescent="0.2">
      <c r="A117" s="69" t="s">
        <v>161</v>
      </c>
      <c r="B117" s="687" t="s">
        <v>162</v>
      </c>
      <c r="C117" s="687"/>
      <c r="D117" s="688" t="s">
        <v>147</v>
      </c>
      <c r="E117" s="688"/>
    </row>
    <row r="118" spans="1:5" s="35" customFormat="1" ht="12.75" x14ac:dyDescent="0.2">
      <c r="A118" s="157" t="s">
        <v>227</v>
      </c>
      <c r="B118" s="689" t="str">
        <f>VLOOKUP(A118,$A$11:$E$36,3,0)</f>
        <v>RC VIDROS</v>
      </c>
      <c r="C118" s="689"/>
      <c r="D118" s="690">
        <v>3739</v>
      </c>
      <c r="E118" s="690"/>
    </row>
    <row r="119" spans="1:5" s="35" customFormat="1" ht="12.75" x14ac:dyDescent="0.2">
      <c r="A119" s="59" t="s">
        <v>228</v>
      </c>
      <c r="B119" s="691" t="str">
        <f>VLOOKUP(A119,$A$11:$E$36,3,0)</f>
        <v>VARANDA VIDROS</v>
      </c>
      <c r="C119" s="692"/>
      <c r="D119" s="693">
        <v>3943.41</v>
      </c>
      <c r="E119" s="693"/>
    </row>
    <row r="120" spans="1:5" s="35" customFormat="1" ht="12.75" x14ac:dyDescent="0.2">
      <c r="A120" s="158" t="s">
        <v>229</v>
      </c>
      <c r="B120" s="694" t="str">
        <f>VLOOKUP(A120,$A$11:$E$36,3,0)</f>
        <v>VIDROLINE</v>
      </c>
      <c r="C120" s="695"/>
      <c r="D120" s="696">
        <v>3955</v>
      </c>
      <c r="E120" s="696"/>
    </row>
    <row r="121" spans="1:5" s="35" customFormat="1" ht="12.75" x14ac:dyDescent="0.2">
      <c r="A121" s="161"/>
      <c r="D121" s="74"/>
      <c r="E121" s="162"/>
    </row>
    <row r="122" spans="1:5" s="35" customFormat="1" ht="12.75" x14ac:dyDescent="0.2">
      <c r="A122" s="61" t="s">
        <v>34</v>
      </c>
      <c r="B122" s="62" t="s">
        <v>47</v>
      </c>
      <c r="C122" s="63" t="s">
        <v>35</v>
      </c>
      <c r="D122" s="63" t="s">
        <v>157</v>
      </c>
      <c r="E122" s="63" t="s">
        <v>158</v>
      </c>
    </row>
    <row r="123" spans="1:5" s="35" customFormat="1" ht="31.5" x14ac:dyDescent="0.2">
      <c r="A123" s="159" t="s">
        <v>266</v>
      </c>
      <c r="B123" s="65" t="s">
        <v>382</v>
      </c>
      <c r="C123" s="66" t="s">
        <v>113</v>
      </c>
      <c r="D123" s="67">
        <v>44462</v>
      </c>
      <c r="E123" s="68">
        <f>IF(SUM(D125:E127)&lt;&gt;0,MEDIAN(D125:E127),"")</f>
        <v>18500</v>
      </c>
    </row>
    <row r="124" spans="1:5" s="35" customFormat="1" ht="12.75" x14ac:dyDescent="0.2">
      <c r="A124" s="69" t="s">
        <v>161</v>
      </c>
      <c r="B124" s="687" t="s">
        <v>162</v>
      </c>
      <c r="C124" s="687"/>
      <c r="D124" s="688" t="s">
        <v>147</v>
      </c>
      <c r="E124" s="688"/>
    </row>
    <row r="125" spans="1:5" s="35" customFormat="1" ht="12.75" x14ac:dyDescent="0.2">
      <c r="A125" s="157" t="s">
        <v>227</v>
      </c>
      <c r="B125" s="689" t="str">
        <f>VLOOKUP(A125,$A$11:$E$36,3,0)</f>
        <v>RC VIDROS</v>
      </c>
      <c r="C125" s="689"/>
      <c r="D125" s="690">
        <v>18500</v>
      </c>
      <c r="E125" s="690"/>
    </row>
    <row r="126" spans="1:5" s="35" customFormat="1" ht="12.75" x14ac:dyDescent="0.2">
      <c r="A126" s="59" t="s">
        <v>228</v>
      </c>
      <c r="B126" s="691" t="str">
        <f>VLOOKUP(A126,$A$11:$E$36,3,0)</f>
        <v>VARANDA VIDROS</v>
      </c>
      <c r="C126" s="692"/>
      <c r="D126" s="693">
        <v>16064.55</v>
      </c>
      <c r="E126" s="693"/>
    </row>
    <row r="127" spans="1:5" s="35" customFormat="1" ht="12.75" x14ac:dyDescent="0.2">
      <c r="A127" s="158" t="s">
        <v>229</v>
      </c>
      <c r="B127" s="694" t="str">
        <f>VLOOKUP(A127,$A$11:$E$36,3,0)</f>
        <v>VIDROLINE</v>
      </c>
      <c r="C127" s="695"/>
      <c r="D127" s="696">
        <v>19500</v>
      </c>
      <c r="E127" s="696"/>
    </row>
    <row r="128" spans="1:5" s="35" customFormat="1" ht="12.75" x14ac:dyDescent="0.2">
      <c r="A128" s="161"/>
      <c r="D128" s="74"/>
      <c r="E128" s="162"/>
    </row>
    <row r="129" spans="1:5" s="35" customFormat="1" ht="12.75" x14ac:dyDescent="0.2">
      <c r="A129" s="61" t="s">
        <v>34</v>
      </c>
      <c r="B129" s="62" t="s">
        <v>47</v>
      </c>
      <c r="C129" s="63" t="s">
        <v>35</v>
      </c>
      <c r="D129" s="63" t="s">
        <v>157</v>
      </c>
      <c r="E129" s="63" t="s">
        <v>158</v>
      </c>
    </row>
    <row r="130" spans="1:5" s="35" customFormat="1" ht="31.5" x14ac:dyDescent="0.2">
      <c r="A130" s="192" t="s">
        <v>267</v>
      </c>
      <c r="B130" s="193" t="s">
        <v>385</v>
      </c>
      <c r="C130" s="194" t="s">
        <v>113</v>
      </c>
      <c r="D130" s="195">
        <v>44462</v>
      </c>
      <c r="E130" s="196">
        <f>IF(SUM(D132:E134)&lt;&gt;0,MEDIAN(D132:E134),"")</f>
        <v>5000</v>
      </c>
    </row>
    <row r="131" spans="1:5" s="35" customFormat="1" ht="12.75" x14ac:dyDescent="0.2">
      <c r="A131" s="69" t="s">
        <v>161</v>
      </c>
      <c r="B131" s="687" t="s">
        <v>162</v>
      </c>
      <c r="C131" s="687"/>
      <c r="D131" s="688" t="s">
        <v>147</v>
      </c>
      <c r="E131" s="688"/>
    </row>
    <row r="132" spans="1:5" s="35" customFormat="1" ht="12.75" x14ac:dyDescent="0.2">
      <c r="A132" s="157" t="s">
        <v>227</v>
      </c>
      <c r="B132" s="689" t="str">
        <f>VLOOKUP(A132,$A$11:$E$36,3,0)</f>
        <v>RC VIDROS</v>
      </c>
      <c r="C132" s="689"/>
      <c r="D132" s="690">
        <v>7000</v>
      </c>
      <c r="E132" s="690"/>
    </row>
    <row r="133" spans="1:5" s="35" customFormat="1" ht="12.75" x14ac:dyDescent="0.2">
      <c r="A133" s="59" t="s">
        <v>228</v>
      </c>
      <c r="B133" s="691" t="str">
        <f>VLOOKUP(A133,$A$11:$E$36,3,0)</f>
        <v>VARANDA VIDROS</v>
      </c>
      <c r="C133" s="692"/>
      <c r="D133" s="693">
        <v>5000</v>
      </c>
      <c r="E133" s="693"/>
    </row>
    <row r="134" spans="1:5" s="35" customFormat="1" ht="12.75" x14ac:dyDescent="0.2">
      <c r="A134" s="158" t="s">
        <v>229</v>
      </c>
      <c r="B134" s="694" t="str">
        <f>VLOOKUP(A134,$A$11:$E$36,3,0)</f>
        <v>VIDROLINE</v>
      </c>
      <c r="C134" s="695"/>
      <c r="D134" s="696">
        <v>3000</v>
      </c>
      <c r="E134" s="696"/>
    </row>
    <row r="135" spans="1:5" s="35" customFormat="1" ht="12.75" x14ac:dyDescent="0.2">
      <c r="A135" s="161"/>
      <c r="D135" s="74"/>
      <c r="E135" s="162"/>
    </row>
    <row r="136" spans="1:5" s="35" customFormat="1" ht="12.75" x14ac:dyDescent="0.2">
      <c r="A136" s="61" t="s">
        <v>34</v>
      </c>
      <c r="B136" s="62" t="s">
        <v>47</v>
      </c>
      <c r="C136" s="63" t="s">
        <v>35</v>
      </c>
      <c r="D136" s="63" t="s">
        <v>157</v>
      </c>
      <c r="E136" s="63" t="s">
        <v>158</v>
      </c>
    </row>
    <row r="137" spans="1:5" s="35" customFormat="1" ht="36.75" customHeight="1" x14ac:dyDescent="0.2">
      <c r="A137" s="197" t="s">
        <v>268</v>
      </c>
      <c r="B137" s="193" t="s">
        <v>270</v>
      </c>
      <c r="C137" s="194" t="s">
        <v>145</v>
      </c>
      <c r="D137" s="195">
        <v>44463</v>
      </c>
      <c r="E137" s="196">
        <f>IF(SUM(D139:E141)&lt;&gt;0,MEDIAN(D139:E141),"")</f>
        <v>317620</v>
      </c>
    </row>
    <row r="138" spans="1:5" s="35" customFormat="1" ht="12.75" x14ac:dyDescent="0.2">
      <c r="A138" s="69" t="s">
        <v>161</v>
      </c>
      <c r="B138" s="687" t="s">
        <v>162</v>
      </c>
      <c r="C138" s="687"/>
      <c r="D138" s="688" t="s">
        <v>147</v>
      </c>
      <c r="E138" s="688"/>
    </row>
    <row r="139" spans="1:5" s="35" customFormat="1" ht="12.75" x14ac:dyDescent="0.2">
      <c r="A139" s="157" t="s">
        <v>204</v>
      </c>
      <c r="B139" s="689" t="str">
        <f>VLOOKUP(A139,$A$11:$E$36,3,0)</f>
        <v>CONTRAFO</v>
      </c>
      <c r="C139" s="689"/>
      <c r="D139" s="690">
        <v>396750</v>
      </c>
      <c r="E139" s="690"/>
    </row>
    <row r="140" spans="1:5" s="35" customFormat="1" ht="12.75" x14ac:dyDescent="0.2">
      <c r="A140" s="59" t="s">
        <v>230</v>
      </c>
      <c r="B140" s="691" t="str">
        <f>VLOOKUP(A140,$A$11:$E$36,3,0)</f>
        <v>GAÚCHA CONSTRUÇÕES ELÉTRICAS</v>
      </c>
      <c r="C140" s="692"/>
      <c r="D140" s="693">
        <v>238490</v>
      </c>
      <c r="E140" s="693"/>
    </row>
    <row r="141" spans="1:5" s="35" customFormat="1" ht="12.75" x14ac:dyDescent="0.2">
      <c r="A141" s="158" t="s">
        <v>231</v>
      </c>
      <c r="B141" s="694" t="str">
        <f>VLOOKUP(A141,$A$11:$E$36,3,0)</f>
        <v>KOMPARY</v>
      </c>
      <c r="C141" s="695"/>
      <c r="D141" s="696"/>
      <c r="E141" s="696"/>
    </row>
    <row r="142" spans="1:5" s="35" customFormat="1" ht="12.75" x14ac:dyDescent="0.2">
      <c r="A142" s="161"/>
      <c r="D142" s="74"/>
      <c r="E142" s="162"/>
    </row>
    <row r="143" spans="1:5" s="35" customFormat="1" ht="12.75" x14ac:dyDescent="0.2">
      <c r="A143" s="61" t="s">
        <v>34</v>
      </c>
      <c r="B143" s="62" t="s">
        <v>47</v>
      </c>
      <c r="C143" s="63" t="s">
        <v>35</v>
      </c>
      <c r="D143" s="63" t="s">
        <v>157</v>
      </c>
      <c r="E143" s="63" t="s">
        <v>158</v>
      </c>
    </row>
    <row r="144" spans="1:5" s="35" customFormat="1" ht="31.5" x14ac:dyDescent="0.2">
      <c r="A144" s="192" t="s">
        <v>269</v>
      </c>
      <c r="B144" s="193" t="s">
        <v>319</v>
      </c>
      <c r="C144" s="194" t="s">
        <v>160</v>
      </c>
      <c r="D144" s="195">
        <v>44386</v>
      </c>
      <c r="E144" s="196">
        <f>IF(SUM(D146:E148)&lt;&gt;0,MEDIAN(D146:E148),"")</f>
        <v>150000</v>
      </c>
    </row>
    <row r="145" spans="1:5" s="35" customFormat="1" ht="12.75" x14ac:dyDescent="0.2">
      <c r="A145" s="69" t="s">
        <v>161</v>
      </c>
      <c r="B145" s="687" t="s">
        <v>162</v>
      </c>
      <c r="C145" s="687"/>
      <c r="D145" s="688" t="s">
        <v>147</v>
      </c>
      <c r="E145" s="688"/>
    </row>
    <row r="146" spans="1:5" s="35" customFormat="1" ht="12.75" x14ac:dyDescent="0.2">
      <c r="A146" s="157" t="s">
        <v>254</v>
      </c>
      <c r="B146" s="689" t="e">
        <f>VLOOKUP(A146,$A$11:$E$36,3,0)</f>
        <v>#N/A</v>
      </c>
      <c r="C146" s="689"/>
      <c r="D146" s="690">
        <v>150000</v>
      </c>
      <c r="E146" s="690"/>
    </row>
    <row r="147" spans="1:5" s="35" customFormat="1" ht="12.75" x14ac:dyDescent="0.2">
      <c r="A147" s="59" t="s">
        <v>255</v>
      </c>
      <c r="B147" s="691" t="e">
        <f>VLOOKUP(A147,$A$11:$E$36,3,0)</f>
        <v>#N/A</v>
      </c>
      <c r="C147" s="692"/>
      <c r="D147" s="693">
        <v>100000</v>
      </c>
      <c r="E147" s="693"/>
    </row>
    <row r="148" spans="1:5" s="35" customFormat="1" ht="12.75" x14ac:dyDescent="0.2">
      <c r="A148" s="158" t="s">
        <v>256</v>
      </c>
      <c r="B148" s="694" t="e">
        <f>VLOOKUP(A148,$A$11:$E$36,3,0)</f>
        <v>#N/A</v>
      </c>
      <c r="C148" s="695"/>
      <c r="D148" s="696">
        <v>175000</v>
      </c>
      <c r="E148" s="696"/>
    </row>
    <row r="149" spans="1:5" s="35" customFormat="1" ht="12.75" x14ac:dyDescent="0.2">
      <c r="A149" s="161"/>
      <c r="D149" s="74"/>
      <c r="E149" s="162"/>
    </row>
    <row r="150" spans="1:5" s="35" customFormat="1" ht="12.75" x14ac:dyDescent="0.2">
      <c r="A150" s="61" t="s">
        <v>34</v>
      </c>
      <c r="B150" s="62" t="s">
        <v>47</v>
      </c>
      <c r="C150" s="63" t="s">
        <v>35</v>
      </c>
      <c r="D150" s="63" t="s">
        <v>157</v>
      </c>
      <c r="E150" s="63" t="s">
        <v>158</v>
      </c>
    </row>
    <row r="151" spans="1:5" s="35" customFormat="1" ht="31.5" x14ac:dyDescent="0.2">
      <c r="A151" s="64" t="s">
        <v>271</v>
      </c>
      <c r="B151" s="65" t="s">
        <v>316</v>
      </c>
      <c r="C151" s="66" t="s">
        <v>145</v>
      </c>
      <c r="D151" s="67">
        <v>44462</v>
      </c>
      <c r="E151" s="68">
        <f>IF(SUM(D153:E155)&lt;&gt;0,MEDIAN(D153:E155),"")</f>
        <v>3800</v>
      </c>
    </row>
    <row r="152" spans="1:5" s="35" customFormat="1" ht="12.75" x14ac:dyDescent="0.2">
      <c r="A152" s="69" t="s">
        <v>161</v>
      </c>
      <c r="B152" s="687" t="s">
        <v>162</v>
      </c>
      <c r="C152" s="687"/>
      <c r="D152" s="688" t="s">
        <v>147</v>
      </c>
      <c r="E152" s="688"/>
    </row>
    <row r="153" spans="1:5" s="35" customFormat="1" ht="12.75" x14ac:dyDescent="0.2">
      <c r="A153" s="157" t="s">
        <v>231</v>
      </c>
      <c r="B153" s="689" t="str">
        <f>VLOOKUP(A153,$A$11:$E$36,3,0)</f>
        <v>KOMPARY</v>
      </c>
      <c r="C153" s="689"/>
      <c r="D153" s="690">
        <v>3800</v>
      </c>
      <c r="E153" s="690"/>
    </row>
    <row r="154" spans="1:5" s="35" customFormat="1" ht="12.75" x14ac:dyDescent="0.2">
      <c r="A154" s="59" t="s">
        <v>232</v>
      </c>
      <c r="B154" s="691" t="str">
        <f>VLOOKUP(A154,$A$11:$E$36,3,0)</f>
        <v xml:space="preserve">NEXXO </v>
      </c>
      <c r="C154" s="692"/>
      <c r="D154" s="693">
        <v>6600</v>
      </c>
      <c r="E154" s="693"/>
    </row>
    <row r="155" spans="1:5" s="35" customFormat="1" ht="12.75" x14ac:dyDescent="0.2">
      <c r="A155" s="158" t="s">
        <v>235</v>
      </c>
      <c r="B155" s="694" t="str">
        <f>VLOOKUP(A155,$A$11:$E$36,3,0)</f>
        <v>LUMISETE</v>
      </c>
      <c r="C155" s="695"/>
      <c r="D155" s="696">
        <v>2890</v>
      </c>
      <c r="E155" s="696"/>
    </row>
    <row r="156" spans="1:5" s="35" customFormat="1" ht="12.75" x14ac:dyDescent="0.2">
      <c r="A156" s="161"/>
      <c r="D156" s="74"/>
      <c r="E156" s="162"/>
    </row>
    <row r="157" spans="1:5" s="35" customFormat="1" ht="12.75" x14ac:dyDescent="0.2">
      <c r="A157" s="61" t="s">
        <v>34</v>
      </c>
      <c r="B157" s="62" t="s">
        <v>47</v>
      </c>
      <c r="C157" s="63" t="s">
        <v>35</v>
      </c>
      <c r="D157" s="63" t="s">
        <v>157</v>
      </c>
      <c r="E157" s="63" t="s">
        <v>158</v>
      </c>
    </row>
    <row r="158" spans="1:5" s="35" customFormat="1" ht="21" x14ac:dyDescent="0.2">
      <c r="A158" s="159" t="s">
        <v>272</v>
      </c>
      <c r="B158" s="65" t="s">
        <v>308</v>
      </c>
      <c r="C158" s="66" t="s">
        <v>145</v>
      </c>
      <c r="D158" s="67">
        <v>44454</v>
      </c>
      <c r="E158" s="68">
        <f>IF(SUM(D160:E162)&lt;&gt;0,MEDIAN(D160:E162),"")</f>
        <v>118000</v>
      </c>
    </row>
    <row r="159" spans="1:5" s="35" customFormat="1" ht="12.75" x14ac:dyDescent="0.2">
      <c r="A159" s="69" t="s">
        <v>161</v>
      </c>
      <c r="B159" s="687" t="s">
        <v>162</v>
      </c>
      <c r="C159" s="687"/>
      <c r="D159" s="688" t="s">
        <v>147</v>
      </c>
      <c r="E159" s="688"/>
    </row>
    <row r="160" spans="1:5" s="35" customFormat="1" ht="12.75" x14ac:dyDescent="0.2">
      <c r="A160" s="157" t="s">
        <v>237</v>
      </c>
      <c r="B160" s="689" t="str">
        <f>VLOOKUP(A160,$A$11:$E$36,3,0)</f>
        <v>JE BLINDAGEM</v>
      </c>
      <c r="C160" s="689"/>
      <c r="D160" s="690">
        <v>110900</v>
      </c>
      <c r="E160" s="690"/>
    </row>
    <row r="161" spans="1:6" s="35" customFormat="1" ht="12.75" x14ac:dyDescent="0.2">
      <c r="A161" s="59" t="s">
        <v>238</v>
      </c>
      <c r="B161" s="691" t="str">
        <f>VLOOKUP(A161,$A$11:$E$36,3,0)</f>
        <v>BLINDAMAIS</v>
      </c>
      <c r="C161" s="692"/>
      <c r="D161" s="693">
        <v>121800</v>
      </c>
      <c r="E161" s="693"/>
    </row>
    <row r="162" spans="1:6" s="35" customFormat="1" ht="12.75" x14ac:dyDescent="0.2">
      <c r="A162" s="158" t="s">
        <v>239</v>
      </c>
      <c r="B162" s="694" t="str">
        <f>VLOOKUP(A162,$A$11:$E$36,3,0)</f>
        <v>BG</v>
      </c>
      <c r="C162" s="695"/>
      <c r="D162" s="696">
        <v>118000</v>
      </c>
      <c r="E162" s="696"/>
    </row>
    <row r="163" spans="1:6" s="35" customFormat="1" ht="12.75" x14ac:dyDescent="0.2">
      <c r="A163" s="161"/>
      <c r="D163" s="74"/>
      <c r="E163" s="162"/>
    </row>
    <row r="164" spans="1:6" s="35" customFormat="1" ht="12.75" x14ac:dyDescent="0.2"/>
    <row r="165" spans="1:6" s="35" customFormat="1" ht="12.75" x14ac:dyDescent="0.2"/>
    <row r="166" spans="1:6" s="35" customFormat="1" ht="12.75" x14ac:dyDescent="0.2"/>
    <row r="167" spans="1:6" s="35" customFormat="1" ht="12.75" x14ac:dyDescent="0.2"/>
    <row r="168" spans="1:6" s="35" customFormat="1" x14ac:dyDescent="0.25">
      <c r="F168"/>
    </row>
    <row r="169" spans="1:6" s="35" customFormat="1" x14ac:dyDescent="0.25">
      <c r="F169"/>
    </row>
  </sheetData>
  <dataConsolidate/>
  <mergeCells count="148">
    <mergeCell ref="A4:E4"/>
    <mergeCell ref="D5:E5"/>
    <mergeCell ref="D7:E8"/>
    <mergeCell ref="A37:E37"/>
    <mergeCell ref="B40:C40"/>
    <mergeCell ref="D40:E40"/>
    <mergeCell ref="B54:C54"/>
    <mergeCell ref="D54:E54"/>
    <mergeCell ref="B55:C55"/>
    <mergeCell ref="D55:E55"/>
    <mergeCell ref="B56:C56"/>
    <mergeCell ref="D56:E56"/>
    <mergeCell ref="B41:C41"/>
    <mergeCell ref="D41:E41"/>
    <mergeCell ref="B42:C42"/>
    <mergeCell ref="D42:E42"/>
    <mergeCell ref="B43:C43"/>
    <mergeCell ref="D43:E43"/>
    <mergeCell ref="B69:C69"/>
    <mergeCell ref="D69:E69"/>
    <mergeCell ref="B63:C63"/>
    <mergeCell ref="D63:E63"/>
    <mergeCell ref="B47:C47"/>
    <mergeCell ref="D47:E47"/>
    <mergeCell ref="B48:C48"/>
    <mergeCell ref="D48:E48"/>
    <mergeCell ref="B49:C49"/>
    <mergeCell ref="D49:E49"/>
    <mergeCell ref="B57:C57"/>
    <mergeCell ref="D57:E57"/>
    <mergeCell ref="B61:C61"/>
    <mergeCell ref="D61:E61"/>
    <mergeCell ref="B62:C62"/>
    <mergeCell ref="D62:E62"/>
    <mergeCell ref="B70:C70"/>
    <mergeCell ref="D70:E70"/>
    <mergeCell ref="B71:C71"/>
    <mergeCell ref="D71:E71"/>
    <mergeCell ref="B64:C64"/>
    <mergeCell ref="D64:E64"/>
    <mergeCell ref="B68:C68"/>
    <mergeCell ref="D68:E68"/>
    <mergeCell ref="B78:C78"/>
    <mergeCell ref="D78:E78"/>
    <mergeCell ref="B82:C82"/>
    <mergeCell ref="D82:E82"/>
    <mergeCell ref="B83:C83"/>
    <mergeCell ref="D83:E83"/>
    <mergeCell ref="B75:C75"/>
    <mergeCell ref="D75:E75"/>
    <mergeCell ref="B76:C76"/>
    <mergeCell ref="D76:E76"/>
    <mergeCell ref="B77:C77"/>
    <mergeCell ref="D77:E77"/>
    <mergeCell ref="B90:C90"/>
    <mergeCell ref="D90:E90"/>
    <mergeCell ref="B91:C91"/>
    <mergeCell ref="D91:E91"/>
    <mergeCell ref="B92:C92"/>
    <mergeCell ref="D92:E92"/>
    <mergeCell ref="B84:C84"/>
    <mergeCell ref="D84:E84"/>
    <mergeCell ref="B85:C85"/>
    <mergeCell ref="D85:E85"/>
    <mergeCell ref="B89:C89"/>
    <mergeCell ref="D89:E89"/>
    <mergeCell ref="B99:C99"/>
    <mergeCell ref="D99:E99"/>
    <mergeCell ref="B103:C103"/>
    <mergeCell ref="D103:E103"/>
    <mergeCell ref="B104:C104"/>
    <mergeCell ref="D104:E104"/>
    <mergeCell ref="B96:C96"/>
    <mergeCell ref="D96:E96"/>
    <mergeCell ref="B97:C97"/>
    <mergeCell ref="D97:E97"/>
    <mergeCell ref="B98:C98"/>
    <mergeCell ref="D98:E98"/>
    <mergeCell ref="B134:C134"/>
    <mergeCell ref="D134:E134"/>
    <mergeCell ref="B106:C106"/>
    <mergeCell ref="D106:E106"/>
    <mergeCell ref="B110:C110"/>
    <mergeCell ref="D110:E110"/>
    <mergeCell ref="B124:C124"/>
    <mergeCell ref="D124:E124"/>
    <mergeCell ref="B117:C117"/>
    <mergeCell ref="D117:E117"/>
    <mergeCell ref="B118:C118"/>
    <mergeCell ref="D118:E118"/>
    <mergeCell ref="B119:C119"/>
    <mergeCell ref="D119:E119"/>
    <mergeCell ref="B126:C126"/>
    <mergeCell ref="D126:E126"/>
    <mergeCell ref="B111:C111"/>
    <mergeCell ref="D111:E111"/>
    <mergeCell ref="B112:C112"/>
    <mergeCell ref="D112:E112"/>
    <mergeCell ref="B113:C113"/>
    <mergeCell ref="D113:E113"/>
    <mergeCell ref="B162:C162"/>
    <mergeCell ref="D162:E162"/>
    <mergeCell ref="B131:C131"/>
    <mergeCell ref="D131:E131"/>
    <mergeCell ref="B132:C132"/>
    <mergeCell ref="D132:E132"/>
    <mergeCell ref="B50:C50"/>
    <mergeCell ref="D50:E50"/>
    <mergeCell ref="B125:C125"/>
    <mergeCell ref="D125:E125"/>
    <mergeCell ref="B145:C145"/>
    <mergeCell ref="D145:E145"/>
    <mergeCell ref="B155:C155"/>
    <mergeCell ref="D155:E155"/>
    <mergeCell ref="B159:C159"/>
    <mergeCell ref="D159:E159"/>
    <mergeCell ref="B160:C160"/>
    <mergeCell ref="D160:E160"/>
    <mergeCell ref="B152:C152"/>
    <mergeCell ref="D152:E152"/>
    <mergeCell ref="B153:C153"/>
    <mergeCell ref="D153:E153"/>
    <mergeCell ref="B154:C154"/>
    <mergeCell ref="D154:E154"/>
    <mergeCell ref="B105:C105"/>
    <mergeCell ref="D105:E105"/>
    <mergeCell ref="B120:C120"/>
    <mergeCell ref="D120:E120"/>
    <mergeCell ref="B161:C161"/>
    <mergeCell ref="D161:E161"/>
    <mergeCell ref="B146:C146"/>
    <mergeCell ref="D146:E146"/>
    <mergeCell ref="B147:C147"/>
    <mergeCell ref="D147:E147"/>
    <mergeCell ref="B148:C148"/>
    <mergeCell ref="D148:E148"/>
    <mergeCell ref="B139:C139"/>
    <mergeCell ref="D139:E139"/>
    <mergeCell ref="B140:C140"/>
    <mergeCell ref="D140:E140"/>
    <mergeCell ref="B141:C141"/>
    <mergeCell ref="D141:E141"/>
    <mergeCell ref="B127:C127"/>
    <mergeCell ref="D127:E127"/>
    <mergeCell ref="B138:C138"/>
    <mergeCell ref="D138:E138"/>
    <mergeCell ref="B133:C133"/>
    <mergeCell ref="D133:E133"/>
  </mergeCells>
  <phoneticPr fontId="2" type="noConversion"/>
  <dataValidations count="2">
    <dataValidation type="list" allowBlank="1" showInputMessage="1" showErrorMessage="1" sqref="A72 A58 A65 A44">
      <formula1>#REF!</formula1>
    </dataValidation>
    <dataValidation type="list" allowBlank="1" showInputMessage="1" showErrorMessage="1" sqref="A41:A43 A62:A64 A146:A148 A160:A162 A153:A155 A139:A141 A125:A127 A118:A120 A111:A113 A104:A106 A97:A99 A76:A78 A69:A71 A55:A57 A83:A85 A90:A92 A48:A51 A132:A134">
      <formula1>$A$11:$A$36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83" fitToHeight="0" orientation="portrait" r:id="rId1"/>
  <headerFooter>
    <oddFooter>Página &amp;P de &amp;N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B69"/>
  <sheetViews>
    <sheetView workbookViewId="0"/>
  </sheetViews>
  <sheetFormatPr defaultColWidth="9.140625" defaultRowHeight="15" x14ac:dyDescent="0.25"/>
  <cols>
    <col min="1" max="1" width="9.85546875" bestFit="1" customWidth="1"/>
    <col min="2" max="2" width="18.7109375" customWidth="1"/>
    <col min="3" max="3" width="32.5703125" customWidth="1"/>
    <col min="4" max="4" width="9.42578125" bestFit="1" customWidth="1"/>
    <col min="5" max="5" width="17.7109375" bestFit="1" customWidth="1"/>
    <col min="6" max="6" width="15" bestFit="1" customWidth="1"/>
    <col min="7" max="7" width="8.140625" bestFit="1" customWidth="1"/>
    <col min="8" max="8" width="16" bestFit="1" customWidth="1"/>
    <col min="9" max="9" width="15" bestFit="1" customWidth="1"/>
    <col min="10" max="10" width="8.140625" bestFit="1" customWidth="1"/>
    <col min="11" max="11" width="16" bestFit="1" customWidth="1"/>
    <col min="12" max="12" width="15" bestFit="1" customWidth="1"/>
    <col min="13" max="13" width="8.42578125" bestFit="1" customWidth="1"/>
    <col min="14" max="14" width="16" bestFit="1" customWidth="1"/>
    <col min="15" max="15" width="15" bestFit="1" customWidth="1"/>
    <col min="16" max="16" width="8.42578125" bestFit="1" customWidth="1"/>
    <col min="17" max="17" width="16" bestFit="1" customWidth="1"/>
    <col min="18" max="18" width="15" bestFit="1" customWidth="1"/>
    <col min="19" max="19" width="8.42578125" bestFit="1" customWidth="1"/>
    <col min="20" max="20" width="16" bestFit="1" customWidth="1"/>
    <col min="21" max="21" width="15.5703125" customWidth="1"/>
    <col min="22" max="22" width="8.42578125" bestFit="1" customWidth="1"/>
    <col min="23" max="23" width="16" bestFit="1" customWidth="1"/>
    <col min="24" max="24" width="10.7109375" customWidth="1"/>
    <col min="25" max="25" width="13.85546875" customWidth="1"/>
    <col min="26" max="26" width="6" bestFit="1" customWidth="1"/>
    <col min="27" max="27" width="13.85546875" customWidth="1"/>
    <col min="28" max="28" width="6" bestFit="1" customWidth="1"/>
  </cols>
  <sheetData>
    <row r="1" spans="1:28" ht="14.45" customHeight="1" x14ac:dyDescent="0.25">
      <c r="A1" s="18"/>
      <c r="B1" s="19"/>
      <c r="C1" s="781" t="str">
        <f>ORÇAMENTO_DES!D2</f>
        <v>GOVERNO DO ESTADO DE MATO GROSSO DO SUL</v>
      </c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1:28" ht="14.45" customHeight="1" x14ac:dyDescent="0.25">
      <c r="A2" s="5"/>
      <c r="B2" s="20"/>
      <c r="C2" s="782" t="str">
        <f>ORÇAMENTO_DES!D3</f>
        <v>PREFEITURA MUNICIPAL DE RIBAS DO RIO PARDO</v>
      </c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</row>
    <row r="3" spans="1:28" ht="14.45" customHeight="1" x14ac:dyDescent="0.25">
      <c r="A3" s="6"/>
      <c r="B3" s="21"/>
      <c r="C3" s="781" t="str">
        <f>ORÇAMENTO_DES!D4</f>
        <v>SECRETARIA DE OBRAS</v>
      </c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</row>
    <row r="4" spans="1:28" ht="20.45" customHeight="1" x14ac:dyDescent="0.25">
      <c r="A4" s="552" t="s">
        <v>514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4"/>
    </row>
    <row r="5" spans="1:28" ht="14.45" customHeight="1" x14ac:dyDescent="0.25">
      <c r="A5" s="29" t="str">
        <f>ORÇAMENTO_DES!B6</f>
        <v>OBJETO:</v>
      </c>
      <c r="B5" s="783" t="str">
        <f>ORÇAMENTO_DES!C6</f>
        <v>EXECUÇÃO DE CONJUNTO DE CASAS POPULARES EM PAREDE DE CONCRETO - JOÃO DE BARRO</v>
      </c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164" t="s">
        <v>43</v>
      </c>
      <c r="V5" s="25"/>
      <c r="W5" s="25"/>
      <c r="X5" s="26"/>
    </row>
    <row r="6" spans="1:28" ht="14.45" customHeight="1" x14ac:dyDescent="0.25">
      <c r="A6" s="29" t="str">
        <f>ORÇAMENTO_DES!B7</f>
        <v>MUNÍCIPIO:</v>
      </c>
      <c r="B6" s="783" t="str">
        <f>ORÇAMENTO_DES!C7</f>
        <v>RIBAS DO RIO PARDO - MS</v>
      </c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30"/>
      <c r="V6" s="31"/>
      <c r="W6" s="31"/>
      <c r="X6" s="27"/>
    </row>
    <row r="7" spans="1:28" ht="14.45" customHeight="1" x14ac:dyDescent="0.25">
      <c r="A7" s="29" t="str">
        <f>ORÇAMENTO_DES!B8</f>
        <v>LOCAL:</v>
      </c>
      <c r="B7" s="783" t="str">
        <f>ORÇAMENTO_DES!C8</f>
        <v>JARDIM DOS ESTADOS</v>
      </c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680" t="str">
        <f>ORÇAMENTO_DES!K7</f>
        <v>____________________________________  
Fabio Marques Ribeiro
CREA - 15.276 D / MS</v>
      </c>
      <c r="V7" s="779"/>
      <c r="W7" s="779"/>
      <c r="X7" s="681"/>
    </row>
    <row r="8" spans="1:28" ht="14.45" customHeight="1" x14ac:dyDescent="0.25">
      <c r="A8" s="29" t="str">
        <f>'CRONOGRAMA DES'!A8</f>
        <v>SIST./REF.:</v>
      </c>
      <c r="B8" s="783" t="str">
        <f>ORÇAMENTO_DES!C11</f>
        <v>AGESUL(JANEIRO/2023) SINAPI (JUNHO/2023) SBC (JUNHO/2023)</v>
      </c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682"/>
      <c r="V8" s="780"/>
      <c r="W8" s="780"/>
      <c r="X8" s="683"/>
    </row>
    <row r="9" spans="1:28" ht="15" customHeight="1" x14ac:dyDescent="0.25">
      <c r="A9" s="769" t="s">
        <v>4</v>
      </c>
      <c r="B9" s="771" t="s">
        <v>5</v>
      </c>
      <c r="C9" s="772"/>
      <c r="D9" s="775" t="s">
        <v>0</v>
      </c>
      <c r="E9" s="777" t="s">
        <v>17</v>
      </c>
      <c r="F9" s="753" t="s">
        <v>6</v>
      </c>
      <c r="G9" s="754"/>
      <c r="H9" s="755"/>
      <c r="I9" s="753" t="s">
        <v>44</v>
      </c>
      <c r="J9" s="754"/>
      <c r="K9" s="755"/>
      <c r="L9" s="753" t="s">
        <v>45</v>
      </c>
      <c r="M9" s="754"/>
      <c r="N9" s="755"/>
      <c r="O9" s="753" t="s">
        <v>61</v>
      </c>
      <c r="P9" s="754"/>
      <c r="Q9" s="755"/>
      <c r="R9" s="753" t="s">
        <v>213</v>
      </c>
      <c r="S9" s="754"/>
      <c r="T9" s="755"/>
      <c r="U9" s="753" t="s">
        <v>214</v>
      </c>
      <c r="V9" s="754"/>
      <c r="W9" s="755"/>
      <c r="X9" s="106" t="s">
        <v>179</v>
      </c>
    </row>
    <row r="10" spans="1:28" x14ac:dyDescent="0.25">
      <c r="A10" s="770" t="s">
        <v>4</v>
      </c>
      <c r="B10" s="773"/>
      <c r="C10" s="774"/>
      <c r="D10" s="776"/>
      <c r="E10" s="778"/>
      <c r="F10" s="143" t="s">
        <v>18</v>
      </c>
      <c r="G10" s="143" t="s">
        <v>0</v>
      </c>
      <c r="H10" s="144" t="s">
        <v>28</v>
      </c>
      <c r="I10" s="143" t="s">
        <v>18</v>
      </c>
      <c r="J10" s="143" t="s">
        <v>0</v>
      </c>
      <c r="K10" s="144" t="s">
        <v>28</v>
      </c>
      <c r="L10" s="143" t="s">
        <v>18</v>
      </c>
      <c r="M10" s="143" t="s">
        <v>0</v>
      </c>
      <c r="N10" s="144" t="s">
        <v>28</v>
      </c>
      <c r="O10" s="143" t="s">
        <v>18</v>
      </c>
      <c r="P10" s="143" t="s">
        <v>0</v>
      </c>
      <c r="Q10" s="144" t="s">
        <v>28</v>
      </c>
      <c r="R10" s="143" t="s">
        <v>18</v>
      </c>
      <c r="S10" s="143" t="s">
        <v>0</v>
      </c>
      <c r="T10" s="144" t="s">
        <v>28</v>
      </c>
      <c r="U10" s="143" t="s">
        <v>18</v>
      </c>
      <c r="V10" s="143" t="s">
        <v>0</v>
      </c>
      <c r="W10" s="144" t="s">
        <v>28</v>
      </c>
      <c r="X10" s="145"/>
    </row>
    <row r="11" spans="1:28" x14ac:dyDescent="0.25">
      <c r="A11" s="105" t="s">
        <v>11</v>
      </c>
      <c r="B11" s="108" t="str">
        <f>VLOOKUP(A11,Tabela3[[ITEM]:[DESCRIÇÃO]],6,FALSE)</f>
        <v>SERVIÇOS PRELIMINARES</v>
      </c>
      <c r="C11" s="109"/>
      <c r="D11" s="110" t="e">
        <f t="shared" ref="D11:D35" si="0">E11/E$36</f>
        <v>#REF!</v>
      </c>
      <c r="E11" s="111" t="e">
        <f>VLOOKUP(A11,ORÇAMENTO_DES!$B:$L,14,0)</f>
        <v>#REF!</v>
      </c>
      <c r="F11" s="112" t="e">
        <f t="shared" ref="F11:F35" si="1">G11*E11</f>
        <v>#REF!</v>
      </c>
      <c r="G11" s="113">
        <f>'CRONOGRAMA DES'!G11</f>
        <v>1</v>
      </c>
      <c r="H11" s="114">
        <f t="shared" ref="H11:H35" si="2">G11</f>
        <v>1</v>
      </c>
      <c r="I11" s="112" t="e">
        <f>J11*E11</f>
        <v>#REF!</v>
      </c>
      <c r="J11" s="113">
        <f>'CRONOGRAMA DES'!J11</f>
        <v>0</v>
      </c>
      <c r="K11" s="114">
        <f t="shared" ref="K11:K35" si="3">J11+H11</f>
        <v>1</v>
      </c>
      <c r="L11" s="112" t="e">
        <f>M11*E11</f>
        <v>#REF!</v>
      </c>
      <c r="M11" s="113">
        <f>'CRONOGRAMA DES'!M11</f>
        <v>0</v>
      </c>
      <c r="N11" s="114">
        <f t="shared" ref="N11:N35" si="4">M11+K11</f>
        <v>1</v>
      </c>
      <c r="O11" s="112" t="e">
        <f>P11*E11</f>
        <v>#REF!</v>
      </c>
      <c r="P11" s="113">
        <f>'CRONOGRAMA DES'!P11</f>
        <v>0</v>
      </c>
      <c r="Q11" s="114">
        <f t="shared" ref="Q11:Q35" si="5">P11+N11</f>
        <v>1</v>
      </c>
      <c r="R11" s="112" t="e">
        <f>S11*E11</f>
        <v>#REF!</v>
      </c>
      <c r="S11" s="113">
        <f>'CRONOGRAMA DES'!S11</f>
        <v>0</v>
      </c>
      <c r="T11" s="114">
        <f t="shared" ref="T11:T35" si="6">S11+Q11</f>
        <v>1</v>
      </c>
      <c r="U11" s="112" t="e">
        <f>V11*E11</f>
        <v>#REF!</v>
      </c>
      <c r="V11" s="113">
        <f>'CRONOGRAMA DES'!V11</f>
        <v>0</v>
      </c>
      <c r="W11" s="114">
        <f t="shared" ref="W11:W35" si="7">V11+T11</f>
        <v>1</v>
      </c>
      <c r="X11" s="115">
        <f>G11+J11+M11+P11+S11+V11+G42+J42+M42+P42+S42+V42</f>
        <v>1</v>
      </c>
      <c r="Z11" s="1"/>
      <c r="AB11" s="1"/>
    </row>
    <row r="12" spans="1:28" x14ac:dyDescent="0.25">
      <c r="A12" s="105" t="s">
        <v>10</v>
      </c>
      <c r="B12" s="108" t="str">
        <f>VLOOKUP(A12,Tabela3[[ITEM]:[DESCRIÇÃO]],6,FALSE)</f>
        <v>MOVIMENTO DE TERRA</v>
      </c>
      <c r="C12" s="109"/>
      <c r="D12" s="110" t="e">
        <f t="shared" si="0"/>
        <v>#REF!</v>
      </c>
      <c r="E12" s="111" t="e">
        <f>VLOOKUP(A12,ORÇAMENTO_DES!$B:$L,14,0)</f>
        <v>#REF!</v>
      </c>
      <c r="F12" s="112" t="e">
        <f t="shared" si="1"/>
        <v>#REF!</v>
      </c>
      <c r="G12" s="113">
        <f>'CRONOGRAMA DES'!G12</f>
        <v>0.8</v>
      </c>
      <c r="H12" s="114">
        <f t="shared" si="2"/>
        <v>0.8</v>
      </c>
      <c r="I12" s="112" t="e">
        <f t="shared" ref="I12:I35" si="8">J12*E12</f>
        <v>#REF!</v>
      </c>
      <c r="J12" s="113">
        <f>'CRONOGRAMA DES'!J12</f>
        <v>0.2</v>
      </c>
      <c r="K12" s="114">
        <f t="shared" si="3"/>
        <v>1</v>
      </c>
      <c r="L12" s="112" t="e">
        <f t="shared" ref="L12:L35" si="9">M12*E12</f>
        <v>#REF!</v>
      </c>
      <c r="M12" s="113">
        <f>'CRONOGRAMA DES'!M12</f>
        <v>0</v>
      </c>
      <c r="N12" s="114">
        <f t="shared" si="4"/>
        <v>1</v>
      </c>
      <c r="O12" s="112" t="e">
        <f t="shared" ref="O12:O35" si="10">P12*E12</f>
        <v>#REF!</v>
      </c>
      <c r="P12" s="113">
        <f>'CRONOGRAMA DES'!P12</f>
        <v>0</v>
      </c>
      <c r="Q12" s="114">
        <f t="shared" si="5"/>
        <v>1</v>
      </c>
      <c r="R12" s="112" t="e">
        <f t="shared" ref="R12:R35" si="11">S12*E12</f>
        <v>#REF!</v>
      </c>
      <c r="S12" s="113">
        <f>'CRONOGRAMA DES'!S12</f>
        <v>0</v>
      </c>
      <c r="T12" s="114">
        <f t="shared" si="6"/>
        <v>1</v>
      </c>
      <c r="U12" s="112" t="e">
        <f t="shared" ref="U12:U35" si="12">V12*E12</f>
        <v>#REF!</v>
      </c>
      <c r="V12" s="113">
        <f>'CRONOGRAMA DES'!V12</f>
        <v>0</v>
      </c>
      <c r="W12" s="114">
        <f t="shared" si="7"/>
        <v>1</v>
      </c>
      <c r="X12" s="115">
        <f>G12+J12+M12+P12+S12+V12</f>
        <v>1</v>
      </c>
      <c r="Z12" s="1"/>
      <c r="AB12" s="1"/>
    </row>
    <row r="13" spans="1:28" x14ac:dyDescent="0.25">
      <c r="A13" s="105" t="s">
        <v>14</v>
      </c>
      <c r="B13" s="108" t="str">
        <f>VLOOKUP(A13,Tabela3[[ITEM]:[DESCRIÇÃO]],6,FALSE)</f>
        <v xml:space="preserve">ESTRUTURA DE CONCRETO </v>
      </c>
      <c r="C13" s="116"/>
      <c r="D13" s="110" t="e">
        <f t="shared" si="0"/>
        <v>#REF!</v>
      </c>
      <c r="E13" s="111" t="e">
        <f>VLOOKUP(A13,ORÇAMENTO_DES!$B:$L,14,0)</f>
        <v>#REF!</v>
      </c>
      <c r="F13" s="112" t="e">
        <f t="shared" si="1"/>
        <v>#REF!</v>
      </c>
      <c r="G13" s="113">
        <f>'CRONOGRAMA DES'!G13</f>
        <v>0</v>
      </c>
      <c r="H13" s="114">
        <f t="shared" si="2"/>
        <v>0</v>
      </c>
      <c r="I13" s="112" t="e">
        <f t="shared" si="8"/>
        <v>#REF!</v>
      </c>
      <c r="J13" s="113">
        <f>'CRONOGRAMA DES'!J13</f>
        <v>0.25</v>
      </c>
      <c r="K13" s="114">
        <f t="shared" si="3"/>
        <v>0.25</v>
      </c>
      <c r="L13" s="112" t="e">
        <f t="shared" si="9"/>
        <v>#REF!</v>
      </c>
      <c r="M13" s="113">
        <f>'CRONOGRAMA DES'!M13</f>
        <v>0.25</v>
      </c>
      <c r="N13" s="114">
        <f t="shared" si="4"/>
        <v>0.5</v>
      </c>
      <c r="O13" s="112" t="e">
        <f t="shared" si="10"/>
        <v>#REF!</v>
      </c>
      <c r="P13" s="113">
        <f>'CRONOGRAMA DES'!P13</f>
        <v>0</v>
      </c>
      <c r="Q13" s="114">
        <f t="shared" si="5"/>
        <v>0.5</v>
      </c>
      <c r="R13" s="112" t="e">
        <f t="shared" si="11"/>
        <v>#REF!</v>
      </c>
      <c r="S13" s="113">
        <f>'CRONOGRAMA DES'!S13</f>
        <v>0</v>
      </c>
      <c r="T13" s="114">
        <f t="shared" si="6"/>
        <v>0.5</v>
      </c>
      <c r="U13" s="112" t="e">
        <f t="shared" si="12"/>
        <v>#REF!</v>
      </c>
      <c r="V13" s="113">
        <f>'CRONOGRAMA DES'!V13</f>
        <v>0</v>
      </c>
      <c r="W13" s="114">
        <f t="shared" si="7"/>
        <v>0.5</v>
      </c>
      <c r="X13" s="115">
        <f>G13+J13+M13+P13+S13+V13</f>
        <v>0.5</v>
      </c>
      <c r="Z13" s="1"/>
      <c r="AB13" s="1"/>
    </row>
    <row r="14" spans="1:28" x14ac:dyDescent="0.25">
      <c r="A14" s="105" t="s">
        <v>30</v>
      </c>
      <c r="B14" s="108" t="str">
        <f>VLOOKUP(A14,Tabela3[[ITEM]:[DESCRIÇÃO]],6,FALSE)</f>
        <v>PAREDE DE CONCRETO</v>
      </c>
      <c r="C14" s="116"/>
      <c r="D14" s="110" t="e">
        <f t="shared" si="0"/>
        <v>#REF!</v>
      </c>
      <c r="E14" s="111" t="e">
        <f>VLOOKUP(A14,ORÇAMENTO_DES!$B:$L,14,0)</f>
        <v>#REF!</v>
      </c>
      <c r="F14" s="112" t="e">
        <f t="shared" si="1"/>
        <v>#REF!</v>
      </c>
      <c r="G14" s="113">
        <f>'CRONOGRAMA DES'!G14</f>
        <v>0</v>
      </c>
      <c r="H14" s="114">
        <f t="shared" si="2"/>
        <v>0</v>
      </c>
      <c r="I14" s="112" t="e">
        <f t="shared" si="8"/>
        <v>#REF!</v>
      </c>
      <c r="J14" s="113">
        <f>'CRONOGRAMA DES'!J14</f>
        <v>0</v>
      </c>
      <c r="K14" s="114">
        <f t="shared" si="3"/>
        <v>0</v>
      </c>
      <c r="L14" s="112" t="e">
        <f t="shared" si="9"/>
        <v>#REF!</v>
      </c>
      <c r="M14" s="113">
        <f>'CRONOGRAMA DES'!M14</f>
        <v>0.25</v>
      </c>
      <c r="N14" s="114">
        <f t="shared" si="4"/>
        <v>0.25</v>
      </c>
      <c r="O14" s="112" t="e">
        <f t="shared" si="10"/>
        <v>#REF!</v>
      </c>
      <c r="P14" s="113">
        <f>'CRONOGRAMA DES'!P14</f>
        <v>0.25</v>
      </c>
      <c r="Q14" s="114">
        <f t="shared" si="5"/>
        <v>0.5</v>
      </c>
      <c r="R14" s="112" t="e">
        <f t="shared" si="11"/>
        <v>#REF!</v>
      </c>
      <c r="S14" s="113">
        <f>'CRONOGRAMA DES'!S14</f>
        <v>0</v>
      </c>
      <c r="T14" s="114">
        <f>S14+Q14</f>
        <v>0.5</v>
      </c>
      <c r="U14" s="112" t="e">
        <f t="shared" si="12"/>
        <v>#REF!</v>
      </c>
      <c r="V14" s="113">
        <f>'CRONOGRAMA DES'!V14</f>
        <v>0</v>
      </c>
      <c r="W14" s="114">
        <f>V14+T14</f>
        <v>0.5</v>
      </c>
      <c r="X14" s="115">
        <f>G14+J14+M14+P14+S14+V14</f>
        <v>0.5</v>
      </c>
      <c r="Z14" s="1"/>
      <c r="AB14" s="1"/>
    </row>
    <row r="15" spans="1:28" x14ac:dyDescent="0.25">
      <c r="A15" s="105" t="s">
        <v>53</v>
      </c>
      <c r="B15" s="108" t="str">
        <f>VLOOKUP(A15,Tabela3[[ITEM]:[DESCRIÇÃO]],6,FALSE)</f>
        <v>COBERTURA</v>
      </c>
      <c r="C15" s="116"/>
      <c r="D15" s="110" t="e">
        <f t="shared" si="0"/>
        <v>#REF!</v>
      </c>
      <c r="E15" s="111" t="e">
        <f>VLOOKUP(A15,ORÇAMENTO_DES!$B:$L,14,0)</f>
        <v>#REF!</v>
      </c>
      <c r="F15" s="112" t="e">
        <f t="shared" si="1"/>
        <v>#REF!</v>
      </c>
      <c r="G15" s="113">
        <f>'CRONOGRAMA DES'!G15</f>
        <v>0</v>
      </c>
      <c r="H15" s="114">
        <f t="shared" si="2"/>
        <v>0</v>
      </c>
      <c r="I15" s="112" t="e">
        <f t="shared" si="8"/>
        <v>#REF!</v>
      </c>
      <c r="J15" s="113">
        <f>'CRONOGRAMA DES'!J15</f>
        <v>0</v>
      </c>
      <c r="K15" s="114">
        <f t="shared" si="3"/>
        <v>0</v>
      </c>
      <c r="L15" s="112" t="e">
        <f t="shared" si="9"/>
        <v>#REF!</v>
      </c>
      <c r="M15" s="113">
        <f>'CRONOGRAMA DES'!M15</f>
        <v>0.25</v>
      </c>
      <c r="N15" s="114">
        <f t="shared" si="4"/>
        <v>0.25</v>
      </c>
      <c r="O15" s="112" t="e">
        <f t="shared" si="10"/>
        <v>#REF!</v>
      </c>
      <c r="P15" s="113">
        <f>'CRONOGRAMA DES'!P15</f>
        <v>0.25</v>
      </c>
      <c r="Q15" s="114">
        <f t="shared" si="5"/>
        <v>0.5</v>
      </c>
      <c r="R15" s="112" t="e">
        <f t="shared" si="11"/>
        <v>#REF!</v>
      </c>
      <c r="S15" s="113">
        <f>'CRONOGRAMA DES'!S15</f>
        <v>0</v>
      </c>
      <c r="T15" s="114">
        <f t="shared" si="6"/>
        <v>0.5</v>
      </c>
      <c r="U15" s="112" t="e">
        <f t="shared" si="12"/>
        <v>#REF!</v>
      </c>
      <c r="V15" s="113">
        <f>'CRONOGRAMA DES'!V15</f>
        <v>0</v>
      </c>
      <c r="W15" s="114">
        <f t="shared" si="7"/>
        <v>0.5</v>
      </c>
      <c r="X15" s="115">
        <f t="shared" ref="X15:X35" si="13">G15+J15+M15+P15+S15+V15</f>
        <v>0.5</v>
      </c>
      <c r="Z15" s="1"/>
      <c r="AB15" s="1"/>
    </row>
    <row r="16" spans="1:28" x14ac:dyDescent="0.25">
      <c r="A16" s="105" t="s">
        <v>117</v>
      </c>
      <c r="B16" s="108" t="str">
        <f>VLOOKUP(A16,Tabela3[[ITEM]:[DESCRIÇÃO]],6,FALSE)</f>
        <v>REVESTIMENTO DE PAREDES E PISOS</v>
      </c>
      <c r="C16" s="116"/>
      <c r="D16" s="110" t="e">
        <f t="shared" si="0"/>
        <v>#REF!</v>
      </c>
      <c r="E16" s="111" t="e">
        <f>VLOOKUP(A16,ORÇAMENTO_DES!$B:$L,14,0)</f>
        <v>#REF!</v>
      </c>
      <c r="F16" s="112" t="e">
        <f t="shared" si="1"/>
        <v>#REF!</v>
      </c>
      <c r="G16" s="113">
        <f>'CRONOGRAMA DES'!G16</f>
        <v>0</v>
      </c>
      <c r="H16" s="114">
        <f t="shared" si="2"/>
        <v>0</v>
      </c>
      <c r="I16" s="112" t="e">
        <f t="shared" si="8"/>
        <v>#REF!</v>
      </c>
      <c r="J16" s="113">
        <f>'CRONOGRAMA DES'!J16</f>
        <v>0</v>
      </c>
      <c r="K16" s="114">
        <f t="shared" si="3"/>
        <v>0</v>
      </c>
      <c r="L16" s="112" t="e">
        <f t="shared" si="9"/>
        <v>#REF!</v>
      </c>
      <c r="M16" s="113">
        <f>'CRONOGRAMA DES'!M16</f>
        <v>0</v>
      </c>
      <c r="N16" s="114">
        <f t="shared" si="4"/>
        <v>0</v>
      </c>
      <c r="O16" s="112" t="e">
        <f t="shared" si="10"/>
        <v>#REF!</v>
      </c>
      <c r="P16" s="113">
        <f>'CRONOGRAMA DES'!P16</f>
        <v>0.25</v>
      </c>
      <c r="Q16" s="114">
        <f t="shared" si="5"/>
        <v>0.25</v>
      </c>
      <c r="R16" s="112" t="e">
        <f t="shared" si="11"/>
        <v>#REF!</v>
      </c>
      <c r="S16" s="113">
        <f>'CRONOGRAMA DES'!S16</f>
        <v>0.25</v>
      </c>
      <c r="T16" s="114">
        <f t="shared" si="6"/>
        <v>0.5</v>
      </c>
      <c r="U16" s="112" t="e">
        <f t="shared" si="12"/>
        <v>#REF!</v>
      </c>
      <c r="V16" s="113">
        <f>'CRONOGRAMA DES'!V16</f>
        <v>0</v>
      </c>
      <c r="W16" s="114">
        <f t="shared" si="7"/>
        <v>0.5</v>
      </c>
      <c r="X16" s="115">
        <f t="shared" si="13"/>
        <v>0.5</v>
      </c>
      <c r="Z16" s="1"/>
      <c r="AB16" s="1"/>
    </row>
    <row r="17" spans="1:28" x14ac:dyDescent="0.25">
      <c r="A17" s="105" t="s">
        <v>56</v>
      </c>
      <c r="B17" s="108" t="str">
        <f>VLOOKUP(A17,Tabela3[[ITEM]:[DESCRIÇÃO]],6,FALSE)</f>
        <v>ESQUADRIAS, FERRAGENS E VIDROS</v>
      </c>
      <c r="C17" s="116"/>
      <c r="D17" s="110" t="e">
        <f t="shared" si="0"/>
        <v>#REF!</v>
      </c>
      <c r="E17" s="111" t="e">
        <f>VLOOKUP(A17,ORÇAMENTO_DES!$B:$L,14,0)</f>
        <v>#REF!</v>
      </c>
      <c r="F17" s="112" t="e">
        <f t="shared" si="1"/>
        <v>#REF!</v>
      </c>
      <c r="G17" s="113">
        <f>'CRONOGRAMA DES'!G17</f>
        <v>0</v>
      </c>
      <c r="H17" s="114">
        <f t="shared" si="2"/>
        <v>0</v>
      </c>
      <c r="I17" s="112" t="e">
        <f t="shared" si="8"/>
        <v>#REF!</v>
      </c>
      <c r="J17" s="113">
        <f>'CRONOGRAMA DES'!J17</f>
        <v>0</v>
      </c>
      <c r="K17" s="114">
        <f t="shared" si="3"/>
        <v>0</v>
      </c>
      <c r="L17" s="112" t="e">
        <f t="shared" si="9"/>
        <v>#REF!</v>
      </c>
      <c r="M17" s="113">
        <f>'CRONOGRAMA DES'!M17</f>
        <v>0</v>
      </c>
      <c r="N17" s="114">
        <f t="shared" si="4"/>
        <v>0</v>
      </c>
      <c r="O17" s="112" t="e">
        <f t="shared" si="10"/>
        <v>#REF!</v>
      </c>
      <c r="P17" s="113">
        <f>'CRONOGRAMA DES'!P17</f>
        <v>0</v>
      </c>
      <c r="Q17" s="114">
        <f t="shared" si="5"/>
        <v>0</v>
      </c>
      <c r="R17" s="112" t="e">
        <f t="shared" si="11"/>
        <v>#REF!</v>
      </c>
      <c r="S17" s="113">
        <f>'CRONOGRAMA DES'!S17</f>
        <v>0.25</v>
      </c>
      <c r="T17" s="114">
        <f t="shared" si="6"/>
        <v>0.25</v>
      </c>
      <c r="U17" s="112" t="e">
        <f t="shared" si="12"/>
        <v>#REF!</v>
      </c>
      <c r="V17" s="113">
        <f>'CRONOGRAMA DES'!V17</f>
        <v>0.25</v>
      </c>
      <c r="W17" s="114">
        <f t="shared" si="7"/>
        <v>0.5</v>
      </c>
      <c r="X17" s="115">
        <f t="shared" si="13"/>
        <v>0.5</v>
      </c>
      <c r="Z17" s="1"/>
      <c r="AB17" s="1"/>
    </row>
    <row r="18" spans="1:28" x14ac:dyDescent="0.25">
      <c r="A18" s="105" t="s">
        <v>58</v>
      </c>
      <c r="B18" s="108" t="str">
        <f>VLOOKUP(A18,Tabela3[[ITEM]:[DESCRIÇÃO]],6,FALSE)</f>
        <v>INSTALAÇÕES HIDRÁULICAS/SANITÁRIAS</v>
      </c>
      <c r="C18" s="109"/>
      <c r="D18" s="110" t="e">
        <f t="shared" si="0"/>
        <v>#REF!</v>
      </c>
      <c r="E18" s="111" t="e">
        <f>VLOOKUP(A18,ORÇAMENTO_DES!$B:$L,14,0)</f>
        <v>#REF!</v>
      </c>
      <c r="F18" s="112" t="e">
        <f t="shared" si="1"/>
        <v>#REF!</v>
      </c>
      <c r="G18" s="113">
        <f>'CRONOGRAMA DES'!G18</f>
        <v>0</v>
      </c>
      <c r="H18" s="114">
        <f t="shared" si="2"/>
        <v>0</v>
      </c>
      <c r="I18" s="112" t="e">
        <f t="shared" si="8"/>
        <v>#REF!</v>
      </c>
      <c r="J18" s="113">
        <f>'CRONOGRAMA DES'!J18</f>
        <v>0.25</v>
      </c>
      <c r="K18" s="114">
        <f t="shared" si="3"/>
        <v>0.25</v>
      </c>
      <c r="L18" s="112" t="e">
        <f t="shared" si="9"/>
        <v>#REF!</v>
      </c>
      <c r="M18" s="113">
        <f>'CRONOGRAMA DES'!M18</f>
        <v>0.15</v>
      </c>
      <c r="N18" s="114">
        <f t="shared" si="4"/>
        <v>0.4</v>
      </c>
      <c r="O18" s="112" t="e">
        <f t="shared" si="10"/>
        <v>#REF!</v>
      </c>
      <c r="P18" s="113">
        <f>'CRONOGRAMA DES'!P18</f>
        <v>0</v>
      </c>
      <c r="Q18" s="114">
        <f t="shared" si="5"/>
        <v>0.4</v>
      </c>
      <c r="R18" s="112" t="e">
        <f t="shared" si="11"/>
        <v>#REF!</v>
      </c>
      <c r="S18" s="113">
        <f>'CRONOGRAMA DES'!S18</f>
        <v>0.1</v>
      </c>
      <c r="T18" s="114">
        <f t="shared" si="6"/>
        <v>0.5</v>
      </c>
      <c r="U18" s="112" t="e">
        <f t="shared" si="12"/>
        <v>#REF!</v>
      </c>
      <c r="V18" s="113">
        <f>'CRONOGRAMA DES'!V18</f>
        <v>0</v>
      </c>
      <c r="W18" s="114">
        <f t="shared" si="7"/>
        <v>0.5</v>
      </c>
      <c r="X18" s="115">
        <f t="shared" si="13"/>
        <v>0.5</v>
      </c>
      <c r="Z18" s="1"/>
      <c r="AB18" s="1"/>
    </row>
    <row r="19" spans="1:28" x14ac:dyDescent="0.25">
      <c r="A19" s="105" t="s">
        <v>122</v>
      </c>
      <c r="B19" s="108" t="str">
        <f>VLOOKUP(A19,Tabela3[[ITEM]:[DESCRIÇÃO]],6,FALSE)</f>
        <v>INSTALAÇÕES ELETRICAS</v>
      </c>
      <c r="C19" s="109"/>
      <c r="D19" s="110" t="e">
        <f t="shared" si="0"/>
        <v>#REF!</v>
      </c>
      <c r="E19" s="111" t="e">
        <f>VLOOKUP(A19,ORÇAMENTO_DES!$B:$L,14,0)</f>
        <v>#REF!</v>
      </c>
      <c r="F19" s="112" t="e">
        <f t="shared" si="1"/>
        <v>#REF!</v>
      </c>
      <c r="G19" s="113">
        <f>'CRONOGRAMA DES'!G19</f>
        <v>0</v>
      </c>
      <c r="H19" s="114">
        <f t="shared" si="2"/>
        <v>0</v>
      </c>
      <c r="I19" s="112" t="e">
        <f t="shared" si="8"/>
        <v>#REF!</v>
      </c>
      <c r="J19" s="113">
        <f>'CRONOGRAMA DES'!J19</f>
        <v>0.25</v>
      </c>
      <c r="K19" s="114">
        <f t="shared" si="3"/>
        <v>0.25</v>
      </c>
      <c r="L19" s="112" t="e">
        <f t="shared" si="9"/>
        <v>#REF!</v>
      </c>
      <c r="M19" s="113">
        <f>'CRONOGRAMA DES'!M19</f>
        <v>0.15</v>
      </c>
      <c r="N19" s="114">
        <f t="shared" si="4"/>
        <v>0.4</v>
      </c>
      <c r="O19" s="112" t="e">
        <f t="shared" si="10"/>
        <v>#REF!</v>
      </c>
      <c r="P19" s="113">
        <f>'CRONOGRAMA DES'!P19</f>
        <v>0</v>
      </c>
      <c r="Q19" s="114">
        <f t="shared" si="5"/>
        <v>0.4</v>
      </c>
      <c r="R19" s="112" t="e">
        <f t="shared" si="11"/>
        <v>#REF!</v>
      </c>
      <c r="S19" s="113">
        <f>'CRONOGRAMA DES'!S19</f>
        <v>0.1</v>
      </c>
      <c r="T19" s="114">
        <f t="shared" si="6"/>
        <v>0.5</v>
      </c>
      <c r="U19" s="112" t="e">
        <f t="shared" si="12"/>
        <v>#REF!</v>
      </c>
      <c r="V19" s="113">
        <f>'CRONOGRAMA DES'!V19</f>
        <v>0</v>
      </c>
      <c r="W19" s="114">
        <f t="shared" si="7"/>
        <v>0.5</v>
      </c>
      <c r="X19" s="115">
        <f t="shared" si="13"/>
        <v>0.5</v>
      </c>
      <c r="Z19" s="1"/>
      <c r="AB19" s="1"/>
    </row>
    <row r="20" spans="1:28" x14ac:dyDescent="0.25">
      <c r="A20" s="105" t="s">
        <v>124</v>
      </c>
      <c r="B20" s="108" t="str">
        <f>VLOOKUP(A20,Tabela3[[ITEM]:[DESCRIÇÃO]],6,FALSE)</f>
        <v>LOUÇAS, BANCADAS, METAIS E ACESSÓRIOS</v>
      </c>
      <c r="C20" s="116"/>
      <c r="D20" s="110" t="e">
        <f t="shared" si="0"/>
        <v>#REF!</v>
      </c>
      <c r="E20" s="111" t="e">
        <f>VLOOKUP(A20,ORÇAMENTO_DES!$B:$L,14,0)</f>
        <v>#REF!</v>
      </c>
      <c r="F20" s="112" t="e">
        <f t="shared" si="1"/>
        <v>#REF!</v>
      </c>
      <c r="G20" s="113">
        <f>'CRONOGRAMA DES'!G20</f>
        <v>0</v>
      </c>
      <c r="H20" s="114">
        <f t="shared" si="2"/>
        <v>0</v>
      </c>
      <c r="I20" s="112" t="e">
        <f t="shared" si="8"/>
        <v>#REF!</v>
      </c>
      <c r="J20" s="113">
        <f>'CRONOGRAMA DES'!J20</f>
        <v>0</v>
      </c>
      <c r="K20" s="114">
        <f t="shared" si="3"/>
        <v>0</v>
      </c>
      <c r="L20" s="112" t="e">
        <f t="shared" si="9"/>
        <v>#REF!</v>
      </c>
      <c r="M20" s="113">
        <f>'CRONOGRAMA DES'!M20</f>
        <v>0</v>
      </c>
      <c r="N20" s="114">
        <f t="shared" si="4"/>
        <v>0</v>
      </c>
      <c r="O20" s="112" t="e">
        <f t="shared" si="10"/>
        <v>#REF!</v>
      </c>
      <c r="P20" s="113">
        <f>'CRONOGRAMA DES'!P20</f>
        <v>0</v>
      </c>
      <c r="Q20" s="114">
        <f t="shared" si="5"/>
        <v>0</v>
      </c>
      <c r="R20" s="112" t="e">
        <f t="shared" si="11"/>
        <v>#REF!</v>
      </c>
      <c r="S20" s="113">
        <f>'CRONOGRAMA DES'!S20</f>
        <v>0.25</v>
      </c>
      <c r="T20" s="114">
        <f t="shared" si="6"/>
        <v>0.25</v>
      </c>
      <c r="U20" s="112" t="e">
        <f t="shared" si="12"/>
        <v>#REF!</v>
      </c>
      <c r="V20" s="113">
        <f>'CRONOGRAMA DES'!V20</f>
        <v>0.25</v>
      </c>
      <c r="W20" s="114">
        <f t="shared" si="7"/>
        <v>0.5</v>
      </c>
      <c r="X20" s="115">
        <f t="shared" si="13"/>
        <v>0.5</v>
      </c>
      <c r="Z20" s="1"/>
      <c r="AB20" s="1"/>
    </row>
    <row r="21" spans="1:28" x14ac:dyDescent="0.25">
      <c r="A21" s="105" t="s">
        <v>125</v>
      </c>
      <c r="B21" s="108" t="str">
        <f>VLOOKUP(A21,Tabela3[[ITEM]:[DESCRIÇÃO]],6,FALSE)</f>
        <v xml:space="preserve">ADMINISTRAÇÃO LOCAL </v>
      </c>
      <c r="C21" s="116"/>
      <c r="D21" s="110" t="e">
        <f t="shared" si="0"/>
        <v>#REF!</v>
      </c>
      <c r="E21" s="111" t="e">
        <f>VLOOKUP(A21,ORÇAMENTO_DES!$B:$L,14,0)</f>
        <v>#REF!</v>
      </c>
      <c r="F21" s="112" t="e">
        <f t="shared" si="1"/>
        <v>#REF!</v>
      </c>
      <c r="G21" s="113">
        <f>'CRONOGRAMA DES'!G21</f>
        <v>8.3299999999999999E-2</v>
      </c>
      <c r="H21" s="114">
        <f t="shared" si="2"/>
        <v>8.3299999999999999E-2</v>
      </c>
      <c r="I21" s="112" t="e">
        <f t="shared" si="8"/>
        <v>#REF!</v>
      </c>
      <c r="J21" s="113">
        <f>'CRONOGRAMA DES'!J21</f>
        <v>8.3299999999999999E-2</v>
      </c>
      <c r="K21" s="114">
        <f t="shared" si="3"/>
        <v>0.1666</v>
      </c>
      <c r="L21" s="112" t="e">
        <f t="shared" si="9"/>
        <v>#REF!</v>
      </c>
      <c r="M21" s="113">
        <f>'CRONOGRAMA DES'!M21</f>
        <v>8.3299999999999999E-2</v>
      </c>
      <c r="N21" s="114">
        <f t="shared" si="4"/>
        <v>0.24990000000000001</v>
      </c>
      <c r="O21" s="112" t="e">
        <f t="shared" si="10"/>
        <v>#REF!</v>
      </c>
      <c r="P21" s="113">
        <f>'CRONOGRAMA DES'!P21</f>
        <v>8.3299999999999999E-2</v>
      </c>
      <c r="Q21" s="114">
        <f t="shared" si="5"/>
        <v>0.3332</v>
      </c>
      <c r="R21" s="112" t="e">
        <f t="shared" si="11"/>
        <v>#REF!</v>
      </c>
      <c r="S21" s="113">
        <f>'CRONOGRAMA DES'!S21</f>
        <v>8.3299999999999999E-2</v>
      </c>
      <c r="T21" s="114">
        <f t="shared" si="6"/>
        <v>0.41649999999999998</v>
      </c>
      <c r="U21" s="112" t="e">
        <f t="shared" si="12"/>
        <v>#REF!</v>
      </c>
      <c r="V21" s="113">
        <f>'CRONOGRAMA DES'!V21</f>
        <v>8.3299999999999999E-2</v>
      </c>
      <c r="W21" s="114">
        <f t="shared" si="7"/>
        <v>0.49979999999999997</v>
      </c>
      <c r="X21" s="115">
        <f t="shared" si="13"/>
        <v>0.49979999999999997</v>
      </c>
      <c r="Z21" s="1"/>
      <c r="AB21" s="1"/>
    </row>
    <row r="22" spans="1:28" x14ac:dyDescent="0.25">
      <c r="A22" s="105" t="s">
        <v>127</v>
      </c>
      <c r="B22" s="108" t="str">
        <f>VLOOKUP(A22,Tabela3[[ITEM]:[DESCRIÇÃO]],6,FALSE)</f>
        <v xml:space="preserve">LIMPEZA FINAL </v>
      </c>
      <c r="C22" s="116"/>
      <c r="D22" s="110" t="e">
        <f t="shared" si="0"/>
        <v>#REF!</v>
      </c>
      <c r="E22" s="111" t="e">
        <f>VLOOKUP(A22,ORÇAMENTO_DES!$B:$L,14,0)</f>
        <v>#REF!</v>
      </c>
      <c r="F22" s="112" t="e">
        <f t="shared" si="1"/>
        <v>#REF!</v>
      </c>
      <c r="G22" s="113">
        <f>'CRONOGRAMA DES'!G22</f>
        <v>0</v>
      </c>
      <c r="H22" s="114">
        <f t="shared" si="2"/>
        <v>0</v>
      </c>
      <c r="I22" s="112" t="e">
        <f t="shared" si="8"/>
        <v>#REF!</v>
      </c>
      <c r="J22" s="113">
        <f>'CRONOGRAMA DES'!J22</f>
        <v>0</v>
      </c>
      <c r="K22" s="114">
        <f t="shared" si="3"/>
        <v>0</v>
      </c>
      <c r="L22" s="112" t="e">
        <f t="shared" si="9"/>
        <v>#REF!</v>
      </c>
      <c r="M22" s="113">
        <f>'CRONOGRAMA DES'!M22</f>
        <v>0</v>
      </c>
      <c r="N22" s="114">
        <f t="shared" si="4"/>
        <v>0</v>
      </c>
      <c r="O22" s="112" t="e">
        <f t="shared" si="10"/>
        <v>#REF!</v>
      </c>
      <c r="P22" s="113">
        <f>'CRONOGRAMA DES'!P22</f>
        <v>0</v>
      </c>
      <c r="Q22" s="114">
        <f t="shared" si="5"/>
        <v>0</v>
      </c>
      <c r="R22" s="112" t="e">
        <f t="shared" si="11"/>
        <v>#REF!</v>
      </c>
      <c r="S22" s="113">
        <f>'CRONOGRAMA DES'!S22</f>
        <v>0</v>
      </c>
      <c r="T22" s="114">
        <f t="shared" si="6"/>
        <v>0</v>
      </c>
      <c r="U22" s="112" t="e">
        <f t="shared" si="12"/>
        <v>#REF!</v>
      </c>
      <c r="V22" s="113">
        <f>'CRONOGRAMA DES'!V22</f>
        <v>0.5</v>
      </c>
      <c r="W22" s="114">
        <f t="shared" si="7"/>
        <v>0.5</v>
      </c>
      <c r="X22" s="115">
        <f t="shared" si="13"/>
        <v>0.5</v>
      </c>
      <c r="Z22" s="1"/>
      <c r="AB22" s="1"/>
    </row>
    <row r="23" spans="1:28" x14ac:dyDescent="0.25">
      <c r="A23" s="105" t="s">
        <v>128</v>
      </c>
      <c r="B23" s="108" t="e">
        <f>VLOOKUP(A23,Tabela3[[ITEM]:[DESCRIÇÃO]],6,FALSE)</f>
        <v>#N/A</v>
      </c>
      <c r="C23" s="116"/>
      <c r="D23" s="110" t="e">
        <f t="shared" si="0"/>
        <v>#N/A</v>
      </c>
      <c r="E23" s="111" t="e">
        <f>VLOOKUP(A23,ORÇAMENTO_DES!$B:$L,14,0)</f>
        <v>#N/A</v>
      </c>
      <c r="F23" s="112" t="e">
        <f t="shared" si="1"/>
        <v>#REF!</v>
      </c>
      <c r="G23" s="113" t="e">
        <f>'CRONOGRAMA DES'!#REF!</f>
        <v>#REF!</v>
      </c>
      <c r="H23" s="114" t="e">
        <f t="shared" si="2"/>
        <v>#REF!</v>
      </c>
      <c r="I23" s="112" t="e">
        <f t="shared" si="8"/>
        <v>#REF!</v>
      </c>
      <c r="J23" s="113" t="e">
        <f>'CRONOGRAMA DES'!#REF!</f>
        <v>#REF!</v>
      </c>
      <c r="K23" s="114" t="e">
        <f t="shared" si="3"/>
        <v>#REF!</v>
      </c>
      <c r="L23" s="112" t="e">
        <f t="shared" si="9"/>
        <v>#REF!</v>
      </c>
      <c r="M23" s="113" t="e">
        <f>'CRONOGRAMA DES'!#REF!</f>
        <v>#REF!</v>
      </c>
      <c r="N23" s="114" t="e">
        <f t="shared" si="4"/>
        <v>#REF!</v>
      </c>
      <c r="O23" s="112" t="e">
        <f t="shared" si="10"/>
        <v>#REF!</v>
      </c>
      <c r="P23" s="113" t="e">
        <f>'CRONOGRAMA DES'!#REF!</f>
        <v>#REF!</v>
      </c>
      <c r="Q23" s="114" t="e">
        <f t="shared" si="5"/>
        <v>#REF!</v>
      </c>
      <c r="R23" s="112" t="e">
        <f t="shared" si="11"/>
        <v>#REF!</v>
      </c>
      <c r="S23" s="113" t="e">
        <f>'CRONOGRAMA DES'!#REF!</f>
        <v>#REF!</v>
      </c>
      <c r="T23" s="114" t="e">
        <f t="shared" si="6"/>
        <v>#REF!</v>
      </c>
      <c r="U23" s="112" t="e">
        <f t="shared" si="12"/>
        <v>#REF!</v>
      </c>
      <c r="V23" s="113" t="e">
        <f>'CRONOGRAMA DES'!#REF!</f>
        <v>#REF!</v>
      </c>
      <c r="W23" s="114" t="e">
        <f t="shared" si="7"/>
        <v>#REF!</v>
      </c>
      <c r="X23" s="115" t="e">
        <f t="shared" si="13"/>
        <v>#REF!</v>
      </c>
      <c r="Z23" s="1"/>
      <c r="AB23" s="1"/>
    </row>
    <row r="24" spans="1:28" x14ac:dyDescent="0.25">
      <c r="A24" s="105" t="s">
        <v>129</v>
      </c>
      <c r="B24" s="108" t="e">
        <f>VLOOKUP(A24,Tabela3[[ITEM]:[DESCRIÇÃO]],6,FALSE)</f>
        <v>#N/A</v>
      </c>
      <c r="C24" s="116"/>
      <c r="D24" s="110" t="e">
        <f t="shared" si="0"/>
        <v>#N/A</v>
      </c>
      <c r="E24" s="111" t="e">
        <f>VLOOKUP(A24,ORÇAMENTO_DES!$B:$L,14,0)</f>
        <v>#N/A</v>
      </c>
      <c r="F24" s="112" t="e">
        <f t="shared" si="1"/>
        <v>#REF!</v>
      </c>
      <c r="G24" s="113" t="e">
        <f>'CRONOGRAMA DES'!#REF!</f>
        <v>#REF!</v>
      </c>
      <c r="H24" s="114" t="e">
        <f t="shared" si="2"/>
        <v>#REF!</v>
      </c>
      <c r="I24" s="112" t="e">
        <f t="shared" si="8"/>
        <v>#REF!</v>
      </c>
      <c r="J24" s="113" t="e">
        <f>'CRONOGRAMA DES'!#REF!</f>
        <v>#REF!</v>
      </c>
      <c r="K24" s="114" t="e">
        <f t="shared" si="3"/>
        <v>#REF!</v>
      </c>
      <c r="L24" s="112" t="e">
        <f t="shared" si="9"/>
        <v>#REF!</v>
      </c>
      <c r="M24" s="113" t="e">
        <f>'CRONOGRAMA DES'!#REF!</f>
        <v>#REF!</v>
      </c>
      <c r="N24" s="114" t="e">
        <f t="shared" si="4"/>
        <v>#REF!</v>
      </c>
      <c r="O24" s="112" t="e">
        <f t="shared" si="10"/>
        <v>#REF!</v>
      </c>
      <c r="P24" s="113" t="e">
        <f>'CRONOGRAMA DES'!#REF!</f>
        <v>#REF!</v>
      </c>
      <c r="Q24" s="114" t="e">
        <f t="shared" si="5"/>
        <v>#REF!</v>
      </c>
      <c r="R24" s="112" t="e">
        <f t="shared" si="11"/>
        <v>#REF!</v>
      </c>
      <c r="S24" s="113" t="e">
        <f>'CRONOGRAMA DES'!#REF!</f>
        <v>#REF!</v>
      </c>
      <c r="T24" s="114" t="e">
        <f t="shared" si="6"/>
        <v>#REF!</v>
      </c>
      <c r="U24" s="112" t="e">
        <f t="shared" si="12"/>
        <v>#REF!</v>
      </c>
      <c r="V24" s="113" t="e">
        <f>'CRONOGRAMA DES'!#REF!</f>
        <v>#REF!</v>
      </c>
      <c r="W24" s="114" t="e">
        <f t="shared" si="7"/>
        <v>#REF!</v>
      </c>
      <c r="X24" s="115" t="e">
        <f t="shared" si="13"/>
        <v>#REF!</v>
      </c>
      <c r="Z24" s="1"/>
      <c r="AB24" s="1"/>
    </row>
    <row r="25" spans="1:28" x14ac:dyDescent="0.25">
      <c r="A25" s="105" t="s">
        <v>139</v>
      </c>
      <c r="B25" s="108" t="e">
        <f>VLOOKUP(A25,Tabela3[[ITEM]:[DESCRIÇÃO]],6,FALSE)</f>
        <v>#N/A</v>
      </c>
      <c r="C25" s="116"/>
      <c r="D25" s="110" t="e">
        <f t="shared" si="0"/>
        <v>#N/A</v>
      </c>
      <c r="E25" s="111" t="e">
        <f>VLOOKUP(A25,ORÇAMENTO_DES!$B:$L,14,0)</f>
        <v>#N/A</v>
      </c>
      <c r="F25" s="112" t="e">
        <f t="shared" si="1"/>
        <v>#REF!</v>
      </c>
      <c r="G25" s="113" t="e">
        <f>'CRONOGRAMA DES'!#REF!</f>
        <v>#REF!</v>
      </c>
      <c r="H25" s="114" t="e">
        <f t="shared" si="2"/>
        <v>#REF!</v>
      </c>
      <c r="I25" s="112" t="e">
        <f t="shared" si="8"/>
        <v>#REF!</v>
      </c>
      <c r="J25" s="113" t="e">
        <f>'CRONOGRAMA DES'!#REF!</f>
        <v>#REF!</v>
      </c>
      <c r="K25" s="114" t="e">
        <f t="shared" si="3"/>
        <v>#REF!</v>
      </c>
      <c r="L25" s="112" t="e">
        <f t="shared" si="9"/>
        <v>#REF!</v>
      </c>
      <c r="M25" s="113" t="e">
        <f>'CRONOGRAMA DES'!#REF!</f>
        <v>#REF!</v>
      </c>
      <c r="N25" s="114" t="e">
        <f t="shared" si="4"/>
        <v>#REF!</v>
      </c>
      <c r="O25" s="112" t="e">
        <f t="shared" si="10"/>
        <v>#REF!</v>
      </c>
      <c r="P25" s="113" t="e">
        <f>'CRONOGRAMA DES'!#REF!</f>
        <v>#REF!</v>
      </c>
      <c r="Q25" s="114" t="e">
        <f t="shared" si="5"/>
        <v>#REF!</v>
      </c>
      <c r="R25" s="112" t="e">
        <f t="shared" si="11"/>
        <v>#REF!</v>
      </c>
      <c r="S25" s="113" t="e">
        <f>'CRONOGRAMA DES'!#REF!</f>
        <v>#REF!</v>
      </c>
      <c r="T25" s="114" t="e">
        <f t="shared" si="6"/>
        <v>#REF!</v>
      </c>
      <c r="U25" s="112" t="e">
        <f t="shared" si="12"/>
        <v>#REF!</v>
      </c>
      <c r="V25" s="113" t="e">
        <f>'CRONOGRAMA DES'!#REF!</f>
        <v>#REF!</v>
      </c>
      <c r="W25" s="114" t="e">
        <f t="shared" si="7"/>
        <v>#REF!</v>
      </c>
      <c r="X25" s="115" t="e">
        <f t="shared" si="13"/>
        <v>#REF!</v>
      </c>
      <c r="Z25" s="1"/>
      <c r="AB25" s="1"/>
    </row>
    <row r="26" spans="1:28" x14ac:dyDescent="0.25">
      <c r="A26" s="105" t="s">
        <v>140</v>
      </c>
      <c r="B26" s="108" t="e">
        <f>VLOOKUP(A26,Tabela3[[ITEM]:[DESCRIÇÃO]],6,FALSE)</f>
        <v>#N/A</v>
      </c>
      <c r="C26" s="116"/>
      <c r="D26" s="110" t="e">
        <f t="shared" si="0"/>
        <v>#N/A</v>
      </c>
      <c r="E26" s="111" t="e">
        <f>VLOOKUP(A26,ORÇAMENTO_DES!$B:$L,14,0)</f>
        <v>#N/A</v>
      </c>
      <c r="F26" s="112" t="e">
        <f t="shared" si="1"/>
        <v>#REF!</v>
      </c>
      <c r="G26" s="113" t="e">
        <f>'CRONOGRAMA DES'!#REF!</f>
        <v>#REF!</v>
      </c>
      <c r="H26" s="114" t="e">
        <f t="shared" si="2"/>
        <v>#REF!</v>
      </c>
      <c r="I26" s="112" t="e">
        <f t="shared" si="8"/>
        <v>#REF!</v>
      </c>
      <c r="J26" s="113" t="e">
        <f>'CRONOGRAMA DES'!#REF!</f>
        <v>#REF!</v>
      </c>
      <c r="K26" s="114" t="e">
        <f t="shared" si="3"/>
        <v>#REF!</v>
      </c>
      <c r="L26" s="112" t="e">
        <f t="shared" si="9"/>
        <v>#REF!</v>
      </c>
      <c r="M26" s="113" t="e">
        <f>'CRONOGRAMA DES'!#REF!</f>
        <v>#REF!</v>
      </c>
      <c r="N26" s="114" t="e">
        <f t="shared" si="4"/>
        <v>#REF!</v>
      </c>
      <c r="O26" s="112" t="e">
        <f t="shared" si="10"/>
        <v>#REF!</v>
      </c>
      <c r="P26" s="113" t="e">
        <f>'CRONOGRAMA DES'!#REF!</f>
        <v>#REF!</v>
      </c>
      <c r="Q26" s="114" t="e">
        <f t="shared" si="5"/>
        <v>#REF!</v>
      </c>
      <c r="R26" s="112" t="e">
        <f t="shared" si="11"/>
        <v>#REF!</v>
      </c>
      <c r="S26" s="113" t="e">
        <f>'CRONOGRAMA DES'!#REF!</f>
        <v>#REF!</v>
      </c>
      <c r="T26" s="114" t="e">
        <f t="shared" si="6"/>
        <v>#REF!</v>
      </c>
      <c r="U26" s="112" t="e">
        <f t="shared" si="12"/>
        <v>#REF!</v>
      </c>
      <c r="V26" s="113" t="e">
        <f>'CRONOGRAMA DES'!#REF!</f>
        <v>#REF!</v>
      </c>
      <c r="W26" s="114" t="e">
        <f t="shared" si="7"/>
        <v>#REF!</v>
      </c>
      <c r="X26" s="115" t="e">
        <f t="shared" si="13"/>
        <v>#REF!</v>
      </c>
      <c r="Z26" s="1"/>
      <c r="AB26" s="1"/>
    </row>
    <row r="27" spans="1:28" x14ac:dyDescent="0.25">
      <c r="A27" s="105" t="s">
        <v>141</v>
      </c>
      <c r="B27" s="108" t="e">
        <f>VLOOKUP(A27,Tabela3[[ITEM]:[DESCRIÇÃO]],6,FALSE)</f>
        <v>#N/A</v>
      </c>
      <c r="C27" s="116"/>
      <c r="D27" s="110" t="e">
        <f t="shared" si="0"/>
        <v>#N/A</v>
      </c>
      <c r="E27" s="111" t="e">
        <f>VLOOKUP(A27,ORÇAMENTO_DES!$B:$L,14,0)</f>
        <v>#N/A</v>
      </c>
      <c r="F27" s="112" t="e">
        <f t="shared" si="1"/>
        <v>#REF!</v>
      </c>
      <c r="G27" s="113" t="e">
        <f>'CRONOGRAMA DES'!#REF!</f>
        <v>#REF!</v>
      </c>
      <c r="H27" s="114" t="e">
        <f t="shared" si="2"/>
        <v>#REF!</v>
      </c>
      <c r="I27" s="112" t="e">
        <f t="shared" si="8"/>
        <v>#REF!</v>
      </c>
      <c r="J27" s="113" t="e">
        <f>'CRONOGRAMA DES'!#REF!</f>
        <v>#REF!</v>
      </c>
      <c r="K27" s="114" t="e">
        <f t="shared" si="3"/>
        <v>#REF!</v>
      </c>
      <c r="L27" s="112" t="e">
        <f t="shared" si="9"/>
        <v>#REF!</v>
      </c>
      <c r="M27" s="113" t="e">
        <f>'CRONOGRAMA DES'!#REF!</f>
        <v>#REF!</v>
      </c>
      <c r="N27" s="114" t="e">
        <f t="shared" si="4"/>
        <v>#REF!</v>
      </c>
      <c r="O27" s="112" t="e">
        <f t="shared" si="10"/>
        <v>#REF!</v>
      </c>
      <c r="P27" s="113" t="e">
        <f>'CRONOGRAMA DES'!#REF!</f>
        <v>#REF!</v>
      </c>
      <c r="Q27" s="114" t="e">
        <f t="shared" si="5"/>
        <v>#REF!</v>
      </c>
      <c r="R27" s="112" t="e">
        <f t="shared" si="11"/>
        <v>#REF!</v>
      </c>
      <c r="S27" s="113" t="e">
        <f>'CRONOGRAMA DES'!#REF!</f>
        <v>#REF!</v>
      </c>
      <c r="T27" s="114" t="e">
        <f t="shared" si="6"/>
        <v>#REF!</v>
      </c>
      <c r="U27" s="112" t="e">
        <f t="shared" si="12"/>
        <v>#REF!</v>
      </c>
      <c r="V27" s="113" t="e">
        <f>'CRONOGRAMA DES'!#REF!</f>
        <v>#REF!</v>
      </c>
      <c r="W27" s="114" t="e">
        <f t="shared" si="7"/>
        <v>#REF!</v>
      </c>
      <c r="X27" s="115" t="e">
        <f t="shared" si="13"/>
        <v>#REF!</v>
      </c>
      <c r="Z27" s="1"/>
      <c r="AB27" s="1"/>
    </row>
    <row r="28" spans="1:28" x14ac:dyDescent="0.25">
      <c r="A28" s="105" t="s">
        <v>142</v>
      </c>
      <c r="B28" s="108" t="e">
        <f>VLOOKUP(A28,Tabela3[[ITEM]:[DESCRIÇÃO]],6,FALSE)</f>
        <v>#N/A</v>
      </c>
      <c r="C28" s="116"/>
      <c r="D28" s="110" t="e">
        <f t="shared" si="0"/>
        <v>#N/A</v>
      </c>
      <c r="E28" s="111" t="e">
        <f>VLOOKUP(A28,ORÇAMENTO_DES!$B:$L,14,0)</f>
        <v>#N/A</v>
      </c>
      <c r="F28" s="112" t="e">
        <f t="shared" si="1"/>
        <v>#REF!</v>
      </c>
      <c r="G28" s="113" t="e">
        <f>'CRONOGRAMA DES'!#REF!</f>
        <v>#REF!</v>
      </c>
      <c r="H28" s="114" t="e">
        <f t="shared" si="2"/>
        <v>#REF!</v>
      </c>
      <c r="I28" s="112" t="e">
        <f t="shared" si="8"/>
        <v>#REF!</v>
      </c>
      <c r="J28" s="113" t="e">
        <f>'CRONOGRAMA DES'!#REF!</f>
        <v>#REF!</v>
      </c>
      <c r="K28" s="114" t="e">
        <f t="shared" si="3"/>
        <v>#REF!</v>
      </c>
      <c r="L28" s="112" t="e">
        <f t="shared" si="9"/>
        <v>#REF!</v>
      </c>
      <c r="M28" s="113" t="e">
        <f>'CRONOGRAMA DES'!#REF!</f>
        <v>#REF!</v>
      </c>
      <c r="N28" s="114" t="e">
        <f t="shared" si="4"/>
        <v>#REF!</v>
      </c>
      <c r="O28" s="112" t="e">
        <f t="shared" si="10"/>
        <v>#REF!</v>
      </c>
      <c r="P28" s="113" t="e">
        <f>'CRONOGRAMA DES'!#REF!</f>
        <v>#REF!</v>
      </c>
      <c r="Q28" s="114" t="e">
        <f t="shared" si="5"/>
        <v>#REF!</v>
      </c>
      <c r="R28" s="112" t="e">
        <f t="shared" si="11"/>
        <v>#REF!</v>
      </c>
      <c r="S28" s="113" t="e">
        <f>'CRONOGRAMA DES'!#REF!</f>
        <v>#REF!</v>
      </c>
      <c r="T28" s="114" t="e">
        <f t="shared" si="6"/>
        <v>#REF!</v>
      </c>
      <c r="U28" s="112" t="e">
        <f t="shared" si="12"/>
        <v>#REF!</v>
      </c>
      <c r="V28" s="113" t="e">
        <f>'CRONOGRAMA DES'!#REF!</f>
        <v>#REF!</v>
      </c>
      <c r="W28" s="114" t="e">
        <f t="shared" si="7"/>
        <v>#REF!</v>
      </c>
      <c r="X28" s="115" t="e">
        <f t="shared" si="13"/>
        <v>#REF!</v>
      </c>
      <c r="Z28" s="1"/>
      <c r="AB28" s="1"/>
    </row>
    <row r="29" spans="1:28" x14ac:dyDescent="0.25">
      <c r="A29" s="105" t="s">
        <v>208</v>
      </c>
      <c r="B29" s="108" t="e">
        <f>VLOOKUP(A29,Tabela3[[ITEM]:[DESCRIÇÃO]],6,FALSE)</f>
        <v>#N/A</v>
      </c>
      <c r="C29" s="116"/>
      <c r="D29" s="110" t="e">
        <f t="shared" si="0"/>
        <v>#N/A</v>
      </c>
      <c r="E29" s="111" t="e">
        <f>VLOOKUP(A29,ORÇAMENTO_DES!$B:$L,14,0)</f>
        <v>#N/A</v>
      </c>
      <c r="F29" s="112" t="e">
        <f t="shared" si="1"/>
        <v>#REF!</v>
      </c>
      <c r="G29" s="113" t="e">
        <f>'CRONOGRAMA DES'!#REF!</f>
        <v>#REF!</v>
      </c>
      <c r="H29" s="114" t="e">
        <f t="shared" si="2"/>
        <v>#REF!</v>
      </c>
      <c r="I29" s="112" t="e">
        <f t="shared" si="8"/>
        <v>#REF!</v>
      </c>
      <c r="J29" s="113" t="e">
        <f>'CRONOGRAMA DES'!#REF!</f>
        <v>#REF!</v>
      </c>
      <c r="K29" s="114" t="e">
        <f t="shared" si="3"/>
        <v>#REF!</v>
      </c>
      <c r="L29" s="112" t="e">
        <f t="shared" si="9"/>
        <v>#REF!</v>
      </c>
      <c r="M29" s="113" t="e">
        <f>'CRONOGRAMA DES'!#REF!</f>
        <v>#REF!</v>
      </c>
      <c r="N29" s="114" t="e">
        <f t="shared" si="4"/>
        <v>#REF!</v>
      </c>
      <c r="O29" s="112" t="e">
        <f t="shared" si="10"/>
        <v>#REF!</v>
      </c>
      <c r="P29" s="113" t="e">
        <f>'CRONOGRAMA DES'!#REF!</f>
        <v>#REF!</v>
      </c>
      <c r="Q29" s="114" t="e">
        <f t="shared" si="5"/>
        <v>#REF!</v>
      </c>
      <c r="R29" s="112" t="e">
        <f t="shared" si="11"/>
        <v>#REF!</v>
      </c>
      <c r="S29" s="113" t="e">
        <f>'CRONOGRAMA DES'!#REF!</f>
        <v>#REF!</v>
      </c>
      <c r="T29" s="114" t="e">
        <f t="shared" si="6"/>
        <v>#REF!</v>
      </c>
      <c r="U29" s="112" t="e">
        <f t="shared" si="12"/>
        <v>#REF!</v>
      </c>
      <c r="V29" s="113" t="e">
        <f>'CRONOGRAMA DES'!#REF!</f>
        <v>#REF!</v>
      </c>
      <c r="W29" s="114" t="e">
        <f t="shared" si="7"/>
        <v>#REF!</v>
      </c>
      <c r="X29" s="115" t="e">
        <f t="shared" si="13"/>
        <v>#REF!</v>
      </c>
      <c r="Z29" s="1"/>
      <c r="AB29" s="1"/>
    </row>
    <row r="30" spans="1:28" x14ac:dyDescent="0.25">
      <c r="A30" s="105" t="s">
        <v>143</v>
      </c>
      <c r="B30" s="108" t="e">
        <f>VLOOKUP(A30,Tabela3[[ITEM]:[DESCRIÇÃO]],6,FALSE)</f>
        <v>#N/A</v>
      </c>
      <c r="C30" s="116"/>
      <c r="D30" s="110" t="e">
        <f t="shared" si="0"/>
        <v>#N/A</v>
      </c>
      <c r="E30" s="111" t="e">
        <f>VLOOKUP(A30,ORÇAMENTO_DES!$B:$L,14,0)</f>
        <v>#N/A</v>
      </c>
      <c r="F30" s="112" t="e">
        <f t="shared" si="1"/>
        <v>#REF!</v>
      </c>
      <c r="G30" s="113" t="e">
        <f>'CRONOGRAMA DES'!#REF!</f>
        <v>#REF!</v>
      </c>
      <c r="H30" s="114" t="e">
        <f t="shared" si="2"/>
        <v>#REF!</v>
      </c>
      <c r="I30" s="112" t="e">
        <f t="shared" si="8"/>
        <v>#REF!</v>
      </c>
      <c r="J30" s="113" t="e">
        <f>'CRONOGRAMA DES'!#REF!</f>
        <v>#REF!</v>
      </c>
      <c r="K30" s="114" t="e">
        <f t="shared" si="3"/>
        <v>#REF!</v>
      </c>
      <c r="L30" s="112" t="e">
        <f t="shared" si="9"/>
        <v>#REF!</v>
      </c>
      <c r="M30" s="113" t="e">
        <f>'CRONOGRAMA DES'!#REF!</f>
        <v>#REF!</v>
      </c>
      <c r="N30" s="114" t="e">
        <f t="shared" si="4"/>
        <v>#REF!</v>
      </c>
      <c r="O30" s="112" t="e">
        <f t="shared" si="10"/>
        <v>#REF!</v>
      </c>
      <c r="P30" s="113" t="e">
        <f>'CRONOGRAMA DES'!#REF!</f>
        <v>#REF!</v>
      </c>
      <c r="Q30" s="114" t="e">
        <f t="shared" si="5"/>
        <v>#REF!</v>
      </c>
      <c r="R30" s="112" t="e">
        <f t="shared" si="11"/>
        <v>#REF!</v>
      </c>
      <c r="S30" s="113" t="e">
        <f>'CRONOGRAMA DES'!#REF!</f>
        <v>#REF!</v>
      </c>
      <c r="T30" s="114" t="e">
        <f t="shared" si="6"/>
        <v>#REF!</v>
      </c>
      <c r="U30" s="112" t="e">
        <f t="shared" si="12"/>
        <v>#REF!</v>
      </c>
      <c r="V30" s="113" t="e">
        <f>'CRONOGRAMA DES'!#REF!</f>
        <v>#REF!</v>
      </c>
      <c r="W30" s="114" t="e">
        <f t="shared" si="7"/>
        <v>#REF!</v>
      </c>
      <c r="X30" s="115" t="e">
        <f t="shared" si="13"/>
        <v>#REF!</v>
      </c>
      <c r="Z30" s="1"/>
      <c r="AB30" s="1"/>
    </row>
    <row r="31" spans="1:28" x14ac:dyDescent="0.25">
      <c r="A31" s="105" t="s">
        <v>144</v>
      </c>
      <c r="B31" s="108" t="e">
        <f>VLOOKUP(A31,Tabela3[[ITEM]:[DESCRIÇÃO]],6,FALSE)</f>
        <v>#N/A</v>
      </c>
      <c r="C31" s="116"/>
      <c r="D31" s="110" t="e">
        <f t="shared" si="0"/>
        <v>#N/A</v>
      </c>
      <c r="E31" s="111" t="e">
        <f>VLOOKUP(A31,ORÇAMENTO_DES!$B:$L,14,0)</f>
        <v>#N/A</v>
      </c>
      <c r="F31" s="112" t="e">
        <f t="shared" si="1"/>
        <v>#REF!</v>
      </c>
      <c r="G31" s="113" t="e">
        <f>'CRONOGRAMA DES'!#REF!</f>
        <v>#REF!</v>
      </c>
      <c r="H31" s="114" t="e">
        <f t="shared" si="2"/>
        <v>#REF!</v>
      </c>
      <c r="I31" s="112" t="e">
        <f t="shared" si="8"/>
        <v>#REF!</v>
      </c>
      <c r="J31" s="113" t="e">
        <f>'CRONOGRAMA DES'!#REF!</f>
        <v>#REF!</v>
      </c>
      <c r="K31" s="114" t="e">
        <f t="shared" si="3"/>
        <v>#REF!</v>
      </c>
      <c r="L31" s="112" t="e">
        <f t="shared" si="9"/>
        <v>#REF!</v>
      </c>
      <c r="M31" s="113" t="e">
        <f>'CRONOGRAMA DES'!#REF!</f>
        <v>#REF!</v>
      </c>
      <c r="N31" s="114" t="e">
        <f t="shared" si="4"/>
        <v>#REF!</v>
      </c>
      <c r="O31" s="112" t="e">
        <f t="shared" si="10"/>
        <v>#REF!</v>
      </c>
      <c r="P31" s="113" t="e">
        <f>'CRONOGRAMA DES'!#REF!</f>
        <v>#REF!</v>
      </c>
      <c r="Q31" s="114" t="e">
        <f t="shared" si="5"/>
        <v>#REF!</v>
      </c>
      <c r="R31" s="112" t="e">
        <f t="shared" si="11"/>
        <v>#REF!</v>
      </c>
      <c r="S31" s="113" t="e">
        <f>'CRONOGRAMA DES'!#REF!</f>
        <v>#REF!</v>
      </c>
      <c r="T31" s="114" t="e">
        <f t="shared" si="6"/>
        <v>#REF!</v>
      </c>
      <c r="U31" s="112" t="e">
        <f t="shared" si="12"/>
        <v>#REF!</v>
      </c>
      <c r="V31" s="113" t="e">
        <f>'CRONOGRAMA DES'!#REF!</f>
        <v>#REF!</v>
      </c>
      <c r="W31" s="114" t="e">
        <f t="shared" si="7"/>
        <v>#REF!</v>
      </c>
      <c r="X31" s="115" t="e">
        <f t="shared" si="13"/>
        <v>#REF!</v>
      </c>
      <c r="Z31" s="1"/>
      <c r="AB31" s="1"/>
    </row>
    <row r="32" spans="1:28" x14ac:dyDescent="0.25">
      <c r="A32" s="105" t="s">
        <v>317</v>
      </c>
      <c r="B32" s="108" t="e">
        <f>VLOOKUP(A32,Tabela3[[ITEM]:[DESCRIÇÃO]],6,FALSE)</f>
        <v>#N/A</v>
      </c>
      <c r="C32" s="116"/>
      <c r="D32" s="110" t="e">
        <f t="shared" si="0"/>
        <v>#N/A</v>
      </c>
      <c r="E32" s="111" t="e">
        <f>VLOOKUP(A32,ORÇAMENTO_DES!$B:$L,14,0)</f>
        <v>#N/A</v>
      </c>
      <c r="F32" s="112" t="e">
        <f t="shared" si="1"/>
        <v>#REF!</v>
      </c>
      <c r="G32" s="113" t="e">
        <f>'CRONOGRAMA DES'!#REF!</f>
        <v>#REF!</v>
      </c>
      <c r="H32" s="114" t="e">
        <f t="shared" si="2"/>
        <v>#REF!</v>
      </c>
      <c r="I32" s="112" t="e">
        <f t="shared" si="8"/>
        <v>#REF!</v>
      </c>
      <c r="J32" s="113" t="e">
        <f>'CRONOGRAMA DES'!#REF!</f>
        <v>#REF!</v>
      </c>
      <c r="K32" s="114" t="e">
        <f t="shared" si="3"/>
        <v>#REF!</v>
      </c>
      <c r="L32" s="112" t="e">
        <f t="shared" si="9"/>
        <v>#REF!</v>
      </c>
      <c r="M32" s="113" t="e">
        <f>'CRONOGRAMA DES'!#REF!</f>
        <v>#REF!</v>
      </c>
      <c r="N32" s="114" t="e">
        <f t="shared" si="4"/>
        <v>#REF!</v>
      </c>
      <c r="O32" s="112" t="e">
        <f t="shared" si="10"/>
        <v>#REF!</v>
      </c>
      <c r="P32" s="113" t="e">
        <f>'CRONOGRAMA DES'!#REF!</f>
        <v>#REF!</v>
      </c>
      <c r="Q32" s="114" t="e">
        <f t="shared" si="5"/>
        <v>#REF!</v>
      </c>
      <c r="R32" s="112" t="e">
        <f t="shared" si="11"/>
        <v>#REF!</v>
      </c>
      <c r="S32" s="113" t="e">
        <f>'CRONOGRAMA DES'!#REF!</f>
        <v>#REF!</v>
      </c>
      <c r="T32" s="114" t="e">
        <f t="shared" si="6"/>
        <v>#REF!</v>
      </c>
      <c r="U32" s="112" t="e">
        <f t="shared" si="12"/>
        <v>#REF!</v>
      </c>
      <c r="V32" s="113" t="e">
        <f>'CRONOGRAMA DES'!#REF!</f>
        <v>#REF!</v>
      </c>
      <c r="W32" s="114" t="e">
        <f t="shared" si="7"/>
        <v>#REF!</v>
      </c>
      <c r="X32" s="115" t="e">
        <f t="shared" si="13"/>
        <v>#REF!</v>
      </c>
      <c r="Z32" s="1"/>
      <c r="AB32" s="1"/>
    </row>
    <row r="33" spans="1:28" x14ac:dyDescent="0.25">
      <c r="A33" s="105" t="s">
        <v>436</v>
      </c>
      <c r="B33" s="108" t="e">
        <f>VLOOKUP(A33,Tabela3[[ITEM]:[DESCRIÇÃO]],6,FALSE)</f>
        <v>#N/A</v>
      </c>
      <c r="C33" s="116"/>
      <c r="D33" s="110" t="e">
        <f t="shared" si="0"/>
        <v>#N/A</v>
      </c>
      <c r="E33" s="111" t="e">
        <f>VLOOKUP(A33,ORÇAMENTO_DES!$B:$L,14,0)</f>
        <v>#N/A</v>
      </c>
      <c r="F33" s="112" t="e">
        <f t="shared" si="1"/>
        <v>#REF!</v>
      </c>
      <c r="G33" s="113" t="e">
        <f>'CRONOGRAMA DES'!#REF!</f>
        <v>#REF!</v>
      </c>
      <c r="H33" s="114" t="e">
        <f t="shared" si="2"/>
        <v>#REF!</v>
      </c>
      <c r="I33" s="112" t="e">
        <f t="shared" si="8"/>
        <v>#REF!</v>
      </c>
      <c r="J33" s="113" t="e">
        <f>'CRONOGRAMA DES'!#REF!</f>
        <v>#REF!</v>
      </c>
      <c r="K33" s="114" t="e">
        <f t="shared" si="3"/>
        <v>#REF!</v>
      </c>
      <c r="L33" s="112" t="e">
        <f t="shared" si="9"/>
        <v>#REF!</v>
      </c>
      <c r="M33" s="113" t="e">
        <f>'CRONOGRAMA DES'!#REF!</f>
        <v>#REF!</v>
      </c>
      <c r="N33" s="114" t="e">
        <f t="shared" si="4"/>
        <v>#REF!</v>
      </c>
      <c r="O33" s="112" t="e">
        <f t="shared" si="10"/>
        <v>#REF!</v>
      </c>
      <c r="P33" s="113" t="e">
        <f>'CRONOGRAMA DES'!#REF!</f>
        <v>#REF!</v>
      </c>
      <c r="Q33" s="114" t="e">
        <f t="shared" si="5"/>
        <v>#REF!</v>
      </c>
      <c r="R33" s="112" t="e">
        <f t="shared" si="11"/>
        <v>#REF!</v>
      </c>
      <c r="S33" s="113" t="e">
        <f>'CRONOGRAMA DES'!#REF!</f>
        <v>#REF!</v>
      </c>
      <c r="T33" s="114" t="e">
        <f t="shared" si="6"/>
        <v>#REF!</v>
      </c>
      <c r="U33" s="112" t="e">
        <f t="shared" si="12"/>
        <v>#REF!</v>
      </c>
      <c r="V33" s="113" t="e">
        <f>'CRONOGRAMA DES'!#REF!</f>
        <v>#REF!</v>
      </c>
      <c r="W33" s="114" t="e">
        <f t="shared" si="7"/>
        <v>#REF!</v>
      </c>
      <c r="X33" s="115" t="e">
        <f t="shared" si="13"/>
        <v>#REF!</v>
      </c>
      <c r="Z33" s="1"/>
      <c r="AB33" s="1"/>
    </row>
    <row r="34" spans="1:28" x14ac:dyDescent="0.25">
      <c r="A34" s="105" t="s">
        <v>437</v>
      </c>
      <c r="B34" s="108" t="e">
        <f>VLOOKUP(A34,Tabela3[[ITEM]:[DESCRIÇÃO]],6,FALSE)</f>
        <v>#N/A</v>
      </c>
      <c r="C34" s="116"/>
      <c r="D34" s="110" t="e">
        <f t="shared" si="0"/>
        <v>#N/A</v>
      </c>
      <c r="E34" s="111" t="e">
        <f>VLOOKUP(A34,ORÇAMENTO_DES!$B:$L,14,0)</f>
        <v>#N/A</v>
      </c>
      <c r="F34" s="112" t="e">
        <f t="shared" si="1"/>
        <v>#REF!</v>
      </c>
      <c r="G34" s="113" t="e">
        <f>'CRONOGRAMA DES'!#REF!</f>
        <v>#REF!</v>
      </c>
      <c r="H34" s="114" t="e">
        <f>G34</f>
        <v>#REF!</v>
      </c>
      <c r="I34" s="112" t="e">
        <f t="shared" si="8"/>
        <v>#REF!</v>
      </c>
      <c r="J34" s="113" t="e">
        <f>'CRONOGRAMA DES'!#REF!</f>
        <v>#REF!</v>
      </c>
      <c r="K34" s="114" t="e">
        <f t="shared" si="3"/>
        <v>#REF!</v>
      </c>
      <c r="L34" s="112" t="e">
        <f t="shared" si="9"/>
        <v>#REF!</v>
      </c>
      <c r="M34" s="113" t="e">
        <f>'CRONOGRAMA DES'!#REF!</f>
        <v>#REF!</v>
      </c>
      <c r="N34" s="114" t="e">
        <f>M34+K34</f>
        <v>#REF!</v>
      </c>
      <c r="O34" s="112" t="e">
        <f t="shared" si="10"/>
        <v>#REF!</v>
      </c>
      <c r="P34" s="113" t="e">
        <f>'CRONOGRAMA DES'!#REF!</f>
        <v>#REF!</v>
      </c>
      <c r="Q34" s="114" t="e">
        <f>P34+N34</f>
        <v>#REF!</v>
      </c>
      <c r="R34" s="112" t="e">
        <f t="shared" si="11"/>
        <v>#REF!</v>
      </c>
      <c r="S34" s="113" t="e">
        <f>'CRONOGRAMA DES'!#REF!</f>
        <v>#REF!</v>
      </c>
      <c r="T34" s="114" t="e">
        <f>S34+Q34</f>
        <v>#REF!</v>
      </c>
      <c r="U34" s="112" t="e">
        <f t="shared" si="12"/>
        <v>#REF!</v>
      </c>
      <c r="V34" s="113" t="e">
        <f>'CRONOGRAMA DES'!#REF!</f>
        <v>#REF!</v>
      </c>
      <c r="W34" s="114" t="e">
        <f>V34+T34</f>
        <v>#REF!</v>
      </c>
      <c r="X34" s="115" t="e">
        <f t="shared" si="13"/>
        <v>#REF!</v>
      </c>
      <c r="Z34" s="1"/>
      <c r="AB34" s="1"/>
    </row>
    <row r="35" spans="1:28" x14ac:dyDescent="0.25">
      <c r="A35" s="105" t="s">
        <v>438</v>
      </c>
      <c r="B35" s="108" t="e">
        <f>VLOOKUP(A35,Tabela3[[ITEM]:[DESCRIÇÃO]],6,FALSE)</f>
        <v>#N/A</v>
      </c>
      <c r="C35" s="116"/>
      <c r="D35" s="110" t="e">
        <f t="shared" si="0"/>
        <v>#N/A</v>
      </c>
      <c r="E35" s="111" t="e">
        <f>VLOOKUP(A35,ORÇAMENTO_DES!$B:$L,14,0)</f>
        <v>#N/A</v>
      </c>
      <c r="F35" s="112" t="e">
        <f t="shared" si="1"/>
        <v>#REF!</v>
      </c>
      <c r="G35" s="113" t="e">
        <f>'CRONOGRAMA DES'!#REF!</f>
        <v>#REF!</v>
      </c>
      <c r="H35" s="114" t="e">
        <f t="shared" si="2"/>
        <v>#REF!</v>
      </c>
      <c r="I35" s="112" t="e">
        <f t="shared" si="8"/>
        <v>#REF!</v>
      </c>
      <c r="J35" s="113" t="e">
        <f>'CRONOGRAMA DES'!#REF!</f>
        <v>#REF!</v>
      </c>
      <c r="K35" s="114" t="e">
        <f t="shared" si="3"/>
        <v>#REF!</v>
      </c>
      <c r="L35" s="112" t="e">
        <f t="shared" si="9"/>
        <v>#REF!</v>
      </c>
      <c r="M35" s="113" t="e">
        <f>'CRONOGRAMA DES'!#REF!</f>
        <v>#REF!</v>
      </c>
      <c r="N35" s="114" t="e">
        <f t="shared" si="4"/>
        <v>#REF!</v>
      </c>
      <c r="O35" s="112" t="e">
        <f t="shared" si="10"/>
        <v>#REF!</v>
      </c>
      <c r="P35" s="113" t="e">
        <f>'CRONOGRAMA DES'!#REF!</f>
        <v>#REF!</v>
      </c>
      <c r="Q35" s="114" t="e">
        <f t="shared" si="5"/>
        <v>#REF!</v>
      </c>
      <c r="R35" s="112" t="e">
        <f t="shared" si="11"/>
        <v>#REF!</v>
      </c>
      <c r="S35" s="113" t="e">
        <f>'CRONOGRAMA DES'!#REF!</f>
        <v>#REF!</v>
      </c>
      <c r="T35" s="114" t="e">
        <f t="shared" si="6"/>
        <v>#REF!</v>
      </c>
      <c r="U35" s="112" t="e">
        <f t="shared" si="12"/>
        <v>#REF!</v>
      </c>
      <c r="V35" s="113" t="e">
        <f>'CRONOGRAMA DES'!#REF!</f>
        <v>#REF!</v>
      </c>
      <c r="W35" s="114" t="e">
        <f t="shared" si="7"/>
        <v>#REF!</v>
      </c>
      <c r="X35" s="115" t="e">
        <f t="shared" si="13"/>
        <v>#REF!</v>
      </c>
      <c r="Z35" s="1"/>
      <c r="AB35" s="1"/>
    </row>
    <row r="36" spans="1:28" x14ac:dyDescent="0.25">
      <c r="A36" s="2"/>
      <c r="B36" s="117"/>
      <c r="C36" s="117"/>
      <c r="D36" s="118" t="e">
        <f>SUM(D11:D35)</f>
        <v>#REF!</v>
      </c>
      <c r="E36" s="119" t="e">
        <f>SUM(E11:E35)</f>
        <v>#REF!</v>
      </c>
      <c r="F36" s="120"/>
      <c r="G36" s="121"/>
      <c r="H36" s="122"/>
      <c r="I36" s="120"/>
      <c r="J36" s="121"/>
      <c r="K36" s="123"/>
      <c r="L36" s="124"/>
      <c r="M36" s="125"/>
      <c r="N36" s="126"/>
      <c r="O36" s="124"/>
      <c r="P36" s="125"/>
      <c r="Q36" s="126"/>
      <c r="R36" s="127"/>
      <c r="S36" s="128"/>
      <c r="T36" s="129"/>
      <c r="U36" s="127"/>
      <c r="V36" s="128"/>
      <c r="W36" s="128"/>
      <c r="X36" s="130"/>
      <c r="Z36" s="1"/>
      <c r="AB36" s="1"/>
    </row>
    <row r="37" spans="1:28" x14ac:dyDescent="0.25">
      <c r="A37" s="4"/>
      <c r="B37" s="757" t="s">
        <v>7</v>
      </c>
      <c r="C37" s="757"/>
      <c r="D37" s="757"/>
      <c r="E37" s="758"/>
      <c r="F37" s="131" t="e">
        <f>SUM(F11:F35)</f>
        <v>#REF!</v>
      </c>
      <c r="G37" s="132"/>
      <c r="H37" s="133"/>
      <c r="I37" s="131" t="e">
        <f>SUM(I11:I35)</f>
        <v>#REF!</v>
      </c>
      <c r="J37" s="132"/>
      <c r="K37" s="133"/>
      <c r="L37" s="131" t="e">
        <f>SUM(L11:L35)</f>
        <v>#REF!</v>
      </c>
      <c r="M37" s="132"/>
      <c r="N37" s="133"/>
      <c r="O37" s="131" t="e">
        <f>SUM(O11:O35)</f>
        <v>#REF!</v>
      </c>
      <c r="P37" s="132"/>
      <c r="Q37" s="133"/>
      <c r="R37" s="131" t="e">
        <f>SUM(R11:R35)</f>
        <v>#REF!</v>
      </c>
      <c r="S37" s="132"/>
      <c r="T37" s="133"/>
      <c r="U37" s="131" t="e">
        <f>SUM(U11:U35)</f>
        <v>#REF!</v>
      </c>
      <c r="V37" s="132"/>
      <c r="W37" s="133"/>
      <c r="X37" s="130"/>
    </row>
    <row r="38" spans="1:28" x14ac:dyDescent="0.25">
      <c r="A38" s="3"/>
      <c r="B38" s="767" t="s">
        <v>8</v>
      </c>
      <c r="C38" s="767"/>
      <c r="D38" s="767"/>
      <c r="E38" s="768"/>
      <c r="F38" s="134" t="e">
        <f>F37</f>
        <v>#REF!</v>
      </c>
      <c r="G38" s="135" t="e">
        <f>F37/$E$36</f>
        <v>#REF!</v>
      </c>
      <c r="H38" s="136" t="e">
        <f>G38</f>
        <v>#REF!</v>
      </c>
      <c r="I38" s="134" t="e">
        <f>I37+F38</f>
        <v>#REF!</v>
      </c>
      <c r="J38" s="135" t="e">
        <f>I37/$E$36</f>
        <v>#REF!</v>
      </c>
      <c r="K38" s="136" t="e">
        <f>J38+H38</f>
        <v>#REF!</v>
      </c>
      <c r="L38" s="134" t="e">
        <f>I38+L37</f>
        <v>#REF!</v>
      </c>
      <c r="M38" s="135" t="e">
        <f>L37/$E$36</f>
        <v>#REF!</v>
      </c>
      <c r="N38" s="136" t="e">
        <f>M38+K38</f>
        <v>#REF!</v>
      </c>
      <c r="O38" s="134" t="e">
        <f>O37+L38</f>
        <v>#REF!</v>
      </c>
      <c r="P38" s="135" t="e">
        <f>O37/$E$36</f>
        <v>#REF!</v>
      </c>
      <c r="Q38" s="136" t="e">
        <f>P38+N38</f>
        <v>#REF!</v>
      </c>
      <c r="R38" s="134" t="e">
        <f>R37+O38</f>
        <v>#REF!</v>
      </c>
      <c r="S38" s="135" t="e">
        <f>R37/$E$36</f>
        <v>#REF!</v>
      </c>
      <c r="T38" s="136" t="e">
        <f>S38+Q38</f>
        <v>#REF!</v>
      </c>
      <c r="U38" s="134" t="e">
        <f>U37+R38</f>
        <v>#REF!</v>
      </c>
      <c r="V38" s="135" t="e">
        <f>U37/$E$36</f>
        <v>#REF!</v>
      </c>
      <c r="W38" s="136" t="e">
        <f>V38+T38</f>
        <v>#REF!</v>
      </c>
      <c r="X38" s="130"/>
    </row>
    <row r="39" spans="1:28" ht="4.1500000000000004" customHeight="1" x14ac:dyDescent="0.25">
      <c r="A39" s="17"/>
      <c r="B39" s="137"/>
      <c r="C39" s="137"/>
      <c r="D39" s="138"/>
      <c r="E39" s="139"/>
      <c r="F39" s="140"/>
      <c r="G39" s="140"/>
      <c r="H39" s="141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</row>
    <row r="40" spans="1:28" x14ac:dyDescent="0.25">
      <c r="A40" s="756" t="s">
        <v>4</v>
      </c>
      <c r="B40" s="759" t="s">
        <v>5</v>
      </c>
      <c r="C40" s="760"/>
      <c r="D40" s="763" t="s">
        <v>0</v>
      </c>
      <c r="E40" s="765" t="s">
        <v>17</v>
      </c>
      <c r="F40" s="753" t="s">
        <v>215</v>
      </c>
      <c r="G40" s="754"/>
      <c r="H40" s="755"/>
      <c r="I40" s="753" t="s">
        <v>216</v>
      </c>
      <c r="J40" s="754"/>
      <c r="K40" s="755"/>
      <c r="L40" s="753" t="s">
        <v>217</v>
      </c>
      <c r="M40" s="754"/>
      <c r="N40" s="755"/>
      <c r="O40" s="753" t="s">
        <v>218</v>
      </c>
      <c r="P40" s="754"/>
      <c r="Q40" s="755"/>
      <c r="R40" s="753" t="s">
        <v>219</v>
      </c>
      <c r="S40" s="754"/>
      <c r="T40" s="755"/>
      <c r="U40" s="753" t="s">
        <v>220</v>
      </c>
      <c r="V40" s="754"/>
      <c r="W40" s="755"/>
      <c r="X40" s="142" t="s">
        <v>179</v>
      </c>
    </row>
    <row r="41" spans="1:28" x14ac:dyDescent="0.25">
      <c r="A41" s="756" t="s">
        <v>4</v>
      </c>
      <c r="B41" s="761"/>
      <c r="C41" s="762"/>
      <c r="D41" s="764"/>
      <c r="E41" s="766"/>
      <c r="F41" s="143" t="s">
        <v>18</v>
      </c>
      <c r="G41" s="143" t="s">
        <v>0</v>
      </c>
      <c r="H41" s="144" t="s">
        <v>28</v>
      </c>
      <c r="I41" s="143" t="s">
        <v>18</v>
      </c>
      <c r="J41" s="143" t="s">
        <v>0</v>
      </c>
      <c r="K41" s="144" t="s">
        <v>28</v>
      </c>
      <c r="L41" s="143" t="s">
        <v>18</v>
      </c>
      <c r="M41" s="143" t="s">
        <v>0</v>
      </c>
      <c r="N41" s="144" t="s">
        <v>28</v>
      </c>
      <c r="O41" s="143" t="s">
        <v>18</v>
      </c>
      <c r="P41" s="143" t="s">
        <v>0</v>
      </c>
      <c r="Q41" s="144" t="s">
        <v>28</v>
      </c>
      <c r="R41" s="143" t="s">
        <v>18</v>
      </c>
      <c r="S41" s="143" t="s">
        <v>0</v>
      </c>
      <c r="T41" s="144" t="s">
        <v>28</v>
      </c>
      <c r="U41" s="143" t="s">
        <v>18</v>
      </c>
      <c r="V41" s="143" t="s">
        <v>0</v>
      </c>
      <c r="W41" s="144" t="s">
        <v>28</v>
      </c>
      <c r="X41" s="145"/>
    </row>
    <row r="42" spans="1:28" x14ac:dyDescent="0.25">
      <c r="A42" s="105" t="s">
        <v>11</v>
      </c>
      <c r="B42" s="108" t="str">
        <f>VLOOKUP(A42,Tabela3[[ITEM]:[DESCRIÇÃO]],6,FALSE)</f>
        <v>SERVIÇOS PRELIMINARES</v>
      </c>
      <c r="C42" s="109"/>
      <c r="D42" s="110" t="e">
        <f t="shared" ref="D42:D66" si="14">E42/E$36</f>
        <v>#REF!</v>
      </c>
      <c r="E42" s="111" t="e">
        <f t="shared" ref="E42:E66" si="15">E11</f>
        <v>#REF!</v>
      </c>
      <c r="F42" s="112" t="e">
        <f t="shared" ref="F42:F66" si="16">G42*E42</f>
        <v>#REF!</v>
      </c>
      <c r="G42" s="113">
        <f>'CRONOGRAMA DES'!G29</f>
        <v>0</v>
      </c>
      <c r="H42" s="114">
        <f t="shared" ref="H42:H66" si="17">G42+W11</f>
        <v>1</v>
      </c>
      <c r="I42" s="112" t="e">
        <f t="shared" ref="I42:I66" si="18">J42*E42</f>
        <v>#REF!</v>
      </c>
      <c r="J42" s="113">
        <f>'CRONOGRAMA DES'!J29</f>
        <v>0</v>
      </c>
      <c r="K42" s="114">
        <f>J42+H42</f>
        <v>1</v>
      </c>
      <c r="L42" s="112" t="e">
        <f>M42*E42</f>
        <v>#REF!</v>
      </c>
      <c r="M42" s="113">
        <f>'CRONOGRAMA DES'!M29</f>
        <v>0</v>
      </c>
      <c r="N42" s="114">
        <f t="shared" ref="N42:N63" si="19">M42+K42</f>
        <v>1</v>
      </c>
      <c r="O42" s="112" t="e">
        <f>P42*E42</f>
        <v>#REF!</v>
      </c>
      <c r="P42" s="113">
        <f>'CRONOGRAMA DES'!P29</f>
        <v>0</v>
      </c>
      <c r="Q42" s="114">
        <f>P42+N42</f>
        <v>1</v>
      </c>
      <c r="R42" s="112" t="e">
        <f>S42*E42</f>
        <v>#REF!</v>
      </c>
      <c r="S42" s="113">
        <f>'CRONOGRAMA DES'!S29</f>
        <v>0</v>
      </c>
      <c r="T42" s="114">
        <f>S42+Q42</f>
        <v>1</v>
      </c>
      <c r="U42" s="112" t="e">
        <f t="shared" ref="U42:U66" si="20">V42*E42</f>
        <v>#REF!</v>
      </c>
      <c r="V42" s="113">
        <f>'CRONOGRAMA DES'!V29</f>
        <v>0</v>
      </c>
      <c r="W42" s="114">
        <f>V42+T42</f>
        <v>1</v>
      </c>
      <c r="X42" s="115">
        <f t="shared" ref="X42:X66" si="21">G42+J42+M42+P42+S42+V42+V11+S11+P11+M11+J11+G11</f>
        <v>1</v>
      </c>
    </row>
    <row r="43" spans="1:28" x14ac:dyDescent="0.25">
      <c r="A43" s="105" t="s">
        <v>10</v>
      </c>
      <c r="B43" s="108" t="str">
        <f>VLOOKUP(A43,Tabela3[[ITEM]:[DESCRIÇÃO]],6,FALSE)</f>
        <v>MOVIMENTO DE TERRA</v>
      </c>
      <c r="C43" s="109"/>
      <c r="D43" s="110" t="e">
        <f t="shared" si="14"/>
        <v>#REF!</v>
      </c>
      <c r="E43" s="111" t="e">
        <f t="shared" si="15"/>
        <v>#REF!</v>
      </c>
      <c r="F43" s="112" t="e">
        <f t="shared" si="16"/>
        <v>#REF!</v>
      </c>
      <c r="G43" s="113">
        <f>'CRONOGRAMA DES'!G30</f>
        <v>0</v>
      </c>
      <c r="H43" s="114">
        <f t="shared" si="17"/>
        <v>1</v>
      </c>
      <c r="I43" s="112" t="e">
        <f t="shared" si="18"/>
        <v>#REF!</v>
      </c>
      <c r="J43" s="113">
        <f>'CRONOGRAMA DES'!J30</f>
        <v>0</v>
      </c>
      <c r="K43" s="114">
        <f>J43+H43</f>
        <v>1</v>
      </c>
      <c r="L43" s="112" t="e">
        <f t="shared" ref="L43:L66" si="22">M43*E43</f>
        <v>#REF!</v>
      </c>
      <c r="M43" s="113">
        <f>'CRONOGRAMA DES'!M30</f>
        <v>0</v>
      </c>
      <c r="N43" s="114">
        <f t="shared" si="19"/>
        <v>1</v>
      </c>
      <c r="O43" s="112" t="e">
        <f t="shared" ref="O43:O66" si="23">P43*E43</f>
        <v>#REF!</v>
      </c>
      <c r="P43" s="113">
        <f>'CRONOGRAMA DES'!P30</f>
        <v>0</v>
      </c>
      <c r="Q43" s="114">
        <f t="shared" ref="Q43:Q63" si="24">P43+N43</f>
        <v>1</v>
      </c>
      <c r="R43" s="112" t="e">
        <f t="shared" ref="R43:R66" si="25">S43*E43</f>
        <v>#REF!</v>
      </c>
      <c r="S43" s="113">
        <f>'CRONOGRAMA DES'!S30</f>
        <v>0</v>
      </c>
      <c r="T43" s="114">
        <f t="shared" ref="T43:T66" si="26">S43+Q43</f>
        <v>1</v>
      </c>
      <c r="U43" s="112" t="e">
        <f t="shared" si="20"/>
        <v>#REF!</v>
      </c>
      <c r="V43" s="113">
        <f>'CRONOGRAMA DES'!V30</f>
        <v>0</v>
      </c>
      <c r="W43" s="114">
        <f t="shared" ref="W43:W66" si="27">V43+T43</f>
        <v>1</v>
      </c>
      <c r="X43" s="115">
        <f t="shared" si="21"/>
        <v>1</v>
      </c>
    </row>
    <row r="44" spans="1:28" x14ac:dyDescent="0.25">
      <c r="A44" s="105" t="s">
        <v>14</v>
      </c>
      <c r="B44" s="108" t="str">
        <f>VLOOKUP(A44,Tabela3[[ITEM]:[DESCRIÇÃO]],6,FALSE)</f>
        <v xml:space="preserve">ESTRUTURA DE CONCRETO </v>
      </c>
      <c r="C44" s="116"/>
      <c r="D44" s="110" t="e">
        <f t="shared" si="14"/>
        <v>#REF!</v>
      </c>
      <c r="E44" s="111" t="e">
        <f t="shared" si="15"/>
        <v>#REF!</v>
      </c>
      <c r="F44" s="112" t="e">
        <f t="shared" si="16"/>
        <v>#REF!</v>
      </c>
      <c r="G44" s="113">
        <f>'CRONOGRAMA DES'!G31</f>
        <v>0.25</v>
      </c>
      <c r="H44" s="114">
        <f t="shared" si="17"/>
        <v>0.75</v>
      </c>
      <c r="I44" s="112" t="e">
        <f t="shared" si="18"/>
        <v>#REF!</v>
      </c>
      <c r="J44" s="113">
        <f>'CRONOGRAMA DES'!J31</f>
        <v>0.25</v>
      </c>
      <c r="K44" s="114">
        <f>J44+H44</f>
        <v>1</v>
      </c>
      <c r="L44" s="112" t="e">
        <f t="shared" si="22"/>
        <v>#REF!</v>
      </c>
      <c r="M44" s="113">
        <f>'CRONOGRAMA DES'!M31</f>
        <v>0</v>
      </c>
      <c r="N44" s="114">
        <f t="shared" si="19"/>
        <v>1</v>
      </c>
      <c r="O44" s="112" t="e">
        <f t="shared" si="23"/>
        <v>#REF!</v>
      </c>
      <c r="P44" s="113">
        <f>'CRONOGRAMA DES'!P31</f>
        <v>0</v>
      </c>
      <c r="Q44" s="114">
        <f t="shared" si="24"/>
        <v>1</v>
      </c>
      <c r="R44" s="112" t="e">
        <f t="shared" si="25"/>
        <v>#REF!</v>
      </c>
      <c r="S44" s="113">
        <f>'CRONOGRAMA DES'!S31</f>
        <v>0</v>
      </c>
      <c r="T44" s="114">
        <f t="shared" si="26"/>
        <v>1</v>
      </c>
      <c r="U44" s="112" t="e">
        <f t="shared" si="20"/>
        <v>#REF!</v>
      </c>
      <c r="V44" s="113">
        <f>'CRONOGRAMA DES'!V31</f>
        <v>0</v>
      </c>
      <c r="W44" s="114">
        <f t="shared" si="27"/>
        <v>1</v>
      </c>
      <c r="X44" s="115">
        <f t="shared" si="21"/>
        <v>1</v>
      </c>
    </row>
    <row r="45" spans="1:28" x14ac:dyDescent="0.25">
      <c r="A45" s="105" t="s">
        <v>30</v>
      </c>
      <c r="B45" s="108" t="str">
        <f>VLOOKUP(A45,Tabela3[[ITEM]:[DESCRIÇÃO]],6,FALSE)</f>
        <v>PAREDE DE CONCRETO</v>
      </c>
      <c r="C45" s="116"/>
      <c r="D45" s="110" t="e">
        <f t="shared" si="14"/>
        <v>#REF!</v>
      </c>
      <c r="E45" s="111" t="e">
        <f t="shared" si="15"/>
        <v>#REF!</v>
      </c>
      <c r="F45" s="112" t="e">
        <f t="shared" si="16"/>
        <v>#REF!</v>
      </c>
      <c r="G45" s="113">
        <f>'CRONOGRAMA DES'!G32</f>
        <v>0.25</v>
      </c>
      <c r="H45" s="114">
        <f t="shared" si="17"/>
        <v>0.75</v>
      </c>
      <c r="I45" s="112" t="e">
        <f t="shared" si="18"/>
        <v>#REF!</v>
      </c>
      <c r="J45" s="113">
        <f>'CRONOGRAMA DES'!J32</f>
        <v>0.25</v>
      </c>
      <c r="K45" s="114">
        <f>J45+H45</f>
        <v>1</v>
      </c>
      <c r="L45" s="112" t="e">
        <f t="shared" si="22"/>
        <v>#REF!</v>
      </c>
      <c r="M45" s="113">
        <f>'CRONOGRAMA DES'!M32</f>
        <v>0</v>
      </c>
      <c r="N45" s="114">
        <f t="shared" si="19"/>
        <v>1</v>
      </c>
      <c r="O45" s="112" t="e">
        <f t="shared" si="23"/>
        <v>#REF!</v>
      </c>
      <c r="P45" s="113">
        <f>'CRONOGRAMA DES'!P32</f>
        <v>0</v>
      </c>
      <c r="Q45" s="114">
        <f t="shared" si="24"/>
        <v>1</v>
      </c>
      <c r="R45" s="112" t="e">
        <f t="shared" si="25"/>
        <v>#REF!</v>
      </c>
      <c r="S45" s="113">
        <f>'CRONOGRAMA DES'!S32</f>
        <v>0</v>
      </c>
      <c r="T45" s="114">
        <f t="shared" si="26"/>
        <v>1</v>
      </c>
      <c r="U45" s="112" t="e">
        <f t="shared" si="20"/>
        <v>#REF!</v>
      </c>
      <c r="V45" s="113">
        <f>'CRONOGRAMA DES'!V32</f>
        <v>0</v>
      </c>
      <c r="W45" s="114">
        <f t="shared" si="27"/>
        <v>1</v>
      </c>
      <c r="X45" s="115">
        <f t="shared" si="21"/>
        <v>1</v>
      </c>
    </row>
    <row r="46" spans="1:28" x14ac:dyDescent="0.25">
      <c r="A46" s="105" t="s">
        <v>53</v>
      </c>
      <c r="B46" s="108" t="str">
        <f>VLOOKUP(A46,Tabela3[[ITEM]:[DESCRIÇÃO]],6,FALSE)</f>
        <v>COBERTURA</v>
      </c>
      <c r="C46" s="116"/>
      <c r="D46" s="110" t="e">
        <f t="shared" si="14"/>
        <v>#REF!</v>
      </c>
      <c r="E46" s="111" t="e">
        <f t="shared" si="15"/>
        <v>#REF!</v>
      </c>
      <c r="F46" s="112" t="e">
        <f t="shared" si="16"/>
        <v>#REF!</v>
      </c>
      <c r="G46" s="113">
        <f>'CRONOGRAMA DES'!G33</f>
        <v>0</v>
      </c>
      <c r="H46" s="114">
        <f t="shared" si="17"/>
        <v>0.5</v>
      </c>
      <c r="I46" s="112" t="e">
        <f t="shared" si="18"/>
        <v>#REF!</v>
      </c>
      <c r="J46" s="113">
        <f>'CRONOGRAMA DES'!J33</f>
        <v>0.25</v>
      </c>
      <c r="K46" s="114">
        <f t="shared" ref="K46:K63" si="28">J46+H46</f>
        <v>0.75</v>
      </c>
      <c r="L46" s="112" t="e">
        <f t="shared" si="22"/>
        <v>#REF!</v>
      </c>
      <c r="M46" s="113">
        <f>'CRONOGRAMA DES'!M33</f>
        <v>0.25</v>
      </c>
      <c r="N46" s="114">
        <f t="shared" si="19"/>
        <v>1</v>
      </c>
      <c r="O46" s="112" t="e">
        <f t="shared" si="23"/>
        <v>#REF!</v>
      </c>
      <c r="P46" s="113">
        <f>'CRONOGRAMA DES'!P33</f>
        <v>0</v>
      </c>
      <c r="Q46" s="114">
        <f t="shared" si="24"/>
        <v>1</v>
      </c>
      <c r="R46" s="112" t="e">
        <f t="shared" si="25"/>
        <v>#REF!</v>
      </c>
      <c r="S46" s="113">
        <f>'CRONOGRAMA DES'!S33</f>
        <v>0</v>
      </c>
      <c r="T46" s="114">
        <f t="shared" si="26"/>
        <v>1</v>
      </c>
      <c r="U46" s="112" t="e">
        <f t="shared" si="20"/>
        <v>#REF!</v>
      </c>
      <c r="V46" s="113">
        <f>'CRONOGRAMA DES'!V33</f>
        <v>0</v>
      </c>
      <c r="W46" s="114">
        <f t="shared" si="27"/>
        <v>1</v>
      </c>
      <c r="X46" s="115">
        <f t="shared" si="21"/>
        <v>1</v>
      </c>
    </row>
    <row r="47" spans="1:28" x14ac:dyDescent="0.25">
      <c r="A47" s="105" t="s">
        <v>117</v>
      </c>
      <c r="B47" s="108" t="str">
        <f>VLOOKUP(A47,Tabela3[[ITEM]:[DESCRIÇÃO]],6,FALSE)</f>
        <v>REVESTIMENTO DE PAREDES E PISOS</v>
      </c>
      <c r="C47" s="116"/>
      <c r="D47" s="110" t="e">
        <f t="shared" si="14"/>
        <v>#REF!</v>
      </c>
      <c r="E47" s="111" t="e">
        <f t="shared" si="15"/>
        <v>#REF!</v>
      </c>
      <c r="F47" s="112" t="e">
        <f t="shared" si="16"/>
        <v>#REF!</v>
      </c>
      <c r="G47" s="113">
        <f>'CRONOGRAMA DES'!G34</f>
        <v>0</v>
      </c>
      <c r="H47" s="114">
        <f t="shared" si="17"/>
        <v>0.5</v>
      </c>
      <c r="I47" s="112" t="e">
        <f t="shared" si="18"/>
        <v>#REF!</v>
      </c>
      <c r="J47" s="113">
        <f>'CRONOGRAMA DES'!J34</f>
        <v>0</v>
      </c>
      <c r="K47" s="114">
        <f t="shared" si="28"/>
        <v>0.5</v>
      </c>
      <c r="L47" s="112" t="e">
        <f t="shared" si="22"/>
        <v>#REF!</v>
      </c>
      <c r="M47" s="113">
        <f>'CRONOGRAMA DES'!M34</f>
        <v>0.1</v>
      </c>
      <c r="N47" s="114">
        <f t="shared" si="19"/>
        <v>0.6</v>
      </c>
      <c r="O47" s="112" t="e">
        <f t="shared" si="23"/>
        <v>#REF!</v>
      </c>
      <c r="P47" s="113">
        <f>'CRONOGRAMA DES'!P34</f>
        <v>0.15</v>
      </c>
      <c r="Q47" s="114">
        <f t="shared" si="24"/>
        <v>0.75</v>
      </c>
      <c r="R47" s="112" t="e">
        <f t="shared" si="25"/>
        <v>#REF!</v>
      </c>
      <c r="S47" s="113">
        <f>'CRONOGRAMA DES'!S34</f>
        <v>0.25</v>
      </c>
      <c r="T47" s="114">
        <f t="shared" si="26"/>
        <v>1</v>
      </c>
      <c r="U47" s="112" t="e">
        <f t="shared" si="20"/>
        <v>#REF!</v>
      </c>
      <c r="V47" s="113">
        <f>'CRONOGRAMA DES'!V34</f>
        <v>0</v>
      </c>
      <c r="W47" s="114">
        <f t="shared" si="27"/>
        <v>1</v>
      </c>
      <c r="X47" s="115">
        <f t="shared" si="21"/>
        <v>1</v>
      </c>
    </row>
    <row r="48" spans="1:28" x14ac:dyDescent="0.25">
      <c r="A48" s="105" t="s">
        <v>56</v>
      </c>
      <c r="B48" s="108" t="str">
        <f>VLOOKUP(A48,Tabela3[[ITEM]:[DESCRIÇÃO]],6,FALSE)</f>
        <v>ESQUADRIAS, FERRAGENS E VIDROS</v>
      </c>
      <c r="C48" s="116"/>
      <c r="D48" s="110" t="e">
        <f t="shared" si="14"/>
        <v>#REF!</v>
      </c>
      <c r="E48" s="111" t="e">
        <f t="shared" si="15"/>
        <v>#REF!</v>
      </c>
      <c r="F48" s="112" t="e">
        <f t="shared" si="16"/>
        <v>#REF!</v>
      </c>
      <c r="G48" s="113">
        <f>'CRONOGRAMA DES'!G35</f>
        <v>0</v>
      </c>
      <c r="H48" s="114">
        <f t="shared" si="17"/>
        <v>0.5</v>
      </c>
      <c r="I48" s="112" t="e">
        <f t="shared" si="18"/>
        <v>#REF!</v>
      </c>
      <c r="J48" s="113">
        <f>'CRONOGRAMA DES'!J35</f>
        <v>0</v>
      </c>
      <c r="K48" s="114">
        <f t="shared" si="28"/>
        <v>0.5</v>
      </c>
      <c r="L48" s="112" t="e">
        <f t="shared" si="22"/>
        <v>#REF!</v>
      </c>
      <c r="M48" s="113">
        <f>'CRONOGRAMA DES'!M35</f>
        <v>0</v>
      </c>
      <c r="N48" s="114">
        <f t="shared" si="19"/>
        <v>0.5</v>
      </c>
      <c r="O48" s="112" t="e">
        <f t="shared" si="23"/>
        <v>#REF!</v>
      </c>
      <c r="P48" s="113">
        <f>'CRONOGRAMA DES'!P35</f>
        <v>0.25</v>
      </c>
      <c r="Q48" s="114">
        <f t="shared" si="24"/>
        <v>0.75</v>
      </c>
      <c r="R48" s="112" t="e">
        <f t="shared" si="25"/>
        <v>#REF!</v>
      </c>
      <c r="S48" s="113">
        <f>'CRONOGRAMA DES'!S35</f>
        <v>0.25</v>
      </c>
      <c r="T48" s="114">
        <f t="shared" si="26"/>
        <v>1</v>
      </c>
      <c r="U48" s="112" t="e">
        <f t="shared" si="20"/>
        <v>#REF!</v>
      </c>
      <c r="V48" s="113">
        <f>'CRONOGRAMA DES'!V35</f>
        <v>0</v>
      </c>
      <c r="W48" s="114">
        <f t="shared" si="27"/>
        <v>1</v>
      </c>
      <c r="X48" s="115">
        <f t="shared" si="21"/>
        <v>1</v>
      </c>
    </row>
    <row r="49" spans="1:24" x14ac:dyDescent="0.25">
      <c r="A49" s="105" t="s">
        <v>58</v>
      </c>
      <c r="B49" s="108" t="str">
        <f>VLOOKUP(A49,Tabela3[[ITEM]:[DESCRIÇÃO]],6,FALSE)</f>
        <v>INSTALAÇÕES HIDRÁULICAS/SANITÁRIAS</v>
      </c>
      <c r="C49" s="109"/>
      <c r="D49" s="110" t="e">
        <f t="shared" si="14"/>
        <v>#REF!</v>
      </c>
      <c r="E49" s="111" t="e">
        <f t="shared" si="15"/>
        <v>#REF!</v>
      </c>
      <c r="F49" s="112" t="e">
        <f t="shared" si="16"/>
        <v>#REF!</v>
      </c>
      <c r="G49" s="113">
        <f>'CRONOGRAMA DES'!G36</f>
        <v>0.25</v>
      </c>
      <c r="H49" s="114">
        <f t="shared" si="17"/>
        <v>0.75</v>
      </c>
      <c r="I49" s="112" t="e">
        <f t="shared" si="18"/>
        <v>#REF!</v>
      </c>
      <c r="J49" s="113">
        <f>'CRONOGRAMA DES'!J36</f>
        <v>0.15</v>
      </c>
      <c r="K49" s="114">
        <f t="shared" si="28"/>
        <v>0.9</v>
      </c>
      <c r="L49" s="112" t="e">
        <f t="shared" si="22"/>
        <v>#REF!</v>
      </c>
      <c r="M49" s="113">
        <f>'CRONOGRAMA DES'!M36</f>
        <v>0</v>
      </c>
      <c r="N49" s="114">
        <f t="shared" si="19"/>
        <v>0.9</v>
      </c>
      <c r="O49" s="112" t="e">
        <f t="shared" si="23"/>
        <v>#REF!</v>
      </c>
      <c r="P49" s="113">
        <f>'CRONOGRAMA DES'!P36</f>
        <v>0.1</v>
      </c>
      <c r="Q49" s="114">
        <f t="shared" si="24"/>
        <v>1</v>
      </c>
      <c r="R49" s="112" t="e">
        <f t="shared" si="25"/>
        <v>#REF!</v>
      </c>
      <c r="S49" s="113">
        <f>'CRONOGRAMA DES'!S36</f>
        <v>0</v>
      </c>
      <c r="T49" s="114">
        <f t="shared" si="26"/>
        <v>1</v>
      </c>
      <c r="U49" s="112" t="e">
        <f t="shared" si="20"/>
        <v>#REF!</v>
      </c>
      <c r="V49" s="113">
        <f>'CRONOGRAMA DES'!V36</f>
        <v>0</v>
      </c>
      <c r="W49" s="114">
        <f t="shared" si="27"/>
        <v>1</v>
      </c>
      <c r="X49" s="115">
        <f t="shared" si="21"/>
        <v>1</v>
      </c>
    </row>
    <row r="50" spans="1:24" x14ac:dyDescent="0.25">
      <c r="A50" s="105" t="s">
        <v>122</v>
      </c>
      <c r="B50" s="108" t="str">
        <f>VLOOKUP(A50,Tabela3[[ITEM]:[DESCRIÇÃO]],6,FALSE)</f>
        <v>INSTALAÇÕES ELETRICAS</v>
      </c>
      <c r="C50" s="109"/>
      <c r="D50" s="110" t="e">
        <f t="shared" si="14"/>
        <v>#REF!</v>
      </c>
      <c r="E50" s="111" t="e">
        <f t="shared" si="15"/>
        <v>#REF!</v>
      </c>
      <c r="F50" s="112" t="e">
        <f t="shared" si="16"/>
        <v>#REF!</v>
      </c>
      <c r="G50" s="113">
        <f>'CRONOGRAMA DES'!G37</f>
        <v>0.25</v>
      </c>
      <c r="H50" s="114">
        <f t="shared" si="17"/>
        <v>0.75</v>
      </c>
      <c r="I50" s="112" t="e">
        <f t="shared" si="18"/>
        <v>#REF!</v>
      </c>
      <c r="J50" s="113">
        <f>'CRONOGRAMA DES'!J37</f>
        <v>0.15</v>
      </c>
      <c r="K50" s="114">
        <f t="shared" si="28"/>
        <v>0.9</v>
      </c>
      <c r="L50" s="112" t="e">
        <f t="shared" si="22"/>
        <v>#REF!</v>
      </c>
      <c r="M50" s="113">
        <f>'CRONOGRAMA DES'!M37</f>
        <v>0</v>
      </c>
      <c r="N50" s="114">
        <f t="shared" si="19"/>
        <v>0.9</v>
      </c>
      <c r="O50" s="112" t="e">
        <f t="shared" si="23"/>
        <v>#REF!</v>
      </c>
      <c r="P50" s="113">
        <f>'CRONOGRAMA DES'!P37</f>
        <v>0.1</v>
      </c>
      <c r="Q50" s="114">
        <f t="shared" si="24"/>
        <v>1</v>
      </c>
      <c r="R50" s="112" t="e">
        <f t="shared" si="25"/>
        <v>#REF!</v>
      </c>
      <c r="S50" s="113">
        <f>'CRONOGRAMA DES'!S37</f>
        <v>0</v>
      </c>
      <c r="T50" s="114">
        <f t="shared" si="26"/>
        <v>1</v>
      </c>
      <c r="U50" s="112" t="e">
        <f t="shared" si="20"/>
        <v>#REF!</v>
      </c>
      <c r="V50" s="113">
        <f>'CRONOGRAMA DES'!V37</f>
        <v>0</v>
      </c>
      <c r="W50" s="114">
        <f t="shared" si="27"/>
        <v>1</v>
      </c>
      <c r="X50" s="115">
        <f t="shared" si="21"/>
        <v>1</v>
      </c>
    </row>
    <row r="51" spans="1:24" x14ac:dyDescent="0.25">
      <c r="A51" s="105" t="s">
        <v>124</v>
      </c>
      <c r="B51" s="108" t="str">
        <f>VLOOKUP(A51,Tabela3[[ITEM]:[DESCRIÇÃO]],6,FALSE)</f>
        <v>LOUÇAS, BANCADAS, METAIS E ACESSÓRIOS</v>
      </c>
      <c r="C51" s="116"/>
      <c r="D51" s="110" t="e">
        <f t="shared" si="14"/>
        <v>#REF!</v>
      </c>
      <c r="E51" s="111" t="e">
        <f t="shared" si="15"/>
        <v>#REF!</v>
      </c>
      <c r="F51" s="112" t="e">
        <f t="shared" si="16"/>
        <v>#REF!</v>
      </c>
      <c r="G51" s="113">
        <f>'CRONOGRAMA DES'!G38</f>
        <v>0</v>
      </c>
      <c r="H51" s="114">
        <f t="shared" si="17"/>
        <v>0.5</v>
      </c>
      <c r="I51" s="112" t="e">
        <f t="shared" si="18"/>
        <v>#REF!</v>
      </c>
      <c r="J51" s="113">
        <f>'CRONOGRAMA DES'!J38</f>
        <v>0</v>
      </c>
      <c r="K51" s="114">
        <f t="shared" si="28"/>
        <v>0.5</v>
      </c>
      <c r="L51" s="112" t="e">
        <f t="shared" si="22"/>
        <v>#REF!</v>
      </c>
      <c r="M51" s="113">
        <f>'CRONOGRAMA DES'!M38</f>
        <v>0</v>
      </c>
      <c r="N51" s="114">
        <f t="shared" si="19"/>
        <v>0.5</v>
      </c>
      <c r="O51" s="112" t="e">
        <f t="shared" si="23"/>
        <v>#REF!</v>
      </c>
      <c r="P51" s="113">
        <f>'CRONOGRAMA DES'!P38</f>
        <v>0</v>
      </c>
      <c r="Q51" s="114">
        <f t="shared" si="24"/>
        <v>0.5</v>
      </c>
      <c r="R51" s="112" t="e">
        <f t="shared" si="25"/>
        <v>#REF!</v>
      </c>
      <c r="S51" s="113">
        <f>'CRONOGRAMA DES'!S38</f>
        <v>0.25</v>
      </c>
      <c r="T51" s="114">
        <f t="shared" si="26"/>
        <v>0.75</v>
      </c>
      <c r="U51" s="112" t="e">
        <f t="shared" si="20"/>
        <v>#REF!</v>
      </c>
      <c r="V51" s="113">
        <f>'CRONOGRAMA DES'!V38</f>
        <v>0.25</v>
      </c>
      <c r="W51" s="114">
        <f t="shared" si="27"/>
        <v>1</v>
      </c>
      <c r="X51" s="115">
        <f t="shared" si="21"/>
        <v>1</v>
      </c>
    </row>
    <row r="52" spans="1:24" x14ac:dyDescent="0.25">
      <c r="A52" s="105" t="s">
        <v>125</v>
      </c>
      <c r="B52" s="108" t="str">
        <f>VLOOKUP(A52,Tabela3[[ITEM]:[DESCRIÇÃO]],6,FALSE)</f>
        <v xml:space="preserve">ADMINISTRAÇÃO LOCAL </v>
      </c>
      <c r="C52" s="116"/>
      <c r="D52" s="110" t="e">
        <f t="shared" si="14"/>
        <v>#REF!</v>
      </c>
      <c r="E52" s="111" t="e">
        <f t="shared" si="15"/>
        <v>#REF!</v>
      </c>
      <c r="F52" s="112" t="e">
        <f t="shared" si="16"/>
        <v>#REF!</v>
      </c>
      <c r="G52" s="113">
        <f>'CRONOGRAMA DES'!G39</f>
        <v>8.3299999999999999E-2</v>
      </c>
      <c r="H52" s="114">
        <f t="shared" si="17"/>
        <v>0.58309999999999995</v>
      </c>
      <c r="I52" s="112" t="e">
        <f t="shared" si="18"/>
        <v>#REF!</v>
      </c>
      <c r="J52" s="113">
        <f>'CRONOGRAMA DES'!J39</f>
        <v>8.3299999999999999E-2</v>
      </c>
      <c r="K52" s="114">
        <f t="shared" si="28"/>
        <v>0.66639999999999999</v>
      </c>
      <c r="L52" s="112" t="e">
        <f t="shared" si="22"/>
        <v>#REF!</v>
      </c>
      <c r="M52" s="113">
        <f>'CRONOGRAMA DES'!M39</f>
        <v>8.3299999999999999E-2</v>
      </c>
      <c r="N52" s="114">
        <f t="shared" si="19"/>
        <v>0.74970000000000003</v>
      </c>
      <c r="O52" s="112" t="e">
        <f t="shared" si="23"/>
        <v>#REF!</v>
      </c>
      <c r="P52" s="113">
        <f>'CRONOGRAMA DES'!P39</f>
        <v>8.3299999999999999E-2</v>
      </c>
      <c r="Q52" s="114">
        <f t="shared" si="24"/>
        <v>0.83300000000000007</v>
      </c>
      <c r="R52" s="112" t="e">
        <f t="shared" si="25"/>
        <v>#REF!</v>
      </c>
      <c r="S52" s="113">
        <f>'CRONOGRAMA DES'!S39</f>
        <v>8.3299999999999999E-2</v>
      </c>
      <c r="T52" s="114">
        <f t="shared" si="26"/>
        <v>0.91630000000000011</v>
      </c>
      <c r="U52" s="112" t="e">
        <f t="shared" si="20"/>
        <v>#REF!</v>
      </c>
      <c r="V52" s="113">
        <f>'CRONOGRAMA DES'!V39</f>
        <v>8.3699999999999997E-2</v>
      </c>
      <c r="W52" s="114">
        <f t="shared" si="27"/>
        <v>1</v>
      </c>
      <c r="X52" s="115">
        <f t="shared" si="21"/>
        <v>1.0000000000000002</v>
      </c>
    </row>
    <row r="53" spans="1:24" x14ac:dyDescent="0.25">
      <c r="A53" s="105" t="s">
        <v>127</v>
      </c>
      <c r="B53" s="108" t="str">
        <f>VLOOKUP(A53,Tabela3[[ITEM]:[DESCRIÇÃO]],6,FALSE)</f>
        <v xml:space="preserve">LIMPEZA FINAL </v>
      </c>
      <c r="C53" s="116"/>
      <c r="D53" s="110" t="e">
        <f t="shared" si="14"/>
        <v>#REF!</v>
      </c>
      <c r="E53" s="111" t="e">
        <f t="shared" si="15"/>
        <v>#REF!</v>
      </c>
      <c r="F53" s="112" t="e">
        <f t="shared" si="16"/>
        <v>#REF!</v>
      </c>
      <c r="G53" s="113">
        <f>'CRONOGRAMA DES'!G40</f>
        <v>0</v>
      </c>
      <c r="H53" s="114">
        <f t="shared" si="17"/>
        <v>0.5</v>
      </c>
      <c r="I53" s="112" t="e">
        <f t="shared" si="18"/>
        <v>#REF!</v>
      </c>
      <c r="J53" s="113">
        <f>'CRONOGRAMA DES'!J40</f>
        <v>0</v>
      </c>
      <c r="K53" s="114">
        <f t="shared" si="28"/>
        <v>0.5</v>
      </c>
      <c r="L53" s="112" t="e">
        <f t="shared" si="22"/>
        <v>#REF!</v>
      </c>
      <c r="M53" s="113">
        <f>'CRONOGRAMA DES'!M40</f>
        <v>0</v>
      </c>
      <c r="N53" s="114">
        <f t="shared" si="19"/>
        <v>0.5</v>
      </c>
      <c r="O53" s="112" t="e">
        <f t="shared" si="23"/>
        <v>#REF!</v>
      </c>
      <c r="P53" s="113">
        <f>'CRONOGRAMA DES'!P40</f>
        <v>0</v>
      </c>
      <c r="Q53" s="114">
        <f t="shared" si="24"/>
        <v>0.5</v>
      </c>
      <c r="R53" s="112" t="e">
        <f t="shared" si="25"/>
        <v>#REF!</v>
      </c>
      <c r="S53" s="113">
        <f>'CRONOGRAMA DES'!S40</f>
        <v>0</v>
      </c>
      <c r="T53" s="114">
        <f t="shared" si="26"/>
        <v>0.5</v>
      </c>
      <c r="U53" s="112" t="e">
        <f t="shared" si="20"/>
        <v>#REF!</v>
      </c>
      <c r="V53" s="113">
        <f>'CRONOGRAMA DES'!V40</f>
        <v>0.5</v>
      </c>
      <c r="W53" s="114">
        <f t="shared" si="27"/>
        <v>1</v>
      </c>
      <c r="X53" s="115">
        <f t="shared" si="21"/>
        <v>1</v>
      </c>
    </row>
    <row r="54" spans="1:24" x14ac:dyDescent="0.25">
      <c r="A54" s="105" t="s">
        <v>128</v>
      </c>
      <c r="B54" s="108" t="e">
        <f>VLOOKUP(A54,Tabela3[[ITEM]:[DESCRIÇÃO]],6,FALSE)</f>
        <v>#N/A</v>
      </c>
      <c r="C54" s="116"/>
      <c r="D54" s="110" t="e">
        <f t="shared" si="14"/>
        <v>#N/A</v>
      </c>
      <c r="E54" s="111" t="e">
        <f t="shared" si="15"/>
        <v>#N/A</v>
      </c>
      <c r="F54" s="112" t="e">
        <f t="shared" si="16"/>
        <v>#REF!</v>
      </c>
      <c r="G54" s="113" t="e">
        <f>'CRONOGRAMA DES'!#REF!</f>
        <v>#REF!</v>
      </c>
      <c r="H54" s="114" t="e">
        <f t="shared" si="17"/>
        <v>#REF!</v>
      </c>
      <c r="I54" s="112" t="e">
        <f t="shared" si="18"/>
        <v>#REF!</v>
      </c>
      <c r="J54" s="113" t="e">
        <f>'CRONOGRAMA DES'!#REF!</f>
        <v>#REF!</v>
      </c>
      <c r="K54" s="114" t="e">
        <f t="shared" si="28"/>
        <v>#REF!</v>
      </c>
      <c r="L54" s="112" t="e">
        <f t="shared" si="22"/>
        <v>#REF!</v>
      </c>
      <c r="M54" s="113" t="e">
        <f>'CRONOGRAMA DES'!#REF!</f>
        <v>#REF!</v>
      </c>
      <c r="N54" s="114" t="e">
        <f t="shared" si="19"/>
        <v>#REF!</v>
      </c>
      <c r="O54" s="112" t="e">
        <f t="shared" si="23"/>
        <v>#REF!</v>
      </c>
      <c r="P54" s="113" t="e">
        <f>'CRONOGRAMA DES'!#REF!</f>
        <v>#REF!</v>
      </c>
      <c r="Q54" s="114" t="e">
        <f t="shared" si="24"/>
        <v>#REF!</v>
      </c>
      <c r="R54" s="112" t="e">
        <f t="shared" si="25"/>
        <v>#REF!</v>
      </c>
      <c r="S54" s="113" t="e">
        <f>'CRONOGRAMA DES'!#REF!</f>
        <v>#REF!</v>
      </c>
      <c r="T54" s="114" t="e">
        <f t="shared" si="26"/>
        <v>#REF!</v>
      </c>
      <c r="U54" s="112" t="e">
        <f t="shared" si="20"/>
        <v>#REF!</v>
      </c>
      <c r="V54" s="113" t="e">
        <f>'CRONOGRAMA DES'!#REF!</f>
        <v>#REF!</v>
      </c>
      <c r="W54" s="114" t="e">
        <f t="shared" si="27"/>
        <v>#REF!</v>
      </c>
      <c r="X54" s="115" t="e">
        <f t="shared" si="21"/>
        <v>#REF!</v>
      </c>
    </row>
    <row r="55" spans="1:24" x14ac:dyDescent="0.25">
      <c r="A55" s="105" t="s">
        <v>129</v>
      </c>
      <c r="B55" s="108" t="e">
        <f>VLOOKUP(A55,Tabela3[[ITEM]:[DESCRIÇÃO]],6,FALSE)</f>
        <v>#N/A</v>
      </c>
      <c r="C55" s="116"/>
      <c r="D55" s="110" t="e">
        <f t="shared" si="14"/>
        <v>#N/A</v>
      </c>
      <c r="E55" s="111" t="e">
        <f t="shared" si="15"/>
        <v>#N/A</v>
      </c>
      <c r="F55" s="112" t="e">
        <f t="shared" si="16"/>
        <v>#REF!</v>
      </c>
      <c r="G55" s="113" t="e">
        <f>'CRONOGRAMA DES'!#REF!</f>
        <v>#REF!</v>
      </c>
      <c r="H55" s="114" t="e">
        <f t="shared" si="17"/>
        <v>#REF!</v>
      </c>
      <c r="I55" s="112" t="e">
        <f t="shared" si="18"/>
        <v>#REF!</v>
      </c>
      <c r="J55" s="113" t="e">
        <f>'CRONOGRAMA DES'!#REF!</f>
        <v>#REF!</v>
      </c>
      <c r="K55" s="114" t="e">
        <f t="shared" si="28"/>
        <v>#REF!</v>
      </c>
      <c r="L55" s="112" t="e">
        <f t="shared" si="22"/>
        <v>#REF!</v>
      </c>
      <c r="M55" s="113" t="e">
        <f>'CRONOGRAMA DES'!#REF!</f>
        <v>#REF!</v>
      </c>
      <c r="N55" s="114" t="e">
        <f t="shared" si="19"/>
        <v>#REF!</v>
      </c>
      <c r="O55" s="112" t="e">
        <f t="shared" si="23"/>
        <v>#REF!</v>
      </c>
      <c r="P55" s="113" t="e">
        <f>'CRONOGRAMA DES'!#REF!</f>
        <v>#REF!</v>
      </c>
      <c r="Q55" s="114" t="e">
        <f t="shared" si="24"/>
        <v>#REF!</v>
      </c>
      <c r="R55" s="112" t="e">
        <f t="shared" si="25"/>
        <v>#REF!</v>
      </c>
      <c r="S55" s="113" t="e">
        <f>'CRONOGRAMA DES'!#REF!</f>
        <v>#REF!</v>
      </c>
      <c r="T55" s="114" t="e">
        <f t="shared" si="26"/>
        <v>#REF!</v>
      </c>
      <c r="U55" s="112" t="e">
        <f t="shared" si="20"/>
        <v>#REF!</v>
      </c>
      <c r="V55" s="113" t="e">
        <f>'CRONOGRAMA DES'!#REF!</f>
        <v>#REF!</v>
      </c>
      <c r="W55" s="114" t="e">
        <f t="shared" si="27"/>
        <v>#REF!</v>
      </c>
      <c r="X55" s="115" t="e">
        <f t="shared" si="21"/>
        <v>#REF!</v>
      </c>
    </row>
    <row r="56" spans="1:24" x14ac:dyDescent="0.25">
      <c r="A56" s="105" t="s">
        <v>139</v>
      </c>
      <c r="B56" s="108" t="e">
        <f>VLOOKUP(A56,Tabela3[[ITEM]:[DESCRIÇÃO]],6,FALSE)</f>
        <v>#N/A</v>
      </c>
      <c r="C56" s="116"/>
      <c r="D56" s="110" t="e">
        <f t="shared" si="14"/>
        <v>#N/A</v>
      </c>
      <c r="E56" s="111" t="e">
        <f t="shared" si="15"/>
        <v>#N/A</v>
      </c>
      <c r="F56" s="112" t="e">
        <f t="shared" si="16"/>
        <v>#REF!</v>
      </c>
      <c r="G56" s="113" t="e">
        <f>'CRONOGRAMA DES'!#REF!</f>
        <v>#REF!</v>
      </c>
      <c r="H56" s="114" t="e">
        <f t="shared" si="17"/>
        <v>#REF!</v>
      </c>
      <c r="I56" s="112" t="e">
        <f t="shared" si="18"/>
        <v>#REF!</v>
      </c>
      <c r="J56" s="113" t="e">
        <f>'CRONOGRAMA DES'!#REF!</f>
        <v>#REF!</v>
      </c>
      <c r="K56" s="114" t="e">
        <f t="shared" si="28"/>
        <v>#REF!</v>
      </c>
      <c r="L56" s="112" t="e">
        <f t="shared" si="22"/>
        <v>#REF!</v>
      </c>
      <c r="M56" s="113" t="e">
        <f>'CRONOGRAMA DES'!#REF!</f>
        <v>#REF!</v>
      </c>
      <c r="N56" s="114" t="e">
        <f t="shared" si="19"/>
        <v>#REF!</v>
      </c>
      <c r="O56" s="112" t="e">
        <f t="shared" si="23"/>
        <v>#REF!</v>
      </c>
      <c r="P56" s="113" t="e">
        <f>'CRONOGRAMA DES'!#REF!</f>
        <v>#REF!</v>
      </c>
      <c r="Q56" s="114" t="e">
        <f t="shared" si="24"/>
        <v>#REF!</v>
      </c>
      <c r="R56" s="112" t="e">
        <f t="shared" si="25"/>
        <v>#REF!</v>
      </c>
      <c r="S56" s="113" t="e">
        <f>'CRONOGRAMA DES'!#REF!</f>
        <v>#REF!</v>
      </c>
      <c r="T56" s="114" t="e">
        <f t="shared" si="26"/>
        <v>#REF!</v>
      </c>
      <c r="U56" s="112" t="e">
        <f t="shared" si="20"/>
        <v>#REF!</v>
      </c>
      <c r="V56" s="113" t="e">
        <f>'CRONOGRAMA DES'!#REF!</f>
        <v>#REF!</v>
      </c>
      <c r="W56" s="114" t="e">
        <f t="shared" si="27"/>
        <v>#REF!</v>
      </c>
      <c r="X56" s="115" t="e">
        <f t="shared" si="21"/>
        <v>#REF!</v>
      </c>
    </row>
    <row r="57" spans="1:24" x14ac:dyDescent="0.25">
      <c r="A57" s="105" t="s">
        <v>140</v>
      </c>
      <c r="B57" s="108" t="e">
        <f>VLOOKUP(A57,Tabela3[[ITEM]:[DESCRIÇÃO]],6,FALSE)</f>
        <v>#N/A</v>
      </c>
      <c r="C57" s="116"/>
      <c r="D57" s="110" t="e">
        <f t="shared" si="14"/>
        <v>#N/A</v>
      </c>
      <c r="E57" s="111" t="e">
        <f t="shared" si="15"/>
        <v>#N/A</v>
      </c>
      <c r="F57" s="112" t="e">
        <f t="shared" si="16"/>
        <v>#REF!</v>
      </c>
      <c r="G57" s="113" t="e">
        <f>'CRONOGRAMA DES'!#REF!</f>
        <v>#REF!</v>
      </c>
      <c r="H57" s="114" t="e">
        <f t="shared" si="17"/>
        <v>#REF!</v>
      </c>
      <c r="I57" s="112" t="e">
        <f t="shared" si="18"/>
        <v>#REF!</v>
      </c>
      <c r="J57" s="113" t="e">
        <f>'CRONOGRAMA DES'!#REF!</f>
        <v>#REF!</v>
      </c>
      <c r="K57" s="114" t="e">
        <f t="shared" si="28"/>
        <v>#REF!</v>
      </c>
      <c r="L57" s="112" t="e">
        <f t="shared" si="22"/>
        <v>#REF!</v>
      </c>
      <c r="M57" s="113" t="e">
        <f>'CRONOGRAMA DES'!#REF!</f>
        <v>#REF!</v>
      </c>
      <c r="N57" s="114" t="e">
        <f t="shared" si="19"/>
        <v>#REF!</v>
      </c>
      <c r="O57" s="112" t="e">
        <f t="shared" si="23"/>
        <v>#REF!</v>
      </c>
      <c r="P57" s="113" t="e">
        <f>'CRONOGRAMA DES'!#REF!</f>
        <v>#REF!</v>
      </c>
      <c r="Q57" s="114" t="e">
        <f t="shared" si="24"/>
        <v>#REF!</v>
      </c>
      <c r="R57" s="112" t="e">
        <f t="shared" si="25"/>
        <v>#REF!</v>
      </c>
      <c r="S57" s="113" t="e">
        <f>'CRONOGRAMA DES'!#REF!</f>
        <v>#REF!</v>
      </c>
      <c r="T57" s="114" t="e">
        <f t="shared" si="26"/>
        <v>#REF!</v>
      </c>
      <c r="U57" s="112" t="e">
        <f t="shared" si="20"/>
        <v>#REF!</v>
      </c>
      <c r="V57" s="113" t="e">
        <f>'CRONOGRAMA DES'!#REF!</f>
        <v>#REF!</v>
      </c>
      <c r="W57" s="114" t="e">
        <f t="shared" si="27"/>
        <v>#REF!</v>
      </c>
      <c r="X57" s="115" t="e">
        <f t="shared" si="21"/>
        <v>#REF!</v>
      </c>
    </row>
    <row r="58" spans="1:24" x14ac:dyDescent="0.25">
      <c r="A58" s="105" t="s">
        <v>141</v>
      </c>
      <c r="B58" s="108" t="e">
        <f>VLOOKUP(A58,Tabela3[[ITEM]:[DESCRIÇÃO]],6,FALSE)</f>
        <v>#N/A</v>
      </c>
      <c r="C58" s="116"/>
      <c r="D58" s="110" t="e">
        <f t="shared" si="14"/>
        <v>#N/A</v>
      </c>
      <c r="E58" s="111" t="e">
        <f t="shared" si="15"/>
        <v>#N/A</v>
      </c>
      <c r="F58" s="112" t="e">
        <f t="shared" si="16"/>
        <v>#REF!</v>
      </c>
      <c r="G58" s="113" t="e">
        <f>'CRONOGRAMA DES'!#REF!</f>
        <v>#REF!</v>
      </c>
      <c r="H58" s="114" t="e">
        <f t="shared" si="17"/>
        <v>#REF!</v>
      </c>
      <c r="I58" s="112" t="e">
        <f t="shared" si="18"/>
        <v>#REF!</v>
      </c>
      <c r="J58" s="113" t="e">
        <f>'CRONOGRAMA DES'!#REF!</f>
        <v>#REF!</v>
      </c>
      <c r="K58" s="114" t="e">
        <f t="shared" si="28"/>
        <v>#REF!</v>
      </c>
      <c r="L58" s="112" t="e">
        <f t="shared" si="22"/>
        <v>#REF!</v>
      </c>
      <c r="M58" s="113" t="e">
        <f>'CRONOGRAMA DES'!#REF!</f>
        <v>#REF!</v>
      </c>
      <c r="N58" s="114" t="e">
        <f t="shared" si="19"/>
        <v>#REF!</v>
      </c>
      <c r="O58" s="112" t="e">
        <f t="shared" si="23"/>
        <v>#REF!</v>
      </c>
      <c r="P58" s="113" t="e">
        <f>'CRONOGRAMA DES'!#REF!</f>
        <v>#REF!</v>
      </c>
      <c r="Q58" s="114" t="e">
        <f t="shared" si="24"/>
        <v>#REF!</v>
      </c>
      <c r="R58" s="112" t="e">
        <f t="shared" si="25"/>
        <v>#REF!</v>
      </c>
      <c r="S58" s="113" t="e">
        <f>'CRONOGRAMA DES'!#REF!</f>
        <v>#REF!</v>
      </c>
      <c r="T58" s="114" t="e">
        <f t="shared" si="26"/>
        <v>#REF!</v>
      </c>
      <c r="U58" s="112" t="e">
        <f t="shared" si="20"/>
        <v>#REF!</v>
      </c>
      <c r="V58" s="113" t="e">
        <f>'CRONOGRAMA DES'!#REF!</f>
        <v>#REF!</v>
      </c>
      <c r="W58" s="114" t="e">
        <f t="shared" si="27"/>
        <v>#REF!</v>
      </c>
      <c r="X58" s="115" t="e">
        <f t="shared" si="21"/>
        <v>#REF!</v>
      </c>
    </row>
    <row r="59" spans="1:24" x14ac:dyDescent="0.25">
      <c r="A59" s="105" t="s">
        <v>142</v>
      </c>
      <c r="B59" s="108" t="e">
        <f>VLOOKUP(A59,Tabela3[[ITEM]:[DESCRIÇÃO]],6,FALSE)</f>
        <v>#N/A</v>
      </c>
      <c r="C59" s="116"/>
      <c r="D59" s="110" t="e">
        <f t="shared" si="14"/>
        <v>#N/A</v>
      </c>
      <c r="E59" s="111" t="e">
        <f t="shared" si="15"/>
        <v>#N/A</v>
      </c>
      <c r="F59" s="112" t="e">
        <f t="shared" si="16"/>
        <v>#REF!</v>
      </c>
      <c r="G59" s="113" t="e">
        <f>'CRONOGRAMA DES'!#REF!</f>
        <v>#REF!</v>
      </c>
      <c r="H59" s="114" t="e">
        <f t="shared" si="17"/>
        <v>#REF!</v>
      </c>
      <c r="I59" s="112" t="e">
        <f t="shared" si="18"/>
        <v>#REF!</v>
      </c>
      <c r="J59" s="113" t="e">
        <f>'CRONOGRAMA DES'!#REF!</f>
        <v>#REF!</v>
      </c>
      <c r="K59" s="114" t="e">
        <f t="shared" si="28"/>
        <v>#REF!</v>
      </c>
      <c r="L59" s="112" t="e">
        <f t="shared" si="22"/>
        <v>#REF!</v>
      </c>
      <c r="M59" s="113" t="e">
        <f>'CRONOGRAMA DES'!#REF!</f>
        <v>#REF!</v>
      </c>
      <c r="N59" s="114" t="e">
        <f t="shared" si="19"/>
        <v>#REF!</v>
      </c>
      <c r="O59" s="112" t="e">
        <f t="shared" si="23"/>
        <v>#REF!</v>
      </c>
      <c r="P59" s="113" t="e">
        <f>'CRONOGRAMA DES'!#REF!</f>
        <v>#REF!</v>
      </c>
      <c r="Q59" s="114" t="e">
        <f t="shared" si="24"/>
        <v>#REF!</v>
      </c>
      <c r="R59" s="112" t="e">
        <f t="shared" si="25"/>
        <v>#REF!</v>
      </c>
      <c r="S59" s="113" t="e">
        <f>'CRONOGRAMA DES'!#REF!</f>
        <v>#REF!</v>
      </c>
      <c r="T59" s="114" t="e">
        <f t="shared" si="26"/>
        <v>#REF!</v>
      </c>
      <c r="U59" s="112" t="e">
        <f t="shared" si="20"/>
        <v>#REF!</v>
      </c>
      <c r="V59" s="113" t="e">
        <f>'CRONOGRAMA DES'!#REF!</f>
        <v>#REF!</v>
      </c>
      <c r="W59" s="114" t="e">
        <f t="shared" si="27"/>
        <v>#REF!</v>
      </c>
      <c r="X59" s="115" t="e">
        <f t="shared" si="21"/>
        <v>#REF!</v>
      </c>
    </row>
    <row r="60" spans="1:24" x14ac:dyDescent="0.25">
      <c r="A60" s="105" t="s">
        <v>208</v>
      </c>
      <c r="B60" s="108" t="e">
        <f>VLOOKUP(A60,Tabela3[[ITEM]:[DESCRIÇÃO]],6,FALSE)</f>
        <v>#N/A</v>
      </c>
      <c r="C60" s="116"/>
      <c r="D60" s="110" t="e">
        <f t="shared" si="14"/>
        <v>#N/A</v>
      </c>
      <c r="E60" s="111" t="e">
        <f t="shared" si="15"/>
        <v>#N/A</v>
      </c>
      <c r="F60" s="112" t="e">
        <f t="shared" si="16"/>
        <v>#REF!</v>
      </c>
      <c r="G60" s="113" t="e">
        <f>'CRONOGRAMA DES'!#REF!</f>
        <v>#REF!</v>
      </c>
      <c r="H60" s="114" t="e">
        <f t="shared" si="17"/>
        <v>#REF!</v>
      </c>
      <c r="I60" s="112" t="e">
        <f t="shared" si="18"/>
        <v>#REF!</v>
      </c>
      <c r="J60" s="113" t="e">
        <f>'CRONOGRAMA DES'!#REF!</f>
        <v>#REF!</v>
      </c>
      <c r="K60" s="114" t="e">
        <f t="shared" si="28"/>
        <v>#REF!</v>
      </c>
      <c r="L60" s="112" t="e">
        <f t="shared" si="22"/>
        <v>#REF!</v>
      </c>
      <c r="M60" s="113" t="e">
        <f>'CRONOGRAMA DES'!#REF!</f>
        <v>#REF!</v>
      </c>
      <c r="N60" s="114" t="e">
        <f t="shared" si="19"/>
        <v>#REF!</v>
      </c>
      <c r="O60" s="112" t="e">
        <f t="shared" si="23"/>
        <v>#REF!</v>
      </c>
      <c r="P60" s="113" t="e">
        <f>'CRONOGRAMA DES'!#REF!</f>
        <v>#REF!</v>
      </c>
      <c r="Q60" s="114" t="e">
        <f t="shared" si="24"/>
        <v>#REF!</v>
      </c>
      <c r="R60" s="112" t="e">
        <f t="shared" si="25"/>
        <v>#REF!</v>
      </c>
      <c r="S60" s="113" t="e">
        <f>'CRONOGRAMA DES'!#REF!</f>
        <v>#REF!</v>
      </c>
      <c r="T60" s="114" t="e">
        <f t="shared" si="26"/>
        <v>#REF!</v>
      </c>
      <c r="U60" s="112" t="e">
        <f t="shared" si="20"/>
        <v>#REF!</v>
      </c>
      <c r="V60" s="113" t="e">
        <f>'CRONOGRAMA DES'!#REF!</f>
        <v>#REF!</v>
      </c>
      <c r="W60" s="114" t="e">
        <f t="shared" si="27"/>
        <v>#REF!</v>
      </c>
      <c r="X60" s="115" t="e">
        <f t="shared" si="21"/>
        <v>#REF!</v>
      </c>
    </row>
    <row r="61" spans="1:24" x14ac:dyDescent="0.25">
      <c r="A61" s="105" t="s">
        <v>143</v>
      </c>
      <c r="B61" s="108" t="e">
        <f>VLOOKUP(A61,Tabela3[[ITEM]:[DESCRIÇÃO]],6,FALSE)</f>
        <v>#N/A</v>
      </c>
      <c r="C61" s="116"/>
      <c r="D61" s="110" t="e">
        <f t="shared" si="14"/>
        <v>#N/A</v>
      </c>
      <c r="E61" s="111" t="e">
        <f t="shared" si="15"/>
        <v>#N/A</v>
      </c>
      <c r="F61" s="112" t="e">
        <f t="shared" si="16"/>
        <v>#REF!</v>
      </c>
      <c r="G61" s="113" t="e">
        <f>'CRONOGRAMA DES'!#REF!</f>
        <v>#REF!</v>
      </c>
      <c r="H61" s="114" t="e">
        <f t="shared" si="17"/>
        <v>#REF!</v>
      </c>
      <c r="I61" s="112" t="e">
        <f t="shared" si="18"/>
        <v>#REF!</v>
      </c>
      <c r="J61" s="113" t="e">
        <f>'CRONOGRAMA DES'!#REF!</f>
        <v>#REF!</v>
      </c>
      <c r="K61" s="114" t="e">
        <f t="shared" si="28"/>
        <v>#REF!</v>
      </c>
      <c r="L61" s="112" t="e">
        <f t="shared" si="22"/>
        <v>#REF!</v>
      </c>
      <c r="M61" s="113" t="e">
        <f>'CRONOGRAMA DES'!#REF!</f>
        <v>#REF!</v>
      </c>
      <c r="N61" s="114" t="e">
        <f t="shared" si="19"/>
        <v>#REF!</v>
      </c>
      <c r="O61" s="112" t="e">
        <f t="shared" si="23"/>
        <v>#REF!</v>
      </c>
      <c r="P61" s="113" t="e">
        <f>'CRONOGRAMA DES'!#REF!</f>
        <v>#REF!</v>
      </c>
      <c r="Q61" s="114" t="e">
        <f t="shared" si="24"/>
        <v>#REF!</v>
      </c>
      <c r="R61" s="112" t="e">
        <f t="shared" si="25"/>
        <v>#REF!</v>
      </c>
      <c r="S61" s="113" t="e">
        <f>'CRONOGRAMA DES'!#REF!</f>
        <v>#REF!</v>
      </c>
      <c r="T61" s="114" t="e">
        <f t="shared" si="26"/>
        <v>#REF!</v>
      </c>
      <c r="U61" s="112" t="e">
        <f t="shared" si="20"/>
        <v>#REF!</v>
      </c>
      <c r="V61" s="113" t="e">
        <f>'CRONOGRAMA DES'!#REF!</f>
        <v>#REF!</v>
      </c>
      <c r="W61" s="114" t="e">
        <f t="shared" si="27"/>
        <v>#REF!</v>
      </c>
      <c r="X61" s="115" t="e">
        <f t="shared" si="21"/>
        <v>#REF!</v>
      </c>
    </row>
    <row r="62" spans="1:24" x14ac:dyDescent="0.25">
      <c r="A62" s="105" t="s">
        <v>144</v>
      </c>
      <c r="B62" s="108" t="e">
        <f>VLOOKUP(A62,Tabela3[[ITEM]:[DESCRIÇÃO]],6,FALSE)</f>
        <v>#N/A</v>
      </c>
      <c r="C62" s="116"/>
      <c r="D62" s="110" t="e">
        <f t="shared" si="14"/>
        <v>#N/A</v>
      </c>
      <c r="E62" s="111" t="e">
        <f t="shared" si="15"/>
        <v>#N/A</v>
      </c>
      <c r="F62" s="112" t="e">
        <f t="shared" si="16"/>
        <v>#REF!</v>
      </c>
      <c r="G62" s="113" t="e">
        <f>'CRONOGRAMA DES'!#REF!</f>
        <v>#REF!</v>
      </c>
      <c r="H62" s="114" t="e">
        <f t="shared" si="17"/>
        <v>#REF!</v>
      </c>
      <c r="I62" s="112" t="e">
        <f t="shared" si="18"/>
        <v>#REF!</v>
      </c>
      <c r="J62" s="113" t="e">
        <f>'CRONOGRAMA DES'!#REF!</f>
        <v>#REF!</v>
      </c>
      <c r="K62" s="114" t="e">
        <f t="shared" si="28"/>
        <v>#REF!</v>
      </c>
      <c r="L62" s="112" t="e">
        <f t="shared" si="22"/>
        <v>#REF!</v>
      </c>
      <c r="M62" s="113" t="e">
        <f>'CRONOGRAMA DES'!#REF!</f>
        <v>#REF!</v>
      </c>
      <c r="N62" s="114" t="e">
        <f t="shared" si="19"/>
        <v>#REF!</v>
      </c>
      <c r="O62" s="112" t="e">
        <f t="shared" si="23"/>
        <v>#REF!</v>
      </c>
      <c r="P62" s="113" t="e">
        <f>'CRONOGRAMA DES'!#REF!</f>
        <v>#REF!</v>
      </c>
      <c r="Q62" s="114" t="e">
        <f t="shared" si="24"/>
        <v>#REF!</v>
      </c>
      <c r="R62" s="112" t="e">
        <f t="shared" si="25"/>
        <v>#REF!</v>
      </c>
      <c r="S62" s="113" t="e">
        <f>'CRONOGRAMA DES'!#REF!</f>
        <v>#REF!</v>
      </c>
      <c r="T62" s="114" t="e">
        <f t="shared" si="26"/>
        <v>#REF!</v>
      </c>
      <c r="U62" s="112" t="e">
        <f t="shared" si="20"/>
        <v>#REF!</v>
      </c>
      <c r="V62" s="113" t="e">
        <f>'CRONOGRAMA DES'!#REF!</f>
        <v>#REF!</v>
      </c>
      <c r="W62" s="114" t="e">
        <f t="shared" si="27"/>
        <v>#REF!</v>
      </c>
      <c r="X62" s="115" t="e">
        <f t="shared" si="21"/>
        <v>#REF!</v>
      </c>
    </row>
    <row r="63" spans="1:24" x14ac:dyDescent="0.25">
      <c r="A63" s="105" t="s">
        <v>317</v>
      </c>
      <c r="B63" s="108" t="e">
        <f>VLOOKUP(A63,Tabela3[[ITEM]:[DESCRIÇÃO]],6,FALSE)</f>
        <v>#N/A</v>
      </c>
      <c r="C63" s="116"/>
      <c r="D63" s="110" t="e">
        <f t="shared" si="14"/>
        <v>#N/A</v>
      </c>
      <c r="E63" s="111" t="e">
        <f t="shared" si="15"/>
        <v>#N/A</v>
      </c>
      <c r="F63" s="112" t="e">
        <f t="shared" si="16"/>
        <v>#REF!</v>
      </c>
      <c r="G63" s="113" t="e">
        <f>'CRONOGRAMA DES'!#REF!</f>
        <v>#REF!</v>
      </c>
      <c r="H63" s="114" t="e">
        <f t="shared" si="17"/>
        <v>#REF!</v>
      </c>
      <c r="I63" s="112" t="e">
        <f t="shared" si="18"/>
        <v>#REF!</v>
      </c>
      <c r="J63" s="113" t="e">
        <f>'CRONOGRAMA DES'!#REF!</f>
        <v>#REF!</v>
      </c>
      <c r="K63" s="114" t="e">
        <f t="shared" si="28"/>
        <v>#REF!</v>
      </c>
      <c r="L63" s="112" t="e">
        <f t="shared" si="22"/>
        <v>#REF!</v>
      </c>
      <c r="M63" s="113" t="e">
        <f>'CRONOGRAMA DES'!#REF!</f>
        <v>#REF!</v>
      </c>
      <c r="N63" s="114" t="e">
        <f t="shared" si="19"/>
        <v>#REF!</v>
      </c>
      <c r="O63" s="112" t="e">
        <f t="shared" si="23"/>
        <v>#REF!</v>
      </c>
      <c r="P63" s="113" t="e">
        <f>'CRONOGRAMA DES'!#REF!</f>
        <v>#REF!</v>
      </c>
      <c r="Q63" s="114" t="e">
        <f t="shared" si="24"/>
        <v>#REF!</v>
      </c>
      <c r="R63" s="112" t="e">
        <f t="shared" si="25"/>
        <v>#REF!</v>
      </c>
      <c r="S63" s="113" t="e">
        <f>'CRONOGRAMA DES'!#REF!</f>
        <v>#REF!</v>
      </c>
      <c r="T63" s="114" t="e">
        <f t="shared" si="26"/>
        <v>#REF!</v>
      </c>
      <c r="U63" s="112" t="e">
        <f t="shared" si="20"/>
        <v>#REF!</v>
      </c>
      <c r="V63" s="113" t="e">
        <f>'CRONOGRAMA DES'!#REF!</f>
        <v>#REF!</v>
      </c>
      <c r="W63" s="114" t="e">
        <f t="shared" si="27"/>
        <v>#REF!</v>
      </c>
      <c r="X63" s="115" t="e">
        <f t="shared" si="21"/>
        <v>#REF!</v>
      </c>
    </row>
    <row r="64" spans="1:24" x14ac:dyDescent="0.25">
      <c r="A64" s="105" t="s">
        <v>436</v>
      </c>
      <c r="B64" s="108" t="e">
        <f>VLOOKUP(A64,Tabela3[[ITEM]:[DESCRIÇÃO]],6,FALSE)</f>
        <v>#N/A</v>
      </c>
      <c r="C64" s="116"/>
      <c r="D64" s="110" t="e">
        <f t="shared" si="14"/>
        <v>#N/A</v>
      </c>
      <c r="E64" s="111" t="e">
        <f t="shared" si="15"/>
        <v>#N/A</v>
      </c>
      <c r="F64" s="112" t="e">
        <f t="shared" si="16"/>
        <v>#REF!</v>
      </c>
      <c r="G64" s="113" t="e">
        <f>'CRONOGRAMA DES'!#REF!</f>
        <v>#REF!</v>
      </c>
      <c r="H64" s="114" t="e">
        <f t="shared" si="17"/>
        <v>#REF!</v>
      </c>
      <c r="I64" s="112" t="e">
        <f t="shared" si="18"/>
        <v>#REF!</v>
      </c>
      <c r="J64" s="113" t="e">
        <f>'CRONOGRAMA DES'!#REF!</f>
        <v>#REF!</v>
      </c>
      <c r="K64" s="114" t="e">
        <f>J64+H64</f>
        <v>#REF!</v>
      </c>
      <c r="L64" s="112" t="e">
        <f t="shared" si="22"/>
        <v>#REF!</v>
      </c>
      <c r="M64" s="113" t="e">
        <f>'CRONOGRAMA DES'!#REF!</f>
        <v>#REF!</v>
      </c>
      <c r="N64" s="114" t="e">
        <f>M64+K64</f>
        <v>#REF!</v>
      </c>
      <c r="O64" s="112" t="e">
        <f t="shared" si="23"/>
        <v>#REF!</v>
      </c>
      <c r="P64" s="113" t="e">
        <f>'CRONOGRAMA DES'!#REF!</f>
        <v>#REF!</v>
      </c>
      <c r="Q64" s="114" t="e">
        <f>P64+N64</f>
        <v>#REF!</v>
      </c>
      <c r="R64" s="112" t="e">
        <f t="shared" si="25"/>
        <v>#REF!</v>
      </c>
      <c r="S64" s="113" t="e">
        <f>'CRONOGRAMA DES'!#REF!</f>
        <v>#REF!</v>
      </c>
      <c r="T64" s="114" t="e">
        <f t="shared" si="26"/>
        <v>#REF!</v>
      </c>
      <c r="U64" s="112" t="e">
        <f t="shared" si="20"/>
        <v>#REF!</v>
      </c>
      <c r="V64" s="113" t="e">
        <f>'CRONOGRAMA DES'!#REF!</f>
        <v>#REF!</v>
      </c>
      <c r="W64" s="114" t="e">
        <f t="shared" si="27"/>
        <v>#REF!</v>
      </c>
      <c r="X64" s="115" t="e">
        <f t="shared" si="21"/>
        <v>#REF!</v>
      </c>
    </row>
    <row r="65" spans="1:24" x14ac:dyDescent="0.25">
      <c r="A65" s="105" t="s">
        <v>437</v>
      </c>
      <c r="B65" s="108" t="e">
        <f>VLOOKUP(A65,Tabela3[[ITEM]:[DESCRIÇÃO]],6,FALSE)</f>
        <v>#N/A</v>
      </c>
      <c r="C65" s="116"/>
      <c r="D65" s="110" t="e">
        <f t="shared" si="14"/>
        <v>#N/A</v>
      </c>
      <c r="E65" s="111" t="e">
        <f t="shared" si="15"/>
        <v>#N/A</v>
      </c>
      <c r="F65" s="112" t="e">
        <f t="shared" si="16"/>
        <v>#REF!</v>
      </c>
      <c r="G65" s="113" t="e">
        <f>'CRONOGRAMA DES'!#REF!</f>
        <v>#REF!</v>
      </c>
      <c r="H65" s="114" t="e">
        <f t="shared" si="17"/>
        <v>#REF!</v>
      </c>
      <c r="I65" s="112" t="e">
        <f t="shared" si="18"/>
        <v>#REF!</v>
      </c>
      <c r="J65" s="113" t="e">
        <f>'CRONOGRAMA DES'!#REF!</f>
        <v>#REF!</v>
      </c>
      <c r="K65" s="114" t="e">
        <f>J65+H65</f>
        <v>#REF!</v>
      </c>
      <c r="L65" s="112" t="e">
        <f t="shared" si="22"/>
        <v>#REF!</v>
      </c>
      <c r="M65" s="113" t="e">
        <f>'CRONOGRAMA DES'!#REF!</f>
        <v>#REF!</v>
      </c>
      <c r="N65" s="114" t="e">
        <f>M65+K65</f>
        <v>#REF!</v>
      </c>
      <c r="O65" s="112" t="e">
        <f t="shared" si="23"/>
        <v>#REF!</v>
      </c>
      <c r="P65" s="113" t="e">
        <f>'CRONOGRAMA DES'!#REF!</f>
        <v>#REF!</v>
      </c>
      <c r="Q65" s="114" t="e">
        <f>P65+N65</f>
        <v>#REF!</v>
      </c>
      <c r="R65" s="112" t="e">
        <f t="shared" si="25"/>
        <v>#REF!</v>
      </c>
      <c r="S65" s="113" t="e">
        <f>'CRONOGRAMA DES'!#REF!</f>
        <v>#REF!</v>
      </c>
      <c r="T65" s="114" t="e">
        <f>S65+Q65</f>
        <v>#REF!</v>
      </c>
      <c r="U65" s="112" t="e">
        <f t="shared" si="20"/>
        <v>#N/A</v>
      </c>
      <c r="V65" s="113">
        <v>0.13</v>
      </c>
      <c r="W65" s="114" t="e">
        <f t="shared" si="27"/>
        <v>#REF!</v>
      </c>
      <c r="X65" s="115" t="e">
        <f t="shared" si="21"/>
        <v>#REF!</v>
      </c>
    </row>
    <row r="66" spans="1:24" x14ac:dyDescent="0.25">
      <c r="A66" s="105" t="s">
        <v>438</v>
      </c>
      <c r="B66" s="108" t="e">
        <f>VLOOKUP(A66,Tabela3[[ITEM]:[DESCRIÇÃO]],6,FALSE)</f>
        <v>#N/A</v>
      </c>
      <c r="C66" s="116"/>
      <c r="D66" s="110" t="e">
        <f t="shared" si="14"/>
        <v>#N/A</v>
      </c>
      <c r="E66" s="111" t="e">
        <f t="shared" si="15"/>
        <v>#N/A</v>
      </c>
      <c r="F66" s="112" t="e">
        <f t="shared" si="16"/>
        <v>#REF!</v>
      </c>
      <c r="G66" s="113" t="e">
        <f>'CRONOGRAMA DES'!#REF!</f>
        <v>#REF!</v>
      </c>
      <c r="H66" s="114" t="e">
        <f t="shared" si="17"/>
        <v>#REF!</v>
      </c>
      <c r="I66" s="112" t="e">
        <f t="shared" si="18"/>
        <v>#REF!</v>
      </c>
      <c r="J66" s="113" t="e">
        <f>'CRONOGRAMA DES'!#REF!</f>
        <v>#REF!</v>
      </c>
      <c r="K66" s="114" t="e">
        <f>J66+H66</f>
        <v>#REF!</v>
      </c>
      <c r="L66" s="112" t="e">
        <f t="shared" si="22"/>
        <v>#REF!</v>
      </c>
      <c r="M66" s="113" t="e">
        <f>'CRONOGRAMA DES'!#REF!</f>
        <v>#REF!</v>
      </c>
      <c r="N66" s="114" t="e">
        <f>M66+K66</f>
        <v>#REF!</v>
      </c>
      <c r="O66" s="112" t="e">
        <f t="shared" si="23"/>
        <v>#REF!</v>
      </c>
      <c r="P66" s="113" t="e">
        <f>'CRONOGRAMA DES'!#REF!</f>
        <v>#REF!</v>
      </c>
      <c r="Q66" s="114" t="e">
        <f>P66+N66</f>
        <v>#REF!</v>
      </c>
      <c r="R66" s="112" t="e">
        <f t="shared" si="25"/>
        <v>#REF!</v>
      </c>
      <c r="S66" s="113" t="e">
        <f>'CRONOGRAMA DES'!#REF!</f>
        <v>#REF!</v>
      </c>
      <c r="T66" s="114" t="e">
        <f t="shared" si="26"/>
        <v>#REF!</v>
      </c>
      <c r="U66" s="112" t="e">
        <f t="shared" si="20"/>
        <v>#REF!</v>
      </c>
      <c r="V66" s="113" t="e">
        <f>'CRONOGRAMA DES'!#REF!</f>
        <v>#REF!</v>
      </c>
      <c r="W66" s="114" t="e">
        <f t="shared" si="27"/>
        <v>#REF!</v>
      </c>
      <c r="X66" s="115" t="e">
        <f t="shared" si="21"/>
        <v>#REF!</v>
      </c>
    </row>
    <row r="67" spans="1:24" x14ac:dyDescent="0.25">
      <c r="A67" s="2"/>
      <c r="B67" s="117"/>
      <c r="C67" s="117"/>
      <c r="D67" s="118" t="e">
        <f>SUM(D42:D66)</f>
        <v>#REF!</v>
      </c>
      <c r="E67" s="119" t="e">
        <f>SUM(E42:E66)</f>
        <v>#REF!</v>
      </c>
      <c r="F67" s="120"/>
      <c r="G67" s="121"/>
      <c r="H67" s="122"/>
      <c r="I67" s="120"/>
      <c r="J67" s="121"/>
      <c r="K67" s="123"/>
      <c r="L67" s="124"/>
      <c r="M67" s="125"/>
      <c r="N67" s="126"/>
      <c r="O67" s="124"/>
      <c r="P67" s="125"/>
      <c r="Q67" s="126"/>
      <c r="R67" s="127"/>
      <c r="S67" s="128"/>
      <c r="T67" s="129"/>
      <c r="U67" s="127"/>
      <c r="V67" s="128"/>
      <c r="W67" s="129"/>
      <c r="X67" s="130"/>
    </row>
    <row r="68" spans="1:24" x14ac:dyDescent="0.25">
      <c r="A68" s="4"/>
      <c r="B68" s="757" t="s">
        <v>7</v>
      </c>
      <c r="C68" s="757"/>
      <c r="D68" s="757"/>
      <c r="E68" s="758"/>
      <c r="F68" s="131" t="e">
        <f>SUM(F42:F66)</f>
        <v>#REF!</v>
      </c>
      <c r="G68" s="132"/>
      <c r="H68" s="133"/>
      <c r="I68" s="131" t="e">
        <f>SUM(I42:I66)</f>
        <v>#REF!</v>
      </c>
      <c r="J68" s="132"/>
      <c r="K68" s="133"/>
      <c r="L68" s="131" t="e">
        <f>SUM(L42:L66)</f>
        <v>#REF!</v>
      </c>
      <c r="M68" s="132"/>
      <c r="N68" s="133"/>
      <c r="O68" s="131" t="e">
        <f>SUM(O42:O66)</f>
        <v>#REF!</v>
      </c>
      <c r="P68" s="132"/>
      <c r="Q68" s="133"/>
      <c r="R68" s="131" t="e">
        <f>SUM(R42:R66)</f>
        <v>#REF!</v>
      </c>
      <c r="S68" s="132"/>
      <c r="T68" s="133"/>
      <c r="U68" s="131" t="e">
        <f>SUM(U42:U66)</f>
        <v>#REF!</v>
      </c>
      <c r="V68" s="132"/>
      <c r="W68" s="133"/>
      <c r="X68" s="130"/>
    </row>
    <row r="69" spans="1:24" x14ac:dyDescent="0.25">
      <c r="A69" s="3"/>
      <c r="B69" s="751" t="s">
        <v>8</v>
      </c>
      <c r="C69" s="751"/>
      <c r="D69" s="751"/>
      <c r="E69" s="752"/>
      <c r="F69" s="148" t="e">
        <f>F68+U38</f>
        <v>#REF!</v>
      </c>
      <c r="G69" s="149" t="e">
        <f>F68/$E$67</f>
        <v>#REF!</v>
      </c>
      <c r="H69" s="150" t="e">
        <f>G69+W38</f>
        <v>#REF!</v>
      </c>
      <c r="I69" s="148" t="e">
        <f>I68+F69</f>
        <v>#REF!</v>
      </c>
      <c r="J69" s="149" t="e">
        <f>I68/$E$67</f>
        <v>#REF!</v>
      </c>
      <c r="K69" s="150" t="e">
        <f>J69+H69</f>
        <v>#REF!</v>
      </c>
      <c r="L69" s="148" t="e">
        <f>L68+I69</f>
        <v>#REF!</v>
      </c>
      <c r="M69" s="149" t="e">
        <f>L68/$E$67</f>
        <v>#REF!</v>
      </c>
      <c r="N69" s="150" t="e">
        <f>M69+K69</f>
        <v>#REF!</v>
      </c>
      <c r="O69" s="148" t="e">
        <f>O68+L69</f>
        <v>#REF!</v>
      </c>
      <c r="P69" s="149" t="e">
        <f>O68/$E$67</f>
        <v>#REF!</v>
      </c>
      <c r="Q69" s="150" t="e">
        <f>P69+N69</f>
        <v>#REF!</v>
      </c>
      <c r="R69" s="148" t="e">
        <f>R68+O69</f>
        <v>#REF!</v>
      </c>
      <c r="S69" s="149" t="e">
        <f>R68/$E$67</f>
        <v>#REF!</v>
      </c>
      <c r="T69" s="150" t="e">
        <f>S69+Q69</f>
        <v>#REF!</v>
      </c>
      <c r="U69" s="148" t="e">
        <f>U68+R69</f>
        <v>#REF!</v>
      </c>
      <c r="V69" s="149" t="e">
        <f>U68/$E$67</f>
        <v>#REF!</v>
      </c>
      <c r="W69" s="150" t="e">
        <f>V69+T69</f>
        <v>#REF!</v>
      </c>
      <c r="X69" s="107"/>
    </row>
  </sheetData>
  <mergeCells count="33">
    <mergeCell ref="B6:T6"/>
    <mergeCell ref="C1:X1"/>
    <mergeCell ref="C2:X2"/>
    <mergeCell ref="C3:X3"/>
    <mergeCell ref="A4:X4"/>
    <mergeCell ref="B5:T5"/>
    <mergeCell ref="B7:T7"/>
    <mergeCell ref="U7:X8"/>
    <mergeCell ref="B8:T8"/>
    <mergeCell ref="A9:A10"/>
    <mergeCell ref="B9:C10"/>
    <mergeCell ref="D9:D10"/>
    <mergeCell ref="E9:E10"/>
    <mergeCell ref="F9:H9"/>
    <mergeCell ref="I9:K9"/>
    <mergeCell ref="L9:N9"/>
    <mergeCell ref="A40:A41"/>
    <mergeCell ref="B40:C41"/>
    <mergeCell ref="D40:D41"/>
    <mergeCell ref="E40:E41"/>
    <mergeCell ref="F40:H40"/>
    <mergeCell ref="U40:W40"/>
    <mergeCell ref="B68:E68"/>
    <mergeCell ref="O9:Q9"/>
    <mergeCell ref="R9:T9"/>
    <mergeCell ref="U9:W9"/>
    <mergeCell ref="B37:E37"/>
    <mergeCell ref="B38:E38"/>
    <mergeCell ref="B69:E69"/>
    <mergeCell ref="I40:K40"/>
    <mergeCell ref="L40:N40"/>
    <mergeCell ref="O40:Q40"/>
    <mergeCell ref="R40:T40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horizontalDpi="4294967292" verticalDpi="300" r:id="rId1"/>
  <headerFooter>
    <oddFooter>Página &amp;P de &amp;N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workbookViewId="0"/>
  </sheetViews>
  <sheetFormatPr defaultColWidth="9.140625" defaultRowHeight="19.5" x14ac:dyDescent="0.25"/>
  <cols>
    <col min="1" max="1" width="9.140625" style="98"/>
    <col min="2" max="2" width="22.42578125" style="98" bestFit="1" customWidth="1"/>
    <col min="3" max="4" width="12.28515625" style="98" bestFit="1" customWidth="1"/>
    <col min="5" max="6" width="12.42578125" style="98" bestFit="1" customWidth="1"/>
    <col min="7" max="7" width="48.85546875" style="98" bestFit="1" customWidth="1"/>
    <col min="8" max="8" width="12.28515625" style="98" bestFit="1" customWidth="1"/>
    <col min="9" max="9" width="33.42578125" style="98" bestFit="1" customWidth="1"/>
    <col min="10" max="10" width="11.7109375" style="98" bestFit="1" customWidth="1"/>
    <col min="11" max="11" width="7" style="98" bestFit="1" customWidth="1"/>
    <col min="12" max="12" width="15.28515625" style="98" customWidth="1"/>
    <col min="13" max="13" width="33.42578125" style="98" bestFit="1" customWidth="1"/>
    <col min="14" max="14" width="11.7109375" style="98" bestFit="1" customWidth="1"/>
    <col min="15" max="15" width="10.42578125" style="98" bestFit="1" customWidth="1"/>
    <col min="16" max="16" width="8.42578125" style="98" bestFit="1" customWidth="1"/>
    <col min="17" max="17" width="16.7109375" style="98" bestFit="1" customWidth="1"/>
    <col min="18" max="18" width="27.42578125" style="98" bestFit="1" customWidth="1"/>
    <col min="19" max="19" width="81.140625" style="98" bestFit="1" customWidth="1"/>
    <col min="20" max="20" width="6" style="98" bestFit="1" customWidth="1"/>
    <col min="21" max="21" width="23.28515625" style="98" bestFit="1" customWidth="1"/>
    <col min="22" max="22" width="22.85546875" style="98" bestFit="1" customWidth="1"/>
    <col min="23" max="23" width="81.140625" style="98" bestFit="1" customWidth="1"/>
    <col min="24" max="24" width="6.140625" style="98" bestFit="1" customWidth="1"/>
    <col min="25" max="25" width="9.140625" style="98"/>
    <col min="26" max="26" width="38" style="98" bestFit="1" customWidth="1"/>
    <col min="27" max="27" width="40.85546875" style="98" bestFit="1" customWidth="1"/>
    <col min="28" max="28" width="7.85546875" style="98" bestFit="1" customWidth="1"/>
    <col min="29" max="29" width="53.140625" style="98" bestFit="1" customWidth="1"/>
    <col min="30" max="30" width="14.42578125" style="98" bestFit="1" customWidth="1"/>
    <col min="31" max="31" width="10.28515625" style="98" bestFit="1" customWidth="1"/>
    <col min="32" max="32" width="17.85546875" style="98" bestFit="1" customWidth="1"/>
    <col min="33" max="33" width="24" style="98" bestFit="1" customWidth="1"/>
    <col min="34" max="34" width="15" style="98" bestFit="1" customWidth="1"/>
    <col min="35" max="16384" width="9.140625" style="98"/>
  </cols>
  <sheetData>
    <row r="2" spans="2:5" x14ac:dyDescent="0.25">
      <c r="B2" s="784"/>
      <c r="C2" s="784"/>
      <c r="D2" s="784"/>
      <c r="E2" s="784"/>
    </row>
    <row r="3" spans="2:5" x14ac:dyDescent="0.25">
      <c r="B3" s="784"/>
      <c r="C3" s="784"/>
      <c r="D3" s="784"/>
      <c r="E3" s="784"/>
    </row>
    <row r="4" spans="2:5" x14ac:dyDescent="0.25">
      <c r="B4" s="784"/>
      <c r="C4" s="784"/>
      <c r="D4" s="784"/>
      <c r="E4" s="784"/>
    </row>
    <row r="5" spans="2:5" x14ac:dyDescent="0.25">
      <c r="B5" s="784"/>
      <c r="C5" s="784"/>
      <c r="D5" s="784"/>
      <c r="E5" s="784"/>
    </row>
    <row r="6" spans="2:5" x14ac:dyDescent="0.25">
      <c r="B6" s="784"/>
      <c r="C6" s="784"/>
      <c r="D6" s="784"/>
      <c r="E6" s="784"/>
    </row>
    <row r="8" spans="2:5" x14ac:dyDescent="0.25">
      <c r="B8"/>
      <c r="C8"/>
      <c r="D8"/>
    </row>
    <row r="9" spans="2:5" x14ac:dyDescent="0.25">
      <c r="B9" s="98" t="s">
        <v>558</v>
      </c>
      <c r="C9" s="98" t="s">
        <v>559</v>
      </c>
      <c r="D9" s="98" t="s">
        <v>559</v>
      </c>
    </row>
    <row r="10" spans="2:5" x14ac:dyDescent="0.25">
      <c r="B10" s="98" t="s">
        <v>150</v>
      </c>
      <c r="C10" s="98" t="s">
        <v>177</v>
      </c>
      <c r="D10" s="98" t="s">
        <v>186</v>
      </c>
    </row>
    <row r="11" spans="2:5" x14ac:dyDescent="0.25">
      <c r="B11" s="98" t="s">
        <v>551</v>
      </c>
      <c r="C11" s="98">
        <v>3.68</v>
      </c>
      <c r="D11" s="98">
        <v>7.42</v>
      </c>
    </row>
    <row r="12" spans="2:5" x14ac:dyDescent="0.25">
      <c r="B12" s="98" t="s">
        <v>552</v>
      </c>
      <c r="C12" s="98">
        <v>6.25</v>
      </c>
      <c r="D12" s="98">
        <v>10.38</v>
      </c>
    </row>
    <row r="13" spans="2:5" x14ac:dyDescent="0.25">
      <c r="B13" s="98" t="s">
        <v>553</v>
      </c>
      <c r="C13" s="98">
        <v>10.59</v>
      </c>
      <c r="D13" s="98">
        <v>13.92</v>
      </c>
    </row>
    <row r="14" spans="2:5" x14ac:dyDescent="0.25">
      <c r="B14" s="98" t="s">
        <v>554</v>
      </c>
      <c r="C14" s="98">
        <v>12.45</v>
      </c>
      <c r="D14" s="98">
        <v>15.7</v>
      </c>
    </row>
    <row r="15" spans="2:5" x14ac:dyDescent="0.25">
      <c r="B15" s="98" t="s">
        <v>560</v>
      </c>
      <c r="C15" s="98">
        <v>32.97</v>
      </c>
      <c r="D15" s="98">
        <v>47.42</v>
      </c>
    </row>
    <row r="18" spans="2:8" x14ac:dyDescent="0.25">
      <c r="B18"/>
      <c r="C18"/>
      <c r="D18"/>
      <c r="E18"/>
      <c r="F18"/>
      <c r="G18"/>
    </row>
    <row r="19" spans="2:8" x14ac:dyDescent="0.25">
      <c r="B19" s="98" t="s">
        <v>561</v>
      </c>
      <c r="C19" s="98" t="s">
        <v>559</v>
      </c>
      <c r="D19" s="98" t="s">
        <v>559</v>
      </c>
      <c r="E19" s="98" t="s">
        <v>559</v>
      </c>
      <c r="F19" s="98" t="s">
        <v>559</v>
      </c>
      <c r="G19" s="98" t="s">
        <v>559</v>
      </c>
    </row>
    <row r="20" spans="2:8" x14ac:dyDescent="0.25">
      <c r="B20" s="98" t="s">
        <v>556</v>
      </c>
      <c r="C20" s="98" t="s">
        <v>175</v>
      </c>
      <c r="D20" s="98" t="s">
        <v>176</v>
      </c>
      <c r="E20" s="98" t="s">
        <v>177</v>
      </c>
      <c r="F20" s="98" t="s">
        <v>557</v>
      </c>
      <c r="G20" s="98" t="s">
        <v>47</v>
      </c>
    </row>
    <row r="21" spans="2:8" x14ac:dyDescent="0.25">
      <c r="B21" s="98" t="s">
        <v>562</v>
      </c>
      <c r="C21" s="98">
        <v>0.8</v>
      </c>
      <c r="D21" s="98">
        <v>2.1</v>
      </c>
      <c r="E21" s="98">
        <v>6.72</v>
      </c>
      <c r="F21" s="98">
        <v>4</v>
      </c>
      <c r="G21" s="98" t="s">
        <v>563</v>
      </c>
    </row>
    <row r="25" spans="2:8" x14ac:dyDescent="0.25">
      <c r="B25"/>
      <c r="C25"/>
      <c r="D25"/>
      <c r="E25"/>
      <c r="F25"/>
      <c r="G25"/>
      <c r="H25"/>
    </row>
    <row r="26" spans="2:8" x14ac:dyDescent="0.25">
      <c r="B26" s="98" t="s">
        <v>564</v>
      </c>
      <c r="C26" s="98" t="s">
        <v>559</v>
      </c>
      <c r="D26" s="98" t="s">
        <v>559</v>
      </c>
      <c r="E26" s="98" t="s">
        <v>559</v>
      </c>
      <c r="F26" s="98" t="s">
        <v>559</v>
      </c>
      <c r="G26" s="98" t="s">
        <v>559</v>
      </c>
      <c r="H26" s="98" t="s">
        <v>559</v>
      </c>
    </row>
    <row r="27" spans="2:8" x14ac:dyDescent="0.25">
      <c r="B27" s="98" t="s">
        <v>556</v>
      </c>
      <c r="C27" s="98" t="s">
        <v>175</v>
      </c>
      <c r="D27" s="98" t="s">
        <v>176</v>
      </c>
      <c r="E27" s="98" t="s">
        <v>177</v>
      </c>
      <c r="F27" s="98" t="s">
        <v>557</v>
      </c>
      <c r="G27" s="98" t="s">
        <v>47</v>
      </c>
      <c r="H27" s="98" t="s">
        <v>559</v>
      </c>
    </row>
    <row r="28" spans="2:8" x14ac:dyDescent="0.25">
      <c r="B28" s="98" t="s">
        <v>565</v>
      </c>
      <c r="C28" s="98">
        <v>0.6</v>
      </c>
      <c r="D28" s="98">
        <v>0.6</v>
      </c>
      <c r="E28" s="98">
        <v>0.36</v>
      </c>
      <c r="F28" s="98">
        <v>1</v>
      </c>
      <c r="G28" s="98" t="s">
        <v>566</v>
      </c>
      <c r="H28" s="98" t="s">
        <v>559</v>
      </c>
    </row>
    <row r="29" spans="2:8" x14ac:dyDescent="0.25">
      <c r="B29" s="98" t="s">
        <v>567</v>
      </c>
      <c r="C29" s="98">
        <v>1</v>
      </c>
      <c r="D29" s="98">
        <v>0.8</v>
      </c>
      <c r="E29" s="98">
        <v>0.8</v>
      </c>
      <c r="F29" s="98">
        <v>1</v>
      </c>
      <c r="G29" s="98" t="s">
        <v>566</v>
      </c>
      <c r="H29" s="98" t="s">
        <v>559</v>
      </c>
    </row>
    <row r="30" spans="2:8" x14ac:dyDescent="0.25">
      <c r="B30" s="98" t="s">
        <v>568</v>
      </c>
      <c r="C30" s="98">
        <v>1.2</v>
      </c>
      <c r="D30" s="98">
        <v>1</v>
      </c>
      <c r="E30" s="98">
        <v>1.2</v>
      </c>
      <c r="F30" s="98">
        <v>1</v>
      </c>
      <c r="G30" s="98" t="s">
        <v>569</v>
      </c>
      <c r="H30" s="98" t="s">
        <v>559</v>
      </c>
    </row>
    <row r="31" spans="2:8" x14ac:dyDescent="0.25">
      <c r="B31" s="98" t="s">
        <v>570</v>
      </c>
      <c r="C31" s="98">
        <v>1.5</v>
      </c>
      <c r="D31" s="98">
        <v>1</v>
      </c>
      <c r="E31" s="98">
        <v>1.5</v>
      </c>
      <c r="F31" s="98">
        <v>1</v>
      </c>
      <c r="G31" s="98" t="s">
        <v>571</v>
      </c>
      <c r="H31" s="98" t="s">
        <v>559</v>
      </c>
    </row>
  </sheetData>
  <mergeCells count="1">
    <mergeCell ref="B2:E6"/>
  </mergeCells>
  <pageMargins left="0.511811024" right="0.511811024" top="0.78740157499999996" bottom="0.78740157499999996" header="0.31496062000000002" footer="0.31496062000000002"/>
  <pageSetup paperSize="9" scale="55" orientation="portrait" r:id="rId1"/>
  <colBreaks count="1" manualBreakCount="1">
    <brk id="1" max="1048575" man="1"/>
  </colBreaks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F58"/>
  <sheetViews>
    <sheetView workbookViewId="0">
      <selection activeCell="F13" sqref="F13"/>
    </sheetView>
  </sheetViews>
  <sheetFormatPr defaultColWidth="8.85546875" defaultRowHeight="12.75" x14ac:dyDescent="0.2"/>
  <cols>
    <col min="1" max="1" width="21.28515625" style="7" customWidth="1"/>
    <col min="2" max="2" width="21.85546875" style="7" customWidth="1"/>
    <col min="3" max="3" width="18.28515625" style="7" customWidth="1"/>
    <col min="4" max="4" width="23.5703125" style="7" customWidth="1"/>
    <col min="5" max="5" width="16.140625" style="7" customWidth="1"/>
    <col min="6" max="6" width="9.5703125" style="7" customWidth="1"/>
    <col min="7" max="16384" width="8.85546875" style="7"/>
  </cols>
  <sheetData>
    <row r="1" spans="1:6" ht="13.15" customHeight="1" x14ac:dyDescent="0.2">
      <c r="A1" s="16"/>
      <c r="B1" s="787" t="s">
        <v>1</v>
      </c>
      <c r="C1" s="788"/>
      <c r="D1" s="788"/>
      <c r="E1" s="788"/>
      <c r="F1" s="789"/>
    </row>
    <row r="2" spans="1:6" ht="13.9" customHeight="1" x14ac:dyDescent="0.2">
      <c r="A2" s="8"/>
      <c r="B2" s="790" t="s">
        <v>283</v>
      </c>
      <c r="C2" s="791"/>
      <c r="D2" s="791"/>
      <c r="E2" s="791"/>
      <c r="F2" s="792"/>
    </row>
    <row r="3" spans="1:6" ht="13.15" customHeight="1" x14ac:dyDescent="0.2">
      <c r="A3" s="8"/>
      <c r="B3" s="793" t="s">
        <v>29</v>
      </c>
      <c r="C3" s="794"/>
      <c r="D3" s="794"/>
      <c r="E3" s="794"/>
      <c r="F3" s="795"/>
    </row>
    <row r="4" spans="1:6" ht="20.25" x14ac:dyDescent="0.2">
      <c r="A4" s="796" t="s">
        <v>296</v>
      </c>
      <c r="B4" s="796"/>
      <c r="C4" s="796"/>
      <c r="D4" s="796"/>
      <c r="E4" s="796"/>
      <c r="F4" s="796"/>
    </row>
    <row r="5" spans="1:6" ht="24" customHeight="1" x14ac:dyDescent="0.2">
      <c r="A5" s="29" t="s">
        <v>62</v>
      </c>
      <c r="B5" s="797" t="s">
        <v>759</v>
      </c>
      <c r="C5" s="798"/>
      <c r="D5" s="799"/>
      <c r="E5" s="100" t="s">
        <v>43</v>
      </c>
      <c r="F5" s="26"/>
    </row>
    <row r="6" spans="1:6" ht="12.6" customHeight="1" x14ac:dyDescent="0.2">
      <c r="A6" s="29" t="s">
        <v>2</v>
      </c>
      <c r="B6" s="800" t="s">
        <v>294</v>
      </c>
      <c r="C6" s="801"/>
      <c r="D6" s="802"/>
      <c r="E6" s="555"/>
      <c r="F6" s="557"/>
    </row>
    <row r="7" spans="1:6" ht="12.6" customHeight="1" x14ac:dyDescent="0.2">
      <c r="A7" s="29" t="s">
        <v>3</v>
      </c>
      <c r="B7" s="800" t="s">
        <v>534</v>
      </c>
      <c r="C7" s="801"/>
      <c r="D7" s="802"/>
      <c r="E7" s="803" t="s">
        <v>547</v>
      </c>
      <c r="F7" s="804"/>
    </row>
    <row r="8" spans="1:6" ht="18" customHeight="1" x14ac:dyDescent="0.2">
      <c r="A8" s="29" t="s">
        <v>65</v>
      </c>
      <c r="B8" s="807" t="s">
        <v>764</v>
      </c>
      <c r="C8" s="807"/>
      <c r="D8" s="808"/>
      <c r="E8" s="805"/>
      <c r="F8" s="806"/>
    </row>
    <row r="9" spans="1:6" ht="4.1500000000000004" customHeight="1" x14ac:dyDescent="0.2">
      <c r="A9" s="809"/>
      <c r="B9" s="810"/>
      <c r="C9" s="810"/>
      <c r="D9" s="810"/>
      <c r="E9" s="810"/>
      <c r="F9" s="10"/>
    </row>
    <row r="10" spans="1:6" ht="24" customHeight="1" x14ac:dyDescent="0.2">
      <c r="A10" s="9" t="s">
        <v>19</v>
      </c>
      <c r="B10" s="811" t="s">
        <v>297</v>
      </c>
      <c r="C10" s="812"/>
      <c r="D10" s="812"/>
      <c r="E10" s="812"/>
      <c r="F10" s="813"/>
    </row>
    <row r="11" spans="1:6" x14ac:dyDescent="0.2">
      <c r="A11" s="11"/>
      <c r="B11" s="166"/>
      <c r="C11" s="166"/>
      <c r="D11" s="166"/>
      <c r="E11" s="166"/>
      <c r="F11" s="10"/>
    </row>
    <row r="12" spans="1:6" x14ac:dyDescent="0.2">
      <c r="A12" s="14" t="s">
        <v>20</v>
      </c>
      <c r="B12" s="166"/>
      <c r="C12" s="166"/>
      <c r="D12" s="167"/>
      <c r="E12" s="167"/>
      <c r="F12" s="12"/>
    </row>
    <row r="13" spans="1:6" x14ac:dyDescent="0.2">
      <c r="A13" s="11"/>
      <c r="B13" s="166" t="s">
        <v>21</v>
      </c>
      <c r="C13" s="168">
        <v>3.65</v>
      </c>
      <c r="D13" s="169" t="s">
        <v>0</v>
      </c>
      <c r="E13" s="167"/>
      <c r="F13" s="12"/>
    </row>
    <row r="14" spans="1:6" x14ac:dyDescent="0.2">
      <c r="A14" s="11"/>
      <c r="B14" s="166" t="s">
        <v>22</v>
      </c>
      <c r="C14" s="170">
        <v>5</v>
      </c>
      <c r="D14" s="169" t="s">
        <v>0</v>
      </c>
      <c r="E14" s="167"/>
      <c r="F14" s="12"/>
    </row>
    <row r="15" spans="1:6" x14ac:dyDescent="0.2">
      <c r="A15" s="11"/>
      <c r="B15" s="166" t="s">
        <v>23</v>
      </c>
      <c r="C15" s="15">
        <v>100</v>
      </c>
      <c r="D15" s="169" t="s">
        <v>0</v>
      </c>
      <c r="E15" s="167"/>
      <c r="F15" s="12"/>
    </row>
    <row r="16" spans="1:6" x14ac:dyDescent="0.2">
      <c r="A16" s="11"/>
      <c r="B16" s="166" t="s">
        <v>27</v>
      </c>
      <c r="C16" s="15">
        <v>4.5</v>
      </c>
      <c r="D16" s="169" t="s">
        <v>0</v>
      </c>
      <c r="E16" s="167"/>
      <c r="F16" s="12"/>
    </row>
    <row r="17" spans="1:6" x14ac:dyDescent="0.2">
      <c r="A17" s="11"/>
      <c r="B17" s="171" t="s">
        <v>24</v>
      </c>
      <c r="C17" s="172">
        <v>13.15</v>
      </c>
      <c r="D17" s="173" t="s">
        <v>0</v>
      </c>
      <c r="E17" s="174"/>
      <c r="F17" s="12"/>
    </row>
    <row r="18" spans="1:6" x14ac:dyDescent="0.2">
      <c r="A18" s="11"/>
      <c r="B18" s="166"/>
      <c r="C18" s="166"/>
      <c r="D18" s="174"/>
      <c r="E18" s="785" t="s">
        <v>25</v>
      </c>
      <c r="F18" s="12"/>
    </row>
    <row r="19" spans="1:6" x14ac:dyDescent="0.2">
      <c r="A19" s="11"/>
      <c r="B19" s="175" t="s">
        <v>298</v>
      </c>
      <c r="C19" s="175" t="s">
        <v>299</v>
      </c>
      <c r="D19" s="174" t="s">
        <v>300</v>
      </c>
      <c r="E19" s="786"/>
      <c r="F19" s="12"/>
    </row>
    <row r="20" spans="1:6" x14ac:dyDescent="0.2">
      <c r="A20" s="11" t="s">
        <v>301</v>
      </c>
      <c r="B20" s="176">
        <v>0.03</v>
      </c>
      <c r="C20" s="176">
        <v>0.04</v>
      </c>
      <c r="D20" s="176">
        <v>5.5E-2</v>
      </c>
      <c r="E20" s="55">
        <v>3</v>
      </c>
      <c r="F20" s="12"/>
    </row>
    <row r="21" spans="1:6" x14ac:dyDescent="0.2">
      <c r="A21" s="11" t="s">
        <v>302</v>
      </c>
      <c r="B21" s="176">
        <v>8.0000000000000002E-3</v>
      </c>
      <c r="C21" s="176">
        <v>8.0000000000000002E-3</v>
      </c>
      <c r="D21" s="176">
        <v>0.01</v>
      </c>
      <c r="E21" s="55">
        <v>0.8</v>
      </c>
      <c r="F21" s="12"/>
    </row>
    <row r="22" spans="1:6" x14ac:dyDescent="0.2">
      <c r="A22" s="11" t="s">
        <v>303</v>
      </c>
      <c r="B22" s="176">
        <v>9.7000000000000003E-3</v>
      </c>
      <c r="C22" s="176">
        <v>1.2699999999999999E-2</v>
      </c>
      <c r="D22" s="176">
        <v>1.2699999999999999E-2</v>
      </c>
      <c r="E22" s="55">
        <v>0.97</v>
      </c>
      <c r="F22" s="12"/>
    </row>
    <row r="23" spans="1:6" x14ac:dyDescent="0.2">
      <c r="A23" s="11" t="s">
        <v>304</v>
      </c>
      <c r="B23" s="176">
        <v>5.8999999999999999E-3</v>
      </c>
      <c r="C23" s="176">
        <v>1.23E-2</v>
      </c>
      <c r="D23" s="176">
        <v>1.3899999999999999E-2</v>
      </c>
      <c r="E23" s="55">
        <v>0.59</v>
      </c>
      <c r="F23" s="12"/>
    </row>
    <row r="24" spans="1:6" x14ac:dyDescent="0.2">
      <c r="A24" s="11" t="s">
        <v>305</v>
      </c>
      <c r="B24" s="176">
        <v>6.1600000000000002E-2</v>
      </c>
      <c r="C24" s="176">
        <v>7.3999999999999996E-2</v>
      </c>
      <c r="D24" s="176">
        <v>8.9599999999999999E-2</v>
      </c>
      <c r="E24" s="55">
        <v>6.16</v>
      </c>
      <c r="F24" s="12"/>
    </row>
    <row r="25" spans="1:6" x14ac:dyDescent="0.2">
      <c r="A25" s="11"/>
      <c r="B25" s="166"/>
      <c r="C25" s="166"/>
      <c r="D25" s="174"/>
      <c r="E25" s="174"/>
      <c r="F25" s="12"/>
    </row>
    <row r="26" spans="1:6" x14ac:dyDescent="0.2">
      <c r="A26" s="11"/>
      <c r="B26" s="166"/>
      <c r="C26" s="166"/>
      <c r="D26" s="174"/>
      <c r="E26" s="174"/>
      <c r="F26" s="12"/>
    </row>
    <row r="27" spans="1:6" x14ac:dyDescent="0.2">
      <c r="A27" s="814" t="s">
        <v>26</v>
      </c>
      <c r="B27" s="815"/>
      <c r="C27" s="815"/>
      <c r="D27" s="816"/>
      <c r="E27" s="13">
        <v>0.2881986483454233</v>
      </c>
      <c r="F27" s="177"/>
    </row>
    <row r="28" spans="1:6" ht="5.25" hidden="1" customHeight="1" x14ac:dyDescent="0.2">
      <c r="A28" s="11"/>
      <c r="B28" s="166"/>
      <c r="C28" s="166"/>
      <c r="D28" s="174"/>
      <c r="E28" s="174"/>
      <c r="F28" s="167"/>
    </row>
    <row r="29" spans="1:6" ht="20.25" hidden="1" x14ac:dyDescent="0.2">
      <c r="A29" s="796" t="s">
        <v>306</v>
      </c>
      <c r="B29" s="796"/>
      <c r="C29" s="796"/>
      <c r="D29" s="796"/>
      <c r="E29" s="796"/>
      <c r="F29" s="796"/>
    </row>
    <row r="30" spans="1:6" hidden="1" x14ac:dyDescent="0.2">
      <c r="A30" s="29" t="s">
        <v>62</v>
      </c>
      <c r="B30" s="817" t="s">
        <v>759</v>
      </c>
      <c r="C30" s="817"/>
      <c r="D30" s="818"/>
      <c r="E30" s="165"/>
      <c r="F30" s="26"/>
    </row>
    <row r="31" spans="1:6" hidden="1" x14ac:dyDescent="0.2">
      <c r="A31" s="29" t="s">
        <v>2</v>
      </c>
      <c r="B31" s="817" t="s">
        <v>294</v>
      </c>
      <c r="C31" s="817"/>
      <c r="D31" s="818"/>
      <c r="E31" s="555"/>
      <c r="F31" s="557"/>
    </row>
    <row r="32" spans="1:6" ht="12.75" hidden="1" customHeight="1" x14ac:dyDescent="0.2">
      <c r="A32" s="29" t="s">
        <v>3</v>
      </c>
      <c r="B32" s="817" t="s">
        <v>534</v>
      </c>
      <c r="C32" s="817"/>
      <c r="D32" s="818"/>
      <c r="E32" s="819" t="s">
        <v>112</v>
      </c>
      <c r="F32" s="820"/>
    </row>
    <row r="33" spans="1:6" hidden="1" x14ac:dyDescent="0.2">
      <c r="A33" s="29" t="s">
        <v>65</v>
      </c>
      <c r="B33" s="817" t="s">
        <v>764</v>
      </c>
      <c r="C33" s="817"/>
      <c r="D33" s="818"/>
      <c r="E33" s="821"/>
      <c r="F33" s="822"/>
    </row>
    <row r="34" spans="1:6" hidden="1" x14ac:dyDescent="0.2">
      <c r="A34" s="809"/>
      <c r="B34" s="810"/>
      <c r="C34" s="810"/>
      <c r="D34" s="810"/>
      <c r="E34" s="810"/>
      <c r="F34" s="10"/>
    </row>
    <row r="35" spans="1:6" hidden="1" x14ac:dyDescent="0.2">
      <c r="A35" s="9" t="s">
        <v>19</v>
      </c>
      <c r="B35" s="811" t="s">
        <v>221</v>
      </c>
      <c r="C35" s="812"/>
      <c r="D35" s="812"/>
      <c r="E35" s="812"/>
      <c r="F35" s="813"/>
    </row>
    <row r="36" spans="1:6" hidden="1" x14ac:dyDescent="0.2">
      <c r="A36" s="11"/>
      <c r="B36" s="166"/>
      <c r="C36" s="166"/>
      <c r="D36" s="166"/>
      <c r="E36" s="166"/>
      <c r="F36" s="10"/>
    </row>
    <row r="37" spans="1:6" hidden="1" x14ac:dyDescent="0.2">
      <c r="A37" s="14" t="s">
        <v>20</v>
      </c>
      <c r="B37" s="166"/>
      <c r="C37" s="166"/>
      <c r="D37" s="167"/>
      <c r="E37" s="167"/>
      <c r="F37" s="12"/>
    </row>
    <row r="38" spans="1:6" hidden="1" x14ac:dyDescent="0.2">
      <c r="A38" s="11"/>
      <c r="B38" s="166" t="s">
        <v>21</v>
      </c>
      <c r="C38" s="168">
        <v>3.65</v>
      </c>
      <c r="D38" s="169" t="s">
        <v>0</v>
      </c>
      <c r="E38" s="167"/>
      <c r="F38" s="12"/>
    </row>
    <row r="39" spans="1:6" hidden="1" x14ac:dyDescent="0.2">
      <c r="A39" s="11"/>
      <c r="B39" s="166" t="s">
        <v>22</v>
      </c>
      <c r="C39" s="170">
        <v>0</v>
      </c>
      <c r="D39" s="169" t="s">
        <v>0</v>
      </c>
      <c r="E39" s="167"/>
      <c r="F39" s="12"/>
    </row>
    <row r="40" spans="1:6" hidden="1" x14ac:dyDescent="0.2">
      <c r="A40" s="11"/>
      <c r="B40" s="166" t="s">
        <v>23</v>
      </c>
      <c r="C40" s="15">
        <v>60</v>
      </c>
      <c r="D40" s="169" t="s">
        <v>0</v>
      </c>
      <c r="E40" s="167"/>
      <c r="F40" s="12"/>
    </row>
    <row r="41" spans="1:6" hidden="1" x14ac:dyDescent="0.2">
      <c r="A41" s="11"/>
      <c r="B41" s="166" t="s">
        <v>27</v>
      </c>
      <c r="C41" s="15">
        <v>4.5</v>
      </c>
      <c r="D41" s="169" t="s">
        <v>0</v>
      </c>
      <c r="E41" s="167"/>
      <c r="F41" s="12"/>
    </row>
    <row r="42" spans="1:6" hidden="1" x14ac:dyDescent="0.2">
      <c r="A42" s="11"/>
      <c r="B42" s="171" t="s">
        <v>24</v>
      </c>
      <c r="C42" s="172">
        <v>8.15</v>
      </c>
      <c r="D42" s="173" t="s">
        <v>0</v>
      </c>
      <c r="E42" s="174"/>
      <c r="F42" s="12"/>
    </row>
    <row r="43" spans="1:6" hidden="1" x14ac:dyDescent="0.2">
      <c r="A43" s="11"/>
      <c r="B43" s="166"/>
      <c r="C43" s="166"/>
      <c r="D43" s="174"/>
      <c r="E43" s="785" t="s">
        <v>25</v>
      </c>
      <c r="F43" s="12"/>
    </row>
    <row r="44" spans="1:6" hidden="1" x14ac:dyDescent="0.2">
      <c r="A44" s="11"/>
      <c r="B44" s="175" t="s">
        <v>298</v>
      </c>
      <c r="C44" s="175" t="s">
        <v>299</v>
      </c>
      <c r="D44" s="174" t="s">
        <v>300</v>
      </c>
      <c r="E44" s="786"/>
      <c r="F44" s="12"/>
    </row>
    <row r="45" spans="1:6" hidden="1" x14ac:dyDescent="0.2">
      <c r="A45" s="11" t="s">
        <v>301</v>
      </c>
      <c r="B45" s="176">
        <v>1.4999999999999999E-2</v>
      </c>
      <c r="C45" s="176">
        <v>3.4500000000000003E-2</v>
      </c>
      <c r="D45" s="176">
        <v>4.4900000000000002E-2</v>
      </c>
      <c r="E45" s="55">
        <v>1.5</v>
      </c>
      <c r="F45" s="12"/>
    </row>
    <row r="46" spans="1:6" hidden="1" x14ac:dyDescent="0.2">
      <c r="A46" s="11" t="s">
        <v>302</v>
      </c>
      <c r="B46" s="176">
        <v>3.0000000000000001E-3</v>
      </c>
      <c r="C46" s="176">
        <v>4.7999999999999996E-3</v>
      </c>
      <c r="D46" s="176">
        <v>8.2000000000000007E-3</v>
      </c>
      <c r="E46" s="55">
        <v>0.3</v>
      </c>
      <c r="F46" s="12"/>
    </row>
    <row r="47" spans="1:6" hidden="1" x14ac:dyDescent="0.2">
      <c r="A47" s="11" t="s">
        <v>303</v>
      </c>
      <c r="B47" s="176">
        <v>5.5999999999999999E-3</v>
      </c>
      <c r="C47" s="176">
        <v>8.5000000000000006E-3</v>
      </c>
      <c r="D47" s="176">
        <v>8.8999999999999999E-3</v>
      </c>
      <c r="E47" s="55">
        <v>0.85</v>
      </c>
      <c r="F47" s="12"/>
    </row>
    <row r="48" spans="1:6" hidden="1" x14ac:dyDescent="0.2">
      <c r="A48" s="11" t="s">
        <v>304</v>
      </c>
      <c r="B48" s="176">
        <v>8.5000000000000006E-3</v>
      </c>
      <c r="C48" s="176">
        <v>8.5000000000000006E-3</v>
      </c>
      <c r="D48" s="176">
        <v>1.11E-2</v>
      </c>
      <c r="E48" s="55">
        <v>0.85</v>
      </c>
      <c r="F48" s="12"/>
    </row>
    <row r="49" spans="1:6" hidden="1" x14ac:dyDescent="0.2">
      <c r="A49" s="11" t="s">
        <v>305</v>
      </c>
      <c r="B49" s="176">
        <v>3.5000000000000003E-2</v>
      </c>
      <c r="C49" s="176">
        <v>5.11E-2</v>
      </c>
      <c r="D49" s="176">
        <v>6.2199999999999998E-2</v>
      </c>
      <c r="E49" s="55">
        <v>3.5</v>
      </c>
      <c r="F49" s="12"/>
    </row>
    <row r="50" spans="1:6" hidden="1" x14ac:dyDescent="0.2">
      <c r="A50" s="11"/>
      <c r="B50" s="166"/>
      <c r="C50" s="166"/>
      <c r="D50" s="174"/>
      <c r="E50" s="174"/>
      <c r="F50" s="12"/>
    </row>
    <row r="51" spans="1:6" hidden="1" x14ac:dyDescent="0.2">
      <c r="A51" s="11"/>
      <c r="B51" s="166"/>
      <c r="C51" s="166"/>
      <c r="D51" s="174"/>
      <c r="E51" s="174"/>
      <c r="F51" s="12"/>
    </row>
    <row r="52" spans="1:6" hidden="1" x14ac:dyDescent="0.2">
      <c r="A52" s="814" t="s">
        <v>26</v>
      </c>
      <c r="B52" s="815"/>
      <c r="C52" s="815"/>
      <c r="D52" s="816"/>
      <c r="E52" s="13">
        <v>0.1665303579205224</v>
      </c>
      <c r="F52" s="177"/>
    </row>
    <row r="58" spans="1:6" ht="11.25" customHeight="1" x14ac:dyDescent="0.2"/>
  </sheetData>
  <mergeCells count="25">
    <mergeCell ref="A34:E34"/>
    <mergeCell ref="B35:F35"/>
    <mergeCell ref="E43:E44"/>
    <mergeCell ref="A52:D52"/>
    <mergeCell ref="A27:D27"/>
    <mergeCell ref="A29:F29"/>
    <mergeCell ref="B30:D30"/>
    <mergeCell ref="B31:D31"/>
    <mergeCell ref="E31:F31"/>
    <mergeCell ref="B32:D32"/>
    <mergeCell ref="E32:F33"/>
    <mergeCell ref="B33:D33"/>
    <mergeCell ref="E18:E19"/>
    <mergeCell ref="B1:F1"/>
    <mergeCell ref="B2:F2"/>
    <mergeCell ref="B3:F3"/>
    <mergeCell ref="A4:F4"/>
    <mergeCell ref="B5:D5"/>
    <mergeCell ref="B6:D6"/>
    <mergeCell ref="E6:F6"/>
    <mergeCell ref="B7:D7"/>
    <mergeCell ref="E7:F8"/>
    <mergeCell ref="B8:D8"/>
    <mergeCell ref="A9:E9"/>
    <mergeCell ref="B10:F10"/>
  </mergeCells>
  <pageMargins left="0.23622047244094491" right="0.23622047244094491" top="0.39370078740157483" bottom="0.39370078740157483" header="0.31496062992125984" footer="0.31496062992125984"/>
  <pageSetup paperSize="9" scale="90" fitToHeight="0" orientation="portrait" r:id="rId1"/>
  <headerFooter differentFirst="1" scaleWithDoc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F56"/>
  <sheetViews>
    <sheetView workbookViewId="0"/>
  </sheetViews>
  <sheetFormatPr defaultColWidth="8.85546875" defaultRowHeight="12.75" x14ac:dyDescent="0.2"/>
  <cols>
    <col min="1" max="1" width="21.28515625" style="7" customWidth="1"/>
    <col min="2" max="2" width="21.85546875" style="7" customWidth="1"/>
    <col min="3" max="3" width="18.28515625" style="7" customWidth="1"/>
    <col min="4" max="4" width="23.5703125" style="7" customWidth="1"/>
    <col min="5" max="5" width="16.140625" style="7" customWidth="1"/>
    <col min="6" max="6" width="9.5703125" style="7" customWidth="1"/>
    <col min="7" max="16384" width="8.85546875" style="7"/>
  </cols>
  <sheetData>
    <row r="1" spans="1:6" ht="13.15" customHeight="1" x14ac:dyDescent="0.2">
      <c r="A1" s="16"/>
      <c r="B1" s="787" t="str">
        <f>ORÇAMENTO_DES!D2</f>
        <v>GOVERNO DO ESTADO DE MATO GROSSO DO SUL</v>
      </c>
      <c r="C1" s="788"/>
      <c r="D1" s="788"/>
      <c r="E1" s="788"/>
      <c r="F1" s="789"/>
    </row>
    <row r="2" spans="1:6" ht="13.9" customHeight="1" x14ac:dyDescent="0.2">
      <c r="A2" s="8"/>
      <c r="B2" s="790" t="str">
        <f>ORÇAMENTO_DES!D3</f>
        <v>PREFEITURA MUNICIPAL DE RIBAS DO RIO PARDO</v>
      </c>
      <c r="C2" s="791"/>
      <c r="D2" s="791"/>
      <c r="E2" s="791"/>
      <c r="F2" s="792"/>
    </row>
    <row r="3" spans="1:6" ht="13.15" customHeight="1" x14ac:dyDescent="0.2">
      <c r="A3" s="8"/>
      <c r="B3" s="793" t="str">
        <f>ORÇAMENTO_DES!D4</f>
        <v>SECRETARIA DE OBRAS</v>
      </c>
      <c r="C3" s="794"/>
      <c r="D3" s="794"/>
      <c r="E3" s="794"/>
      <c r="F3" s="795"/>
    </row>
    <row r="4" spans="1:6" ht="20.25" x14ac:dyDescent="0.2">
      <c r="A4" s="796" t="s">
        <v>529</v>
      </c>
      <c r="B4" s="796"/>
      <c r="C4" s="796"/>
      <c r="D4" s="796"/>
      <c r="E4" s="796"/>
      <c r="F4" s="796"/>
    </row>
    <row r="5" spans="1:6" ht="21.75" customHeight="1" x14ac:dyDescent="0.2">
      <c r="A5" s="29" t="str">
        <f>[1]CRONOGRAMA!A5</f>
        <v>OBJETO:</v>
      </c>
      <c r="B5" s="797" t="str">
        <f>ORÇAMENTO_DES!C6</f>
        <v>EXECUÇÃO DE CONJUNTO DE CASAS POPULARES EM PAREDE DE CONCRETO - JOÃO DE BARRO</v>
      </c>
      <c r="C5" s="798"/>
      <c r="D5" s="799"/>
      <c r="E5" s="100" t="s">
        <v>43</v>
      </c>
      <c r="F5" s="26"/>
    </row>
    <row r="6" spans="1:6" ht="12.6" customHeight="1" x14ac:dyDescent="0.2">
      <c r="A6" s="29" t="s">
        <v>2</v>
      </c>
      <c r="B6" s="800" t="str">
        <f>ORÇAMENTO_DES!C7</f>
        <v>RIBAS DO RIO PARDO - MS</v>
      </c>
      <c r="C6" s="801"/>
      <c r="D6" s="802"/>
      <c r="E6" s="555"/>
      <c r="F6" s="557"/>
    </row>
    <row r="7" spans="1:6" ht="12.6" customHeight="1" x14ac:dyDescent="0.2">
      <c r="A7" s="29" t="s">
        <v>3</v>
      </c>
      <c r="B7" s="800" t="str">
        <f>ORÇAMENTO_DES!C8</f>
        <v>JARDIM DOS ESTADOS</v>
      </c>
      <c r="C7" s="801"/>
      <c r="D7" s="802"/>
      <c r="E7" s="803" t="str">
        <f>ORÇAMENTO_DES!K7</f>
        <v>____________________________________  
Fabio Marques Ribeiro
CREA - 15.276 D / MS</v>
      </c>
      <c r="F7" s="804"/>
    </row>
    <row r="8" spans="1:6" ht="18" customHeight="1" x14ac:dyDescent="0.2">
      <c r="A8" s="29" t="str">
        <f>[1]COMPOSIÇÃO!A8</f>
        <v>SIST./REF.:</v>
      </c>
      <c r="B8" s="807" t="str">
        <f>ORÇAMENTO_DES!C11</f>
        <v>AGESUL(JANEIRO/2023) SINAPI (JUNHO/2023) SBC (JUNHO/2023)</v>
      </c>
      <c r="C8" s="807"/>
      <c r="D8" s="808"/>
      <c r="E8" s="805"/>
      <c r="F8" s="806"/>
    </row>
    <row r="9" spans="1:6" ht="4.1500000000000004" customHeight="1" x14ac:dyDescent="0.2">
      <c r="A9" s="809"/>
      <c r="B9" s="810"/>
      <c r="C9" s="810"/>
      <c r="D9" s="810"/>
      <c r="E9" s="810"/>
      <c r="F9" s="10"/>
    </row>
    <row r="10" spans="1:6" ht="24" customHeight="1" x14ac:dyDescent="0.2">
      <c r="A10" s="9" t="s">
        <v>19</v>
      </c>
      <c r="B10" s="811" t="s">
        <v>297</v>
      </c>
      <c r="C10" s="812"/>
      <c r="D10" s="812"/>
      <c r="E10" s="812"/>
      <c r="F10" s="813"/>
    </row>
    <row r="11" spans="1:6" x14ac:dyDescent="0.2">
      <c r="A11" s="11"/>
      <c r="B11" s="166"/>
      <c r="C11" s="166"/>
      <c r="D11" s="166"/>
      <c r="E11" s="166"/>
      <c r="F11" s="10"/>
    </row>
    <row r="12" spans="1:6" x14ac:dyDescent="0.2">
      <c r="A12" s="14" t="s">
        <v>20</v>
      </c>
      <c r="B12" s="166"/>
      <c r="C12" s="166"/>
      <c r="D12" s="167"/>
      <c r="E12" s="167"/>
      <c r="F12" s="12"/>
    </row>
    <row r="13" spans="1:6" x14ac:dyDescent="0.2">
      <c r="A13" s="11"/>
      <c r="B13" s="166" t="s">
        <v>21</v>
      </c>
      <c r="C13" s="168">
        <v>3.65</v>
      </c>
      <c r="D13" s="169" t="s">
        <v>0</v>
      </c>
      <c r="E13" s="167"/>
      <c r="F13" s="12"/>
    </row>
    <row r="14" spans="1:6" x14ac:dyDescent="0.2">
      <c r="A14" s="11"/>
      <c r="B14" s="166" t="s">
        <v>22</v>
      </c>
      <c r="C14" s="170">
        <v>5</v>
      </c>
      <c r="D14" s="169" t="s">
        <v>0</v>
      </c>
      <c r="E14" s="167"/>
      <c r="F14" s="12"/>
    </row>
    <row r="15" spans="1:6" x14ac:dyDescent="0.2">
      <c r="A15" s="11"/>
      <c r="B15" s="166" t="s">
        <v>23</v>
      </c>
      <c r="C15" s="15">
        <v>100</v>
      </c>
      <c r="D15" s="169" t="s">
        <v>0</v>
      </c>
      <c r="E15" s="167"/>
      <c r="F15" s="12"/>
    </row>
    <row r="16" spans="1:6" x14ac:dyDescent="0.2">
      <c r="A16" s="11"/>
      <c r="B16" s="171" t="s">
        <v>24</v>
      </c>
      <c r="C16" s="172">
        <f>C13+(C14*C15/100)</f>
        <v>8.65</v>
      </c>
      <c r="D16" s="173" t="s">
        <v>0</v>
      </c>
      <c r="E16" s="174"/>
      <c r="F16" s="12"/>
    </row>
    <row r="17" spans="1:6" x14ac:dyDescent="0.2">
      <c r="A17" s="11"/>
      <c r="B17" s="166"/>
      <c r="C17" s="166"/>
      <c r="D17" s="174"/>
      <c r="E17" s="785" t="s">
        <v>25</v>
      </c>
      <c r="F17" s="12"/>
    </row>
    <row r="18" spans="1:6" x14ac:dyDescent="0.2">
      <c r="A18" s="11"/>
      <c r="B18" s="175" t="s">
        <v>298</v>
      </c>
      <c r="C18" s="175" t="s">
        <v>299</v>
      </c>
      <c r="D18" s="174" t="s">
        <v>300</v>
      </c>
      <c r="E18" s="786"/>
      <c r="F18" s="12"/>
    </row>
    <row r="19" spans="1:6" x14ac:dyDescent="0.2">
      <c r="A19" s="11" t="s">
        <v>301</v>
      </c>
      <c r="B19" s="176">
        <v>0.03</v>
      </c>
      <c r="C19" s="176">
        <v>0.04</v>
      </c>
      <c r="D19" s="176">
        <v>5.5E-2</v>
      </c>
      <c r="E19" s="55">
        <v>3</v>
      </c>
      <c r="F19" s="12"/>
    </row>
    <row r="20" spans="1:6" x14ac:dyDescent="0.2">
      <c r="A20" s="11" t="s">
        <v>302</v>
      </c>
      <c r="B20" s="176">
        <v>8.0000000000000002E-3</v>
      </c>
      <c r="C20" s="176">
        <v>8.0000000000000002E-3</v>
      </c>
      <c r="D20" s="176">
        <v>0.01</v>
      </c>
      <c r="E20" s="55">
        <v>0.8</v>
      </c>
      <c r="F20" s="12"/>
    </row>
    <row r="21" spans="1:6" x14ac:dyDescent="0.2">
      <c r="A21" s="11" t="s">
        <v>303</v>
      </c>
      <c r="B21" s="176">
        <v>9.7000000000000003E-3</v>
      </c>
      <c r="C21" s="176">
        <v>1.2699999999999999E-2</v>
      </c>
      <c r="D21" s="176">
        <v>1.2699999999999999E-2</v>
      </c>
      <c r="E21" s="55">
        <v>0.97</v>
      </c>
      <c r="F21" s="12"/>
    </row>
    <row r="22" spans="1:6" x14ac:dyDescent="0.2">
      <c r="A22" s="11" t="s">
        <v>304</v>
      </c>
      <c r="B22" s="176">
        <v>5.8999999999999999E-3</v>
      </c>
      <c r="C22" s="176">
        <v>1.23E-2</v>
      </c>
      <c r="D22" s="176">
        <v>1.3899999999999999E-2</v>
      </c>
      <c r="E22" s="55">
        <v>0.59</v>
      </c>
      <c r="F22" s="12"/>
    </row>
    <row r="23" spans="1:6" x14ac:dyDescent="0.2">
      <c r="A23" s="11" t="s">
        <v>305</v>
      </c>
      <c r="B23" s="176">
        <v>6.1600000000000002E-2</v>
      </c>
      <c r="C23" s="176">
        <v>7.3999999999999996E-2</v>
      </c>
      <c r="D23" s="176">
        <v>8.9599999999999999E-2</v>
      </c>
      <c r="E23" s="55">
        <v>6.16</v>
      </c>
      <c r="F23" s="12"/>
    </row>
    <row r="24" spans="1:6" x14ac:dyDescent="0.2">
      <c r="A24" s="11"/>
      <c r="B24" s="166"/>
      <c r="C24" s="166"/>
      <c r="D24" s="174"/>
      <c r="E24" s="174"/>
      <c r="F24" s="12"/>
    </row>
    <row r="25" spans="1:6" x14ac:dyDescent="0.2">
      <c r="A25" s="11"/>
      <c r="B25" s="166"/>
      <c r="C25" s="166"/>
      <c r="D25" s="174"/>
      <c r="E25" s="174"/>
      <c r="F25" s="12"/>
    </row>
    <row r="26" spans="1:6" x14ac:dyDescent="0.2">
      <c r="A26" s="814" t="s">
        <v>26</v>
      </c>
      <c r="B26" s="815"/>
      <c r="C26" s="815"/>
      <c r="D26" s="816"/>
      <c r="E26" s="13">
        <f>((((1+(E19+E20+E21)/100))*(1+E22/100)*(1+E23/100))/(1-C16/100))-1</f>
        <v>0.22474058685057496</v>
      </c>
      <c r="F26" s="177"/>
    </row>
    <row r="27" spans="1:6" ht="5.45" hidden="1" customHeight="1" x14ac:dyDescent="0.2">
      <c r="A27" s="11"/>
      <c r="B27" s="166"/>
      <c r="C27" s="166"/>
      <c r="D27" s="174"/>
      <c r="E27" s="174"/>
      <c r="F27" s="167"/>
    </row>
    <row r="28" spans="1:6" ht="20.25" hidden="1" x14ac:dyDescent="0.2">
      <c r="A28" s="796" t="s">
        <v>306</v>
      </c>
      <c r="B28" s="796"/>
      <c r="C28" s="796"/>
      <c r="D28" s="796"/>
      <c r="E28" s="796"/>
      <c r="F28" s="796"/>
    </row>
    <row r="29" spans="1:6" hidden="1" x14ac:dyDescent="0.2">
      <c r="A29" s="29" t="str">
        <f>A5</f>
        <v>OBJETO:</v>
      </c>
      <c r="B29" s="817" t="str">
        <f>B5</f>
        <v>EXECUÇÃO DE CONJUNTO DE CASAS POPULARES EM PAREDE DE CONCRETO - JOÃO DE BARRO</v>
      </c>
      <c r="C29" s="817"/>
      <c r="D29" s="818"/>
      <c r="E29" s="100" t="s">
        <v>43</v>
      </c>
      <c r="F29" s="26"/>
    </row>
    <row r="30" spans="1:6" hidden="1" x14ac:dyDescent="0.2">
      <c r="A30" s="29" t="str">
        <f t="shared" ref="A30:B32" si="0">A6</f>
        <v>Município:</v>
      </c>
      <c r="B30" s="817" t="str">
        <f t="shared" si="0"/>
        <v>RIBAS DO RIO PARDO - MS</v>
      </c>
      <c r="C30" s="817"/>
      <c r="D30" s="818"/>
      <c r="E30" s="555"/>
      <c r="F30" s="557"/>
    </row>
    <row r="31" spans="1:6" ht="12.75" hidden="1" customHeight="1" x14ac:dyDescent="0.2">
      <c r="A31" s="29" t="str">
        <f t="shared" si="0"/>
        <v>Local:</v>
      </c>
      <c r="B31" s="817" t="str">
        <f t="shared" si="0"/>
        <v>JARDIM DOS ESTADOS</v>
      </c>
      <c r="C31" s="817"/>
      <c r="D31" s="818"/>
      <c r="E31" s="803" t="s">
        <v>512</v>
      </c>
      <c r="F31" s="804"/>
    </row>
    <row r="32" spans="1:6" ht="18" hidden="1" customHeight="1" x14ac:dyDescent="0.2">
      <c r="A32" s="29" t="str">
        <f t="shared" si="0"/>
        <v>SIST./REF.:</v>
      </c>
      <c r="B32" s="817" t="str">
        <f t="shared" si="0"/>
        <v>AGESUL(JANEIRO/2023) SINAPI (JUNHO/2023) SBC (JUNHO/2023)</v>
      </c>
      <c r="C32" s="817"/>
      <c r="D32" s="818"/>
      <c r="E32" s="805"/>
      <c r="F32" s="806"/>
    </row>
    <row r="33" spans="1:6" hidden="1" x14ac:dyDescent="0.2">
      <c r="A33" s="809"/>
      <c r="B33" s="810"/>
      <c r="C33" s="810"/>
      <c r="D33" s="810"/>
      <c r="E33" s="810"/>
      <c r="F33" s="10"/>
    </row>
    <row r="34" spans="1:6" hidden="1" x14ac:dyDescent="0.2">
      <c r="A34" s="9" t="s">
        <v>19</v>
      </c>
      <c r="B34" s="811" t="s">
        <v>221</v>
      </c>
      <c r="C34" s="812"/>
      <c r="D34" s="812"/>
      <c r="E34" s="812"/>
      <c r="F34" s="813"/>
    </row>
    <row r="35" spans="1:6" hidden="1" x14ac:dyDescent="0.2">
      <c r="A35" s="11"/>
      <c r="B35" s="166"/>
      <c r="C35" s="166"/>
      <c r="D35" s="166"/>
      <c r="E35" s="166"/>
      <c r="F35" s="10"/>
    </row>
    <row r="36" spans="1:6" hidden="1" x14ac:dyDescent="0.2">
      <c r="A36" s="14" t="s">
        <v>20</v>
      </c>
      <c r="B36" s="166"/>
      <c r="C36" s="166"/>
      <c r="D36" s="167"/>
      <c r="E36" s="167"/>
      <c r="F36" s="12"/>
    </row>
    <row r="37" spans="1:6" hidden="1" x14ac:dyDescent="0.2">
      <c r="A37" s="11"/>
      <c r="B37" s="166" t="s">
        <v>21</v>
      </c>
      <c r="C37" s="168">
        <v>3.65</v>
      </c>
      <c r="D37" s="169" t="s">
        <v>0</v>
      </c>
      <c r="E37" s="167"/>
      <c r="F37" s="12"/>
    </row>
    <row r="38" spans="1:6" hidden="1" x14ac:dyDescent="0.2">
      <c r="A38" s="11"/>
      <c r="B38" s="166" t="s">
        <v>22</v>
      </c>
      <c r="C38" s="170">
        <v>0</v>
      </c>
      <c r="D38" s="169" t="s">
        <v>0</v>
      </c>
      <c r="E38" s="167"/>
      <c r="F38" s="12"/>
    </row>
    <row r="39" spans="1:6" hidden="1" x14ac:dyDescent="0.2">
      <c r="A39" s="11"/>
      <c r="B39" s="166" t="s">
        <v>23</v>
      </c>
      <c r="C39" s="15">
        <v>100</v>
      </c>
      <c r="D39" s="169" t="s">
        <v>0</v>
      </c>
      <c r="E39" s="167"/>
      <c r="F39" s="12"/>
    </row>
    <row r="40" spans="1:6" hidden="1" x14ac:dyDescent="0.2">
      <c r="A40" s="11"/>
      <c r="B40" s="171" t="s">
        <v>24</v>
      </c>
      <c r="C40" s="172">
        <f>C37+(C38*C39/100)</f>
        <v>3.65</v>
      </c>
      <c r="D40" s="173" t="s">
        <v>0</v>
      </c>
      <c r="E40" s="174"/>
      <c r="F40" s="12"/>
    </row>
    <row r="41" spans="1:6" hidden="1" x14ac:dyDescent="0.2">
      <c r="A41" s="11"/>
      <c r="B41" s="166"/>
      <c r="C41" s="166"/>
      <c r="D41" s="174"/>
      <c r="E41" s="785" t="s">
        <v>25</v>
      </c>
      <c r="F41" s="12"/>
    </row>
    <row r="42" spans="1:6" hidden="1" x14ac:dyDescent="0.2">
      <c r="A42" s="11"/>
      <c r="B42" s="175" t="s">
        <v>298</v>
      </c>
      <c r="C42" s="175" t="s">
        <v>299</v>
      </c>
      <c r="D42" s="174" t="s">
        <v>300</v>
      </c>
      <c r="E42" s="786"/>
      <c r="F42" s="12"/>
    </row>
    <row r="43" spans="1:6" hidden="1" x14ac:dyDescent="0.2">
      <c r="A43" s="11" t="s">
        <v>301</v>
      </c>
      <c r="B43" s="176">
        <v>1.4999999999999999E-2</v>
      </c>
      <c r="C43" s="176">
        <v>3.4500000000000003E-2</v>
      </c>
      <c r="D43" s="176">
        <v>4.4900000000000002E-2</v>
      </c>
      <c r="E43" s="55">
        <v>3.45</v>
      </c>
      <c r="F43" s="12"/>
    </row>
    <row r="44" spans="1:6" hidden="1" x14ac:dyDescent="0.2">
      <c r="A44" s="11" t="s">
        <v>302</v>
      </c>
      <c r="B44" s="176">
        <v>3.0000000000000001E-3</v>
      </c>
      <c r="C44" s="176">
        <v>4.7999999999999996E-3</v>
      </c>
      <c r="D44" s="176">
        <v>8.2000000000000007E-3</v>
      </c>
      <c r="E44" s="55">
        <v>0.48</v>
      </c>
      <c r="F44" s="12"/>
    </row>
    <row r="45" spans="1:6" hidden="1" x14ac:dyDescent="0.2">
      <c r="A45" s="11" t="s">
        <v>303</v>
      </c>
      <c r="B45" s="176">
        <v>5.5999999999999999E-3</v>
      </c>
      <c r="C45" s="176">
        <v>8.5000000000000006E-3</v>
      </c>
      <c r="D45" s="176">
        <v>8.8999999999999999E-3</v>
      </c>
      <c r="E45" s="55">
        <v>0.85</v>
      </c>
      <c r="F45" s="12"/>
    </row>
    <row r="46" spans="1:6" hidden="1" x14ac:dyDescent="0.2">
      <c r="A46" s="11" t="s">
        <v>304</v>
      </c>
      <c r="B46" s="176">
        <v>8.5000000000000006E-3</v>
      </c>
      <c r="C46" s="176">
        <v>8.5000000000000006E-3</v>
      </c>
      <c r="D46" s="176">
        <v>1.11E-2</v>
      </c>
      <c r="E46" s="55">
        <v>0.85</v>
      </c>
      <c r="F46" s="12"/>
    </row>
    <row r="47" spans="1:6" hidden="1" x14ac:dyDescent="0.2">
      <c r="A47" s="11" t="s">
        <v>305</v>
      </c>
      <c r="B47" s="176">
        <v>3.5000000000000003E-2</v>
      </c>
      <c r="C47" s="176">
        <v>5.11E-2</v>
      </c>
      <c r="D47" s="176">
        <v>6.2199999999999998E-2</v>
      </c>
      <c r="E47" s="55">
        <v>5.1100000000000003</v>
      </c>
      <c r="F47" s="12"/>
    </row>
    <row r="48" spans="1:6" hidden="1" x14ac:dyDescent="0.2">
      <c r="A48" s="11"/>
      <c r="B48" s="166"/>
      <c r="C48" s="166"/>
      <c r="D48" s="174"/>
      <c r="E48" s="174"/>
      <c r="F48" s="12"/>
    </row>
    <row r="49" spans="1:6" hidden="1" x14ac:dyDescent="0.2">
      <c r="A49" s="11"/>
      <c r="B49" s="166"/>
      <c r="C49" s="166"/>
      <c r="D49" s="174"/>
      <c r="E49" s="174"/>
      <c r="F49" s="12"/>
    </row>
    <row r="50" spans="1:6" hidden="1" x14ac:dyDescent="0.2">
      <c r="A50" s="814" t="s">
        <v>26</v>
      </c>
      <c r="B50" s="815"/>
      <c r="C50" s="815"/>
      <c r="D50" s="816"/>
      <c r="E50" s="13">
        <f>((((1+(E43+E44+E45)/100))*(1+E46/100)*(1+E47/100))/(1-C40/100))-1</f>
        <v>0.15278047942916428</v>
      </c>
      <c r="F50" s="177"/>
    </row>
    <row r="56" spans="1:6" ht="12" customHeight="1" x14ac:dyDescent="0.2"/>
  </sheetData>
  <mergeCells count="25">
    <mergeCell ref="A33:E33"/>
    <mergeCell ref="B34:F34"/>
    <mergeCell ref="E41:E42"/>
    <mergeCell ref="A50:D50"/>
    <mergeCell ref="A26:D26"/>
    <mergeCell ref="A28:F28"/>
    <mergeCell ref="B29:D29"/>
    <mergeCell ref="B30:D30"/>
    <mergeCell ref="E30:F30"/>
    <mergeCell ref="B31:D31"/>
    <mergeCell ref="E31:F32"/>
    <mergeCell ref="B32:D32"/>
    <mergeCell ref="E17:E18"/>
    <mergeCell ref="B1:F1"/>
    <mergeCell ref="B2:F2"/>
    <mergeCell ref="B3:F3"/>
    <mergeCell ref="A4:F4"/>
    <mergeCell ref="B5:D5"/>
    <mergeCell ref="B6:D6"/>
    <mergeCell ref="E6:F6"/>
    <mergeCell ref="B7:D7"/>
    <mergeCell ref="E7:F8"/>
    <mergeCell ref="B8:D8"/>
    <mergeCell ref="A9:E9"/>
    <mergeCell ref="B10:F10"/>
  </mergeCells>
  <pageMargins left="0.23622047244094491" right="0.23622047244094491" top="0.39370078740157483" bottom="0.39370078740157483" header="0.31496062992125984" footer="0.31496062992125984"/>
  <pageSetup paperSize="9" scale="90" fitToHeight="0" orientation="portrait" r:id="rId1"/>
  <headerFooter differentFirst="1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3:B39"/>
  <sheetViews>
    <sheetView workbookViewId="0"/>
  </sheetViews>
  <sheetFormatPr defaultColWidth="9.140625" defaultRowHeight="12.75" x14ac:dyDescent="0.2"/>
  <cols>
    <col min="1" max="1" width="57.85546875" style="41" customWidth="1"/>
    <col min="2" max="16384" width="9.140625" style="41"/>
  </cols>
  <sheetData>
    <row r="3" spans="1:2" x14ac:dyDescent="0.2">
      <c r="A3" s="40" t="s">
        <v>87</v>
      </c>
      <c r="B3" s="41" t="s">
        <v>88</v>
      </c>
    </row>
    <row r="4" spans="1:2" x14ac:dyDescent="0.2">
      <c r="A4" s="40" t="s">
        <v>89</v>
      </c>
      <c r="B4" s="41" t="s">
        <v>278</v>
      </c>
    </row>
    <row r="5" spans="1:2" x14ac:dyDescent="0.2">
      <c r="A5" s="40" t="s">
        <v>90</v>
      </c>
      <c r="B5" s="41" t="s">
        <v>91</v>
      </c>
    </row>
    <row r="6" spans="1:2" x14ac:dyDescent="0.2">
      <c r="A6" s="40" t="s">
        <v>92</v>
      </c>
      <c r="B6" s="41" t="s">
        <v>93</v>
      </c>
    </row>
    <row r="7" spans="1:2" x14ac:dyDescent="0.2">
      <c r="A7" s="40" t="s">
        <v>71</v>
      </c>
      <c r="B7" s="41" t="s">
        <v>277</v>
      </c>
    </row>
    <row r="8" spans="1:2" x14ac:dyDescent="0.2">
      <c r="A8" s="40" t="s">
        <v>94</v>
      </c>
      <c r="B8" s="41" t="s">
        <v>133</v>
      </c>
    </row>
    <row r="9" spans="1:2" x14ac:dyDescent="0.2">
      <c r="A9" s="40" t="s">
        <v>99</v>
      </c>
      <c r="B9" s="41" t="s">
        <v>110</v>
      </c>
    </row>
    <row r="10" spans="1:2" x14ac:dyDescent="0.2">
      <c r="A10" s="40" t="s">
        <v>279</v>
      </c>
      <c r="B10" s="41" t="s">
        <v>285</v>
      </c>
    </row>
    <row r="11" spans="1:2" x14ac:dyDescent="0.2">
      <c r="A11" s="40" t="s">
        <v>280</v>
      </c>
      <c r="B11" s="41" t="s">
        <v>286</v>
      </c>
    </row>
    <row r="12" spans="1:2" x14ac:dyDescent="0.2">
      <c r="A12" s="40" t="s">
        <v>281</v>
      </c>
    </row>
    <row r="13" spans="1:2" x14ac:dyDescent="0.2">
      <c r="A13" s="40" t="s">
        <v>282</v>
      </c>
      <c r="B13" s="41" t="s">
        <v>287</v>
      </c>
    </row>
    <row r="14" spans="1:2" x14ac:dyDescent="0.2">
      <c r="A14" s="40" t="s">
        <v>283</v>
      </c>
      <c r="B14" s="41" t="s">
        <v>288</v>
      </c>
    </row>
    <row r="15" spans="1:2" x14ac:dyDescent="0.2">
      <c r="A15" s="40" t="s">
        <v>284</v>
      </c>
      <c r="B15" s="41" t="s">
        <v>289</v>
      </c>
    </row>
    <row r="16" spans="1:2" x14ac:dyDescent="0.2">
      <c r="A16" s="41" t="s">
        <v>530</v>
      </c>
      <c r="B16" s="41" t="s">
        <v>532</v>
      </c>
    </row>
    <row r="18" spans="1:1" x14ac:dyDescent="0.2">
      <c r="A18" s="42" t="s">
        <v>50</v>
      </c>
    </row>
    <row r="19" spans="1:1" x14ac:dyDescent="0.2">
      <c r="A19" s="42" t="s">
        <v>51</v>
      </c>
    </row>
    <row r="20" spans="1:1" x14ac:dyDescent="0.2">
      <c r="A20" s="42" t="s">
        <v>95</v>
      </c>
    </row>
    <row r="21" spans="1:1" x14ac:dyDescent="0.2">
      <c r="A21" s="42" t="s">
        <v>96</v>
      </c>
    </row>
    <row r="22" spans="1:1" x14ac:dyDescent="0.2">
      <c r="A22" s="42" t="s">
        <v>97</v>
      </c>
    </row>
    <row r="23" spans="1:1" x14ac:dyDescent="0.2">
      <c r="A23" s="42" t="s">
        <v>52</v>
      </c>
    </row>
    <row r="24" spans="1:1" x14ac:dyDescent="0.2">
      <c r="A24" s="42" t="s">
        <v>98</v>
      </c>
    </row>
    <row r="26" spans="1:1" x14ac:dyDescent="0.2">
      <c r="A26" s="40" t="s">
        <v>102</v>
      </c>
    </row>
    <row r="27" spans="1:1" x14ac:dyDescent="0.2">
      <c r="A27" s="40" t="s">
        <v>103</v>
      </c>
    </row>
    <row r="28" spans="1:1" x14ac:dyDescent="0.2">
      <c r="A28" s="40" t="s">
        <v>104</v>
      </c>
    </row>
    <row r="29" spans="1:1" x14ac:dyDescent="0.2">
      <c r="A29" s="40" t="s">
        <v>105</v>
      </c>
    </row>
    <row r="30" spans="1:1" x14ac:dyDescent="0.2">
      <c r="A30" s="40" t="s">
        <v>106</v>
      </c>
    </row>
    <row r="31" spans="1:1" x14ac:dyDescent="0.2">
      <c r="A31" s="40" t="s">
        <v>107</v>
      </c>
    </row>
    <row r="32" spans="1:1" x14ac:dyDescent="0.2">
      <c r="A32" s="40" t="s">
        <v>101</v>
      </c>
    </row>
    <row r="33" spans="1:1" x14ac:dyDescent="0.2">
      <c r="A33" s="41" t="s">
        <v>290</v>
      </c>
    </row>
    <row r="34" spans="1:1" x14ac:dyDescent="0.2">
      <c r="A34" s="41" t="s">
        <v>291</v>
      </c>
    </row>
    <row r="35" spans="1:1" x14ac:dyDescent="0.2">
      <c r="A35" s="41" t="s">
        <v>292</v>
      </c>
    </row>
    <row r="36" spans="1:1" x14ac:dyDescent="0.2">
      <c r="A36" s="41" t="s">
        <v>293</v>
      </c>
    </row>
    <row r="37" spans="1:1" x14ac:dyDescent="0.2">
      <c r="A37" s="41" t="s">
        <v>294</v>
      </c>
    </row>
    <row r="38" spans="1:1" x14ac:dyDescent="0.2">
      <c r="A38" s="41" t="s">
        <v>295</v>
      </c>
    </row>
    <row r="39" spans="1:1" x14ac:dyDescent="0.2">
      <c r="A39" s="41" t="s">
        <v>531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theme="4" tint="0.79998168889431442"/>
  </sheetPr>
  <dimension ref="A1:H32"/>
  <sheetViews>
    <sheetView zoomScale="130" zoomScaleNormal="130" workbookViewId="0">
      <selection activeCell="D19" sqref="D19"/>
    </sheetView>
  </sheetViews>
  <sheetFormatPr defaultColWidth="0" defaultRowHeight="12.75" customHeight="1" zeroHeight="1" x14ac:dyDescent="0.2"/>
  <cols>
    <col min="1" max="2" width="9.140625" style="35" customWidth="1"/>
    <col min="3" max="3" width="55.7109375" style="35" customWidth="1"/>
    <col min="4" max="4" width="54.7109375" style="35" customWidth="1"/>
    <col min="5" max="8" width="9.140625" style="35" hidden="1" customWidth="1"/>
    <col min="9" max="9" width="0" style="35" hidden="1" customWidth="1"/>
    <col min="10" max="16384" width="0" style="35" hidden="1"/>
  </cols>
  <sheetData>
    <row r="1" spans="1:4" ht="12.75" customHeight="1" x14ac:dyDescent="0.2">
      <c r="A1" s="39"/>
      <c r="B1" s="39"/>
      <c r="C1" s="39"/>
      <c r="D1" s="39"/>
    </row>
    <row r="2" spans="1:4" x14ac:dyDescent="0.2">
      <c r="A2" s="39"/>
      <c r="B2" s="39"/>
      <c r="C2" s="39"/>
      <c r="D2" s="39"/>
    </row>
    <row r="3" spans="1:4" x14ac:dyDescent="0.2">
      <c r="A3" s="39"/>
      <c r="B3" s="39"/>
      <c r="C3" s="39"/>
      <c r="D3" s="39"/>
    </row>
    <row r="4" spans="1:4" x14ac:dyDescent="0.2">
      <c r="A4" s="39"/>
      <c r="B4" s="39"/>
      <c r="C4" s="39"/>
      <c r="D4" s="39"/>
    </row>
    <row r="5" spans="1:4" x14ac:dyDescent="0.2">
      <c r="A5" s="39"/>
      <c r="B5" s="39"/>
      <c r="C5" s="39"/>
      <c r="D5" s="39"/>
    </row>
    <row r="6" spans="1:4" ht="13.5" thickBot="1" x14ac:dyDescent="0.25">
      <c r="A6" s="39"/>
      <c r="B6" s="39"/>
      <c r="C6" s="39"/>
      <c r="D6" s="39"/>
    </row>
    <row r="7" spans="1:4" ht="16.5" thickBot="1" x14ac:dyDescent="0.25">
      <c r="A7" s="39"/>
      <c r="B7" s="39"/>
      <c r="C7" s="512" t="s">
        <v>69</v>
      </c>
      <c r="D7" s="513"/>
    </row>
    <row r="8" spans="1:4" x14ac:dyDescent="0.2">
      <c r="A8" s="39"/>
      <c r="B8" s="39"/>
      <c r="C8" s="43" t="s">
        <v>70</v>
      </c>
      <c r="D8" s="44" t="s">
        <v>283</v>
      </c>
    </row>
    <row r="9" spans="1:4" x14ac:dyDescent="0.2">
      <c r="A9" s="39"/>
      <c r="B9" s="39"/>
      <c r="C9" s="45" t="s">
        <v>64</v>
      </c>
      <c r="D9" s="224" t="s">
        <v>534</v>
      </c>
    </row>
    <row r="10" spans="1:4" ht="12.75" customHeight="1" thickBot="1" x14ac:dyDescent="0.25">
      <c r="A10" s="39"/>
      <c r="B10" s="39"/>
      <c r="C10" s="47" t="s">
        <v>100</v>
      </c>
      <c r="D10" s="48" t="s">
        <v>294</v>
      </c>
    </row>
    <row r="11" spans="1:4" ht="14.25" thickBot="1" x14ac:dyDescent="0.25">
      <c r="A11" s="39"/>
      <c r="B11" s="39"/>
      <c r="C11" s="225"/>
      <c r="D11" s="226"/>
    </row>
    <row r="12" spans="1:4" ht="14.25" thickBot="1" x14ac:dyDescent="0.25">
      <c r="A12" s="39"/>
      <c r="B12" s="39"/>
      <c r="C12" s="514" t="s">
        <v>72</v>
      </c>
      <c r="D12" s="515"/>
    </row>
    <row r="13" spans="1:4" x14ac:dyDescent="0.2">
      <c r="A13" s="39"/>
      <c r="B13" s="39"/>
      <c r="C13" s="43" t="s">
        <v>73</v>
      </c>
      <c r="D13" s="44" t="s">
        <v>759</v>
      </c>
    </row>
    <row r="14" spans="1:4" x14ac:dyDescent="0.2">
      <c r="A14" s="39"/>
      <c r="B14" s="39"/>
      <c r="C14" s="45" t="s">
        <v>74</v>
      </c>
      <c r="D14" s="56" t="s">
        <v>546</v>
      </c>
    </row>
    <row r="15" spans="1:4" x14ac:dyDescent="0.2">
      <c r="A15" s="39"/>
      <c r="B15" s="39"/>
      <c r="C15" s="45" t="s">
        <v>75</v>
      </c>
      <c r="D15" s="46" t="s">
        <v>76</v>
      </c>
    </row>
    <row r="16" spans="1:4" x14ac:dyDescent="0.2">
      <c r="A16" s="39"/>
      <c r="B16" s="39"/>
      <c r="C16" s="49" t="s">
        <v>273</v>
      </c>
      <c r="D16" s="46" t="s">
        <v>545</v>
      </c>
    </row>
    <row r="17" spans="1:4" x14ac:dyDescent="0.2">
      <c r="A17" s="39"/>
      <c r="B17" s="39"/>
      <c r="C17" s="49" t="s">
        <v>109</v>
      </c>
      <c r="D17" s="46" t="s">
        <v>545</v>
      </c>
    </row>
    <row r="18" spans="1:4" ht="13.5" thickBot="1" x14ac:dyDescent="0.25">
      <c r="A18" s="39"/>
      <c r="B18" s="39"/>
      <c r="C18" s="47" t="s">
        <v>108</v>
      </c>
      <c r="D18" s="53" t="s">
        <v>533</v>
      </c>
    </row>
    <row r="19" spans="1:4" ht="14.25" thickBot="1" x14ac:dyDescent="0.25">
      <c r="A19" s="39"/>
      <c r="B19" s="39"/>
      <c r="C19" s="225"/>
      <c r="D19" s="227"/>
    </row>
    <row r="20" spans="1:4" ht="14.25" thickBot="1" x14ac:dyDescent="0.25">
      <c r="A20" s="39"/>
      <c r="B20" s="39"/>
      <c r="C20" s="514" t="s">
        <v>77</v>
      </c>
      <c r="D20" s="515"/>
    </row>
    <row r="21" spans="1:4" x14ac:dyDescent="0.2">
      <c r="A21" s="39"/>
      <c r="B21" s="39"/>
      <c r="C21" s="50" t="s">
        <v>78</v>
      </c>
      <c r="D21" s="51" t="s">
        <v>79</v>
      </c>
    </row>
    <row r="22" spans="1:4" x14ac:dyDescent="0.2">
      <c r="A22" s="39"/>
      <c r="B22" s="39"/>
      <c r="C22" s="45" t="s">
        <v>80</v>
      </c>
      <c r="D22" s="52" t="s">
        <v>81</v>
      </c>
    </row>
    <row r="23" spans="1:4" x14ac:dyDescent="0.2">
      <c r="A23" s="39"/>
      <c r="B23" s="39"/>
      <c r="C23" s="45" t="s">
        <v>68</v>
      </c>
      <c r="D23" s="46" t="s">
        <v>82</v>
      </c>
    </row>
    <row r="24" spans="1:4" ht="13.5" thickBot="1" x14ac:dyDescent="0.25">
      <c r="A24" s="39"/>
      <c r="B24" s="39"/>
      <c r="C24" s="47" t="s">
        <v>83</v>
      </c>
      <c r="D24" s="53">
        <f ca="1">TODAY()</f>
        <v>45187</v>
      </c>
    </row>
    <row r="25" spans="1:4" ht="14.25" thickBot="1" x14ac:dyDescent="0.25">
      <c r="A25" s="39"/>
      <c r="B25" s="39"/>
      <c r="C25" s="225"/>
      <c r="D25" s="228"/>
    </row>
    <row r="26" spans="1:4" ht="14.25" thickBot="1" x14ac:dyDescent="0.25">
      <c r="A26" s="39"/>
      <c r="B26" s="39"/>
      <c r="C26" s="514" t="s">
        <v>84</v>
      </c>
      <c r="D26" s="515"/>
    </row>
    <row r="27" spans="1:4" x14ac:dyDescent="0.2">
      <c r="A27" s="39"/>
      <c r="B27" s="39"/>
      <c r="C27" s="50" t="s">
        <v>78</v>
      </c>
      <c r="D27" s="51" t="str">
        <f>VLOOKUP(D8,REFERENCIA!A3:B16,2,FALSE)</f>
        <v>JOÃO ALFREDO DANIEZE</v>
      </c>
    </row>
    <row r="28" spans="1:4" ht="13.5" thickBot="1" x14ac:dyDescent="0.25">
      <c r="A28" s="39"/>
      <c r="B28" s="39"/>
      <c r="C28" s="47" t="s">
        <v>85</v>
      </c>
      <c r="D28" s="54" t="s">
        <v>86</v>
      </c>
    </row>
    <row r="29" spans="1:4" ht="15.75" hidden="1" x14ac:dyDescent="0.2">
      <c r="C29" s="36"/>
      <c r="D29" s="37"/>
    </row>
    <row r="30" spans="1:4" ht="15.75" hidden="1" x14ac:dyDescent="0.2">
      <c r="C30" s="36"/>
      <c r="D30" s="37"/>
    </row>
    <row r="32" spans="1:4" hidden="1" x14ac:dyDescent="0.2">
      <c r="D32" s="38"/>
    </row>
  </sheetData>
  <sheetProtection selectLockedCells="1"/>
  <dataConsolidate/>
  <mergeCells count="4">
    <mergeCell ref="C7:D7"/>
    <mergeCell ref="C12:D12"/>
    <mergeCell ref="C20:D20"/>
    <mergeCell ref="C26:D26"/>
  </mergeCells>
  <dataValidations count="1">
    <dataValidation type="decimal" allowBlank="1" showErrorMessage="1" error="Digite um valor em percentual._x000a__x000a_Ou seja um valor de 0% (zero) até 100% (cem). " sqref="D11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REFERENCIA!$A$3:$A$16</xm:f>
          </x14:formula1>
          <xm:sqref>D8</xm:sqref>
        </x14:dataValidation>
        <x14:dataValidation type="list" allowBlank="1" showInputMessage="1" showErrorMessage="1">
          <x14:formula1>
            <xm:f>REFERENCIA!$A$26:$A$50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J20"/>
  <sheetViews>
    <sheetView zoomScale="115" zoomScaleNormal="115" workbookViewId="0"/>
  </sheetViews>
  <sheetFormatPr defaultColWidth="8.85546875" defaultRowHeight="14.25" x14ac:dyDescent="0.2"/>
  <cols>
    <col min="1" max="1" width="8.85546875" style="343"/>
    <col min="2" max="3" width="11.140625" style="343" bestFit="1" customWidth="1"/>
    <col min="4" max="4" width="0.140625" style="343" customWidth="1"/>
    <col min="5" max="5" width="66.7109375" style="343" bestFit="1" customWidth="1"/>
    <col min="6" max="6" width="21.28515625" style="343" customWidth="1"/>
    <col min="7" max="7" width="14.7109375" style="343" customWidth="1"/>
    <col min="8" max="8" width="16.28515625" style="343" hidden="1" customWidth="1"/>
    <col min="9" max="9" width="16.28515625" style="343" bestFit="1" customWidth="1"/>
    <col min="10" max="10" width="11.28515625" style="343" customWidth="1"/>
    <col min="11" max="16384" width="8.85546875" style="343"/>
  </cols>
  <sheetData>
    <row r="2" spans="2:10" ht="14.45" customHeight="1" x14ac:dyDescent="0.2">
      <c r="B2" s="537"/>
      <c r="C2" s="538"/>
      <c r="D2" s="543" t="s">
        <v>1</v>
      </c>
      <c r="E2" s="544"/>
      <c r="F2" s="544"/>
      <c r="G2" s="544"/>
      <c r="H2" s="544"/>
      <c r="I2" s="544"/>
      <c r="J2" s="545"/>
    </row>
    <row r="3" spans="2:10" ht="14.45" customHeight="1" x14ac:dyDescent="0.2">
      <c r="B3" s="539"/>
      <c r="C3" s="540"/>
      <c r="D3" s="546" t="s">
        <v>283</v>
      </c>
      <c r="E3" s="547"/>
      <c r="F3" s="547"/>
      <c r="G3" s="547"/>
      <c r="H3" s="547"/>
      <c r="I3" s="547"/>
      <c r="J3" s="548"/>
    </row>
    <row r="4" spans="2:10" ht="14.45" customHeight="1" x14ac:dyDescent="0.2">
      <c r="B4" s="541"/>
      <c r="C4" s="542"/>
      <c r="D4" s="549" t="s">
        <v>29</v>
      </c>
      <c r="E4" s="550"/>
      <c r="F4" s="550"/>
      <c r="G4" s="550"/>
      <c r="H4" s="550"/>
      <c r="I4" s="550"/>
      <c r="J4" s="551"/>
    </row>
    <row r="5" spans="2:10" ht="20.45" customHeight="1" x14ac:dyDescent="0.2">
      <c r="B5" s="552" t="s">
        <v>751</v>
      </c>
      <c r="C5" s="553"/>
      <c r="D5" s="553"/>
      <c r="E5" s="553"/>
      <c r="F5" s="553"/>
      <c r="G5" s="553"/>
      <c r="H5" s="553"/>
      <c r="I5" s="553"/>
      <c r="J5" s="554"/>
    </row>
    <row r="6" spans="2:10" ht="14.45" customHeight="1" x14ac:dyDescent="0.2">
      <c r="B6" s="29" t="s">
        <v>62</v>
      </c>
      <c r="C6" s="534" t="s">
        <v>759</v>
      </c>
      <c r="D6" s="535"/>
      <c r="E6" s="535"/>
      <c r="F6" s="535"/>
      <c r="G6" s="536" t="s">
        <v>43</v>
      </c>
      <c r="H6" s="536"/>
      <c r="I6" s="536"/>
      <c r="J6" s="536"/>
    </row>
    <row r="7" spans="2:10" ht="14.45" customHeight="1" x14ac:dyDescent="0.2">
      <c r="B7" s="29" t="s">
        <v>63</v>
      </c>
      <c r="C7" s="534" t="s">
        <v>294</v>
      </c>
      <c r="D7" s="535"/>
      <c r="E7" s="535"/>
      <c r="F7" s="535"/>
      <c r="G7" s="555" t="s">
        <v>752</v>
      </c>
      <c r="H7" s="556"/>
      <c r="I7" s="556"/>
      <c r="J7" s="557"/>
    </row>
    <row r="8" spans="2:10" ht="14.45" customHeight="1" x14ac:dyDescent="0.2">
      <c r="B8" s="29" t="s">
        <v>64</v>
      </c>
      <c r="C8" s="534" t="s">
        <v>534</v>
      </c>
      <c r="D8" s="535"/>
      <c r="E8" s="535"/>
      <c r="F8" s="535"/>
      <c r="G8" s="555"/>
      <c r="H8" s="556"/>
      <c r="I8" s="556"/>
      <c r="J8" s="557"/>
    </row>
    <row r="9" spans="2:10" ht="14.45" customHeight="1" x14ac:dyDescent="0.2">
      <c r="B9" s="29" t="s">
        <v>65</v>
      </c>
      <c r="C9" s="535" t="s">
        <v>764</v>
      </c>
      <c r="D9" s="535"/>
      <c r="E9" s="535"/>
      <c r="F9" s="535"/>
      <c r="G9" s="558"/>
      <c r="H9" s="559"/>
      <c r="I9" s="559"/>
      <c r="J9" s="560"/>
    </row>
    <row r="10" spans="2:10" ht="14.45" customHeight="1" x14ac:dyDescent="0.2">
      <c r="B10" s="565" t="s">
        <v>753</v>
      </c>
      <c r="C10" s="566"/>
      <c r="D10" s="566"/>
      <c r="E10" s="566"/>
      <c r="F10" s="566"/>
      <c r="G10" s="566"/>
      <c r="H10" s="567"/>
      <c r="I10" s="561" t="s">
        <v>32</v>
      </c>
      <c r="J10" s="563">
        <v>0.2881986483454233</v>
      </c>
    </row>
    <row r="11" spans="2:10" x14ac:dyDescent="0.2">
      <c r="B11" s="568"/>
      <c r="C11" s="569"/>
      <c r="D11" s="569"/>
      <c r="E11" s="569"/>
      <c r="F11" s="569"/>
      <c r="G11" s="569"/>
      <c r="H11" s="570"/>
      <c r="I11" s="562"/>
      <c r="J11" s="564"/>
    </row>
    <row r="12" spans="2:10" x14ac:dyDescent="0.2">
      <c r="B12" s="344"/>
      <c r="C12" s="345"/>
      <c r="D12" s="345"/>
      <c r="E12" s="346"/>
      <c r="F12" s="347"/>
      <c r="J12" s="348"/>
    </row>
    <row r="13" spans="2:10" ht="14.45" customHeight="1" x14ac:dyDescent="0.2">
      <c r="B13" s="571"/>
      <c r="C13" s="571"/>
      <c r="D13" s="571"/>
      <c r="E13" s="571"/>
      <c r="F13" s="571"/>
      <c r="G13" s="571"/>
      <c r="H13" s="571"/>
      <c r="I13" s="571"/>
      <c r="J13" s="571"/>
    </row>
    <row r="14" spans="2:10" x14ac:dyDescent="0.2">
      <c r="B14" s="572" t="s">
        <v>39</v>
      </c>
      <c r="C14" s="572"/>
      <c r="D14" s="350"/>
      <c r="E14" s="573" t="s">
        <v>47</v>
      </c>
      <c r="F14" s="574"/>
      <c r="G14" s="349" t="s">
        <v>35</v>
      </c>
      <c r="H14" s="349" t="s">
        <v>756</v>
      </c>
      <c r="I14" s="349" t="s">
        <v>757</v>
      </c>
      <c r="J14" s="349" t="s">
        <v>754</v>
      </c>
    </row>
    <row r="15" spans="2:10" ht="29.25" customHeight="1" x14ac:dyDescent="0.2">
      <c r="B15" s="533" t="s">
        <v>582</v>
      </c>
      <c r="C15" s="533"/>
      <c r="D15" s="351"/>
      <c r="E15" s="520" t="s">
        <v>763</v>
      </c>
      <c r="F15" s="521"/>
      <c r="G15" s="352" t="s">
        <v>146</v>
      </c>
      <c r="H15" s="354">
        <v>44355.364509999999</v>
      </c>
      <c r="I15" s="354">
        <v>22177.682255</v>
      </c>
      <c r="J15" s="353">
        <v>0.10859925965187812</v>
      </c>
    </row>
    <row r="16" spans="2:10" ht="28.5" customHeight="1" x14ac:dyDescent="0.2">
      <c r="B16" s="533" t="s">
        <v>578</v>
      </c>
      <c r="C16" s="533"/>
      <c r="D16" s="351"/>
      <c r="E16" s="520" t="s">
        <v>765</v>
      </c>
      <c r="F16" s="521"/>
      <c r="G16" s="352" t="s">
        <v>41</v>
      </c>
      <c r="H16" s="354">
        <v>2912.056</v>
      </c>
      <c r="I16" s="354">
        <v>1456.028</v>
      </c>
      <c r="J16" s="353">
        <v>8.3249982120730051E-2</v>
      </c>
    </row>
    <row r="17" spans="2:10" ht="30" customHeight="1" x14ac:dyDescent="0.2">
      <c r="B17" s="533" t="s">
        <v>508</v>
      </c>
      <c r="C17" s="533"/>
      <c r="D17" s="351"/>
      <c r="E17" s="520" t="s">
        <v>766</v>
      </c>
      <c r="F17" s="521"/>
      <c r="G17" s="352" t="s">
        <v>146</v>
      </c>
      <c r="H17" s="354">
        <v>13120</v>
      </c>
      <c r="I17" s="354">
        <v>6560</v>
      </c>
      <c r="J17" s="353">
        <v>2.8926003431440042E-2</v>
      </c>
    </row>
    <row r="18" spans="2:10" ht="27.75" customHeight="1" x14ac:dyDescent="0.2">
      <c r="B18" s="533" t="s">
        <v>115</v>
      </c>
      <c r="C18" s="533"/>
      <c r="D18" s="351"/>
      <c r="E18" s="520" t="s">
        <v>758</v>
      </c>
      <c r="F18" s="521"/>
      <c r="G18" s="352" t="s">
        <v>41</v>
      </c>
      <c r="H18" s="354">
        <v>9533.6</v>
      </c>
      <c r="I18" s="354">
        <v>4766.8</v>
      </c>
      <c r="J18" s="353">
        <v>2.8491764909980528E-2</v>
      </c>
    </row>
    <row r="19" spans="2:10" x14ac:dyDescent="0.2">
      <c r="B19" s="524"/>
      <c r="C19" s="525"/>
      <c r="D19" s="525"/>
      <c r="E19" s="526"/>
      <c r="F19" s="530"/>
      <c r="G19" s="531"/>
      <c r="H19" s="531"/>
      <c r="I19" s="532"/>
      <c r="J19" s="516"/>
    </row>
    <row r="20" spans="2:10" x14ac:dyDescent="0.2">
      <c r="B20" s="527"/>
      <c r="C20" s="528"/>
      <c r="D20" s="528"/>
      <c r="E20" s="529"/>
      <c r="F20" s="518" t="s">
        <v>755</v>
      </c>
      <c r="G20" s="519"/>
      <c r="H20" s="522">
        <v>6812638.3399999999</v>
      </c>
      <c r="I20" s="523"/>
      <c r="J20" s="517"/>
    </row>
  </sheetData>
  <mergeCells count="30">
    <mergeCell ref="B16:C16"/>
    <mergeCell ref="C7:F7"/>
    <mergeCell ref="G7:J9"/>
    <mergeCell ref="C8:F8"/>
    <mergeCell ref="C9:F9"/>
    <mergeCell ref="I10:I11"/>
    <mergeCell ref="J10:J11"/>
    <mergeCell ref="B10:H11"/>
    <mergeCell ref="B13:J13"/>
    <mergeCell ref="B14:C14"/>
    <mergeCell ref="B15:C15"/>
    <mergeCell ref="E14:F14"/>
    <mergeCell ref="E15:F15"/>
    <mergeCell ref="E16:F16"/>
    <mergeCell ref="C6:F6"/>
    <mergeCell ref="G6:J6"/>
    <mergeCell ref="B2:C4"/>
    <mergeCell ref="D2:J2"/>
    <mergeCell ref="D3:J3"/>
    <mergeCell ref="D4:J4"/>
    <mergeCell ref="B5:J5"/>
    <mergeCell ref="J19:J20"/>
    <mergeCell ref="F20:G20"/>
    <mergeCell ref="E17:F17"/>
    <mergeCell ref="E18:F18"/>
    <mergeCell ref="H20:I20"/>
    <mergeCell ref="B19:E20"/>
    <mergeCell ref="F19:I19"/>
    <mergeCell ref="B17:C17"/>
    <mergeCell ref="B18:C18"/>
  </mergeCells>
  <pageMargins left="0.7" right="0.7" top="0.75" bottom="0.75" header="0.3" footer="0.3"/>
  <pageSetup paperSize="9" scale="57" fitToHeight="0" orientation="portrait" horizontalDpi="4294967292" verticalDpi="300" r:id="rId1"/>
  <headerFooter>
    <oddFooter>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5">
    <tabColor theme="4" tint="0.79998168889431442"/>
    <pageSetUpPr fitToPage="1"/>
  </sheetPr>
  <dimension ref="B1:R182"/>
  <sheetViews>
    <sheetView tabSelected="1" workbookViewId="0"/>
  </sheetViews>
  <sheetFormatPr defaultColWidth="9.140625" defaultRowHeight="15" x14ac:dyDescent="0.25"/>
  <cols>
    <col min="1" max="1" width="9.140625" style="360"/>
    <col min="2" max="2" width="10" style="360" customWidth="1"/>
    <col min="3" max="3" width="15.28515625" style="360" customWidth="1"/>
    <col min="4" max="4" width="13" style="360" customWidth="1"/>
    <col min="5" max="5" width="11.42578125" style="360" customWidth="1"/>
    <col min="6" max="6" width="12.140625" style="500" customWidth="1"/>
    <col min="7" max="7" width="62.5703125" style="501" customWidth="1"/>
    <col min="8" max="8" width="11.5703125" style="360" customWidth="1"/>
    <col min="9" max="9" width="13.5703125" style="502" customWidth="1"/>
    <col min="10" max="10" width="15.7109375" style="503" customWidth="1"/>
    <col min="11" max="11" width="17.7109375" style="502" customWidth="1"/>
    <col min="12" max="12" width="19" style="502" customWidth="1"/>
    <col min="13" max="16384" width="9.140625" style="360"/>
  </cols>
  <sheetData>
    <row r="1" spans="2:18" x14ac:dyDescent="0.25">
      <c r="B1" s="355"/>
      <c r="C1" s="355"/>
      <c r="D1" s="355"/>
      <c r="E1" s="355"/>
      <c r="F1" s="356"/>
      <c r="G1" s="357"/>
      <c r="H1" s="355"/>
      <c r="I1" s="358"/>
      <c r="J1" s="359"/>
      <c r="K1" s="358"/>
      <c r="L1" s="358"/>
    </row>
    <row r="2" spans="2:18" x14ac:dyDescent="0.25">
      <c r="B2" s="361"/>
      <c r="C2" s="362"/>
      <c r="D2" s="363" t="s">
        <v>1</v>
      </c>
      <c r="E2" s="364"/>
      <c r="F2" s="365"/>
      <c r="G2" s="366"/>
      <c r="H2" s="367"/>
      <c r="I2" s="368"/>
      <c r="J2" s="369"/>
      <c r="K2" s="368"/>
      <c r="L2" s="370"/>
    </row>
    <row r="3" spans="2:18" ht="15.75" x14ac:dyDescent="0.25">
      <c r="B3" s="371"/>
      <c r="C3" s="355"/>
      <c r="D3" s="372" t="s">
        <v>283</v>
      </c>
      <c r="E3" s="373"/>
      <c r="F3" s="374"/>
      <c r="G3" s="375"/>
      <c r="H3" s="376"/>
      <c r="I3" s="377"/>
      <c r="J3" s="378"/>
      <c r="K3" s="377"/>
      <c r="L3" s="379"/>
    </row>
    <row r="4" spans="2:18" x14ac:dyDescent="0.2">
      <c r="B4" s="380"/>
      <c r="C4" s="381"/>
      <c r="D4" s="363" t="s">
        <v>29</v>
      </c>
      <c r="E4" s="364"/>
      <c r="F4" s="382"/>
      <c r="G4" s="366"/>
      <c r="H4" s="367"/>
      <c r="I4" s="368"/>
      <c r="J4" s="369"/>
      <c r="K4" s="368"/>
      <c r="L4" s="370"/>
    </row>
    <row r="5" spans="2:18" ht="18" x14ac:dyDescent="0.25">
      <c r="B5" s="575" t="s">
        <v>15</v>
      </c>
      <c r="C5" s="576"/>
      <c r="D5" s="576"/>
      <c r="E5" s="576"/>
      <c r="F5" s="576"/>
      <c r="G5" s="576"/>
      <c r="H5" s="576"/>
      <c r="I5" s="576"/>
      <c r="J5" s="576"/>
      <c r="K5" s="576"/>
      <c r="L5" s="577"/>
    </row>
    <row r="6" spans="2:18" x14ac:dyDescent="0.25">
      <c r="B6" s="383" t="s">
        <v>62</v>
      </c>
      <c r="C6" s="384" t="s">
        <v>759</v>
      </c>
      <c r="D6" s="385"/>
      <c r="E6" s="385"/>
      <c r="F6" s="386"/>
      <c r="G6" s="387"/>
      <c r="H6" s="387"/>
      <c r="I6" s="388"/>
      <c r="J6" s="389"/>
      <c r="K6" s="581" t="s">
        <v>43</v>
      </c>
      <c r="L6" s="582"/>
    </row>
    <row r="7" spans="2:18" ht="18" customHeight="1" x14ac:dyDescent="0.25">
      <c r="B7" s="383" t="s">
        <v>63</v>
      </c>
      <c r="C7" s="384" t="s">
        <v>294</v>
      </c>
      <c r="D7" s="385"/>
      <c r="E7" s="385"/>
      <c r="F7" s="386"/>
      <c r="G7" s="387"/>
      <c r="H7" s="387"/>
      <c r="I7" s="388"/>
      <c r="J7" s="389"/>
      <c r="K7" s="583" t="s">
        <v>547</v>
      </c>
      <c r="L7" s="584"/>
    </row>
    <row r="8" spans="2:18" ht="18" customHeight="1" x14ac:dyDescent="0.25">
      <c r="B8" s="390" t="s">
        <v>64</v>
      </c>
      <c r="C8" s="391" t="s">
        <v>534</v>
      </c>
      <c r="D8" s="392"/>
      <c r="E8" s="392"/>
      <c r="F8" s="393"/>
      <c r="G8" s="394"/>
      <c r="H8" s="394"/>
      <c r="I8" s="395"/>
      <c r="J8" s="396"/>
      <c r="K8" s="583"/>
      <c r="L8" s="584"/>
    </row>
    <row r="9" spans="2:18" ht="18" customHeight="1" x14ac:dyDescent="0.25">
      <c r="B9" s="383" t="s">
        <v>32</v>
      </c>
      <c r="C9" s="397">
        <v>0.2881986483454233</v>
      </c>
      <c r="D9" s="398" t="s">
        <v>516</v>
      </c>
      <c r="E9" s="397">
        <v>0.1665303579205224</v>
      </c>
      <c r="F9" s="399"/>
      <c r="G9" s="387"/>
      <c r="H9" s="398"/>
      <c r="I9" s="388"/>
      <c r="J9" s="399"/>
      <c r="K9" s="583"/>
      <c r="L9" s="584"/>
    </row>
    <row r="10" spans="2:18" hidden="1" x14ac:dyDescent="0.25">
      <c r="B10" s="383" t="s">
        <v>513</v>
      </c>
      <c r="C10" s="400">
        <v>0.22474058685057496</v>
      </c>
      <c r="D10" s="398" t="s">
        <v>515</v>
      </c>
      <c r="E10" s="400">
        <v>0.15278047942916428</v>
      </c>
      <c r="F10" s="381"/>
      <c r="G10" s="394"/>
      <c r="H10" s="401"/>
      <c r="I10" s="395"/>
      <c r="J10" s="381"/>
      <c r="K10" s="585"/>
      <c r="L10" s="586"/>
    </row>
    <row r="11" spans="2:18" x14ac:dyDescent="0.25">
      <c r="B11" s="390" t="s">
        <v>65</v>
      </c>
      <c r="C11" s="402" t="s">
        <v>764</v>
      </c>
      <c r="D11" s="403"/>
      <c r="E11" s="403"/>
      <c r="F11" s="404"/>
      <c r="G11" s="405"/>
      <c r="H11" s="381"/>
      <c r="I11" s="406"/>
      <c r="J11" s="578" t="s">
        <v>42</v>
      </c>
      <c r="K11" s="578"/>
      <c r="L11" s="407">
        <v>45147</v>
      </c>
    </row>
    <row r="12" spans="2:18" x14ac:dyDescent="0.25">
      <c r="B12" s="408" t="s">
        <v>66</v>
      </c>
      <c r="C12" s="409" t="s">
        <v>546</v>
      </c>
      <c r="D12" s="410"/>
      <c r="E12" s="410"/>
      <c r="F12" s="411"/>
      <c r="G12" s="412"/>
      <c r="H12" s="413" t="s">
        <v>67</v>
      </c>
      <c r="I12" s="414">
        <v>360</v>
      </c>
      <c r="J12" s="415" t="s">
        <v>9</v>
      </c>
      <c r="K12" s="579"/>
      <c r="L12" s="580"/>
    </row>
    <row r="13" spans="2:18" ht="21" x14ac:dyDescent="0.25">
      <c r="B13" s="416" t="s">
        <v>39</v>
      </c>
      <c r="C13" s="417" t="s">
        <v>48</v>
      </c>
      <c r="D13" s="417" t="s">
        <v>46</v>
      </c>
      <c r="E13" s="417" t="s">
        <v>195</v>
      </c>
      <c r="F13" s="417" t="s">
        <v>34</v>
      </c>
      <c r="G13" s="417" t="s">
        <v>47</v>
      </c>
      <c r="H13" s="417" t="s">
        <v>35</v>
      </c>
      <c r="I13" s="418" t="s">
        <v>36</v>
      </c>
      <c r="J13" s="419" t="s">
        <v>485</v>
      </c>
      <c r="K13" s="418" t="s">
        <v>484</v>
      </c>
      <c r="L13" s="420" t="s">
        <v>486</v>
      </c>
    </row>
    <row r="14" spans="2:18" x14ac:dyDescent="0.25">
      <c r="B14" s="421"/>
      <c r="C14" s="422"/>
      <c r="D14" s="422"/>
      <c r="E14" s="422"/>
      <c r="F14" s="422"/>
      <c r="G14" s="423" t="s">
        <v>759</v>
      </c>
      <c r="H14" s="422"/>
      <c r="I14" s="424"/>
      <c r="J14" s="425"/>
      <c r="K14" s="424"/>
      <c r="L14" s="426">
        <v>6812638.3399999999</v>
      </c>
      <c r="M14" s="355"/>
      <c r="N14" s="355"/>
      <c r="O14" s="355"/>
      <c r="P14" s="355"/>
      <c r="Q14" s="355"/>
      <c r="R14" s="355"/>
    </row>
    <row r="15" spans="2:18" x14ac:dyDescent="0.25">
      <c r="B15" s="427" t="s">
        <v>11</v>
      </c>
      <c r="C15" s="428"/>
      <c r="D15" s="428"/>
      <c r="E15" s="428"/>
      <c r="F15" s="429"/>
      <c r="G15" s="430" t="s">
        <v>711</v>
      </c>
      <c r="H15" s="431"/>
      <c r="I15" s="432"/>
      <c r="J15" s="433"/>
      <c r="K15" s="432"/>
      <c r="L15" s="434">
        <v>243921.36</v>
      </c>
      <c r="M15" s="355"/>
      <c r="N15" s="355"/>
      <c r="O15" s="355"/>
      <c r="P15" s="355"/>
      <c r="Q15" s="355"/>
      <c r="R15" s="355"/>
    </row>
    <row r="16" spans="2:18" x14ac:dyDescent="0.25">
      <c r="B16" s="435" t="s">
        <v>12</v>
      </c>
      <c r="C16" s="436"/>
      <c r="D16" s="436"/>
      <c r="E16" s="436"/>
      <c r="F16" s="437"/>
      <c r="G16" s="438" t="s">
        <v>711</v>
      </c>
      <c r="H16" s="439"/>
      <c r="I16" s="440"/>
      <c r="J16" s="441"/>
      <c r="K16" s="440"/>
      <c r="L16" s="442">
        <v>243921.36000000002</v>
      </c>
      <c r="M16" s="355"/>
      <c r="N16" s="355"/>
      <c r="O16" s="355"/>
      <c r="P16" s="355"/>
      <c r="Q16" s="355"/>
      <c r="R16" s="355"/>
    </row>
    <row r="17" spans="2:18" ht="24" x14ac:dyDescent="0.25">
      <c r="B17" s="443" t="s">
        <v>548</v>
      </c>
      <c r="C17" s="444" t="s">
        <v>49</v>
      </c>
      <c r="D17" s="444" t="s">
        <v>50</v>
      </c>
      <c r="E17" s="444" t="s">
        <v>548</v>
      </c>
      <c r="F17" s="445">
        <v>103689</v>
      </c>
      <c r="G17" s="446" t="s">
        <v>767</v>
      </c>
      <c r="H17" s="447" t="s">
        <v>41</v>
      </c>
      <c r="I17" s="448">
        <v>8</v>
      </c>
      <c r="J17" s="449">
        <v>301.04000000000002</v>
      </c>
      <c r="K17" s="448">
        <v>387.79</v>
      </c>
      <c r="L17" s="450">
        <v>3102.32</v>
      </c>
      <c r="M17" s="355"/>
      <c r="N17" s="355"/>
      <c r="O17" s="355"/>
      <c r="P17" s="355"/>
      <c r="Q17" s="355"/>
      <c r="R17" s="355"/>
    </row>
    <row r="18" spans="2:18" ht="24" x14ac:dyDescent="0.25">
      <c r="B18" s="443" t="s">
        <v>549</v>
      </c>
      <c r="C18" s="444" t="s">
        <v>49</v>
      </c>
      <c r="D18" s="444" t="s">
        <v>50</v>
      </c>
      <c r="E18" s="444" t="s">
        <v>549</v>
      </c>
      <c r="F18" s="445">
        <v>99059</v>
      </c>
      <c r="G18" s="446" t="s">
        <v>768</v>
      </c>
      <c r="H18" s="447" t="s">
        <v>126</v>
      </c>
      <c r="I18" s="448">
        <v>2227.1999999999998</v>
      </c>
      <c r="J18" s="449">
        <v>52.74</v>
      </c>
      <c r="K18" s="448">
        <v>67.930000000000007</v>
      </c>
      <c r="L18" s="450">
        <v>151293.69</v>
      </c>
      <c r="M18" s="355"/>
      <c r="N18" s="355"/>
      <c r="O18" s="355"/>
      <c r="P18" s="355"/>
      <c r="Q18" s="355"/>
      <c r="R18" s="355"/>
    </row>
    <row r="19" spans="2:18" ht="24" x14ac:dyDescent="0.25">
      <c r="B19" s="443" t="s">
        <v>738</v>
      </c>
      <c r="C19" s="444" t="s">
        <v>49</v>
      </c>
      <c r="D19" s="444" t="s">
        <v>52</v>
      </c>
      <c r="E19" s="444" t="s">
        <v>738</v>
      </c>
      <c r="F19" s="445" t="s">
        <v>517</v>
      </c>
      <c r="G19" s="446" t="s">
        <v>697</v>
      </c>
      <c r="H19" s="447" t="s">
        <v>113</v>
      </c>
      <c r="I19" s="448">
        <v>1</v>
      </c>
      <c r="J19" s="449">
        <v>1416.98</v>
      </c>
      <c r="K19" s="448">
        <v>1825.35</v>
      </c>
      <c r="L19" s="450">
        <v>1825.35</v>
      </c>
      <c r="M19" s="355"/>
      <c r="N19" s="355"/>
      <c r="O19" s="355"/>
      <c r="P19" s="355"/>
      <c r="Q19" s="355"/>
      <c r="R19" s="355"/>
    </row>
    <row r="20" spans="2:18" ht="24" x14ac:dyDescent="0.25">
      <c r="B20" s="443" t="s">
        <v>739</v>
      </c>
      <c r="C20" s="447" t="s">
        <v>49</v>
      </c>
      <c r="D20" s="444" t="s">
        <v>52</v>
      </c>
      <c r="E20" s="444" t="s">
        <v>739</v>
      </c>
      <c r="F20" s="445" t="s">
        <v>747</v>
      </c>
      <c r="G20" s="446" t="s">
        <v>750</v>
      </c>
      <c r="H20" s="447" t="s">
        <v>41</v>
      </c>
      <c r="I20" s="448">
        <v>10000</v>
      </c>
      <c r="J20" s="449">
        <v>6.81</v>
      </c>
      <c r="K20" s="448">
        <v>8.77</v>
      </c>
      <c r="L20" s="450">
        <v>87700</v>
      </c>
      <c r="M20" s="355"/>
      <c r="N20" s="355"/>
      <c r="O20" s="355"/>
      <c r="P20" s="355"/>
      <c r="Q20" s="355"/>
      <c r="R20" s="355"/>
    </row>
    <row r="21" spans="2:18" x14ac:dyDescent="0.25">
      <c r="B21" s="443"/>
      <c r="C21" s="444"/>
      <c r="D21" s="444"/>
      <c r="E21" s="444"/>
      <c r="F21" s="445"/>
      <c r="G21" s="451"/>
      <c r="H21" s="452"/>
      <c r="I21" s="453"/>
      <c r="J21" s="454"/>
      <c r="K21" s="455"/>
      <c r="L21" s="456"/>
      <c r="M21" s="355"/>
      <c r="N21" s="355"/>
      <c r="O21" s="355"/>
      <c r="P21" s="355"/>
      <c r="Q21" s="355"/>
      <c r="R21" s="355"/>
    </row>
    <row r="22" spans="2:18" x14ac:dyDescent="0.25">
      <c r="B22" s="457" t="s">
        <v>10</v>
      </c>
      <c r="C22" s="458"/>
      <c r="D22" s="458"/>
      <c r="E22" s="458"/>
      <c r="F22" s="459"/>
      <c r="G22" s="460" t="s">
        <v>114</v>
      </c>
      <c r="H22" s="461"/>
      <c r="I22" s="462"/>
      <c r="J22" s="463"/>
      <c r="K22" s="462"/>
      <c r="L22" s="464">
        <v>202344.2</v>
      </c>
      <c r="M22" s="355"/>
      <c r="N22" s="355"/>
      <c r="O22" s="355"/>
      <c r="P22" s="355"/>
      <c r="Q22" s="355"/>
      <c r="R22" s="355"/>
    </row>
    <row r="23" spans="2:18" x14ac:dyDescent="0.25">
      <c r="B23" s="435" t="s">
        <v>13</v>
      </c>
      <c r="C23" s="436"/>
      <c r="D23" s="436"/>
      <c r="E23" s="436"/>
      <c r="F23" s="437"/>
      <c r="G23" s="438" t="s">
        <v>740</v>
      </c>
      <c r="H23" s="439"/>
      <c r="I23" s="440"/>
      <c r="J23" s="441"/>
      <c r="K23" s="440"/>
      <c r="L23" s="442">
        <v>17141.79</v>
      </c>
      <c r="M23" s="355"/>
      <c r="N23" s="355"/>
      <c r="O23" s="355"/>
      <c r="P23" s="355"/>
      <c r="Q23" s="355"/>
      <c r="R23" s="355"/>
    </row>
    <row r="24" spans="2:18" ht="24" x14ac:dyDescent="0.25">
      <c r="B24" s="443" t="s">
        <v>574</v>
      </c>
      <c r="C24" s="444" t="s">
        <v>49</v>
      </c>
      <c r="D24" s="444" t="s">
        <v>50</v>
      </c>
      <c r="E24" s="444" t="s">
        <v>574</v>
      </c>
      <c r="F24" s="445">
        <v>101114</v>
      </c>
      <c r="G24" s="446" t="s">
        <v>769</v>
      </c>
      <c r="H24" s="447" t="s">
        <v>770</v>
      </c>
      <c r="I24" s="448">
        <v>3869.48</v>
      </c>
      <c r="J24" s="449">
        <v>3.44</v>
      </c>
      <c r="K24" s="448">
        <v>4.43</v>
      </c>
      <c r="L24" s="450">
        <v>17141.79</v>
      </c>
      <c r="M24" s="355"/>
      <c r="N24" s="355"/>
      <c r="O24" s="355"/>
      <c r="P24" s="355"/>
      <c r="Q24" s="355"/>
      <c r="R24" s="355"/>
    </row>
    <row r="25" spans="2:18" x14ac:dyDescent="0.25">
      <c r="B25" s="435" t="s">
        <v>730</v>
      </c>
      <c r="C25" s="436"/>
      <c r="D25" s="436"/>
      <c r="E25" s="436"/>
      <c r="F25" s="437"/>
      <c r="G25" s="438" t="s">
        <v>741</v>
      </c>
      <c r="H25" s="439"/>
      <c r="I25" s="440"/>
      <c r="J25" s="441"/>
      <c r="K25" s="440"/>
      <c r="L25" s="442">
        <v>158721.78</v>
      </c>
      <c r="M25" s="355"/>
      <c r="N25" s="355"/>
      <c r="O25" s="355"/>
      <c r="P25" s="355"/>
      <c r="Q25" s="355"/>
      <c r="R25" s="355"/>
    </row>
    <row r="26" spans="2:18" ht="24" x14ac:dyDescent="0.25">
      <c r="B26" s="443" t="s">
        <v>731</v>
      </c>
      <c r="C26" s="444" t="s">
        <v>49</v>
      </c>
      <c r="D26" s="444" t="s">
        <v>50</v>
      </c>
      <c r="E26" s="444" t="s">
        <v>731</v>
      </c>
      <c r="F26" s="445">
        <v>6077</v>
      </c>
      <c r="G26" s="446" t="s">
        <v>771</v>
      </c>
      <c r="H26" s="447" t="s">
        <v>772</v>
      </c>
      <c r="I26" s="448">
        <v>1065.3900000000001</v>
      </c>
      <c r="J26" s="449" t="s">
        <v>773</v>
      </c>
      <c r="K26" s="448">
        <v>43.41</v>
      </c>
      <c r="L26" s="450">
        <v>46248.57</v>
      </c>
      <c r="M26" s="355"/>
      <c r="N26" s="355"/>
      <c r="O26" s="355"/>
      <c r="P26" s="355"/>
      <c r="Q26" s="355"/>
      <c r="R26" s="355"/>
    </row>
    <row r="27" spans="2:18" ht="36" x14ac:dyDescent="0.25">
      <c r="B27" s="443" t="s">
        <v>732</v>
      </c>
      <c r="C27" s="444" t="s">
        <v>49</v>
      </c>
      <c r="D27" s="444" t="s">
        <v>50</v>
      </c>
      <c r="E27" s="444" t="s">
        <v>732</v>
      </c>
      <c r="F27" s="445">
        <v>100975</v>
      </c>
      <c r="G27" s="446" t="s">
        <v>774</v>
      </c>
      <c r="H27" s="447" t="s">
        <v>770</v>
      </c>
      <c r="I27" s="448">
        <v>1065.3900000000001</v>
      </c>
      <c r="J27" s="449">
        <v>7.71</v>
      </c>
      <c r="K27" s="448">
        <v>9.93</v>
      </c>
      <c r="L27" s="450">
        <v>10579.32</v>
      </c>
      <c r="M27" s="355"/>
      <c r="N27" s="355"/>
      <c r="O27" s="355"/>
      <c r="P27" s="355"/>
      <c r="Q27" s="355"/>
      <c r="R27" s="355"/>
    </row>
    <row r="28" spans="2:18" ht="24" x14ac:dyDescent="0.25">
      <c r="B28" s="443" t="s">
        <v>733</v>
      </c>
      <c r="C28" s="444" t="s">
        <v>49</v>
      </c>
      <c r="D28" s="444" t="s">
        <v>50</v>
      </c>
      <c r="E28" s="444" t="s">
        <v>733</v>
      </c>
      <c r="F28" s="445">
        <v>95876</v>
      </c>
      <c r="G28" s="446" t="s">
        <v>775</v>
      </c>
      <c r="H28" s="447" t="s">
        <v>745</v>
      </c>
      <c r="I28" s="448">
        <v>6392.34</v>
      </c>
      <c r="J28" s="449">
        <v>1.91</v>
      </c>
      <c r="K28" s="448">
        <v>2.46</v>
      </c>
      <c r="L28" s="450">
        <v>15725.15</v>
      </c>
      <c r="M28" s="355"/>
      <c r="N28" s="355"/>
      <c r="O28" s="355"/>
      <c r="P28" s="355"/>
      <c r="Q28" s="355"/>
      <c r="R28" s="355"/>
    </row>
    <row r="29" spans="2:18" ht="24" x14ac:dyDescent="0.25">
      <c r="B29" s="443" t="s">
        <v>734</v>
      </c>
      <c r="C29" s="444" t="s">
        <v>49</v>
      </c>
      <c r="D29" s="444" t="s">
        <v>50</v>
      </c>
      <c r="E29" s="444" t="s">
        <v>734</v>
      </c>
      <c r="F29" s="445">
        <v>96385</v>
      </c>
      <c r="G29" s="446" t="s">
        <v>776</v>
      </c>
      <c r="H29" s="447" t="s">
        <v>770</v>
      </c>
      <c r="I29" s="448">
        <v>6392.34</v>
      </c>
      <c r="J29" s="449">
        <v>10.47</v>
      </c>
      <c r="K29" s="448">
        <v>13.48</v>
      </c>
      <c r="L29" s="450">
        <v>86168.74</v>
      </c>
      <c r="M29" s="355"/>
      <c r="N29" s="355"/>
      <c r="O29" s="355"/>
      <c r="P29" s="355"/>
      <c r="Q29" s="355"/>
      <c r="R29" s="355"/>
    </row>
    <row r="30" spans="2:18" x14ac:dyDescent="0.25">
      <c r="B30" s="435" t="s">
        <v>735</v>
      </c>
      <c r="C30" s="436"/>
      <c r="D30" s="436"/>
      <c r="E30" s="436"/>
      <c r="F30" s="437"/>
      <c r="G30" s="438" t="s">
        <v>536</v>
      </c>
      <c r="H30" s="439"/>
      <c r="I30" s="440"/>
      <c r="J30" s="441"/>
      <c r="K30" s="440"/>
      <c r="L30" s="442">
        <v>26480.63</v>
      </c>
      <c r="M30" s="355"/>
      <c r="N30" s="355"/>
      <c r="O30" s="355"/>
      <c r="P30" s="355"/>
      <c r="Q30" s="355"/>
      <c r="R30" s="355"/>
    </row>
    <row r="31" spans="2:18" x14ac:dyDescent="0.25">
      <c r="B31" s="443" t="s">
        <v>736</v>
      </c>
      <c r="C31" s="444" t="s">
        <v>49</v>
      </c>
      <c r="D31" s="444" t="s">
        <v>50</v>
      </c>
      <c r="E31" s="444" t="s">
        <v>736</v>
      </c>
      <c r="F31" s="445">
        <v>97082</v>
      </c>
      <c r="G31" s="446" t="s">
        <v>777</v>
      </c>
      <c r="H31" s="447" t="s">
        <v>770</v>
      </c>
      <c r="I31" s="448">
        <v>259.20000000000005</v>
      </c>
      <c r="J31" s="449">
        <v>49.48</v>
      </c>
      <c r="K31" s="448">
        <v>63.74</v>
      </c>
      <c r="L31" s="450">
        <v>16521.400000000001</v>
      </c>
      <c r="M31" s="355"/>
      <c r="N31" s="355"/>
      <c r="O31" s="355"/>
      <c r="P31" s="355"/>
      <c r="Q31" s="355"/>
      <c r="R31" s="355"/>
    </row>
    <row r="32" spans="2:18" ht="36" x14ac:dyDescent="0.25">
      <c r="B32" s="443" t="s">
        <v>737</v>
      </c>
      <c r="C32" s="444" t="s">
        <v>49</v>
      </c>
      <c r="D32" s="444" t="s">
        <v>50</v>
      </c>
      <c r="E32" s="444" t="s">
        <v>737</v>
      </c>
      <c r="F32" s="445">
        <v>97083</v>
      </c>
      <c r="G32" s="446" t="s">
        <v>778</v>
      </c>
      <c r="H32" s="447" t="s">
        <v>41</v>
      </c>
      <c r="I32" s="448">
        <v>2912.056</v>
      </c>
      <c r="J32" s="449">
        <v>2.66</v>
      </c>
      <c r="K32" s="448">
        <v>3.42</v>
      </c>
      <c r="L32" s="450">
        <v>9959.23</v>
      </c>
      <c r="M32" s="355"/>
      <c r="N32" s="355"/>
      <c r="O32" s="355"/>
      <c r="P32" s="355"/>
      <c r="Q32" s="355"/>
      <c r="R32" s="355"/>
    </row>
    <row r="33" spans="2:18" x14ac:dyDescent="0.25">
      <c r="B33" s="443"/>
      <c r="C33" s="444"/>
      <c r="D33" s="444"/>
      <c r="E33" s="444"/>
      <c r="F33" s="445"/>
      <c r="G33" s="451"/>
      <c r="H33" s="452"/>
      <c r="I33" s="453"/>
      <c r="J33" s="454"/>
      <c r="K33" s="455"/>
      <c r="L33" s="456"/>
      <c r="M33" s="355"/>
      <c r="N33" s="355"/>
      <c r="O33" s="355"/>
      <c r="P33" s="355"/>
      <c r="Q33" s="355"/>
      <c r="R33" s="355"/>
    </row>
    <row r="34" spans="2:18" x14ac:dyDescent="0.25">
      <c r="B34" s="465" t="s">
        <v>14</v>
      </c>
      <c r="C34" s="466"/>
      <c r="D34" s="466"/>
      <c r="E34" s="466"/>
      <c r="F34" s="467"/>
      <c r="G34" s="460" t="s">
        <v>535</v>
      </c>
      <c r="H34" s="468"/>
      <c r="I34" s="469"/>
      <c r="J34" s="470"/>
      <c r="K34" s="469"/>
      <c r="L34" s="464">
        <v>863710.06</v>
      </c>
      <c r="M34" s="355"/>
      <c r="N34" s="355"/>
      <c r="O34" s="355"/>
      <c r="P34" s="355"/>
      <c r="Q34" s="355"/>
      <c r="R34" s="355"/>
    </row>
    <row r="35" spans="2:18" x14ac:dyDescent="0.25">
      <c r="B35" s="435" t="s">
        <v>575</v>
      </c>
      <c r="C35" s="436"/>
      <c r="D35" s="436"/>
      <c r="E35" s="436"/>
      <c r="F35" s="437"/>
      <c r="G35" s="438" t="s">
        <v>536</v>
      </c>
      <c r="H35" s="439"/>
      <c r="I35" s="440"/>
      <c r="J35" s="441"/>
      <c r="K35" s="440"/>
      <c r="L35" s="442">
        <v>858377.26</v>
      </c>
      <c r="M35" s="355"/>
      <c r="N35" s="355"/>
      <c r="O35" s="355"/>
      <c r="P35" s="355"/>
      <c r="Q35" s="355"/>
      <c r="R35" s="355"/>
    </row>
    <row r="36" spans="2:18" ht="36" x14ac:dyDescent="0.25">
      <c r="B36" s="443" t="s">
        <v>576</v>
      </c>
      <c r="C36" s="444" t="s">
        <v>49</v>
      </c>
      <c r="D36" s="444" t="s">
        <v>50</v>
      </c>
      <c r="E36" s="444" t="s">
        <v>576</v>
      </c>
      <c r="F36" s="445">
        <v>97086</v>
      </c>
      <c r="G36" s="446" t="s">
        <v>779</v>
      </c>
      <c r="H36" s="447" t="s">
        <v>41</v>
      </c>
      <c r="I36" s="448">
        <v>222.39999999999998</v>
      </c>
      <c r="J36" s="449">
        <v>110.41</v>
      </c>
      <c r="K36" s="448">
        <v>142.22999999999999</v>
      </c>
      <c r="L36" s="450">
        <v>31631.95</v>
      </c>
      <c r="M36" s="355"/>
      <c r="N36" s="355"/>
      <c r="O36" s="355"/>
      <c r="P36" s="355"/>
      <c r="Q36" s="355"/>
      <c r="R36" s="355"/>
    </row>
    <row r="37" spans="2:18" ht="24" x14ac:dyDescent="0.25">
      <c r="B37" s="443" t="s">
        <v>577</v>
      </c>
      <c r="C37" s="444" t="s">
        <v>49</v>
      </c>
      <c r="D37" s="444" t="s">
        <v>50</v>
      </c>
      <c r="E37" s="444" t="s">
        <v>577</v>
      </c>
      <c r="F37" s="471">
        <v>97113</v>
      </c>
      <c r="G37" s="446" t="s">
        <v>780</v>
      </c>
      <c r="H37" s="447" t="s">
        <v>41</v>
      </c>
      <c r="I37" s="448">
        <v>2912.056</v>
      </c>
      <c r="J37" s="449">
        <v>1.95</v>
      </c>
      <c r="K37" s="448">
        <v>2.5099999999999998</v>
      </c>
      <c r="L37" s="450">
        <v>7309.26</v>
      </c>
      <c r="M37" s="355"/>
      <c r="N37" s="355"/>
      <c r="O37" s="355"/>
      <c r="P37" s="355"/>
      <c r="Q37" s="355"/>
      <c r="R37" s="355"/>
    </row>
    <row r="38" spans="2:18" ht="24" x14ac:dyDescent="0.25">
      <c r="B38" s="443" t="s">
        <v>578</v>
      </c>
      <c r="C38" s="444" t="s">
        <v>49</v>
      </c>
      <c r="D38" s="444" t="s">
        <v>50</v>
      </c>
      <c r="E38" s="444" t="s">
        <v>578</v>
      </c>
      <c r="F38" s="471">
        <v>103076</v>
      </c>
      <c r="G38" s="446" t="s">
        <v>765</v>
      </c>
      <c r="H38" s="447" t="s">
        <v>41</v>
      </c>
      <c r="I38" s="448">
        <v>2912.056</v>
      </c>
      <c r="J38" s="449">
        <v>151.19</v>
      </c>
      <c r="K38" s="448">
        <v>194.76</v>
      </c>
      <c r="L38" s="450">
        <v>567152.02</v>
      </c>
      <c r="M38" s="355"/>
      <c r="N38" s="355"/>
      <c r="O38" s="355"/>
      <c r="P38" s="355"/>
      <c r="Q38" s="355"/>
      <c r="R38" s="355"/>
    </row>
    <row r="39" spans="2:18" ht="24" x14ac:dyDescent="0.25">
      <c r="B39" s="443" t="s">
        <v>579</v>
      </c>
      <c r="C39" s="444" t="s">
        <v>49</v>
      </c>
      <c r="D39" s="444" t="s">
        <v>50</v>
      </c>
      <c r="E39" s="444" t="s">
        <v>579</v>
      </c>
      <c r="F39" s="445">
        <v>97090</v>
      </c>
      <c r="G39" s="446" t="s">
        <v>781</v>
      </c>
      <c r="H39" s="447" t="s">
        <v>146</v>
      </c>
      <c r="I39" s="448">
        <v>12812.8</v>
      </c>
      <c r="J39" s="449">
        <v>15.29</v>
      </c>
      <c r="K39" s="448">
        <v>19.690000000000001</v>
      </c>
      <c r="L39" s="450">
        <v>252284.03</v>
      </c>
      <c r="M39" s="355"/>
      <c r="N39" s="355"/>
      <c r="O39" s="355"/>
      <c r="P39" s="355"/>
      <c r="Q39" s="355"/>
      <c r="R39" s="355"/>
    </row>
    <row r="40" spans="2:18" x14ac:dyDescent="0.25">
      <c r="B40" s="435" t="s">
        <v>580</v>
      </c>
      <c r="C40" s="436"/>
      <c r="D40" s="436"/>
      <c r="E40" s="436"/>
      <c r="F40" s="437"/>
      <c r="G40" s="438" t="s">
        <v>538</v>
      </c>
      <c r="H40" s="439"/>
      <c r="I40" s="440"/>
      <c r="J40" s="441"/>
      <c r="K40" s="440"/>
      <c r="L40" s="442">
        <v>5332.8</v>
      </c>
      <c r="M40" s="355"/>
      <c r="N40" s="355"/>
      <c r="O40" s="355"/>
      <c r="P40" s="355"/>
      <c r="Q40" s="355"/>
      <c r="R40" s="355"/>
    </row>
    <row r="41" spans="2:18" ht="36" x14ac:dyDescent="0.25">
      <c r="B41" s="472" t="s">
        <v>581</v>
      </c>
      <c r="C41" s="444" t="s">
        <v>49</v>
      </c>
      <c r="D41" s="444" t="s">
        <v>52</v>
      </c>
      <c r="E41" s="444" t="s">
        <v>581</v>
      </c>
      <c r="F41" s="445" t="s">
        <v>698</v>
      </c>
      <c r="G41" s="446" t="s">
        <v>699</v>
      </c>
      <c r="H41" s="447" t="s">
        <v>41</v>
      </c>
      <c r="I41" s="448">
        <v>220</v>
      </c>
      <c r="J41" s="449">
        <v>18.82</v>
      </c>
      <c r="K41" s="448">
        <v>24.24</v>
      </c>
      <c r="L41" s="450">
        <v>5332.8</v>
      </c>
      <c r="M41" s="355"/>
      <c r="N41" s="355"/>
      <c r="O41" s="355"/>
      <c r="P41" s="355"/>
      <c r="Q41" s="355"/>
      <c r="R41" s="355"/>
    </row>
    <row r="42" spans="2:18" x14ac:dyDescent="0.25">
      <c r="B42" s="472"/>
      <c r="C42" s="473"/>
      <c r="D42" s="473"/>
      <c r="E42" s="473"/>
      <c r="F42" s="471"/>
      <c r="G42" s="474"/>
      <c r="H42" s="473"/>
      <c r="I42" s="475"/>
      <c r="J42" s="476"/>
      <c r="K42" s="477"/>
      <c r="L42" s="478"/>
      <c r="M42" s="355"/>
      <c r="N42" s="355"/>
      <c r="O42" s="355"/>
      <c r="P42" s="355"/>
      <c r="Q42" s="355"/>
      <c r="R42" s="355"/>
    </row>
    <row r="43" spans="2:18" x14ac:dyDescent="0.25">
      <c r="B43" s="479" t="s">
        <v>30</v>
      </c>
      <c r="C43" s="480"/>
      <c r="D43" s="480"/>
      <c r="E43" s="480"/>
      <c r="F43" s="481"/>
      <c r="G43" s="482" t="s">
        <v>537</v>
      </c>
      <c r="H43" s="483"/>
      <c r="I43" s="484"/>
      <c r="J43" s="485"/>
      <c r="K43" s="484"/>
      <c r="L43" s="486">
        <v>1321118.3400000001</v>
      </c>
      <c r="M43" s="355"/>
      <c r="N43" s="355"/>
      <c r="O43" s="355"/>
      <c r="P43" s="355"/>
      <c r="Q43" s="355"/>
      <c r="R43" s="355"/>
    </row>
    <row r="44" spans="2:18" x14ac:dyDescent="0.25">
      <c r="B44" s="435" t="s">
        <v>31</v>
      </c>
      <c r="C44" s="436"/>
      <c r="D44" s="436"/>
      <c r="E44" s="436"/>
      <c r="F44" s="437"/>
      <c r="G44" s="438" t="s">
        <v>537</v>
      </c>
      <c r="H44" s="439"/>
      <c r="I44" s="440"/>
      <c r="J44" s="441"/>
      <c r="K44" s="440"/>
      <c r="L44" s="442">
        <v>1321118.3400000001</v>
      </c>
      <c r="M44" s="355"/>
      <c r="N44" s="355"/>
      <c r="O44" s="355"/>
      <c r="P44" s="355"/>
      <c r="Q44" s="355"/>
      <c r="R44" s="355"/>
    </row>
    <row r="45" spans="2:18" ht="36" x14ac:dyDescent="0.25">
      <c r="B45" s="472" t="s">
        <v>115</v>
      </c>
      <c r="C45" s="444" t="s">
        <v>49</v>
      </c>
      <c r="D45" s="444" t="s">
        <v>52</v>
      </c>
      <c r="E45" s="444" t="s">
        <v>115</v>
      </c>
      <c r="F45" s="487" t="s">
        <v>695</v>
      </c>
      <c r="G45" s="446" t="s">
        <v>758</v>
      </c>
      <c r="H45" s="447" t="s">
        <v>41</v>
      </c>
      <c r="I45" s="448">
        <v>9533.6</v>
      </c>
      <c r="J45" s="449">
        <v>15.809999999999999</v>
      </c>
      <c r="K45" s="448">
        <v>20.36</v>
      </c>
      <c r="L45" s="450">
        <v>194104.09</v>
      </c>
      <c r="M45" s="355"/>
      <c r="N45" s="355"/>
      <c r="O45" s="355"/>
      <c r="P45" s="355"/>
      <c r="Q45" s="355"/>
      <c r="R45" s="355"/>
    </row>
    <row r="46" spans="2:18" ht="24" x14ac:dyDescent="0.25">
      <c r="B46" s="472" t="s">
        <v>508</v>
      </c>
      <c r="C46" s="444" t="s">
        <v>49</v>
      </c>
      <c r="D46" s="444" t="s">
        <v>50</v>
      </c>
      <c r="E46" s="444" t="s">
        <v>508</v>
      </c>
      <c r="F46" s="487">
        <v>91595</v>
      </c>
      <c r="G46" s="446" t="s">
        <v>766</v>
      </c>
      <c r="H46" s="447" t="s">
        <v>146</v>
      </c>
      <c r="I46" s="448">
        <v>13120</v>
      </c>
      <c r="J46" s="449">
        <v>11.66</v>
      </c>
      <c r="K46" s="448">
        <v>15.02</v>
      </c>
      <c r="L46" s="450">
        <v>197062.39999999999</v>
      </c>
      <c r="M46" s="355"/>
      <c r="N46" s="355"/>
      <c r="O46" s="355"/>
      <c r="P46" s="355"/>
      <c r="Q46" s="355"/>
      <c r="R46" s="355"/>
    </row>
    <row r="47" spans="2:18" ht="48" x14ac:dyDescent="0.25">
      <c r="B47" s="472" t="s">
        <v>525</v>
      </c>
      <c r="C47" s="444" t="s">
        <v>49</v>
      </c>
      <c r="D47" s="444" t="s">
        <v>50</v>
      </c>
      <c r="E47" s="444" t="s">
        <v>525</v>
      </c>
      <c r="F47" s="487">
        <v>99439</v>
      </c>
      <c r="G47" s="446" t="s">
        <v>782</v>
      </c>
      <c r="H47" s="447" t="s">
        <v>770</v>
      </c>
      <c r="I47" s="448">
        <v>952.8</v>
      </c>
      <c r="J47" s="449">
        <v>725.18</v>
      </c>
      <c r="K47" s="448">
        <v>934.17</v>
      </c>
      <c r="L47" s="450">
        <v>890077.17</v>
      </c>
      <c r="M47" s="355"/>
      <c r="N47" s="355"/>
      <c r="O47" s="355"/>
      <c r="P47" s="355"/>
      <c r="Q47" s="355"/>
      <c r="R47" s="355"/>
    </row>
    <row r="48" spans="2:18" ht="24" x14ac:dyDescent="0.25">
      <c r="B48" s="472" t="s">
        <v>539</v>
      </c>
      <c r="C48" s="444" t="s">
        <v>49</v>
      </c>
      <c r="D48" s="444" t="s">
        <v>50</v>
      </c>
      <c r="E48" s="444" t="s">
        <v>539</v>
      </c>
      <c r="F48" s="487">
        <v>103673</v>
      </c>
      <c r="G48" s="446" t="s">
        <v>783</v>
      </c>
      <c r="H48" s="447" t="s">
        <v>770</v>
      </c>
      <c r="I48" s="448">
        <v>952.8</v>
      </c>
      <c r="J48" s="449">
        <v>32.49</v>
      </c>
      <c r="K48" s="448">
        <v>41.85</v>
      </c>
      <c r="L48" s="450">
        <v>39874.68</v>
      </c>
      <c r="M48" s="355"/>
      <c r="N48" s="355"/>
      <c r="O48" s="355"/>
      <c r="P48" s="355"/>
      <c r="Q48" s="355"/>
      <c r="R48" s="355"/>
    </row>
    <row r="49" spans="2:18" x14ac:dyDescent="0.25">
      <c r="B49" s="443"/>
      <c r="C49" s="444"/>
      <c r="D49" s="444"/>
      <c r="E49" s="444"/>
      <c r="F49" s="445"/>
      <c r="G49" s="451"/>
      <c r="H49" s="452"/>
      <c r="I49" s="453"/>
      <c r="J49" s="454"/>
      <c r="K49" s="455"/>
      <c r="L49" s="456"/>
      <c r="M49" s="355"/>
      <c r="N49" s="355"/>
      <c r="O49" s="355"/>
      <c r="P49" s="355"/>
      <c r="Q49" s="355"/>
      <c r="R49" s="355"/>
    </row>
    <row r="50" spans="2:18" x14ac:dyDescent="0.25">
      <c r="B50" s="465" t="s">
        <v>53</v>
      </c>
      <c r="C50" s="466"/>
      <c r="D50" s="466"/>
      <c r="E50" s="466"/>
      <c r="F50" s="467"/>
      <c r="G50" s="460" t="s">
        <v>116</v>
      </c>
      <c r="H50" s="468"/>
      <c r="I50" s="469"/>
      <c r="J50" s="470"/>
      <c r="K50" s="469"/>
      <c r="L50" s="488">
        <v>1010246.25</v>
      </c>
      <c r="M50" s="355"/>
      <c r="N50" s="355"/>
      <c r="O50" s="355"/>
      <c r="P50" s="355"/>
      <c r="Q50" s="355"/>
      <c r="R50" s="355"/>
    </row>
    <row r="51" spans="2:18" x14ac:dyDescent="0.25">
      <c r="B51" s="435" t="s">
        <v>54</v>
      </c>
      <c r="C51" s="436"/>
      <c r="D51" s="436"/>
      <c r="E51" s="436"/>
      <c r="F51" s="437"/>
      <c r="G51" s="438" t="s">
        <v>583</v>
      </c>
      <c r="H51" s="439"/>
      <c r="I51" s="440"/>
      <c r="J51" s="441"/>
      <c r="K51" s="440"/>
      <c r="L51" s="442">
        <v>739847.48</v>
      </c>
      <c r="M51" s="355"/>
      <c r="N51" s="355"/>
      <c r="O51" s="355"/>
      <c r="P51" s="355"/>
      <c r="Q51" s="355"/>
      <c r="R51" s="355"/>
    </row>
    <row r="52" spans="2:18" ht="24" x14ac:dyDescent="0.25">
      <c r="B52" s="443" t="s">
        <v>582</v>
      </c>
      <c r="C52" s="444" t="s">
        <v>49</v>
      </c>
      <c r="D52" s="444" t="s">
        <v>52</v>
      </c>
      <c r="E52" s="444" t="s">
        <v>582</v>
      </c>
      <c r="F52" s="445" t="s">
        <v>762</v>
      </c>
      <c r="G52" s="446" t="s">
        <v>763</v>
      </c>
      <c r="H52" s="447" t="s">
        <v>146</v>
      </c>
      <c r="I52" s="448">
        <v>44355.364509999999</v>
      </c>
      <c r="J52" s="449">
        <v>12.950000000000001</v>
      </c>
      <c r="K52" s="448">
        <v>16.68</v>
      </c>
      <c r="L52" s="450">
        <v>739847.48</v>
      </c>
      <c r="M52" s="355"/>
      <c r="N52" s="355"/>
      <c r="O52" s="355"/>
      <c r="P52" s="355"/>
      <c r="Q52" s="355"/>
      <c r="R52" s="355"/>
    </row>
    <row r="53" spans="2:18" x14ac:dyDescent="0.25">
      <c r="B53" s="435" t="s">
        <v>55</v>
      </c>
      <c r="C53" s="436"/>
      <c r="D53" s="436"/>
      <c r="E53" s="436"/>
      <c r="F53" s="437"/>
      <c r="G53" s="438" t="s">
        <v>584</v>
      </c>
      <c r="H53" s="439"/>
      <c r="I53" s="440"/>
      <c r="J53" s="441"/>
      <c r="K53" s="440"/>
      <c r="L53" s="442">
        <v>175193.73</v>
      </c>
      <c r="M53" s="355"/>
      <c r="N53" s="355"/>
      <c r="O53" s="355"/>
      <c r="P53" s="355"/>
      <c r="Q53" s="355"/>
      <c r="R53" s="355"/>
    </row>
    <row r="54" spans="2:18" ht="24" x14ac:dyDescent="0.25">
      <c r="B54" s="504" t="s">
        <v>585</v>
      </c>
      <c r="C54" s="505" t="s">
        <v>49</v>
      </c>
      <c r="D54" s="505" t="s">
        <v>50</v>
      </c>
      <c r="E54" s="75" t="s">
        <v>585</v>
      </c>
      <c r="F54" s="506">
        <v>94442</v>
      </c>
      <c r="G54" s="507" t="s">
        <v>784</v>
      </c>
      <c r="H54" s="508" t="s">
        <v>41</v>
      </c>
      <c r="I54" s="509">
        <v>3834.4</v>
      </c>
      <c r="J54" s="510">
        <v>35.47</v>
      </c>
      <c r="K54" s="509">
        <v>45.69</v>
      </c>
      <c r="L54" s="511">
        <v>175193.73</v>
      </c>
      <c r="M54" s="355"/>
      <c r="N54" s="355"/>
      <c r="O54" s="355"/>
      <c r="P54" s="355"/>
      <c r="Q54" s="355"/>
      <c r="R54" s="355"/>
    </row>
    <row r="55" spans="2:18" x14ac:dyDescent="0.25">
      <c r="B55" s="435" t="s">
        <v>544</v>
      </c>
      <c r="C55" s="436"/>
      <c r="D55" s="436"/>
      <c r="E55" s="436"/>
      <c r="F55" s="437"/>
      <c r="G55" s="438" t="s">
        <v>587</v>
      </c>
      <c r="H55" s="439"/>
      <c r="I55" s="440"/>
      <c r="J55" s="441"/>
      <c r="K55" s="440"/>
      <c r="L55" s="442">
        <v>95205.040000000008</v>
      </c>
      <c r="M55" s="355"/>
      <c r="N55" s="355"/>
      <c r="O55" s="355"/>
      <c r="P55" s="355"/>
      <c r="Q55" s="355"/>
      <c r="R55" s="355"/>
    </row>
    <row r="56" spans="2:18" ht="24" x14ac:dyDescent="0.25">
      <c r="B56" s="443" t="s">
        <v>586</v>
      </c>
      <c r="C56" s="444" t="s">
        <v>49</v>
      </c>
      <c r="D56" s="444" t="s">
        <v>50</v>
      </c>
      <c r="E56" s="444" t="s">
        <v>586</v>
      </c>
      <c r="F56" s="445">
        <v>94231</v>
      </c>
      <c r="G56" s="446" t="s">
        <v>785</v>
      </c>
      <c r="H56" s="447" t="s">
        <v>126</v>
      </c>
      <c r="I56" s="448">
        <v>834.4</v>
      </c>
      <c r="J56" s="449">
        <v>49.92</v>
      </c>
      <c r="K56" s="448">
        <v>64.3</v>
      </c>
      <c r="L56" s="450">
        <v>53651.92</v>
      </c>
      <c r="M56" s="355"/>
      <c r="N56" s="355"/>
      <c r="O56" s="355"/>
      <c r="P56" s="355"/>
      <c r="Q56" s="355"/>
      <c r="R56" s="355"/>
    </row>
    <row r="57" spans="2:18" x14ac:dyDescent="0.25">
      <c r="B57" s="443" t="s">
        <v>589</v>
      </c>
      <c r="C57" s="444" t="s">
        <v>49</v>
      </c>
      <c r="D57" s="444" t="s">
        <v>50</v>
      </c>
      <c r="E57" s="444" t="s">
        <v>589</v>
      </c>
      <c r="F57" s="445">
        <v>101979</v>
      </c>
      <c r="G57" s="446" t="s">
        <v>786</v>
      </c>
      <c r="H57" s="447" t="s">
        <v>126</v>
      </c>
      <c r="I57" s="448">
        <v>834.4</v>
      </c>
      <c r="J57" s="449">
        <v>38.659999999999997</v>
      </c>
      <c r="K57" s="448">
        <v>49.8</v>
      </c>
      <c r="L57" s="450">
        <v>41553.120000000003</v>
      </c>
      <c r="M57" s="355"/>
      <c r="N57" s="355"/>
      <c r="O57" s="355"/>
      <c r="P57" s="355"/>
      <c r="Q57" s="355"/>
      <c r="R57" s="355"/>
    </row>
    <row r="58" spans="2:18" x14ac:dyDescent="0.25">
      <c r="B58" s="443"/>
      <c r="C58" s="444"/>
      <c r="D58" s="444"/>
      <c r="E58" s="444"/>
      <c r="F58" s="445"/>
      <c r="G58" s="451"/>
      <c r="H58" s="452"/>
      <c r="I58" s="453"/>
      <c r="J58" s="454"/>
      <c r="K58" s="455"/>
      <c r="L58" s="456"/>
      <c r="M58" s="355"/>
      <c r="N58" s="355"/>
      <c r="O58" s="355"/>
      <c r="P58" s="355"/>
      <c r="Q58" s="355"/>
      <c r="R58" s="355"/>
    </row>
    <row r="59" spans="2:18" x14ac:dyDescent="0.25">
      <c r="B59" s="465" t="s">
        <v>117</v>
      </c>
      <c r="C59" s="466"/>
      <c r="D59" s="466"/>
      <c r="E59" s="466"/>
      <c r="F59" s="467"/>
      <c r="G59" s="460" t="s">
        <v>717</v>
      </c>
      <c r="H59" s="468"/>
      <c r="I59" s="469"/>
      <c r="J59" s="470"/>
      <c r="K59" s="469"/>
      <c r="L59" s="488">
        <v>150693.07</v>
      </c>
      <c r="M59" s="355"/>
      <c r="N59" s="355"/>
      <c r="O59" s="355"/>
      <c r="P59" s="355"/>
      <c r="Q59" s="355"/>
      <c r="R59" s="355"/>
    </row>
    <row r="60" spans="2:18" x14ac:dyDescent="0.25">
      <c r="B60" s="435" t="s">
        <v>118</v>
      </c>
      <c r="C60" s="436"/>
      <c r="D60" s="436"/>
      <c r="E60" s="436"/>
      <c r="F60" s="437"/>
      <c r="G60" s="438" t="s">
        <v>718</v>
      </c>
      <c r="H60" s="439"/>
      <c r="I60" s="440"/>
      <c r="J60" s="441"/>
      <c r="K60" s="440"/>
      <c r="L60" s="442">
        <v>127082.19</v>
      </c>
      <c r="M60" s="355"/>
      <c r="N60" s="355"/>
      <c r="O60" s="355"/>
      <c r="P60" s="355"/>
      <c r="Q60" s="355"/>
      <c r="R60" s="355"/>
    </row>
    <row r="61" spans="2:18" ht="36" x14ac:dyDescent="0.25">
      <c r="B61" s="443" t="s">
        <v>588</v>
      </c>
      <c r="C61" s="473" t="s">
        <v>49</v>
      </c>
      <c r="D61" s="473" t="s">
        <v>50</v>
      </c>
      <c r="E61" s="444" t="s">
        <v>588</v>
      </c>
      <c r="F61" s="445">
        <v>87273</v>
      </c>
      <c r="G61" s="446" t="s">
        <v>787</v>
      </c>
      <c r="H61" s="447" t="s">
        <v>41</v>
      </c>
      <c r="I61" s="448">
        <v>1635.7600000000002</v>
      </c>
      <c r="J61" s="449">
        <v>60.31</v>
      </c>
      <c r="K61" s="448">
        <v>77.69</v>
      </c>
      <c r="L61" s="450">
        <v>127082.19</v>
      </c>
      <c r="M61" s="355"/>
      <c r="N61" s="355"/>
      <c r="O61" s="355"/>
      <c r="P61" s="355"/>
      <c r="Q61" s="355"/>
      <c r="R61" s="355"/>
    </row>
    <row r="62" spans="2:18" x14ac:dyDescent="0.25">
      <c r="B62" s="435" t="s">
        <v>720</v>
      </c>
      <c r="C62" s="436"/>
      <c r="D62" s="436"/>
      <c r="E62" s="436"/>
      <c r="F62" s="437"/>
      <c r="G62" s="438" t="s">
        <v>719</v>
      </c>
      <c r="H62" s="439"/>
      <c r="I62" s="440"/>
      <c r="J62" s="441"/>
      <c r="K62" s="440"/>
      <c r="L62" s="442">
        <v>23610.880000000001</v>
      </c>
      <c r="M62" s="355"/>
      <c r="N62" s="355"/>
      <c r="O62" s="355"/>
      <c r="P62" s="355"/>
      <c r="Q62" s="355"/>
      <c r="R62" s="355"/>
    </row>
    <row r="63" spans="2:18" ht="36" x14ac:dyDescent="0.25">
      <c r="B63" s="443" t="s">
        <v>721</v>
      </c>
      <c r="C63" s="473" t="s">
        <v>49</v>
      </c>
      <c r="D63" s="473" t="s">
        <v>50</v>
      </c>
      <c r="E63" s="444" t="s">
        <v>721</v>
      </c>
      <c r="F63" s="445">
        <v>87249</v>
      </c>
      <c r="G63" s="446" t="s">
        <v>788</v>
      </c>
      <c r="H63" s="447" t="s">
        <v>41</v>
      </c>
      <c r="I63" s="448">
        <v>294.40000000000003</v>
      </c>
      <c r="J63" s="449">
        <v>62.26</v>
      </c>
      <c r="K63" s="448">
        <v>80.2</v>
      </c>
      <c r="L63" s="450">
        <v>23610.880000000001</v>
      </c>
      <c r="M63" s="355"/>
      <c r="N63" s="355"/>
      <c r="O63" s="355"/>
      <c r="P63" s="355"/>
      <c r="Q63" s="355"/>
      <c r="R63" s="355"/>
    </row>
    <row r="64" spans="2:18" x14ac:dyDescent="0.25">
      <c r="B64" s="443"/>
      <c r="C64" s="444"/>
      <c r="D64" s="444"/>
      <c r="E64" s="444"/>
      <c r="F64" s="445"/>
      <c r="G64" s="451"/>
      <c r="H64" s="452"/>
      <c r="I64" s="453"/>
      <c r="J64" s="454"/>
      <c r="K64" s="455"/>
      <c r="L64" s="456"/>
      <c r="M64" s="355"/>
      <c r="N64" s="355"/>
      <c r="O64" s="355"/>
      <c r="P64" s="355"/>
      <c r="Q64" s="355"/>
      <c r="R64" s="355"/>
    </row>
    <row r="65" spans="2:18" x14ac:dyDescent="0.25">
      <c r="B65" s="465" t="s">
        <v>56</v>
      </c>
      <c r="C65" s="466"/>
      <c r="D65" s="466"/>
      <c r="E65" s="466"/>
      <c r="F65" s="467"/>
      <c r="G65" s="460" t="s">
        <v>119</v>
      </c>
      <c r="H65" s="468"/>
      <c r="I65" s="469"/>
      <c r="J65" s="470"/>
      <c r="K65" s="469"/>
      <c r="L65" s="488">
        <v>703566.21</v>
      </c>
      <c r="M65" s="355"/>
      <c r="N65" s="355"/>
      <c r="O65" s="355"/>
      <c r="P65" s="355"/>
      <c r="Q65" s="355"/>
      <c r="R65" s="355"/>
    </row>
    <row r="66" spans="2:18" x14ac:dyDescent="0.25">
      <c r="B66" s="435" t="s">
        <v>57</v>
      </c>
      <c r="C66" s="436"/>
      <c r="D66" s="436"/>
      <c r="E66" s="436"/>
      <c r="F66" s="437"/>
      <c r="G66" s="438" t="s">
        <v>120</v>
      </c>
      <c r="H66" s="439"/>
      <c r="I66" s="440"/>
      <c r="J66" s="441"/>
      <c r="K66" s="440"/>
      <c r="L66" s="442">
        <v>225570.91999999998</v>
      </c>
      <c r="M66" s="355"/>
      <c r="N66" s="355"/>
      <c r="O66" s="355"/>
      <c r="P66" s="355"/>
      <c r="Q66" s="355"/>
      <c r="R66" s="355"/>
    </row>
    <row r="67" spans="2:18" ht="53.25" customHeight="1" x14ac:dyDescent="0.25">
      <c r="B67" s="443" t="s">
        <v>590</v>
      </c>
      <c r="C67" s="444" t="s">
        <v>49</v>
      </c>
      <c r="D67" s="444" t="s">
        <v>50</v>
      </c>
      <c r="E67" s="444" t="s">
        <v>590</v>
      </c>
      <c r="F67" s="445">
        <v>94559</v>
      </c>
      <c r="G67" s="446" t="s">
        <v>789</v>
      </c>
      <c r="H67" s="447" t="s">
        <v>41</v>
      </c>
      <c r="I67" s="448">
        <v>92.800000000000011</v>
      </c>
      <c r="J67" s="449">
        <v>644.04999999999995</v>
      </c>
      <c r="K67" s="448">
        <v>829.66</v>
      </c>
      <c r="L67" s="450">
        <v>76992.44</v>
      </c>
      <c r="M67" s="355"/>
      <c r="N67" s="355"/>
      <c r="O67" s="355"/>
      <c r="P67" s="355"/>
      <c r="Q67" s="355"/>
      <c r="R67" s="355"/>
    </row>
    <row r="68" spans="2:18" ht="51.75" customHeight="1" x14ac:dyDescent="0.25">
      <c r="B68" s="443" t="s">
        <v>591</v>
      </c>
      <c r="C68" s="444" t="s">
        <v>49</v>
      </c>
      <c r="D68" s="444" t="s">
        <v>50</v>
      </c>
      <c r="E68" s="444" t="s">
        <v>591</v>
      </c>
      <c r="F68" s="445">
        <v>94562</v>
      </c>
      <c r="G68" s="446" t="s">
        <v>790</v>
      </c>
      <c r="H68" s="447" t="s">
        <v>41</v>
      </c>
      <c r="I68" s="448">
        <v>96</v>
      </c>
      <c r="J68" s="449">
        <v>614.1</v>
      </c>
      <c r="K68" s="448">
        <v>791.08</v>
      </c>
      <c r="L68" s="450">
        <v>75943.679999999993</v>
      </c>
      <c r="M68" s="355"/>
      <c r="N68" s="355"/>
      <c r="O68" s="355"/>
      <c r="P68" s="355"/>
      <c r="Q68" s="355"/>
      <c r="R68" s="355"/>
    </row>
    <row r="69" spans="2:18" ht="48" x14ac:dyDescent="0.25">
      <c r="B69" s="443" t="s">
        <v>592</v>
      </c>
      <c r="C69" s="444" t="s">
        <v>49</v>
      </c>
      <c r="D69" s="444" t="s">
        <v>50</v>
      </c>
      <c r="E69" s="444" t="s">
        <v>592</v>
      </c>
      <c r="F69" s="445">
        <v>94570</v>
      </c>
      <c r="G69" s="446" t="s">
        <v>791</v>
      </c>
      <c r="H69" s="447" t="s">
        <v>41</v>
      </c>
      <c r="I69" s="448">
        <v>120</v>
      </c>
      <c r="J69" s="449">
        <v>469.88</v>
      </c>
      <c r="K69" s="448">
        <v>605.29</v>
      </c>
      <c r="L69" s="450">
        <v>72634.8</v>
      </c>
      <c r="M69" s="355"/>
      <c r="N69" s="355"/>
      <c r="O69" s="355"/>
      <c r="P69" s="355"/>
      <c r="Q69" s="355"/>
      <c r="R69" s="355"/>
    </row>
    <row r="70" spans="2:18" x14ac:dyDescent="0.25">
      <c r="B70" s="435" t="s">
        <v>593</v>
      </c>
      <c r="C70" s="436"/>
      <c r="D70" s="436"/>
      <c r="E70" s="436"/>
      <c r="F70" s="437"/>
      <c r="G70" s="438" t="s">
        <v>121</v>
      </c>
      <c r="H70" s="439"/>
      <c r="I70" s="440"/>
      <c r="J70" s="441"/>
      <c r="K70" s="440"/>
      <c r="L70" s="442">
        <v>404525.05</v>
      </c>
      <c r="M70" s="355"/>
      <c r="N70" s="355"/>
      <c r="O70" s="355"/>
      <c r="P70" s="355"/>
      <c r="Q70" s="355"/>
      <c r="R70" s="355"/>
    </row>
    <row r="71" spans="2:18" ht="36" x14ac:dyDescent="0.25">
      <c r="B71" s="443" t="s">
        <v>594</v>
      </c>
      <c r="C71" s="444" t="s">
        <v>49</v>
      </c>
      <c r="D71" s="444" t="s">
        <v>52</v>
      </c>
      <c r="E71" s="444" t="s">
        <v>594</v>
      </c>
      <c r="F71" s="445" t="s">
        <v>696</v>
      </c>
      <c r="G71" s="446" t="s">
        <v>700</v>
      </c>
      <c r="H71" s="447" t="s">
        <v>41</v>
      </c>
      <c r="I71" s="448">
        <v>537.6</v>
      </c>
      <c r="J71" s="449">
        <v>527.53</v>
      </c>
      <c r="K71" s="448">
        <v>679.56</v>
      </c>
      <c r="L71" s="450">
        <v>365331.45</v>
      </c>
      <c r="M71" s="355"/>
      <c r="N71" s="355"/>
      <c r="O71" s="355"/>
      <c r="P71" s="355"/>
      <c r="Q71" s="355"/>
      <c r="R71" s="355"/>
    </row>
    <row r="72" spans="2:18" ht="36" x14ac:dyDescent="0.25">
      <c r="B72" s="443" t="s">
        <v>595</v>
      </c>
      <c r="C72" s="444" t="s">
        <v>49</v>
      </c>
      <c r="D72" s="444" t="s">
        <v>50</v>
      </c>
      <c r="E72" s="444" t="s">
        <v>595</v>
      </c>
      <c r="F72" s="445">
        <v>91304</v>
      </c>
      <c r="G72" s="446" t="s">
        <v>792</v>
      </c>
      <c r="H72" s="447" t="s">
        <v>113</v>
      </c>
      <c r="I72" s="448">
        <v>320</v>
      </c>
      <c r="J72" s="449">
        <v>95.08</v>
      </c>
      <c r="K72" s="448">
        <v>122.48</v>
      </c>
      <c r="L72" s="450">
        <v>39193.599999999999</v>
      </c>
      <c r="M72" s="355"/>
      <c r="N72" s="355"/>
      <c r="O72" s="355"/>
      <c r="P72" s="355"/>
      <c r="Q72" s="355"/>
      <c r="R72" s="355"/>
    </row>
    <row r="73" spans="2:18" x14ac:dyDescent="0.25">
      <c r="B73" s="435" t="s">
        <v>596</v>
      </c>
      <c r="C73" s="436"/>
      <c r="D73" s="436"/>
      <c r="E73" s="436"/>
      <c r="F73" s="437"/>
      <c r="G73" s="438" t="s">
        <v>541</v>
      </c>
      <c r="H73" s="439"/>
      <c r="I73" s="440"/>
      <c r="J73" s="441"/>
      <c r="K73" s="440"/>
      <c r="L73" s="442">
        <v>73470.240000000005</v>
      </c>
      <c r="M73" s="355"/>
      <c r="N73" s="355"/>
      <c r="O73" s="355"/>
      <c r="P73" s="355"/>
      <c r="Q73" s="355"/>
      <c r="R73" s="355"/>
    </row>
    <row r="74" spans="2:18" ht="24" x14ac:dyDescent="0.25">
      <c r="B74" s="443" t="s">
        <v>597</v>
      </c>
      <c r="C74" s="444" t="s">
        <v>49</v>
      </c>
      <c r="D74" s="444" t="s">
        <v>50</v>
      </c>
      <c r="E74" s="444" t="s">
        <v>597</v>
      </c>
      <c r="F74" s="445">
        <v>102161</v>
      </c>
      <c r="G74" s="446" t="s">
        <v>793</v>
      </c>
      <c r="H74" s="447" t="s">
        <v>41</v>
      </c>
      <c r="I74" s="448">
        <v>216</v>
      </c>
      <c r="J74" s="449">
        <v>264.05</v>
      </c>
      <c r="K74" s="448">
        <v>340.14</v>
      </c>
      <c r="L74" s="450">
        <v>73470.240000000005</v>
      </c>
      <c r="M74" s="355"/>
      <c r="N74" s="355"/>
      <c r="O74" s="355"/>
      <c r="P74" s="355"/>
      <c r="Q74" s="355"/>
      <c r="R74" s="355"/>
    </row>
    <row r="75" spans="2:18" x14ac:dyDescent="0.25">
      <c r="B75" s="443"/>
      <c r="C75" s="444"/>
      <c r="D75" s="444"/>
      <c r="E75" s="444"/>
      <c r="F75" s="445"/>
      <c r="G75" s="451"/>
      <c r="H75" s="452"/>
      <c r="I75" s="453"/>
      <c r="J75" s="454"/>
      <c r="K75" s="455"/>
      <c r="L75" s="456"/>
      <c r="M75" s="355"/>
      <c r="N75" s="355"/>
      <c r="O75" s="355"/>
      <c r="P75" s="355"/>
      <c r="Q75" s="355"/>
      <c r="R75" s="355"/>
    </row>
    <row r="76" spans="2:18" x14ac:dyDescent="0.25">
      <c r="B76" s="465" t="s">
        <v>58</v>
      </c>
      <c r="C76" s="466"/>
      <c r="D76" s="466"/>
      <c r="E76" s="466"/>
      <c r="F76" s="467"/>
      <c r="G76" s="460" t="s">
        <v>694</v>
      </c>
      <c r="H76" s="468"/>
      <c r="I76" s="469"/>
      <c r="J76" s="470"/>
      <c r="K76" s="469"/>
      <c r="L76" s="488">
        <v>990651.51</v>
      </c>
      <c r="M76" s="355"/>
      <c r="N76" s="355"/>
      <c r="O76" s="355"/>
      <c r="P76" s="355"/>
      <c r="Q76" s="355"/>
      <c r="R76" s="355"/>
    </row>
    <row r="77" spans="2:18" x14ac:dyDescent="0.25">
      <c r="B77" s="435" t="s">
        <v>59</v>
      </c>
      <c r="C77" s="436"/>
      <c r="D77" s="436"/>
      <c r="E77" s="436"/>
      <c r="F77" s="437"/>
      <c r="G77" s="438" t="s">
        <v>528</v>
      </c>
      <c r="H77" s="439"/>
      <c r="I77" s="440"/>
      <c r="J77" s="441"/>
      <c r="K77" s="440"/>
      <c r="L77" s="442">
        <v>847409.27</v>
      </c>
      <c r="M77" s="355"/>
      <c r="N77" s="355"/>
      <c r="O77" s="355"/>
      <c r="P77" s="355"/>
      <c r="Q77" s="355"/>
      <c r="R77" s="355"/>
    </row>
    <row r="78" spans="2:18" ht="24" x14ac:dyDescent="0.25">
      <c r="B78" s="443" t="s">
        <v>134</v>
      </c>
      <c r="C78" s="444" t="s">
        <v>49</v>
      </c>
      <c r="D78" s="444" t="s">
        <v>50</v>
      </c>
      <c r="E78" s="444" t="s">
        <v>134</v>
      </c>
      <c r="F78" s="445">
        <v>94489</v>
      </c>
      <c r="G78" s="446" t="s">
        <v>794</v>
      </c>
      <c r="H78" s="447" t="s">
        <v>113</v>
      </c>
      <c r="I78" s="448">
        <v>160</v>
      </c>
      <c r="J78" s="449">
        <v>29.51</v>
      </c>
      <c r="K78" s="448">
        <v>38.01</v>
      </c>
      <c r="L78" s="450">
        <v>6081.6</v>
      </c>
      <c r="M78" s="355"/>
      <c r="N78" s="355"/>
      <c r="O78" s="355"/>
      <c r="P78" s="355"/>
      <c r="Q78" s="355"/>
      <c r="R78" s="355"/>
    </row>
    <row r="79" spans="2:18" ht="24" x14ac:dyDescent="0.25">
      <c r="B79" s="443" t="s">
        <v>135</v>
      </c>
      <c r="C79" s="444" t="s">
        <v>49</v>
      </c>
      <c r="D79" s="444" t="s">
        <v>50</v>
      </c>
      <c r="E79" s="444" t="s">
        <v>135</v>
      </c>
      <c r="F79" s="445">
        <v>94489</v>
      </c>
      <c r="G79" s="446" t="s">
        <v>794</v>
      </c>
      <c r="H79" s="447" t="s">
        <v>113</v>
      </c>
      <c r="I79" s="448">
        <v>80</v>
      </c>
      <c r="J79" s="449">
        <v>29.51</v>
      </c>
      <c r="K79" s="448">
        <v>38.01</v>
      </c>
      <c r="L79" s="450">
        <v>3040.8</v>
      </c>
      <c r="M79" s="355"/>
      <c r="N79" s="355"/>
      <c r="O79" s="355"/>
      <c r="P79" s="355"/>
      <c r="Q79" s="355"/>
      <c r="R79" s="355"/>
    </row>
    <row r="80" spans="2:18" x14ac:dyDescent="0.25">
      <c r="B80" s="443" t="s">
        <v>540</v>
      </c>
      <c r="C80" s="444" t="s">
        <v>49</v>
      </c>
      <c r="D80" s="444" t="s">
        <v>52</v>
      </c>
      <c r="E80" s="444" t="s">
        <v>540</v>
      </c>
      <c r="F80" s="445" t="s">
        <v>701</v>
      </c>
      <c r="G80" s="446" t="s">
        <v>702</v>
      </c>
      <c r="H80" s="447" t="s">
        <v>113</v>
      </c>
      <c r="I80" s="448">
        <v>320</v>
      </c>
      <c r="J80" s="449">
        <v>19.899999999999999</v>
      </c>
      <c r="K80" s="448">
        <v>25.63</v>
      </c>
      <c r="L80" s="450">
        <v>8201.6</v>
      </c>
      <c r="M80" s="355"/>
      <c r="N80" s="355"/>
      <c r="O80" s="355"/>
      <c r="P80" s="355"/>
      <c r="Q80" s="355"/>
      <c r="R80" s="355"/>
    </row>
    <row r="81" spans="2:18" ht="24" x14ac:dyDescent="0.25">
      <c r="B81" s="443" t="s">
        <v>550</v>
      </c>
      <c r="C81" s="444" t="s">
        <v>49</v>
      </c>
      <c r="D81" s="444" t="s">
        <v>50</v>
      </c>
      <c r="E81" s="444" t="s">
        <v>550</v>
      </c>
      <c r="F81" s="445">
        <v>89402</v>
      </c>
      <c r="G81" s="446" t="s">
        <v>795</v>
      </c>
      <c r="H81" s="447" t="s">
        <v>126</v>
      </c>
      <c r="I81" s="448">
        <v>22.400000000000002</v>
      </c>
      <c r="J81" s="449">
        <v>11.68</v>
      </c>
      <c r="K81" s="448">
        <v>15.04</v>
      </c>
      <c r="L81" s="450">
        <v>336.89</v>
      </c>
      <c r="M81" s="355"/>
      <c r="N81" s="355"/>
      <c r="O81" s="355"/>
      <c r="P81" s="355"/>
      <c r="Q81" s="355"/>
      <c r="R81" s="355"/>
    </row>
    <row r="82" spans="2:18" ht="48" x14ac:dyDescent="0.25">
      <c r="B82" s="443" t="s">
        <v>601</v>
      </c>
      <c r="C82" s="444" t="s">
        <v>49</v>
      </c>
      <c r="D82" s="444" t="s">
        <v>50</v>
      </c>
      <c r="E82" s="444" t="s">
        <v>601</v>
      </c>
      <c r="F82" s="445">
        <v>94703</v>
      </c>
      <c r="G82" s="446" t="s">
        <v>796</v>
      </c>
      <c r="H82" s="447" t="s">
        <v>113</v>
      </c>
      <c r="I82" s="448">
        <v>80</v>
      </c>
      <c r="J82" s="449">
        <v>22.96</v>
      </c>
      <c r="K82" s="448">
        <v>29.57</v>
      </c>
      <c r="L82" s="450">
        <v>2365.6</v>
      </c>
      <c r="M82" s="355"/>
      <c r="N82" s="355"/>
      <c r="O82" s="355"/>
      <c r="P82" s="355"/>
      <c r="Q82" s="355"/>
      <c r="R82" s="355"/>
    </row>
    <row r="83" spans="2:18" ht="36" x14ac:dyDescent="0.25">
      <c r="B83" s="443" t="s">
        <v>602</v>
      </c>
      <c r="C83" s="444" t="s">
        <v>49</v>
      </c>
      <c r="D83" s="444" t="s">
        <v>50</v>
      </c>
      <c r="E83" s="444" t="s">
        <v>602</v>
      </c>
      <c r="F83" s="445">
        <v>89383</v>
      </c>
      <c r="G83" s="446" t="s">
        <v>797</v>
      </c>
      <c r="H83" s="447" t="s">
        <v>113</v>
      </c>
      <c r="I83" s="448">
        <v>160</v>
      </c>
      <c r="J83" s="449">
        <v>5.79</v>
      </c>
      <c r="K83" s="448">
        <v>7.45</v>
      </c>
      <c r="L83" s="450">
        <v>1192</v>
      </c>
      <c r="M83" s="355"/>
      <c r="N83" s="355"/>
      <c r="O83" s="355"/>
      <c r="P83" s="355"/>
      <c r="Q83" s="355"/>
      <c r="R83" s="355"/>
    </row>
    <row r="84" spans="2:18" ht="24" x14ac:dyDescent="0.25">
      <c r="B84" s="443" t="s">
        <v>603</v>
      </c>
      <c r="C84" s="444" t="s">
        <v>49</v>
      </c>
      <c r="D84" s="444" t="s">
        <v>50</v>
      </c>
      <c r="E84" s="444" t="s">
        <v>603</v>
      </c>
      <c r="F84" s="445">
        <v>89409</v>
      </c>
      <c r="G84" s="446" t="s">
        <v>798</v>
      </c>
      <c r="H84" s="447" t="s">
        <v>113</v>
      </c>
      <c r="I84" s="448">
        <v>80</v>
      </c>
      <c r="J84" s="449">
        <v>8.32</v>
      </c>
      <c r="K84" s="448">
        <v>10.71</v>
      </c>
      <c r="L84" s="450">
        <v>856.8</v>
      </c>
      <c r="M84" s="355"/>
      <c r="N84" s="355"/>
      <c r="O84" s="355"/>
      <c r="P84" s="355"/>
      <c r="Q84" s="355"/>
      <c r="R84" s="355"/>
    </row>
    <row r="85" spans="2:18" ht="24" x14ac:dyDescent="0.25">
      <c r="B85" s="443" t="s">
        <v>604</v>
      </c>
      <c r="C85" s="444" t="s">
        <v>49</v>
      </c>
      <c r="D85" s="444" t="s">
        <v>50</v>
      </c>
      <c r="E85" s="444" t="s">
        <v>604</v>
      </c>
      <c r="F85" s="445">
        <v>89408</v>
      </c>
      <c r="G85" s="446" t="s">
        <v>799</v>
      </c>
      <c r="H85" s="447" t="s">
        <v>113</v>
      </c>
      <c r="I85" s="448">
        <v>720</v>
      </c>
      <c r="J85" s="449">
        <v>7.33</v>
      </c>
      <c r="K85" s="448">
        <v>9.44</v>
      </c>
      <c r="L85" s="450">
        <v>6796.8</v>
      </c>
      <c r="M85" s="355"/>
      <c r="N85" s="355"/>
      <c r="O85" s="355"/>
      <c r="P85" s="355"/>
      <c r="Q85" s="355"/>
      <c r="R85" s="355"/>
    </row>
    <row r="86" spans="2:18" ht="24" x14ac:dyDescent="0.25">
      <c r="B86" s="443" t="s">
        <v>605</v>
      </c>
      <c r="C86" s="444" t="s">
        <v>49</v>
      </c>
      <c r="D86" s="444" t="s">
        <v>50</v>
      </c>
      <c r="E86" s="444" t="s">
        <v>605</v>
      </c>
      <c r="F86" s="445">
        <v>89424</v>
      </c>
      <c r="G86" s="446" t="s">
        <v>800</v>
      </c>
      <c r="H86" s="447" t="s">
        <v>113</v>
      </c>
      <c r="I86" s="448">
        <v>80</v>
      </c>
      <c r="J86" s="449">
        <v>5.74</v>
      </c>
      <c r="K86" s="448">
        <v>7.39</v>
      </c>
      <c r="L86" s="450">
        <v>591.20000000000005</v>
      </c>
      <c r="M86" s="355"/>
      <c r="N86" s="355"/>
      <c r="O86" s="355"/>
      <c r="P86" s="355"/>
      <c r="Q86" s="355"/>
      <c r="R86" s="355"/>
    </row>
    <row r="87" spans="2:18" ht="24" x14ac:dyDescent="0.25">
      <c r="B87" s="443" t="s">
        <v>606</v>
      </c>
      <c r="C87" s="444" t="s">
        <v>49</v>
      </c>
      <c r="D87" s="444" t="s">
        <v>50</v>
      </c>
      <c r="E87" s="444" t="s">
        <v>606</v>
      </c>
      <c r="F87" s="445">
        <v>89402</v>
      </c>
      <c r="G87" s="446" t="s">
        <v>795</v>
      </c>
      <c r="H87" s="447" t="s">
        <v>126</v>
      </c>
      <c r="I87" s="448">
        <v>1108.8</v>
      </c>
      <c r="J87" s="449">
        <v>11.68</v>
      </c>
      <c r="K87" s="448">
        <v>15.04</v>
      </c>
      <c r="L87" s="450">
        <v>16676.349999999999</v>
      </c>
      <c r="M87" s="355"/>
      <c r="N87" s="355"/>
      <c r="O87" s="355"/>
      <c r="P87" s="355"/>
      <c r="Q87" s="355"/>
      <c r="R87" s="355"/>
    </row>
    <row r="88" spans="2:18" ht="36" x14ac:dyDescent="0.25">
      <c r="B88" s="443" t="s">
        <v>607</v>
      </c>
      <c r="C88" s="444" t="s">
        <v>49</v>
      </c>
      <c r="D88" s="444" t="s">
        <v>50</v>
      </c>
      <c r="E88" s="444" t="s">
        <v>607</v>
      </c>
      <c r="F88" s="445">
        <v>97902</v>
      </c>
      <c r="G88" s="446" t="s">
        <v>801</v>
      </c>
      <c r="H88" s="447" t="s">
        <v>113</v>
      </c>
      <c r="I88" s="448">
        <v>80</v>
      </c>
      <c r="J88" s="449">
        <v>506.68</v>
      </c>
      <c r="K88" s="448">
        <v>652.70000000000005</v>
      </c>
      <c r="L88" s="450">
        <v>52216</v>
      </c>
      <c r="M88" s="355"/>
      <c r="N88" s="355"/>
      <c r="O88" s="355"/>
      <c r="P88" s="355"/>
      <c r="Q88" s="355"/>
      <c r="R88" s="355"/>
    </row>
    <row r="89" spans="2:18" ht="36" x14ac:dyDescent="0.25">
      <c r="B89" s="443" t="s">
        <v>608</v>
      </c>
      <c r="C89" s="444" t="s">
        <v>49</v>
      </c>
      <c r="D89" s="444" t="s">
        <v>50</v>
      </c>
      <c r="E89" s="444" t="s">
        <v>608</v>
      </c>
      <c r="F89" s="445">
        <v>104328</v>
      </c>
      <c r="G89" s="446" t="s">
        <v>802</v>
      </c>
      <c r="H89" s="447" t="s">
        <v>113</v>
      </c>
      <c r="I89" s="448">
        <v>160</v>
      </c>
      <c r="J89" s="449">
        <v>71.31</v>
      </c>
      <c r="K89" s="448">
        <v>91.86</v>
      </c>
      <c r="L89" s="450">
        <v>14697.6</v>
      </c>
      <c r="M89" s="355"/>
      <c r="N89" s="355"/>
      <c r="O89" s="355"/>
      <c r="P89" s="355"/>
      <c r="Q89" s="355"/>
      <c r="R89" s="355"/>
    </row>
    <row r="90" spans="2:18" ht="36" x14ac:dyDescent="0.25">
      <c r="B90" s="443" t="s">
        <v>609</v>
      </c>
      <c r="C90" s="444" t="s">
        <v>49</v>
      </c>
      <c r="D90" s="444" t="s">
        <v>50</v>
      </c>
      <c r="E90" s="444" t="s">
        <v>609</v>
      </c>
      <c r="F90" s="445">
        <v>89728</v>
      </c>
      <c r="G90" s="446" t="s">
        <v>803</v>
      </c>
      <c r="H90" s="447" t="s">
        <v>113</v>
      </c>
      <c r="I90" s="448">
        <v>80</v>
      </c>
      <c r="J90" s="449">
        <v>12.82</v>
      </c>
      <c r="K90" s="448">
        <v>16.510000000000002</v>
      </c>
      <c r="L90" s="450">
        <v>1320.8</v>
      </c>
      <c r="M90" s="355"/>
      <c r="N90" s="355"/>
      <c r="O90" s="355"/>
      <c r="P90" s="355"/>
      <c r="Q90" s="355"/>
      <c r="R90" s="355"/>
    </row>
    <row r="91" spans="2:18" ht="36" x14ac:dyDescent="0.25">
      <c r="B91" s="443" t="s">
        <v>610</v>
      </c>
      <c r="C91" s="444" t="s">
        <v>49</v>
      </c>
      <c r="D91" s="444" t="s">
        <v>50</v>
      </c>
      <c r="E91" s="444" t="s">
        <v>610</v>
      </c>
      <c r="F91" s="445">
        <v>89726</v>
      </c>
      <c r="G91" s="446" t="s">
        <v>804</v>
      </c>
      <c r="H91" s="447" t="s">
        <v>113</v>
      </c>
      <c r="I91" s="448">
        <v>80</v>
      </c>
      <c r="J91" s="449">
        <v>9.6</v>
      </c>
      <c r="K91" s="448">
        <v>12.36</v>
      </c>
      <c r="L91" s="450">
        <v>988.8</v>
      </c>
      <c r="M91" s="355"/>
      <c r="N91" s="355"/>
      <c r="O91" s="355"/>
      <c r="P91" s="355"/>
      <c r="Q91" s="355"/>
      <c r="R91" s="355"/>
    </row>
    <row r="92" spans="2:18" ht="36" x14ac:dyDescent="0.25">
      <c r="B92" s="443" t="s">
        <v>611</v>
      </c>
      <c r="C92" s="444" t="s">
        <v>49</v>
      </c>
      <c r="D92" s="444" t="s">
        <v>50</v>
      </c>
      <c r="E92" s="444" t="s">
        <v>611</v>
      </c>
      <c r="F92" s="445">
        <v>89802</v>
      </c>
      <c r="G92" s="446" t="s">
        <v>805</v>
      </c>
      <c r="H92" s="447" t="s">
        <v>113</v>
      </c>
      <c r="I92" s="448">
        <v>240</v>
      </c>
      <c r="J92" s="449">
        <v>10.73</v>
      </c>
      <c r="K92" s="448">
        <v>13.82</v>
      </c>
      <c r="L92" s="450">
        <v>3316.8</v>
      </c>
      <c r="M92" s="355"/>
      <c r="N92" s="355"/>
      <c r="O92" s="355"/>
      <c r="P92" s="355"/>
      <c r="Q92" s="355"/>
      <c r="R92" s="355"/>
    </row>
    <row r="93" spans="2:18" ht="36" x14ac:dyDescent="0.25">
      <c r="B93" s="443" t="s">
        <v>612</v>
      </c>
      <c r="C93" s="444" t="s">
        <v>49</v>
      </c>
      <c r="D93" s="444" t="s">
        <v>50</v>
      </c>
      <c r="E93" s="444" t="s">
        <v>612</v>
      </c>
      <c r="F93" s="445">
        <v>89744</v>
      </c>
      <c r="G93" s="446" t="s">
        <v>806</v>
      </c>
      <c r="H93" s="447" t="s">
        <v>113</v>
      </c>
      <c r="I93" s="448">
        <v>80</v>
      </c>
      <c r="J93" s="449">
        <v>26.74</v>
      </c>
      <c r="K93" s="448">
        <v>34.44</v>
      </c>
      <c r="L93" s="450">
        <v>2755.2</v>
      </c>
      <c r="M93" s="355"/>
      <c r="N93" s="355"/>
      <c r="O93" s="355"/>
      <c r="P93" s="355"/>
      <c r="Q93" s="355"/>
      <c r="R93" s="355"/>
    </row>
    <row r="94" spans="2:18" ht="36" x14ac:dyDescent="0.25">
      <c r="B94" s="443" t="s">
        <v>613</v>
      </c>
      <c r="C94" s="444" t="s">
        <v>49</v>
      </c>
      <c r="D94" s="444" t="s">
        <v>50</v>
      </c>
      <c r="E94" s="444" t="s">
        <v>613</v>
      </c>
      <c r="F94" s="445">
        <v>89731</v>
      </c>
      <c r="G94" s="446" t="s">
        <v>807</v>
      </c>
      <c r="H94" s="447" t="s">
        <v>113</v>
      </c>
      <c r="I94" s="448">
        <v>480</v>
      </c>
      <c r="J94" s="449">
        <v>13.77</v>
      </c>
      <c r="K94" s="448">
        <v>17.73</v>
      </c>
      <c r="L94" s="450">
        <v>8510.4</v>
      </c>
      <c r="M94" s="355"/>
      <c r="N94" s="355"/>
      <c r="O94" s="355"/>
      <c r="P94" s="355"/>
      <c r="Q94" s="355"/>
      <c r="R94" s="355"/>
    </row>
    <row r="95" spans="2:18" ht="36" x14ac:dyDescent="0.25">
      <c r="B95" s="443" t="s">
        <v>614</v>
      </c>
      <c r="C95" s="444" t="s">
        <v>49</v>
      </c>
      <c r="D95" s="444" t="s">
        <v>50</v>
      </c>
      <c r="E95" s="444" t="s">
        <v>614</v>
      </c>
      <c r="F95" s="445">
        <v>89724</v>
      </c>
      <c r="G95" s="446" t="s">
        <v>808</v>
      </c>
      <c r="H95" s="447" t="s">
        <v>113</v>
      </c>
      <c r="I95" s="448">
        <v>80</v>
      </c>
      <c r="J95" s="449">
        <v>9.32</v>
      </c>
      <c r="K95" s="448">
        <v>12</v>
      </c>
      <c r="L95" s="450">
        <v>960</v>
      </c>
      <c r="M95" s="355"/>
      <c r="N95" s="355"/>
      <c r="O95" s="355"/>
      <c r="P95" s="355"/>
      <c r="Q95" s="355"/>
      <c r="R95" s="355"/>
    </row>
    <row r="96" spans="2:18" ht="36" x14ac:dyDescent="0.25">
      <c r="B96" s="443" t="s">
        <v>615</v>
      </c>
      <c r="C96" s="444" t="s">
        <v>49</v>
      </c>
      <c r="D96" s="444" t="s">
        <v>50</v>
      </c>
      <c r="E96" s="444" t="s">
        <v>615</v>
      </c>
      <c r="F96" s="445">
        <v>104353</v>
      </c>
      <c r="G96" s="446" t="s">
        <v>809</v>
      </c>
      <c r="H96" s="447" t="s">
        <v>113</v>
      </c>
      <c r="I96" s="448">
        <v>160</v>
      </c>
      <c r="J96" s="449">
        <v>42.74</v>
      </c>
      <c r="K96" s="448">
        <v>55.05</v>
      </c>
      <c r="L96" s="450">
        <v>8808</v>
      </c>
      <c r="M96" s="355"/>
      <c r="N96" s="355"/>
      <c r="O96" s="355"/>
      <c r="P96" s="355"/>
      <c r="Q96" s="355"/>
      <c r="R96" s="355"/>
    </row>
    <row r="97" spans="2:18" ht="36" x14ac:dyDescent="0.25">
      <c r="B97" s="443" t="s">
        <v>616</v>
      </c>
      <c r="C97" s="444" t="s">
        <v>49</v>
      </c>
      <c r="D97" s="444" t="s">
        <v>50</v>
      </c>
      <c r="E97" s="444" t="s">
        <v>616</v>
      </c>
      <c r="F97" s="445">
        <v>89827</v>
      </c>
      <c r="G97" s="446" t="s">
        <v>810</v>
      </c>
      <c r="H97" s="447" t="s">
        <v>113</v>
      </c>
      <c r="I97" s="448">
        <v>80</v>
      </c>
      <c r="J97" s="449">
        <v>20.91</v>
      </c>
      <c r="K97" s="448">
        <v>26.93</v>
      </c>
      <c r="L97" s="450">
        <v>2154.4</v>
      </c>
      <c r="M97" s="355"/>
      <c r="N97" s="355"/>
      <c r="O97" s="355"/>
      <c r="P97" s="355"/>
      <c r="Q97" s="355"/>
      <c r="R97" s="355"/>
    </row>
    <row r="98" spans="2:18" ht="36" x14ac:dyDescent="0.25">
      <c r="B98" s="443" t="s">
        <v>617</v>
      </c>
      <c r="C98" s="444" t="s">
        <v>49</v>
      </c>
      <c r="D98" s="444" t="s">
        <v>50</v>
      </c>
      <c r="E98" s="444" t="s">
        <v>617</v>
      </c>
      <c r="F98" s="445">
        <v>89714</v>
      </c>
      <c r="G98" s="446" t="s">
        <v>811</v>
      </c>
      <c r="H98" s="447" t="s">
        <v>126</v>
      </c>
      <c r="I98" s="448">
        <v>1104.8</v>
      </c>
      <c r="J98" s="449">
        <v>35.799999999999997</v>
      </c>
      <c r="K98" s="448">
        <v>46.11</v>
      </c>
      <c r="L98" s="450">
        <v>50942.32</v>
      </c>
      <c r="M98" s="355"/>
      <c r="N98" s="355"/>
      <c r="O98" s="355"/>
      <c r="P98" s="355"/>
      <c r="Q98" s="355"/>
      <c r="R98" s="355"/>
    </row>
    <row r="99" spans="2:18" ht="36" x14ac:dyDescent="0.25">
      <c r="B99" s="443" t="s">
        <v>618</v>
      </c>
      <c r="C99" s="444" t="s">
        <v>49</v>
      </c>
      <c r="D99" s="444" t="s">
        <v>50</v>
      </c>
      <c r="E99" s="444" t="s">
        <v>618</v>
      </c>
      <c r="F99" s="445">
        <v>89712</v>
      </c>
      <c r="G99" s="446" t="s">
        <v>812</v>
      </c>
      <c r="H99" s="447" t="s">
        <v>126</v>
      </c>
      <c r="I99" s="448">
        <v>828</v>
      </c>
      <c r="J99" s="449">
        <v>25.73</v>
      </c>
      <c r="K99" s="448">
        <v>33.14</v>
      </c>
      <c r="L99" s="450">
        <v>27439.919999999998</v>
      </c>
      <c r="M99" s="355"/>
      <c r="N99" s="355"/>
      <c r="O99" s="355"/>
      <c r="P99" s="355"/>
      <c r="Q99" s="355"/>
      <c r="R99" s="355"/>
    </row>
    <row r="100" spans="2:18" ht="36" x14ac:dyDescent="0.25">
      <c r="B100" s="443" t="s">
        <v>619</v>
      </c>
      <c r="C100" s="444" t="s">
        <v>49</v>
      </c>
      <c r="D100" s="444" t="s">
        <v>50</v>
      </c>
      <c r="E100" s="444" t="s">
        <v>619</v>
      </c>
      <c r="F100" s="445">
        <v>89711</v>
      </c>
      <c r="G100" s="446" t="s">
        <v>813</v>
      </c>
      <c r="H100" s="447" t="s">
        <v>126</v>
      </c>
      <c r="I100" s="448">
        <v>74.400000000000006</v>
      </c>
      <c r="J100" s="449">
        <v>19.37</v>
      </c>
      <c r="K100" s="448">
        <v>24.95</v>
      </c>
      <c r="L100" s="450">
        <v>1856.28</v>
      </c>
      <c r="M100" s="355"/>
      <c r="N100" s="355"/>
      <c r="O100" s="355"/>
      <c r="P100" s="355"/>
      <c r="Q100" s="355"/>
      <c r="R100" s="355"/>
    </row>
    <row r="101" spans="2:18" ht="36" x14ac:dyDescent="0.25">
      <c r="B101" s="443" t="s">
        <v>620</v>
      </c>
      <c r="C101" s="444" t="s">
        <v>49</v>
      </c>
      <c r="D101" s="444" t="s">
        <v>50</v>
      </c>
      <c r="E101" s="444" t="s">
        <v>620</v>
      </c>
      <c r="F101" s="445">
        <v>98108</v>
      </c>
      <c r="G101" s="446" t="s">
        <v>814</v>
      </c>
      <c r="H101" s="447" t="s">
        <v>113</v>
      </c>
      <c r="I101" s="448">
        <v>80</v>
      </c>
      <c r="J101" s="449">
        <v>424.81</v>
      </c>
      <c r="K101" s="448">
        <v>547.23</v>
      </c>
      <c r="L101" s="450">
        <v>43778.400000000001</v>
      </c>
      <c r="M101" s="355"/>
      <c r="N101" s="355"/>
      <c r="O101" s="355"/>
      <c r="P101" s="355"/>
      <c r="Q101" s="355"/>
      <c r="R101" s="355"/>
    </row>
    <row r="102" spans="2:18" ht="36" x14ac:dyDescent="0.25">
      <c r="B102" s="443" t="s">
        <v>621</v>
      </c>
      <c r="C102" s="444" t="s">
        <v>49</v>
      </c>
      <c r="D102" s="444" t="s">
        <v>50</v>
      </c>
      <c r="E102" s="444" t="s">
        <v>621</v>
      </c>
      <c r="F102" s="445">
        <v>98062</v>
      </c>
      <c r="G102" s="446" t="s">
        <v>815</v>
      </c>
      <c r="H102" s="447" t="s">
        <v>113</v>
      </c>
      <c r="I102" s="448">
        <v>80</v>
      </c>
      <c r="J102" s="449">
        <v>3141.79</v>
      </c>
      <c r="K102" s="448">
        <v>4047.24</v>
      </c>
      <c r="L102" s="450">
        <v>323779.20000000001</v>
      </c>
      <c r="M102" s="355"/>
      <c r="N102" s="355"/>
      <c r="O102" s="355"/>
      <c r="P102" s="355"/>
      <c r="Q102" s="355"/>
      <c r="R102" s="355"/>
    </row>
    <row r="103" spans="2:18" ht="36" x14ac:dyDescent="0.25">
      <c r="B103" s="443" t="s">
        <v>622</v>
      </c>
      <c r="C103" s="444" t="s">
        <v>49</v>
      </c>
      <c r="D103" s="444" t="s">
        <v>50</v>
      </c>
      <c r="E103" s="444" t="s">
        <v>622</v>
      </c>
      <c r="F103" s="445">
        <v>98052</v>
      </c>
      <c r="G103" s="446" t="s">
        <v>816</v>
      </c>
      <c r="H103" s="447" t="s">
        <v>113</v>
      </c>
      <c r="I103" s="448">
        <v>80</v>
      </c>
      <c r="J103" s="449">
        <v>2095.17</v>
      </c>
      <c r="K103" s="448">
        <v>2698.99</v>
      </c>
      <c r="L103" s="450">
        <v>215919.2</v>
      </c>
      <c r="M103" s="355"/>
      <c r="N103" s="355"/>
      <c r="O103" s="355"/>
      <c r="P103" s="355"/>
      <c r="Q103" s="355"/>
      <c r="R103" s="355"/>
    </row>
    <row r="104" spans="2:18" s="355" customFormat="1" ht="36" x14ac:dyDescent="0.25">
      <c r="B104" s="443" t="s">
        <v>623</v>
      </c>
      <c r="C104" s="444" t="s">
        <v>49</v>
      </c>
      <c r="D104" s="444" t="s">
        <v>50</v>
      </c>
      <c r="E104" s="444" t="s">
        <v>623</v>
      </c>
      <c r="F104" s="445">
        <v>89731</v>
      </c>
      <c r="G104" s="446" t="s">
        <v>807</v>
      </c>
      <c r="H104" s="447" t="s">
        <v>113</v>
      </c>
      <c r="I104" s="448">
        <v>320</v>
      </c>
      <c r="J104" s="449">
        <v>13.77</v>
      </c>
      <c r="K104" s="448">
        <v>17.73</v>
      </c>
      <c r="L104" s="450">
        <v>5673.6</v>
      </c>
    </row>
    <row r="105" spans="2:18" ht="36" x14ac:dyDescent="0.25">
      <c r="B105" s="443" t="s">
        <v>624</v>
      </c>
      <c r="C105" s="444" t="s">
        <v>49</v>
      </c>
      <c r="D105" s="444" t="s">
        <v>50</v>
      </c>
      <c r="E105" s="444" t="s">
        <v>624</v>
      </c>
      <c r="F105" s="445">
        <v>89712</v>
      </c>
      <c r="G105" s="446" t="s">
        <v>812</v>
      </c>
      <c r="H105" s="447" t="s">
        <v>126</v>
      </c>
      <c r="I105" s="448">
        <v>519.20000000000005</v>
      </c>
      <c r="J105" s="449">
        <v>25.73</v>
      </c>
      <c r="K105" s="448">
        <v>33.14</v>
      </c>
      <c r="L105" s="450">
        <v>17206.28</v>
      </c>
      <c r="M105" s="355"/>
      <c r="N105" s="355"/>
      <c r="O105" s="355"/>
      <c r="P105" s="355"/>
      <c r="Q105" s="355"/>
      <c r="R105" s="355"/>
    </row>
    <row r="106" spans="2:18" ht="36" x14ac:dyDescent="0.25">
      <c r="B106" s="443" t="s">
        <v>625</v>
      </c>
      <c r="C106" s="444" t="s">
        <v>49</v>
      </c>
      <c r="D106" s="444" t="s">
        <v>50</v>
      </c>
      <c r="E106" s="444" t="s">
        <v>625</v>
      </c>
      <c r="F106" s="445">
        <v>89784</v>
      </c>
      <c r="G106" s="446" t="s">
        <v>817</v>
      </c>
      <c r="H106" s="447" t="s">
        <v>113</v>
      </c>
      <c r="I106" s="448">
        <v>160</v>
      </c>
      <c r="J106" s="449">
        <v>23.32</v>
      </c>
      <c r="K106" s="448">
        <v>30.04</v>
      </c>
      <c r="L106" s="450">
        <v>4806.3999999999996</v>
      </c>
      <c r="M106" s="355"/>
      <c r="N106" s="355"/>
      <c r="O106" s="355"/>
      <c r="P106" s="355"/>
      <c r="Q106" s="355"/>
      <c r="R106" s="355"/>
    </row>
    <row r="107" spans="2:18" ht="24" x14ac:dyDescent="0.25">
      <c r="B107" s="443" t="s">
        <v>626</v>
      </c>
      <c r="C107" s="444" t="s">
        <v>49</v>
      </c>
      <c r="D107" s="444" t="s">
        <v>50</v>
      </c>
      <c r="E107" s="444" t="s">
        <v>626</v>
      </c>
      <c r="F107" s="445">
        <v>93358</v>
      </c>
      <c r="G107" s="446" t="s">
        <v>818</v>
      </c>
      <c r="H107" s="447" t="s">
        <v>770</v>
      </c>
      <c r="I107" s="448">
        <v>115.7028</v>
      </c>
      <c r="J107" s="449">
        <v>67.41</v>
      </c>
      <c r="K107" s="448">
        <v>86.83</v>
      </c>
      <c r="L107" s="450">
        <v>10046.469999999999</v>
      </c>
      <c r="M107" s="355"/>
      <c r="N107" s="355"/>
      <c r="O107" s="355"/>
      <c r="P107" s="355"/>
      <c r="Q107" s="355"/>
      <c r="R107" s="355"/>
    </row>
    <row r="108" spans="2:18" x14ac:dyDescent="0.25">
      <c r="B108" s="443" t="s">
        <v>627</v>
      </c>
      <c r="C108" s="444" t="s">
        <v>49</v>
      </c>
      <c r="D108" s="444" t="s">
        <v>50</v>
      </c>
      <c r="E108" s="444" t="s">
        <v>627</v>
      </c>
      <c r="F108" s="445">
        <v>93382</v>
      </c>
      <c r="G108" s="446" t="s">
        <v>819</v>
      </c>
      <c r="H108" s="447" t="s">
        <v>770</v>
      </c>
      <c r="I108" s="448">
        <v>115.7028</v>
      </c>
      <c r="J108" s="449">
        <v>27.47</v>
      </c>
      <c r="K108" s="448">
        <v>35.380000000000003</v>
      </c>
      <c r="L108" s="450">
        <v>4093.56</v>
      </c>
      <c r="M108" s="355"/>
      <c r="N108" s="355"/>
      <c r="O108" s="355"/>
      <c r="P108" s="355"/>
      <c r="Q108" s="355"/>
      <c r="R108" s="355"/>
    </row>
    <row r="109" spans="2:18" x14ac:dyDescent="0.25">
      <c r="B109" s="435" t="s">
        <v>60</v>
      </c>
      <c r="C109" s="436"/>
      <c r="D109" s="436"/>
      <c r="E109" s="436"/>
      <c r="F109" s="437"/>
      <c r="G109" s="438" t="s">
        <v>527</v>
      </c>
      <c r="H109" s="439"/>
      <c r="I109" s="440"/>
      <c r="J109" s="441"/>
      <c r="K109" s="440"/>
      <c r="L109" s="442">
        <v>143242.24000000002</v>
      </c>
      <c r="M109" s="355"/>
      <c r="N109" s="355"/>
      <c r="O109" s="355"/>
      <c r="P109" s="355"/>
      <c r="Q109" s="355"/>
      <c r="R109" s="355"/>
    </row>
    <row r="110" spans="2:18" ht="24" x14ac:dyDescent="0.25">
      <c r="B110" s="443" t="s">
        <v>130</v>
      </c>
      <c r="C110" s="444" t="s">
        <v>49</v>
      </c>
      <c r="D110" s="444" t="s">
        <v>50</v>
      </c>
      <c r="E110" s="444" t="s">
        <v>130</v>
      </c>
      <c r="F110" s="445">
        <v>89987</v>
      </c>
      <c r="G110" s="446" t="s">
        <v>820</v>
      </c>
      <c r="H110" s="447" t="s">
        <v>113</v>
      </c>
      <c r="I110" s="448">
        <v>320</v>
      </c>
      <c r="J110" s="449">
        <v>72.430000000000007</v>
      </c>
      <c r="K110" s="448">
        <v>93.3</v>
      </c>
      <c r="L110" s="450">
        <v>29856</v>
      </c>
      <c r="M110" s="355"/>
      <c r="N110" s="355"/>
      <c r="O110" s="355"/>
      <c r="P110" s="355"/>
      <c r="Q110" s="355"/>
      <c r="R110" s="355"/>
    </row>
    <row r="111" spans="2:18" ht="24" x14ac:dyDescent="0.25">
      <c r="B111" s="443" t="s">
        <v>524</v>
      </c>
      <c r="C111" s="444" t="s">
        <v>49</v>
      </c>
      <c r="D111" s="444" t="s">
        <v>50</v>
      </c>
      <c r="E111" s="444" t="s">
        <v>524</v>
      </c>
      <c r="F111" s="445">
        <v>89985</v>
      </c>
      <c r="G111" s="446" t="s">
        <v>821</v>
      </c>
      <c r="H111" s="447" t="s">
        <v>113</v>
      </c>
      <c r="I111" s="448">
        <v>80</v>
      </c>
      <c r="J111" s="449">
        <v>68.8</v>
      </c>
      <c r="K111" s="448">
        <v>88.62</v>
      </c>
      <c r="L111" s="450">
        <v>7089.6</v>
      </c>
      <c r="M111" s="355"/>
      <c r="N111" s="355"/>
      <c r="O111" s="355"/>
      <c r="P111" s="355"/>
      <c r="Q111" s="355"/>
      <c r="R111" s="355"/>
    </row>
    <row r="112" spans="2:18" ht="24" x14ac:dyDescent="0.25">
      <c r="B112" s="443" t="s">
        <v>598</v>
      </c>
      <c r="C112" s="444" t="s">
        <v>49</v>
      </c>
      <c r="D112" s="444" t="s">
        <v>50</v>
      </c>
      <c r="E112" s="444" t="s">
        <v>598</v>
      </c>
      <c r="F112" s="445">
        <v>94489</v>
      </c>
      <c r="G112" s="446" t="s">
        <v>794</v>
      </c>
      <c r="H112" s="447" t="s">
        <v>113</v>
      </c>
      <c r="I112" s="448">
        <v>80</v>
      </c>
      <c r="J112" s="449">
        <v>29.51</v>
      </c>
      <c r="K112" s="448">
        <v>38.01</v>
      </c>
      <c r="L112" s="450">
        <v>3040.8</v>
      </c>
      <c r="M112" s="355"/>
      <c r="N112" s="355"/>
      <c r="O112" s="355"/>
      <c r="P112" s="355"/>
      <c r="Q112" s="355"/>
      <c r="R112" s="355"/>
    </row>
    <row r="113" spans="2:18" ht="24" x14ac:dyDescent="0.25">
      <c r="B113" s="443" t="s">
        <v>136</v>
      </c>
      <c r="C113" s="444" t="s">
        <v>49</v>
      </c>
      <c r="D113" s="444" t="s">
        <v>50</v>
      </c>
      <c r="E113" s="444" t="s">
        <v>136</v>
      </c>
      <c r="F113" s="445">
        <v>94490</v>
      </c>
      <c r="G113" s="446" t="s">
        <v>822</v>
      </c>
      <c r="H113" s="447" t="s">
        <v>113</v>
      </c>
      <c r="I113" s="448">
        <v>80</v>
      </c>
      <c r="J113" s="449">
        <v>44.06</v>
      </c>
      <c r="K113" s="448">
        <v>56.75</v>
      </c>
      <c r="L113" s="450">
        <v>4540</v>
      </c>
      <c r="M113" s="355"/>
      <c r="N113" s="355"/>
      <c r="O113" s="355"/>
      <c r="P113" s="355"/>
      <c r="Q113" s="355"/>
      <c r="R113" s="355"/>
    </row>
    <row r="114" spans="2:18" ht="36" x14ac:dyDescent="0.25">
      <c r="B114" s="443" t="s">
        <v>599</v>
      </c>
      <c r="C114" s="444" t="s">
        <v>49</v>
      </c>
      <c r="D114" s="444" t="s">
        <v>50</v>
      </c>
      <c r="E114" s="444" t="s">
        <v>599</v>
      </c>
      <c r="F114" s="445">
        <v>89385</v>
      </c>
      <c r="G114" s="446" t="s">
        <v>823</v>
      </c>
      <c r="H114" s="447" t="s">
        <v>113</v>
      </c>
      <c r="I114" s="448">
        <v>80</v>
      </c>
      <c r="J114" s="449">
        <v>6.59</v>
      </c>
      <c r="K114" s="448">
        <v>8.48</v>
      </c>
      <c r="L114" s="450">
        <v>678.4</v>
      </c>
      <c r="M114" s="355"/>
      <c r="N114" s="355"/>
      <c r="O114" s="355"/>
      <c r="P114" s="355"/>
      <c r="Q114" s="355"/>
      <c r="R114" s="355"/>
    </row>
    <row r="115" spans="2:18" ht="48" x14ac:dyDescent="0.25">
      <c r="B115" s="443" t="s">
        <v>600</v>
      </c>
      <c r="C115" s="444" t="s">
        <v>49</v>
      </c>
      <c r="D115" s="444" t="s">
        <v>50</v>
      </c>
      <c r="E115" s="444" t="s">
        <v>600</v>
      </c>
      <c r="F115" s="445">
        <v>94703</v>
      </c>
      <c r="G115" s="446" t="s">
        <v>796</v>
      </c>
      <c r="H115" s="447" t="s">
        <v>113</v>
      </c>
      <c r="I115" s="448">
        <v>80</v>
      </c>
      <c r="J115" s="449">
        <v>22.96</v>
      </c>
      <c r="K115" s="448">
        <v>29.57</v>
      </c>
      <c r="L115" s="450">
        <v>2365.6</v>
      </c>
      <c r="M115" s="355"/>
      <c r="N115" s="355"/>
      <c r="O115" s="355"/>
      <c r="P115" s="355"/>
      <c r="Q115" s="355"/>
      <c r="R115" s="355"/>
    </row>
    <row r="116" spans="2:18" ht="48" x14ac:dyDescent="0.25">
      <c r="B116" s="443" t="s">
        <v>628</v>
      </c>
      <c r="C116" s="444" t="s">
        <v>49</v>
      </c>
      <c r="D116" s="444" t="s">
        <v>50</v>
      </c>
      <c r="E116" s="444" t="s">
        <v>628</v>
      </c>
      <c r="F116" s="445">
        <v>94704</v>
      </c>
      <c r="G116" s="446" t="s">
        <v>824</v>
      </c>
      <c r="H116" s="447" t="s">
        <v>113</v>
      </c>
      <c r="I116" s="448">
        <v>160</v>
      </c>
      <c r="J116" s="449">
        <v>30.92</v>
      </c>
      <c r="K116" s="448">
        <v>39.83</v>
      </c>
      <c r="L116" s="450">
        <v>6372.8</v>
      </c>
      <c r="M116" s="355"/>
      <c r="N116" s="355"/>
      <c r="O116" s="355"/>
      <c r="P116" s="355"/>
      <c r="Q116" s="355"/>
      <c r="R116" s="355"/>
    </row>
    <row r="117" spans="2:18" ht="36" x14ac:dyDescent="0.25">
      <c r="B117" s="443" t="s">
        <v>629</v>
      </c>
      <c r="C117" s="444" t="s">
        <v>49</v>
      </c>
      <c r="D117" s="444" t="s">
        <v>50</v>
      </c>
      <c r="E117" s="444" t="s">
        <v>629</v>
      </c>
      <c r="F117" s="445">
        <v>89383</v>
      </c>
      <c r="G117" s="446" t="s">
        <v>797</v>
      </c>
      <c r="H117" s="447" t="s">
        <v>113</v>
      </c>
      <c r="I117" s="448">
        <v>720</v>
      </c>
      <c r="J117" s="449">
        <v>5.79</v>
      </c>
      <c r="K117" s="448">
        <v>7.45</v>
      </c>
      <c r="L117" s="450">
        <v>5364</v>
      </c>
      <c r="M117" s="355"/>
      <c r="N117" s="355"/>
      <c r="O117" s="355"/>
      <c r="P117" s="355"/>
      <c r="Q117" s="355"/>
      <c r="R117" s="355"/>
    </row>
    <row r="118" spans="2:18" ht="24" x14ac:dyDescent="0.25">
      <c r="B118" s="443" t="s">
        <v>630</v>
      </c>
      <c r="C118" s="444" t="s">
        <v>49</v>
      </c>
      <c r="D118" s="444" t="s">
        <v>50</v>
      </c>
      <c r="E118" s="444" t="s">
        <v>630</v>
      </c>
      <c r="F118" s="445">
        <v>89409</v>
      </c>
      <c r="G118" s="446" t="s">
        <v>798</v>
      </c>
      <c r="H118" s="447" t="s">
        <v>113</v>
      </c>
      <c r="I118" s="448">
        <v>240</v>
      </c>
      <c r="J118" s="449">
        <v>8.32</v>
      </c>
      <c r="K118" s="448">
        <v>10.71</v>
      </c>
      <c r="L118" s="450">
        <v>2570.4</v>
      </c>
      <c r="M118" s="355"/>
      <c r="N118" s="355"/>
      <c r="O118" s="355"/>
      <c r="P118" s="355"/>
      <c r="Q118" s="355"/>
      <c r="R118" s="355"/>
    </row>
    <row r="119" spans="2:18" ht="24" x14ac:dyDescent="0.25">
      <c r="B119" s="443" t="s">
        <v>631</v>
      </c>
      <c r="C119" s="444" t="s">
        <v>49</v>
      </c>
      <c r="D119" s="444" t="s">
        <v>50</v>
      </c>
      <c r="E119" s="444" t="s">
        <v>631</v>
      </c>
      <c r="F119" s="445">
        <v>89408</v>
      </c>
      <c r="G119" s="446" t="s">
        <v>799</v>
      </c>
      <c r="H119" s="447" t="s">
        <v>113</v>
      </c>
      <c r="I119" s="448">
        <v>880</v>
      </c>
      <c r="J119" s="449">
        <v>7.33</v>
      </c>
      <c r="K119" s="448">
        <v>9.44</v>
      </c>
      <c r="L119" s="450">
        <v>8307.2000000000007</v>
      </c>
      <c r="M119" s="355"/>
      <c r="N119" s="355"/>
      <c r="O119" s="355"/>
      <c r="P119" s="355"/>
      <c r="Q119" s="355"/>
      <c r="R119" s="355"/>
    </row>
    <row r="120" spans="2:18" ht="24" x14ac:dyDescent="0.25">
      <c r="B120" s="443" t="s">
        <v>632</v>
      </c>
      <c r="C120" s="444" t="s">
        <v>49</v>
      </c>
      <c r="D120" s="444" t="s">
        <v>50</v>
      </c>
      <c r="E120" s="444" t="s">
        <v>632</v>
      </c>
      <c r="F120" s="445">
        <v>89413</v>
      </c>
      <c r="G120" s="446" t="s">
        <v>825</v>
      </c>
      <c r="H120" s="447" t="s">
        <v>113</v>
      </c>
      <c r="I120" s="448">
        <v>80</v>
      </c>
      <c r="J120" s="449">
        <v>10.93</v>
      </c>
      <c r="K120" s="448">
        <v>14.08</v>
      </c>
      <c r="L120" s="450">
        <v>1126.4000000000001</v>
      </c>
      <c r="M120" s="355"/>
      <c r="N120" s="355"/>
      <c r="O120" s="355"/>
      <c r="P120" s="355"/>
      <c r="Q120" s="355"/>
      <c r="R120" s="355"/>
    </row>
    <row r="121" spans="2:18" ht="24" x14ac:dyDescent="0.25">
      <c r="B121" s="443" t="s">
        <v>633</v>
      </c>
      <c r="C121" s="444" t="s">
        <v>49</v>
      </c>
      <c r="D121" s="444" t="s">
        <v>50</v>
      </c>
      <c r="E121" s="444" t="s">
        <v>633</v>
      </c>
      <c r="F121" s="445">
        <v>89424</v>
      </c>
      <c r="G121" s="446" t="s">
        <v>800</v>
      </c>
      <c r="H121" s="447" t="s">
        <v>113</v>
      </c>
      <c r="I121" s="448">
        <v>320</v>
      </c>
      <c r="J121" s="449">
        <v>5.74</v>
      </c>
      <c r="K121" s="448">
        <v>7.39</v>
      </c>
      <c r="L121" s="450">
        <v>2364.8000000000002</v>
      </c>
      <c r="M121" s="355"/>
      <c r="N121" s="355"/>
      <c r="O121" s="355"/>
      <c r="P121" s="355"/>
      <c r="Q121" s="355"/>
      <c r="R121" s="355"/>
    </row>
    <row r="122" spans="2:18" ht="24" x14ac:dyDescent="0.25">
      <c r="B122" s="443" t="s">
        <v>634</v>
      </c>
      <c r="C122" s="444" t="s">
        <v>49</v>
      </c>
      <c r="D122" s="444" t="s">
        <v>50</v>
      </c>
      <c r="E122" s="444" t="s">
        <v>634</v>
      </c>
      <c r="F122" s="445">
        <v>89402</v>
      </c>
      <c r="G122" s="446" t="s">
        <v>795</v>
      </c>
      <c r="H122" s="447" t="s">
        <v>126</v>
      </c>
      <c r="I122" s="448">
        <v>1959.1999999999998</v>
      </c>
      <c r="J122" s="449">
        <v>11.68</v>
      </c>
      <c r="K122" s="448">
        <v>15.04</v>
      </c>
      <c r="L122" s="450">
        <v>29466.36</v>
      </c>
      <c r="M122" s="355"/>
      <c r="N122" s="355"/>
      <c r="O122" s="355"/>
      <c r="P122" s="355"/>
      <c r="Q122" s="355"/>
      <c r="R122" s="355"/>
    </row>
    <row r="123" spans="2:18" ht="24" x14ac:dyDescent="0.25">
      <c r="B123" s="443" t="s">
        <v>635</v>
      </c>
      <c r="C123" s="444" t="s">
        <v>49</v>
      </c>
      <c r="D123" s="444" t="s">
        <v>50</v>
      </c>
      <c r="E123" s="444" t="s">
        <v>635</v>
      </c>
      <c r="F123" s="445">
        <v>89357</v>
      </c>
      <c r="G123" s="446" t="s">
        <v>826</v>
      </c>
      <c r="H123" s="447" t="s">
        <v>126</v>
      </c>
      <c r="I123" s="448">
        <v>496.8</v>
      </c>
      <c r="J123" s="449">
        <v>29.5</v>
      </c>
      <c r="K123" s="448">
        <v>38</v>
      </c>
      <c r="L123" s="450">
        <v>18878.400000000001</v>
      </c>
      <c r="M123" s="355"/>
      <c r="N123" s="355"/>
      <c r="O123" s="355"/>
      <c r="P123" s="355"/>
      <c r="Q123" s="355"/>
      <c r="R123" s="355"/>
    </row>
    <row r="124" spans="2:18" ht="24" x14ac:dyDescent="0.25">
      <c r="B124" s="443" t="s">
        <v>636</v>
      </c>
      <c r="C124" s="444" t="s">
        <v>49</v>
      </c>
      <c r="D124" s="444" t="s">
        <v>50</v>
      </c>
      <c r="E124" s="444" t="s">
        <v>636</v>
      </c>
      <c r="F124" s="445">
        <v>89440</v>
      </c>
      <c r="G124" s="446" t="s">
        <v>827</v>
      </c>
      <c r="H124" s="447" t="s">
        <v>113</v>
      </c>
      <c r="I124" s="448">
        <v>400</v>
      </c>
      <c r="J124" s="449">
        <v>10.29</v>
      </c>
      <c r="K124" s="448">
        <v>13.25</v>
      </c>
      <c r="L124" s="450">
        <v>5300</v>
      </c>
      <c r="M124" s="355"/>
      <c r="N124" s="355"/>
      <c r="O124" s="355"/>
      <c r="P124" s="355"/>
      <c r="Q124" s="355"/>
      <c r="R124" s="355"/>
    </row>
    <row r="125" spans="2:18" ht="24" x14ac:dyDescent="0.25">
      <c r="B125" s="443" t="s">
        <v>637</v>
      </c>
      <c r="C125" s="444" t="s">
        <v>49</v>
      </c>
      <c r="D125" s="444" t="s">
        <v>50</v>
      </c>
      <c r="E125" s="444" t="s">
        <v>637</v>
      </c>
      <c r="F125" s="445">
        <v>89443</v>
      </c>
      <c r="G125" s="446" t="s">
        <v>828</v>
      </c>
      <c r="H125" s="447" t="s">
        <v>113</v>
      </c>
      <c r="I125" s="448">
        <v>80</v>
      </c>
      <c r="J125" s="449">
        <v>15.55</v>
      </c>
      <c r="K125" s="448">
        <v>20.03</v>
      </c>
      <c r="L125" s="450">
        <v>1602.4</v>
      </c>
      <c r="M125" s="355"/>
      <c r="N125" s="355"/>
      <c r="O125" s="355"/>
      <c r="P125" s="355"/>
      <c r="Q125" s="355"/>
      <c r="R125" s="355"/>
    </row>
    <row r="126" spans="2:18" ht="36" x14ac:dyDescent="0.25">
      <c r="B126" s="443" t="s">
        <v>638</v>
      </c>
      <c r="C126" s="444" t="s">
        <v>49</v>
      </c>
      <c r="D126" s="444" t="s">
        <v>50</v>
      </c>
      <c r="E126" s="444" t="s">
        <v>638</v>
      </c>
      <c r="F126" s="445">
        <v>89366</v>
      </c>
      <c r="G126" s="446" t="s">
        <v>829</v>
      </c>
      <c r="H126" s="447" t="s">
        <v>113</v>
      </c>
      <c r="I126" s="448">
        <v>320</v>
      </c>
      <c r="J126" s="449">
        <v>16.78</v>
      </c>
      <c r="K126" s="448">
        <v>21.61</v>
      </c>
      <c r="L126" s="450">
        <v>6915.2</v>
      </c>
      <c r="M126" s="355"/>
      <c r="N126" s="355"/>
      <c r="O126" s="355"/>
      <c r="P126" s="355"/>
      <c r="Q126" s="355"/>
      <c r="R126" s="355"/>
    </row>
    <row r="127" spans="2:18" ht="36" x14ac:dyDescent="0.25">
      <c r="B127" s="443" t="s">
        <v>639</v>
      </c>
      <c r="C127" s="444" t="s">
        <v>49</v>
      </c>
      <c r="D127" s="444" t="s">
        <v>50</v>
      </c>
      <c r="E127" s="444" t="s">
        <v>639</v>
      </c>
      <c r="F127" s="445">
        <v>90373</v>
      </c>
      <c r="G127" s="446" t="s">
        <v>830</v>
      </c>
      <c r="H127" s="447" t="s">
        <v>113</v>
      </c>
      <c r="I127" s="448">
        <v>160</v>
      </c>
      <c r="J127" s="449">
        <v>12.9</v>
      </c>
      <c r="K127" s="448">
        <v>16.61</v>
      </c>
      <c r="L127" s="450">
        <v>2657.6</v>
      </c>
      <c r="M127" s="355"/>
      <c r="N127" s="355"/>
      <c r="O127" s="355"/>
      <c r="P127" s="355"/>
      <c r="Q127" s="355"/>
      <c r="R127" s="355"/>
    </row>
    <row r="128" spans="2:18" ht="36" x14ac:dyDescent="0.25">
      <c r="B128" s="443" t="s">
        <v>640</v>
      </c>
      <c r="C128" s="444" t="s">
        <v>49</v>
      </c>
      <c r="D128" s="444" t="s">
        <v>50</v>
      </c>
      <c r="E128" s="444" t="s">
        <v>640</v>
      </c>
      <c r="F128" s="445">
        <v>90374</v>
      </c>
      <c r="G128" s="446" t="s">
        <v>831</v>
      </c>
      <c r="H128" s="447" t="s">
        <v>113</v>
      </c>
      <c r="I128" s="448">
        <v>161</v>
      </c>
      <c r="J128" s="449">
        <v>22.89</v>
      </c>
      <c r="K128" s="448">
        <v>29.48</v>
      </c>
      <c r="L128" s="450">
        <v>4746.28</v>
      </c>
      <c r="M128" s="355"/>
      <c r="N128" s="355"/>
      <c r="O128" s="355"/>
      <c r="P128" s="355"/>
      <c r="Q128" s="355"/>
      <c r="R128" s="355"/>
    </row>
    <row r="129" spans="2:18" x14ac:dyDescent="0.25">
      <c r="B129" s="371"/>
      <c r="C129" s="355"/>
      <c r="D129" s="355"/>
      <c r="E129" s="355"/>
      <c r="F129" s="356"/>
      <c r="G129" s="357"/>
      <c r="H129" s="355"/>
      <c r="I129" s="489"/>
      <c r="J129" s="490"/>
      <c r="K129" s="489"/>
      <c r="L129" s="491"/>
      <c r="M129" s="355"/>
      <c r="N129" s="355"/>
      <c r="O129" s="355"/>
      <c r="P129" s="355"/>
      <c r="Q129" s="355"/>
      <c r="R129" s="355"/>
    </row>
    <row r="130" spans="2:18" x14ac:dyDescent="0.25">
      <c r="B130" s="465" t="s">
        <v>122</v>
      </c>
      <c r="C130" s="466"/>
      <c r="D130" s="466"/>
      <c r="E130" s="466"/>
      <c r="F130" s="467"/>
      <c r="G130" s="460" t="s">
        <v>649</v>
      </c>
      <c r="H130" s="468"/>
      <c r="I130" s="469"/>
      <c r="J130" s="492"/>
      <c r="K130" s="469"/>
      <c r="L130" s="488">
        <v>868147.17999999982</v>
      </c>
      <c r="M130" s="355"/>
      <c r="N130" s="355"/>
      <c r="O130" s="355"/>
      <c r="P130" s="355"/>
      <c r="Q130" s="355"/>
      <c r="R130" s="355"/>
    </row>
    <row r="131" spans="2:18" x14ac:dyDescent="0.25">
      <c r="B131" s="435" t="s">
        <v>123</v>
      </c>
      <c r="C131" s="436"/>
      <c r="D131" s="436"/>
      <c r="E131" s="436"/>
      <c r="F131" s="437"/>
      <c r="G131" s="438" t="s">
        <v>523</v>
      </c>
      <c r="H131" s="439"/>
      <c r="I131" s="440"/>
      <c r="J131" s="441"/>
      <c r="K131" s="440"/>
      <c r="L131" s="442">
        <v>868147.18</v>
      </c>
      <c r="M131" s="355"/>
      <c r="N131" s="355"/>
      <c r="O131" s="355"/>
      <c r="P131" s="355"/>
      <c r="Q131" s="355"/>
      <c r="R131" s="355"/>
    </row>
    <row r="132" spans="2:18" ht="24" x14ac:dyDescent="0.25">
      <c r="B132" s="443" t="s">
        <v>209</v>
      </c>
      <c r="C132" s="444" t="s">
        <v>49</v>
      </c>
      <c r="D132" s="444" t="s">
        <v>50</v>
      </c>
      <c r="E132" s="444" t="s">
        <v>209</v>
      </c>
      <c r="F132" s="445">
        <v>91929</v>
      </c>
      <c r="G132" s="446" t="s">
        <v>832</v>
      </c>
      <c r="H132" s="447" t="s">
        <v>126</v>
      </c>
      <c r="I132" s="448">
        <v>4301.6000000000004</v>
      </c>
      <c r="J132" s="449">
        <v>6.13</v>
      </c>
      <c r="K132" s="448">
        <v>7.89</v>
      </c>
      <c r="L132" s="450">
        <v>33939.620000000003</v>
      </c>
      <c r="M132" s="355"/>
      <c r="N132" s="355"/>
      <c r="O132" s="355"/>
      <c r="P132" s="355"/>
      <c r="Q132" s="355"/>
      <c r="R132" s="355"/>
    </row>
    <row r="133" spans="2:18" ht="24" x14ac:dyDescent="0.25">
      <c r="B133" s="443" t="s">
        <v>210</v>
      </c>
      <c r="C133" s="444" t="s">
        <v>49</v>
      </c>
      <c r="D133" s="444" t="s">
        <v>50</v>
      </c>
      <c r="E133" s="444" t="s">
        <v>210</v>
      </c>
      <c r="F133" s="445">
        <v>91931</v>
      </c>
      <c r="G133" s="446" t="s">
        <v>833</v>
      </c>
      <c r="H133" s="447" t="s">
        <v>126</v>
      </c>
      <c r="I133" s="448">
        <v>648</v>
      </c>
      <c r="J133" s="449">
        <v>8.67</v>
      </c>
      <c r="K133" s="448">
        <v>11.16</v>
      </c>
      <c r="L133" s="450">
        <v>7231.68</v>
      </c>
      <c r="M133" s="355"/>
      <c r="N133" s="355"/>
      <c r="O133" s="355"/>
      <c r="P133" s="355"/>
      <c r="Q133" s="355"/>
      <c r="R133" s="355"/>
    </row>
    <row r="134" spans="2:18" ht="24" x14ac:dyDescent="0.25">
      <c r="B134" s="443" t="s">
        <v>641</v>
      </c>
      <c r="C134" s="444" t="s">
        <v>49</v>
      </c>
      <c r="D134" s="444" t="s">
        <v>50</v>
      </c>
      <c r="E134" s="444" t="s">
        <v>641</v>
      </c>
      <c r="F134" s="445">
        <v>91926</v>
      </c>
      <c r="G134" s="446" t="s">
        <v>834</v>
      </c>
      <c r="H134" s="447" t="s">
        <v>126</v>
      </c>
      <c r="I134" s="448">
        <v>20082.400000000001</v>
      </c>
      <c r="J134" s="449">
        <v>3.7</v>
      </c>
      <c r="K134" s="448">
        <v>4.76</v>
      </c>
      <c r="L134" s="450">
        <v>95592.22</v>
      </c>
      <c r="M134" s="355"/>
      <c r="N134" s="355"/>
      <c r="O134" s="355"/>
      <c r="P134" s="355"/>
      <c r="Q134" s="355"/>
      <c r="R134" s="355"/>
    </row>
    <row r="135" spans="2:18" ht="24" x14ac:dyDescent="0.25">
      <c r="B135" s="443" t="s">
        <v>642</v>
      </c>
      <c r="C135" s="444" t="s">
        <v>49</v>
      </c>
      <c r="D135" s="444" t="s">
        <v>50</v>
      </c>
      <c r="E135" s="444" t="s">
        <v>642</v>
      </c>
      <c r="F135" s="445">
        <v>91928</v>
      </c>
      <c r="G135" s="446" t="s">
        <v>835</v>
      </c>
      <c r="H135" s="447" t="s">
        <v>126</v>
      </c>
      <c r="I135" s="448">
        <v>1402.4</v>
      </c>
      <c r="J135" s="449">
        <v>5.74</v>
      </c>
      <c r="K135" s="448">
        <v>7.39</v>
      </c>
      <c r="L135" s="450">
        <v>10363.73</v>
      </c>
      <c r="M135" s="355"/>
      <c r="N135" s="355"/>
      <c r="O135" s="355"/>
      <c r="P135" s="355"/>
      <c r="Q135" s="355"/>
      <c r="R135" s="355"/>
    </row>
    <row r="136" spans="2:18" ht="24" x14ac:dyDescent="0.25">
      <c r="B136" s="443" t="s">
        <v>643</v>
      </c>
      <c r="C136" s="444" t="s">
        <v>49</v>
      </c>
      <c r="D136" s="444" t="s">
        <v>50</v>
      </c>
      <c r="E136" s="444" t="s">
        <v>643</v>
      </c>
      <c r="F136" s="445">
        <v>91939</v>
      </c>
      <c r="G136" s="446" t="s">
        <v>836</v>
      </c>
      <c r="H136" s="447" t="s">
        <v>113</v>
      </c>
      <c r="I136" s="448">
        <v>240</v>
      </c>
      <c r="J136" s="449">
        <v>26.46</v>
      </c>
      <c r="K136" s="448">
        <v>34.08</v>
      </c>
      <c r="L136" s="450">
        <v>8179.2</v>
      </c>
      <c r="M136" s="355"/>
      <c r="N136" s="355"/>
      <c r="O136" s="355"/>
      <c r="P136" s="355"/>
      <c r="Q136" s="355"/>
      <c r="R136" s="355"/>
    </row>
    <row r="137" spans="2:18" ht="24" x14ac:dyDescent="0.25">
      <c r="B137" s="443" t="s">
        <v>644</v>
      </c>
      <c r="C137" s="444" t="s">
        <v>49</v>
      </c>
      <c r="D137" s="444" t="s">
        <v>50</v>
      </c>
      <c r="E137" s="444" t="s">
        <v>644</v>
      </c>
      <c r="F137" s="445">
        <v>91941</v>
      </c>
      <c r="G137" s="446" t="s">
        <v>837</v>
      </c>
      <c r="H137" s="447" t="s">
        <v>113</v>
      </c>
      <c r="I137" s="448">
        <v>80</v>
      </c>
      <c r="J137" s="449">
        <v>9.81</v>
      </c>
      <c r="K137" s="448">
        <v>12.63</v>
      </c>
      <c r="L137" s="450">
        <v>1010.4</v>
      </c>
      <c r="M137" s="355"/>
      <c r="N137" s="355"/>
      <c r="O137" s="355"/>
      <c r="P137" s="355"/>
      <c r="Q137" s="355"/>
      <c r="R137" s="355"/>
    </row>
    <row r="138" spans="2:18" ht="24" x14ac:dyDescent="0.25">
      <c r="B138" s="443" t="s">
        <v>645</v>
      </c>
      <c r="C138" s="444" t="s">
        <v>49</v>
      </c>
      <c r="D138" s="444" t="s">
        <v>50</v>
      </c>
      <c r="E138" s="444" t="s">
        <v>645</v>
      </c>
      <c r="F138" s="445">
        <v>91940</v>
      </c>
      <c r="G138" s="446" t="s">
        <v>838</v>
      </c>
      <c r="H138" s="447" t="s">
        <v>113</v>
      </c>
      <c r="I138" s="448">
        <v>960</v>
      </c>
      <c r="J138" s="449">
        <v>15.3</v>
      </c>
      <c r="K138" s="448">
        <v>19.7</v>
      </c>
      <c r="L138" s="450">
        <v>18912</v>
      </c>
      <c r="M138" s="355"/>
      <c r="N138" s="355"/>
      <c r="O138" s="355"/>
      <c r="P138" s="355"/>
      <c r="Q138" s="355"/>
      <c r="R138" s="355"/>
    </row>
    <row r="139" spans="2:18" ht="24" x14ac:dyDescent="0.25">
      <c r="B139" s="443" t="s">
        <v>651</v>
      </c>
      <c r="C139" s="444" t="s">
        <v>49</v>
      </c>
      <c r="D139" s="444" t="s">
        <v>50</v>
      </c>
      <c r="E139" s="444" t="s">
        <v>651</v>
      </c>
      <c r="F139" s="445">
        <v>91936</v>
      </c>
      <c r="G139" s="446" t="s">
        <v>839</v>
      </c>
      <c r="H139" s="447" t="s">
        <v>113</v>
      </c>
      <c r="I139" s="448">
        <v>720</v>
      </c>
      <c r="J139" s="449">
        <v>15.22</v>
      </c>
      <c r="K139" s="448">
        <v>19.600000000000001</v>
      </c>
      <c r="L139" s="450">
        <v>14112</v>
      </c>
      <c r="M139" s="355"/>
      <c r="N139" s="355"/>
      <c r="O139" s="355"/>
      <c r="P139" s="355"/>
      <c r="Q139" s="355"/>
      <c r="R139" s="355"/>
    </row>
    <row r="140" spans="2:18" ht="36" x14ac:dyDescent="0.25">
      <c r="B140" s="443" t="s">
        <v>652</v>
      </c>
      <c r="C140" s="444" t="s">
        <v>49</v>
      </c>
      <c r="D140" s="444" t="s">
        <v>50</v>
      </c>
      <c r="E140" s="444" t="s">
        <v>652</v>
      </c>
      <c r="F140" s="445">
        <v>97886</v>
      </c>
      <c r="G140" s="446" t="s">
        <v>840</v>
      </c>
      <c r="H140" s="447" t="s">
        <v>113</v>
      </c>
      <c r="I140" s="448">
        <v>80</v>
      </c>
      <c r="J140" s="449">
        <v>146.56</v>
      </c>
      <c r="K140" s="448">
        <v>188.79</v>
      </c>
      <c r="L140" s="450">
        <v>15103.2</v>
      </c>
      <c r="M140" s="355"/>
      <c r="N140" s="355"/>
      <c r="O140" s="355"/>
      <c r="P140" s="355"/>
      <c r="Q140" s="355"/>
      <c r="R140" s="355"/>
    </row>
    <row r="141" spans="2:18" ht="24" x14ac:dyDescent="0.25">
      <c r="B141" s="443" t="s">
        <v>653</v>
      </c>
      <c r="C141" s="444" t="s">
        <v>49</v>
      </c>
      <c r="D141" s="444" t="s">
        <v>50</v>
      </c>
      <c r="E141" s="444" t="s">
        <v>653</v>
      </c>
      <c r="F141" s="445">
        <v>91953</v>
      </c>
      <c r="G141" s="446" t="s">
        <v>841</v>
      </c>
      <c r="H141" s="447" t="s">
        <v>113</v>
      </c>
      <c r="I141" s="448">
        <v>80</v>
      </c>
      <c r="J141" s="449">
        <v>26.18</v>
      </c>
      <c r="K141" s="448">
        <v>33.72</v>
      </c>
      <c r="L141" s="450">
        <v>2697.6</v>
      </c>
      <c r="M141" s="355"/>
      <c r="N141" s="355"/>
      <c r="O141" s="355"/>
      <c r="P141" s="355"/>
      <c r="Q141" s="355"/>
      <c r="R141" s="355"/>
    </row>
    <row r="142" spans="2:18" ht="24" x14ac:dyDescent="0.25">
      <c r="B142" s="493" t="s">
        <v>654</v>
      </c>
      <c r="C142" s="447" t="s">
        <v>49</v>
      </c>
      <c r="D142" s="447" t="s">
        <v>52</v>
      </c>
      <c r="E142" s="447" t="s">
        <v>654</v>
      </c>
      <c r="F142" s="494" t="s">
        <v>703</v>
      </c>
      <c r="G142" s="446" t="s">
        <v>707</v>
      </c>
      <c r="H142" s="447" t="s">
        <v>113</v>
      </c>
      <c r="I142" s="495">
        <v>160</v>
      </c>
      <c r="J142" s="449">
        <v>22.16</v>
      </c>
      <c r="K142" s="495">
        <v>28.54</v>
      </c>
      <c r="L142" s="496">
        <v>4566.3999999999996</v>
      </c>
    </row>
    <row r="143" spans="2:18" ht="24" x14ac:dyDescent="0.25">
      <c r="B143" s="443" t="s">
        <v>655</v>
      </c>
      <c r="C143" s="444" t="s">
        <v>49</v>
      </c>
      <c r="D143" s="444" t="s">
        <v>50</v>
      </c>
      <c r="E143" s="444" t="s">
        <v>655</v>
      </c>
      <c r="F143" s="445">
        <v>92023</v>
      </c>
      <c r="G143" s="446" t="s">
        <v>842</v>
      </c>
      <c r="H143" s="447" t="s">
        <v>113</v>
      </c>
      <c r="I143" s="448">
        <v>320</v>
      </c>
      <c r="J143" s="449">
        <v>44.54</v>
      </c>
      <c r="K143" s="448">
        <v>57.37</v>
      </c>
      <c r="L143" s="450">
        <v>18358.400000000001</v>
      </c>
      <c r="M143" s="355"/>
      <c r="N143" s="355"/>
      <c r="O143" s="355"/>
      <c r="P143" s="355"/>
      <c r="Q143" s="355"/>
      <c r="R143" s="355"/>
    </row>
    <row r="144" spans="2:18" ht="24" x14ac:dyDescent="0.25">
      <c r="B144" s="443" t="s">
        <v>656</v>
      </c>
      <c r="C144" s="444" t="s">
        <v>49</v>
      </c>
      <c r="D144" s="444" t="s">
        <v>50</v>
      </c>
      <c r="E144" s="444" t="s">
        <v>656</v>
      </c>
      <c r="F144" s="445">
        <v>91999</v>
      </c>
      <c r="G144" s="446" t="s">
        <v>843</v>
      </c>
      <c r="H144" s="447" t="s">
        <v>113</v>
      </c>
      <c r="I144" s="448">
        <v>80</v>
      </c>
      <c r="J144" s="449">
        <v>19.899999999999999</v>
      </c>
      <c r="K144" s="448">
        <v>25.63</v>
      </c>
      <c r="L144" s="450">
        <v>2050.4</v>
      </c>
      <c r="M144" s="355"/>
      <c r="N144" s="355"/>
      <c r="O144" s="355"/>
      <c r="P144" s="355"/>
      <c r="Q144" s="355"/>
      <c r="R144" s="355"/>
    </row>
    <row r="145" spans="2:18" ht="24" x14ac:dyDescent="0.25">
      <c r="B145" s="443" t="s">
        <v>657</v>
      </c>
      <c r="C145" s="444" t="s">
        <v>49</v>
      </c>
      <c r="D145" s="444" t="s">
        <v>50</v>
      </c>
      <c r="E145" s="444" t="s">
        <v>657</v>
      </c>
      <c r="F145" s="445">
        <v>91996</v>
      </c>
      <c r="G145" s="446" t="s">
        <v>844</v>
      </c>
      <c r="H145" s="447" t="s">
        <v>113</v>
      </c>
      <c r="I145" s="448">
        <v>80</v>
      </c>
      <c r="J145" s="449">
        <v>30.75</v>
      </c>
      <c r="K145" s="448">
        <v>39.61</v>
      </c>
      <c r="L145" s="450">
        <v>3168.8</v>
      </c>
      <c r="M145" s="355"/>
      <c r="N145" s="355"/>
      <c r="O145" s="355"/>
      <c r="P145" s="355"/>
      <c r="Q145" s="355"/>
      <c r="R145" s="355"/>
    </row>
    <row r="146" spans="2:18" ht="24" x14ac:dyDescent="0.25">
      <c r="B146" s="443" t="s">
        <v>658</v>
      </c>
      <c r="C146" s="444" t="s">
        <v>49</v>
      </c>
      <c r="D146" s="444" t="s">
        <v>50</v>
      </c>
      <c r="E146" s="444" t="s">
        <v>658</v>
      </c>
      <c r="F146" s="445">
        <v>91997</v>
      </c>
      <c r="G146" s="446" t="s">
        <v>845</v>
      </c>
      <c r="H146" s="447" t="s">
        <v>113</v>
      </c>
      <c r="I146" s="448">
        <v>80</v>
      </c>
      <c r="J146" s="449">
        <v>32.82</v>
      </c>
      <c r="K146" s="448">
        <v>42.27</v>
      </c>
      <c r="L146" s="450">
        <v>3381.6</v>
      </c>
      <c r="M146" s="355"/>
      <c r="N146" s="355"/>
      <c r="O146" s="355"/>
      <c r="P146" s="355"/>
      <c r="Q146" s="355"/>
      <c r="R146" s="355"/>
    </row>
    <row r="147" spans="2:18" ht="24" x14ac:dyDescent="0.25">
      <c r="B147" s="443" t="s">
        <v>659</v>
      </c>
      <c r="C147" s="444" t="s">
        <v>49</v>
      </c>
      <c r="D147" s="444" t="s">
        <v>50</v>
      </c>
      <c r="E147" s="444" t="s">
        <v>659</v>
      </c>
      <c r="F147" s="445">
        <v>92004</v>
      </c>
      <c r="G147" s="446" t="s">
        <v>846</v>
      </c>
      <c r="H147" s="447" t="s">
        <v>113</v>
      </c>
      <c r="I147" s="448">
        <v>400</v>
      </c>
      <c r="J147" s="449">
        <v>49.16</v>
      </c>
      <c r="K147" s="448">
        <v>63.32</v>
      </c>
      <c r="L147" s="450">
        <v>25328</v>
      </c>
      <c r="M147" s="355"/>
      <c r="N147" s="355"/>
      <c r="O147" s="355"/>
      <c r="P147" s="355"/>
      <c r="Q147" s="355"/>
      <c r="R147" s="355"/>
    </row>
    <row r="148" spans="2:18" ht="24" x14ac:dyDescent="0.25">
      <c r="B148" s="443" t="s">
        <v>660</v>
      </c>
      <c r="C148" s="444" t="s">
        <v>49</v>
      </c>
      <c r="D148" s="444" t="s">
        <v>50</v>
      </c>
      <c r="E148" s="444" t="s">
        <v>660</v>
      </c>
      <c r="F148" s="445">
        <v>93660</v>
      </c>
      <c r="G148" s="446" t="s">
        <v>847</v>
      </c>
      <c r="H148" s="447" t="s">
        <v>113</v>
      </c>
      <c r="I148" s="448">
        <v>80</v>
      </c>
      <c r="J148" s="449">
        <v>57.77</v>
      </c>
      <c r="K148" s="448">
        <v>74.41</v>
      </c>
      <c r="L148" s="450">
        <v>5952.8</v>
      </c>
      <c r="M148" s="355"/>
      <c r="N148" s="355"/>
      <c r="O148" s="355"/>
      <c r="P148" s="355"/>
      <c r="Q148" s="355"/>
      <c r="R148" s="355"/>
    </row>
    <row r="149" spans="2:18" ht="24" x14ac:dyDescent="0.25">
      <c r="B149" s="443" t="s">
        <v>661</v>
      </c>
      <c r="C149" s="444" t="s">
        <v>49</v>
      </c>
      <c r="D149" s="444" t="s">
        <v>50</v>
      </c>
      <c r="E149" s="444" t="s">
        <v>661</v>
      </c>
      <c r="F149" s="445">
        <v>93663</v>
      </c>
      <c r="G149" s="446" t="s">
        <v>848</v>
      </c>
      <c r="H149" s="447" t="s">
        <v>113</v>
      </c>
      <c r="I149" s="448">
        <v>80</v>
      </c>
      <c r="J149" s="449">
        <v>61.08</v>
      </c>
      <c r="K149" s="448">
        <v>78.680000000000007</v>
      </c>
      <c r="L149" s="450">
        <v>6294.4</v>
      </c>
      <c r="M149" s="355"/>
      <c r="N149" s="355"/>
      <c r="O149" s="355"/>
      <c r="P149" s="355"/>
      <c r="Q149" s="355"/>
      <c r="R149" s="355"/>
    </row>
    <row r="150" spans="2:18" ht="24" x14ac:dyDescent="0.25">
      <c r="B150" s="443" t="s">
        <v>662</v>
      </c>
      <c r="C150" s="444" t="s">
        <v>49</v>
      </c>
      <c r="D150" s="444" t="s">
        <v>50</v>
      </c>
      <c r="E150" s="444" t="s">
        <v>662</v>
      </c>
      <c r="F150" s="445">
        <v>93665</v>
      </c>
      <c r="G150" s="446" t="s">
        <v>849</v>
      </c>
      <c r="H150" s="447" t="s">
        <v>113</v>
      </c>
      <c r="I150" s="448">
        <v>80</v>
      </c>
      <c r="J150" s="449">
        <v>67.02</v>
      </c>
      <c r="K150" s="448">
        <v>86.33</v>
      </c>
      <c r="L150" s="450">
        <v>6906.4</v>
      </c>
      <c r="M150" s="355"/>
      <c r="N150" s="355"/>
      <c r="O150" s="355"/>
      <c r="P150" s="355"/>
      <c r="Q150" s="355"/>
      <c r="R150" s="355"/>
    </row>
    <row r="151" spans="2:18" ht="24" x14ac:dyDescent="0.25">
      <c r="B151" s="443" t="s">
        <v>663</v>
      </c>
      <c r="C151" s="444" t="s">
        <v>49</v>
      </c>
      <c r="D151" s="444" t="s">
        <v>50</v>
      </c>
      <c r="E151" s="444" t="s">
        <v>663</v>
      </c>
      <c r="F151" s="445">
        <v>93653</v>
      </c>
      <c r="G151" s="446" t="s">
        <v>850</v>
      </c>
      <c r="H151" s="447" t="s">
        <v>113</v>
      </c>
      <c r="I151" s="448">
        <v>320</v>
      </c>
      <c r="J151" s="449">
        <v>11.73</v>
      </c>
      <c r="K151" s="448">
        <v>15.11</v>
      </c>
      <c r="L151" s="450">
        <v>4835.2</v>
      </c>
      <c r="M151" s="355"/>
      <c r="N151" s="355"/>
      <c r="O151" s="355"/>
      <c r="P151" s="355"/>
      <c r="Q151" s="355"/>
      <c r="R151" s="355"/>
    </row>
    <row r="152" spans="2:18" ht="24" x14ac:dyDescent="0.25">
      <c r="B152" s="443" t="s">
        <v>664</v>
      </c>
      <c r="C152" s="444" t="s">
        <v>49</v>
      </c>
      <c r="D152" s="444" t="s">
        <v>52</v>
      </c>
      <c r="E152" s="444" t="s">
        <v>664</v>
      </c>
      <c r="F152" s="445" t="s">
        <v>704</v>
      </c>
      <c r="G152" s="446" t="s">
        <v>749</v>
      </c>
      <c r="H152" s="447" t="s">
        <v>113</v>
      </c>
      <c r="I152" s="448">
        <v>480</v>
      </c>
      <c r="J152" s="449">
        <v>79.52</v>
      </c>
      <c r="K152" s="448">
        <v>102.43</v>
      </c>
      <c r="L152" s="450">
        <v>49166.400000000001</v>
      </c>
      <c r="M152" s="355"/>
      <c r="N152" s="355"/>
      <c r="O152" s="355"/>
      <c r="P152" s="355"/>
      <c r="Q152" s="355"/>
      <c r="R152" s="355"/>
    </row>
    <row r="153" spans="2:18" ht="24" x14ac:dyDescent="0.25">
      <c r="B153" s="443" t="s">
        <v>665</v>
      </c>
      <c r="C153" s="444" t="s">
        <v>49</v>
      </c>
      <c r="D153" s="444" t="s">
        <v>52</v>
      </c>
      <c r="E153" s="444" t="s">
        <v>665</v>
      </c>
      <c r="F153" s="445" t="s">
        <v>705</v>
      </c>
      <c r="G153" s="446" t="s">
        <v>708</v>
      </c>
      <c r="H153" s="447" t="s">
        <v>113</v>
      </c>
      <c r="I153" s="448">
        <v>80</v>
      </c>
      <c r="J153" s="449">
        <v>198.38</v>
      </c>
      <c r="K153" s="448">
        <v>255.55</v>
      </c>
      <c r="L153" s="450">
        <v>20444</v>
      </c>
      <c r="M153" s="355"/>
      <c r="N153" s="355"/>
      <c r="O153" s="355"/>
      <c r="P153" s="355"/>
      <c r="Q153" s="355"/>
      <c r="R153" s="355"/>
    </row>
    <row r="154" spans="2:18" ht="36" x14ac:dyDescent="0.25">
      <c r="B154" s="443" t="s">
        <v>666</v>
      </c>
      <c r="C154" s="444" t="s">
        <v>49</v>
      </c>
      <c r="D154" s="444" t="s">
        <v>50</v>
      </c>
      <c r="E154" s="444" t="s">
        <v>666</v>
      </c>
      <c r="F154" s="445">
        <v>91855</v>
      </c>
      <c r="G154" s="446" t="s">
        <v>851</v>
      </c>
      <c r="H154" s="447" t="s">
        <v>126</v>
      </c>
      <c r="I154" s="448">
        <v>4865.6000000000004</v>
      </c>
      <c r="J154" s="449">
        <v>10.14</v>
      </c>
      <c r="K154" s="448">
        <v>13.06</v>
      </c>
      <c r="L154" s="450">
        <v>63544.73</v>
      </c>
      <c r="M154" s="355"/>
      <c r="N154" s="355"/>
      <c r="O154" s="355"/>
      <c r="P154" s="355"/>
      <c r="Q154" s="355"/>
      <c r="R154" s="355"/>
    </row>
    <row r="155" spans="2:18" ht="36" x14ac:dyDescent="0.25">
      <c r="B155" s="443" t="s">
        <v>667</v>
      </c>
      <c r="C155" s="444" t="s">
        <v>49</v>
      </c>
      <c r="D155" s="444" t="s">
        <v>50</v>
      </c>
      <c r="E155" s="444" t="s">
        <v>667</v>
      </c>
      <c r="F155" s="445">
        <v>97667</v>
      </c>
      <c r="G155" s="446" t="s">
        <v>852</v>
      </c>
      <c r="H155" s="447" t="s">
        <v>126</v>
      </c>
      <c r="I155" s="448">
        <v>1292</v>
      </c>
      <c r="J155" s="449">
        <v>8.85</v>
      </c>
      <c r="K155" s="448">
        <v>11.4</v>
      </c>
      <c r="L155" s="450">
        <v>14728.8</v>
      </c>
      <c r="M155" s="355"/>
      <c r="N155" s="355"/>
      <c r="O155" s="355"/>
      <c r="P155" s="355"/>
      <c r="Q155" s="355"/>
      <c r="R155" s="355"/>
    </row>
    <row r="156" spans="2:18" ht="36" x14ac:dyDescent="0.25">
      <c r="B156" s="443" t="s">
        <v>668</v>
      </c>
      <c r="C156" s="444" t="s">
        <v>49</v>
      </c>
      <c r="D156" s="444" t="s">
        <v>50</v>
      </c>
      <c r="E156" s="444" t="s">
        <v>668</v>
      </c>
      <c r="F156" s="445">
        <v>97606</v>
      </c>
      <c r="G156" s="446" t="s">
        <v>853</v>
      </c>
      <c r="H156" s="447" t="s">
        <v>113</v>
      </c>
      <c r="I156" s="448">
        <v>240</v>
      </c>
      <c r="J156" s="449">
        <v>86.08</v>
      </c>
      <c r="K156" s="448">
        <v>110.88</v>
      </c>
      <c r="L156" s="450">
        <v>26611.200000000001</v>
      </c>
      <c r="M156" s="355"/>
      <c r="N156" s="355"/>
      <c r="O156" s="355"/>
      <c r="P156" s="355"/>
      <c r="Q156" s="355"/>
      <c r="R156" s="355"/>
    </row>
    <row r="157" spans="2:18" ht="36" x14ac:dyDescent="0.25">
      <c r="B157" s="443" t="s">
        <v>669</v>
      </c>
      <c r="C157" s="444" t="s">
        <v>49</v>
      </c>
      <c r="D157" s="444" t="s">
        <v>52</v>
      </c>
      <c r="E157" s="444" t="s">
        <v>669</v>
      </c>
      <c r="F157" s="445" t="s">
        <v>710</v>
      </c>
      <c r="G157" s="446" t="s">
        <v>706</v>
      </c>
      <c r="H157" s="447" t="s">
        <v>113</v>
      </c>
      <c r="I157" s="448">
        <v>720</v>
      </c>
      <c r="J157" s="449">
        <v>14.82</v>
      </c>
      <c r="K157" s="448">
        <v>19.09</v>
      </c>
      <c r="L157" s="450">
        <v>13744.8</v>
      </c>
      <c r="M157" s="355"/>
      <c r="N157" s="355"/>
      <c r="O157" s="355"/>
      <c r="P157" s="355"/>
      <c r="Q157" s="355"/>
      <c r="R157" s="355"/>
    </row>
    <row r="158" spans="2:18" ht="48" x14ac:dyDescent="0.25">
      <c r="B158" s="443" t="s">
        <v>670</v>
      </c>
      <c r="C158" s="444" t="s">
        <v>49</v>
      </c>
      <c r="D158" s="444" t="s">
        <v>52</v>
      </c>
      <c r="E158" s="444" t="s">
        <v>670</v>
      </c>
      <c r="F158" s="445" t="s">
        <v>748</v>
      </c>
      <c r="G158" s="446" t="s">
        <v>709</v>
      </c>
      <c r="H158" s="447" t="s">
        <v>113</v>
      </c>
      <c r="I158" s="448">
        <v>80</v>
      </c>
      <c r="J158" s="449">
        <v>3319.0100000000016</v>
      </c>
      <c r="K158" s="448">
        <v>4275.54</v>
      </c>
      <c r="L158" s="450">
        <v>342043.2</v>
      </c>
      <c r="M158" s="355"/>
      <c r="N158" s="355"/>
      <c r="O158" s="355"/>
      <c r="P158" s="355"/>
      <c r="Q158" s="355"/>
      <c r="R158" s="355"/>
    </row>
    <row r="159" spans="2:18" ht="36" x14ac:dyDescent="0.25">
      <c r="B159" s="443" t="s">
        <v>671</v>
      </c>
      <c r="C159" s="444" t="s">
        <v>49</v>
      </c>
      <c r="D159" s="444" t="s">
        <v>50</v>
      </c>
      <c r="E159" s="444" t="s">
        <v>671</v>
      </c>
      <c r="F159" s="445">
        <v>101883</v>
      </c>
      <c r="G159" s="446" t="s">
        <v>854</v>
      </c>
      <c r="H159" s="447" t="s">
        <v>113</v>
      </c>
      <c r="I159" s="448">
        <v>80</v>
      </c>
      <c r="J159" s="449">
        <v>484.01</v>
      </c>
      <c r="K159" s="448">
        <v>623.5</v>
      </c>
      <c r="L159" s="450">
        <v>49880</v>
      </c>
      <c r="M159" s="355"/>
      <c r="N159" s="355"/>
      <c r="O159" s="355"/>
      <c r="P159" s="355"/>
      <c r="Q159" s="355"/>
      <c r="R159" s="355"/>
    </row>
    <row r="160" spans="2:18" x14ac:dyDescent="0.25">
      <c r="B160" s="443"/>
      <c r="C160" s="444"/>
      <c r="D160" s="444"/>
      <c r="E160" s="444"/>
      <c r="F160" s="445"/>
      <c r="G160" s="451"/>
      <c r="H160" s="452"/>
      <c r="I160" s="453"/>
      <c r="J160" s="454"/>
      <c r="K160" s="455"/>
      <c r="L160" s="456"/>
      <c r="M160" s="355"/>
      <c r="N160" s="355"/>
      <c r="O160" s="355"/>
      <c r="P160" s="355"/>
      <c r="Q160" s="355"/>
      <c r="R160" s="355"/>
    </row>
    <row r="161" spans="2:18" x14ac:dyDescent="0.25">
      <c r="B161" s="465" t="s">
        <v>124</v>
      </c>
      <c r="C161" s="466"/>
      <c r="D161" s="466"/>
      <c r="E161" s="466"/>
      <c r="F161" s="467"/>
      <c r="G161" s="460" t="s">
        <v>647</v>
      </c>
      <c r="H161" s="468"/>
      <c r="I161" s="469"/>
      <c r="J161" s="470"/>
      <c r="K161" s="469"/>
      <c r="L161" s="488">
        <v>185051.99999999997</v>
      </c>
      <c r="M161" s="355"/>
      <c r="N161" s="355"/>
      <c r="O161" s="355"/>
      <c r="P161" s="355"/>
      <c r="Q161" s="355"/>
      <c r="R161" s="355"/>
    </row>
    <row r="162" spans="2:18" x14ac:dyDescent="0.25">
      <c r="B162" s="435" t="s">
        <v>137</v>
      </c>
      <c r="C162" s="436"/>
      <c r="D162" s="436"/>
      <c r="E162" s="436"/>
      <c r="F162" s="437"/>
      <c r="G162" s="438" t="s">
        <v>646</v>
      </c>
      <c r="H162" s="439"/>
      <c r="I162" s="440"/>
      <c r="J162" s="441"/>
      <c r="K162" s="440"/>
      <c r="L162" s="442">
        <v>71409.600000000006</v>
      </c>
      <c r="M162" s="355"/>
      <c r="N162" s="355"/>
      <c r="O162" s="355"/>
      <c r="P162" s="355"/>
      <c r="Q162" s="355"/>
      <c r="R162" s="355"/>
    </row>
    <row r="163" spans="2:18" ht="36" x14ac:dyDescent="0.25">
      <c r="B163" s="443" t="s">
        <v>309</v>
      </c>
      <c r="C163" s="444" t="s">
        <v>49</v>
      </c>
      <c r="D163" s="444" t="s">
        <v>50</v>
      </c>
      <c r="E163" s="444" t="s">
        <v>309</v>
      </c>
      <c r="F163" s="445">
        <v>86931</v>
      </c>
      <c r="G163" s="446" t="s">
        <v>855</v>
      </c>
      <c r="H163" s="447" t="s">
        <v>113</v>
      </c>
      <c r="I163" s="448">
        <v>80</v>
      </c>
      <c r="J163" s="449">
        <v>458.69</v>
      </c>
      <c r="K163" s="448">
        <v>590.88</v>
      </c>
      <c r="L163" s="450">
        <v>47270.400000000001</v>
      </c>
      <c r="M163" s="355"/>
      <c r="N163" s="355"/>
      <c r="O163" s="355"/>
      <c r="P163" s="355"/>
      <c r="Q163" s="355"/>
      <c r="R163" s="355"/>
    </row>
    <row r="164" spans="2:18" ht="48" x14ac:dyDescent="0.25">
      <c r="B164" s="443" t="s">
        <v>310</v>
      </c>
      <c r="C164" s="444" t="s">
        <v>49</v>
      </c>
      <c r="D164" s="444" t="s">
        <v>50</v>
      </c>
      <c r="E164" s="444" t="s">
        <v>310</v>
      </c>
      <c r="F164" s="445">
        <v>86943</v>
      </c>
      <c r="G164" s="446" t="s">
        <v>856</v>
      </c>
      <c r="H164" s="447" t="s">
        <v>113</v>
      </c>
      <c r="I164" s="448">
        <v>80</v>
      </c>
      <c r="J164" s="449">
        <v>234.24</v>
      </c>
      <c r="K164" s="448">
        <v>301.74</v>
      </c>
      <c r="L164" s="450">
        <v>24139.200000000001</v>
      </c>
      <c r="M164" s="355"/>
      <c r="N164" s="355"/>
      <c r="O164" s="355"/>
      <c r="P164" s="355"/>
      <c r="Q164" s="355"/>
      <c r="R164" s="355"/>
    </row>
    <row r="165" spans="2:18" x14ac:dyDescent="0.25">
      <c r="B165" s="435" t="s">
        <v>509</v>
      </c>
      <c r="C165" s="436"/>
      <c r="D165" s="436"/>
      <c r="E165" s="436"/>
      <c r="F165" s="437"/>
      <c r="G165" s="438" t="s">
        <v>648</v>
      </c>
      <c r="H165" s="439"/>
      <c r="I165" s="440"/>
      <c r="J165" s="441"/>
      <c r="K165" s="440"/>
      <c r="L165" s="442">
        <v>53320</v>
      </c>
      <c r="M165" s="355"/>
      <c r="N165" s="355"/>
      <c r="O165" s="355"/>
      <c r="P165" s="355"/>
      <c r="Q165" s="355"/>
      <c r="R165" s="355"/>
    </row>
    <row r="166" spans="2:18" ht="48" x14ac:dyDescent="0.25">
      <c r="B166" s="443" t="s">
        <v>510</v>
      </c>
      <c r="C166" s="444" t="s">
        <v>49</v>
      </c>
      <c r="D166" s="444" t="s">
        <v>50</v>
      </c>
      <c r="E166" s="444" t="s">
        <v>510</v>
      </c>
      <c r="F166" s="445">
        <v>86933</v>
      </c>
      <c r="G166" s="446" t="s">
        <v>857</v>
      </c>
      <c r="H166" s="447" t="s">
        <v>113</v>
      </c>
      <c r="I166" s="448">
        <v>80</v>
      </c>
      <c r="J166" s="449">
        <v>482.75</v>
      </c>
      <c r="K166" s="448">
        <v>621.87</v>
      </c>
      <c r="L166" s="450">
        <v>49749.599999999999</v>
      </c>
      <c r="M166" s="355"/>
      <c r="N166" s="355"/>
      <c r="O166" s="355"/>
      <c r="P166" s="355"/>
      <c r="Q166" s="355"/>
      <c r="R166" s="355"/>
    </row>
    <row r="167" spans="2:18" ht="24" x14ac:dyDescent="0.25">
      <c r="B167" s="443" t="s">
        <v>511</v>
      </c>
      <c r="C167" s="444" t="s">
        <v>49</v>
      </c>
      <c r="D167" s="444" t="s">
        <v>50</v>
      </c>
      <c r="E167" s="444" t="s">
        <v>511</v>
      </c>
      <c r="F167" s="445">
        <v>100861</v>
      </c>
      <c r="G167" s="446" t="s">
        <v>858</v>
      </c>
      <c r="H167" s="447" t="s">
        <v>113</v>
      </c>
      <c r="I167" s="448">
        <v>80</v>
      </c>
      <c r="J167" s="449">
        <v>34.65</v>
      </c>
      <c r="K167" s="448">
        <v>44.63</v>
      </c>
      <c r="L167" s="450">
        <v>3570.4</v>
      </c>
      <c r="M167" s="355"/>
      <c r="N167" s="355"/>
      <c r="O167" s="355"/>
      <c r="P167" s="355"/>
      <c r="Q167" s="355"/>
      <c r="R167" s="355"/>
    </row>
    <row r="168" spans="2:18" x14ac:dyDescent="0.25">
      <c r="B168" s="435" t="s">
        <v>672</v>
      </c>
      <c r="C168" s="436"/>
      <c r="D168" s="436"/>
      <c r="E168" s="436"/>
      <c r="F168" s="437"/>
      <c r="G168" s="438" t="s">
        <v>587</v>
      </c>
      <c r="H168" s="439"/>
      <c r="I168" s="440"/>
      <c r="J168" s="441"/>
      <c r="K168" s="440"/>
      <c r="L168" s="442">
        <v>51037.599999999999</v>
      </c>
      <c r="M168" s="355"/>
      <c r="N168" s="355"/>
      <c r="O168" s="355"/>
      <c r="P168" s="355"/>
      <c r="Q168" s="355"/>
      <c r="R168" s="355"/>
    </row>
    <row r="169" spans="2:18" ht="24" x14ac:dyDescent="0.25">
      <c r="B169" s="443" t="s">
        <v>673</v>
      </c>
      <c r="C169" s="444" t="s">
        <v>49</v>
      </c>
      <c r="D169" s="444" t="s">
        <v>50</v>
      </c>
      <c r="E169" s="444" t="s">
        <v>673</v>
      </c>
      <c r="F169" s="445">
        <v>100849</v>
      </c>
      <c r="G169" s="446" t="s">
        <v>859</v>
      </c>
      <c r="H169" s="447" t="s">
        <v>113</v>
      </c>
      <c r="I169" s="448">
        <v>80</v>
      </c>
      <c r="J169" s="449">
        <v>47.45</v>
      </c>
      <c r="K169" s="448">
        <v>61.12</v>
      </c>
      <c r="L169" s="450">
        <v>4889.6000000000004</v>
      </c>
      <c r="M169" s="355"/>
      <c r="N169" s="355"/>
      <c r="O169" s="355"/>
      <c r="P169" s="355"/>
      <c r="Q169" s="355"/>
      <c r="R169" s="355"/>
    </row>
    <row r="170" spans="2:18" ht="36" x14ac:dyDescent="0.25">
      <c r="B170" s="443" t="s">
        <v>674</v>
      </c>
      <c r="C170" s="444" t="s">
        <v>49</v>
      </c>
      <c r="D170" s="444" t="s">
        <v>50</v>
      </c>
      <c r="E170" s="444" t="s">
        <v>674</v>
      </c>
      <c r="F170" s="445">
        <v>86927</v>
      </c>
      <c r="G170" s="446" t="s">
        <v>860</v>
      </c>
      <c r="H170" s="447" t="s">
        <v>113</v>
      </c>
      <c r="I170" s="448">
        <v>80</v>
      </c>
      <c r="J170" s="449">
        <v>447.8</v>
      </c>
      <c r="K170" s="448">
        <v>576.85</v>
      </c>
      <c r="L170" s="450">
        <v>46148</v>
      </c>
      <c r="M170" s="355"/>
      <c r="N170" s="355"/>
      <c r="O170" s="355"/>
      <c r="P170" s="355"/>
      <c r="Q170" s="355"/>
      <c r="R170" s="355"/>
    </row>
    <row r="171" spans="2:18" x14ac:dyDescent="0.25">
      <c r="B171" s="435" t="s">
        <v>675</v>
      </c>
      <c r="C171" s="436"/>
      <c r="D171" s="436"/>
      <c r="E171" s="436"/>
      <c r="F171" s="437"/>
      <c r="G171" s="438" t="s">
        <v>650</v>
      </c>
      <c r="H171" s="439"/>
      <c r="I171" s="440"/>
      <c r="J171" s="441"/>
      <c r="K171" s="440"/>
      <c r="L171" s="442">
        <v>9284.7999999999993</v>
      </c>
      <c r="M171" s="355"/>
      <c r="N171" s="355"/>
      <c r="O171" s="355"/>
      <c r="P171" s="355"/>
      <c r="Q171" s="355"/>
      <c r="R171" s="355"/>
    </row>
    <row r="172" spans="2:18" ht="24" x14ac:dyDescent="0.25">
      <c r="B172" s="443" t="s">
        <v>676</v>
      </c>
      <c r="C172" s="444" t="s">
        <v>49</v>
      </c>
      <c r="D172" s="444" t="s">
        <v>50</v>
      </c>
      <c r="E172" s="444" t="s">
        <v>676</v>
      </c>
      <c r="F172" s="445">
        <v>100860</v>
      </c>
      <c r="G172" s="446" t="s">
        <v>861</v>
      </c>
      <c r="H172" s="447" t="s">
        <v>113</v>
      </c>
      <c r="I172" s="448">
        <v>80</v>
      </c>
      <c r="J172" s="449">
        <v>90.1</v>
      </c>
      <c r="K172" s="448">
        <v>116.06</v>
      </c>
      <c r="L172" s="450">
        <v>9284.7999999999993</v>
      </c>
      <c r="M172" s="355"/>
      <c r="N172" s="355"/>
      <c r="O172" s="355"/>
      <c r="P172" s="355"/>
      <c r="Q172" s="355"/>
      <c r="R172" s="355"/>
    </row>
    <row r="173" spans="2:18" x14ac:dyDescent="0.25">
      <c r="B173" s="443"/>
      <c r="C173" s="444"/>
      <c r="D173" s="444"/>
      <c r="E173" s="444"/>
      <c r="F173" s="445"/>
      <c r="G173" s="451"/>
      <c r="H173" s="452"/>
      <c r="I173" s="453"/>
      <c r="J173" s="454"/>
      <c r="K173" s="455"/>
      <c r="L173" s="456"/>
      <c r="M173" s="355"/>
      <c r="N173" s="355"/>
      <c r="O173" s="355"/>
      <c r="P173" s="355"/>
      <c r="Q173" s="355"/>
      <c r="R173" s="355"/>
    </row>
    <row r="174" spans="2:18" x14ac:dyDescent="0.25">
      <c r="B174" s="465" t="s">
        <v>125</v>
      </c>
      <c r="C174" s="466"/>
      <c r="D174" s="466"/>
      <c r="E174" s="466"/>
      <c r="F174" s="467"/>
      <c r="G174" s="460" t="s">
        <v>132</v>
      </c>
      <c r="H174" s="468"/>
      <c r="I174" s="469"/>
      <c r="J174" s="470"/>
      <c r="K174" s="469"/>
      <c r="L174" s="488">
        <v>267422.40000000002</v>
      </c>
      <c r="M174" s="355"/>
      <c r="N174" s="355"/>
      <c r="O174" s="355"/>
      <c r="P174" s="355"/>
      <c r="Q174" s="355"/>
      <c r="R174" s="355"/>
    </row>
    <row r="175" spans="2:18" x14ac:dyDescent="0.25">
      <c r="B175" s="435" t="s">
        <v>138</v>
      </c>
      <c r="C175" s="436"/>
      <c r="D175" s="436"/>
      <c r="E175" s="436"/>
      <c r="F175" s="437"/>
      <c r="G175" s="438" t="s">
        <v>132</v>
      </c>
      <c r="H175" s="439"/>
      <c r="I175" s="440"/>
      <c r="J175" s="441"/>
      <c r="K175" s="440"/>
      <c r="L175" s="442">
        <v>267422.40000000002</v>
      </c>
      <c r="M175" s="355"/>
      <c r="N175" s="355"/>
      <c r="O175" s="355"/>
      <c r="P175" s="355"/>
      <c r="Q175" s="355"/>
      <c r="R175" s="355"/>
    </row>
    <row r="176" spans="2:18" x14ac:dyDescent="0.25">
      <c r="B176" s="443" t="s">
        <v>677</v>
      </c>
      <c r="C176" s="444" t="s">
        <v>49</v>
      </c>
      <c r="D176" s="444" t="s">
        <v>50</v>
      </c>
      <c r="E176" s="444" t="s">
        <v>677</v>
      </c>
      <c r="F176" s="445">
        <v>90777</v>
      </c>
      <c r="G176" s="446" t="s">
        <v>862</v>
      </c>
      <c r="H176" s="447" t="s">
        <v>863</v>
      </c>
      <c r="I176" s="448">
        <v>1344</v>
      </c>
      <c r="J176" s="449">
        <v>97.88</v>
      </c>
      <c r="K176" s="448">
        <v>126.08</v>
      </c>
      <c r="L176" s="450">
        <v>169451.51999999999</v>
      </c>
      <c r="M176" s="355"/>
      <c r="N176" s="355"/>
      <c r="O176" s="355"/>
      <c r="P176" s="355"/>
      <c r="Q176" s="355"/>
      <c r="R176" s="355"/>
    </row>
    <row r="177" spans="2:18" x14ac:dyDescent="0.25">
      <c r="B177" s="443" t="s">
        <v>678</v>
      </c>
      <c r="C177" s="444" t="s">
        <v>49</v>
      </c>
      <c r="D177" s="444" t="s">
        <v>50</v>
      </c>
      <c r="E177" s="444" t="s">
        <v>678</v>
      </c>
      <c r="F177" s="445">
        <v>90780</v>
      </c>
      <c r="G177" s="446" t="s">
        <v>864</v>
      </c>
      <c r="H177" s="447" t="s">
        <v>863</v>
      </c>
      <c r="I177" s="448">
        <v>1536</v>
      </c>
      <c r="J177" s="449">
        <v>29.76</v>
      </c>
      <c r="K177" s="448">
        <v>38.33</v>
      </c>
      <c r="L177" s="450">
        <v>58874.879999999997</v>
      </c>
      <c r="M177" s="355"/>
      <c r="N177" s="355"/>
      <c r="O177" s="355"/>
      <c r="P177" s="355"/>
      <c r="Q177" s="355"/>
      <c r="R177" s="355"/>
    </row>
    <row r="178" spans="2:18" x14ac:dyDescent="0.25">
      <c r="B178" s="443" t="s">
        <v>679</v>
      </c>
      <c r="C178" s="444" t="s">
        <v>49</v>
      </c>
      <c r="D178" s="444" t="s">
        <v>50</v>
      </c>
      <c r="E178" s="444" t="s">
        <v>679</v>
      </c>
      <c r="F178" s="445">
        <v>88326</v>
      </c>
      <c r="G178" s="446" t="s">
        <v>865</v>
      </c>
      <c r="H178" s="447" t="s">
        <v>863</v>
      </c>
      <c r="I178" s="448">
        <v>1440</v>
      </c>
      <c r="J178" s="449">
        <v>21.08</v>
      </c>
      <c r="K178" s="448">
        <v>27.15</v>
      </c>
      <c r="L178" s="450">
        <v>39096</v>
      </c>
      <c r="M178" s="355"/>
      <c r="N178" s="355"/>
      <c r="O178" s="355"/>
      <c r="P178" s="355"/>
      <c r="Q178" s="355"/>
      <c r="R178" s="355"/>
    </row>
    <row r="179" spans="2:18" x14ac:dyDescent="0.25">
      <c r="B179" s="443"/>
      <c r="C179" s="444"/>
      <c r="D179" s="444"/>
      <c r="E179" s="444"/>
      <c r="F179" s="445"/>
      <c r="G179" s="497"/>
      <c r="H179" s="444"/>
      <c r="I179" s="448"/>
      <c r="J179" s="498"/>
      <c r="K179" s="448"/>
      <c r="L179" s="499"/>
      <c r="M179" s="355"/>
      <c r="N179" s="355"/>
      <c r="O179" s="355"/>
      <c r="P179" s="355"/>
      <c r="Q179" s="355"/>
      <c r="R179" s="355"/>
    </row>
    <row r="180" spans="2:18" x14ac:dyDescent="0.25">
      <c r="B180" s="465" t="s">
        <v>127</v>
      </c>
      <c r="C180" s="466"/>
      <c r="D180" s="466"/>
      <c r="E180" s="466"/>
      <c r="F180" s="467"/>
      <c r="G180" s="460" t="s">
        <v>131</v>
      </c>
      <c r="H180" s="468"/>
      <c r="I180" s="469"/>
      <c r="J180" s="470"/>
      <c r="K180" s="469"/>
      <c r="L180" s="488">
        <v>5765.76</v>
      </c>
      <c r="M180" s="355"/>
      <c r="N180" s="355"/>
      <c r="O180" s="355"/>
      <c r="P180" s="355"/>
      <c r="Q180" s="355"/>
      <c r="R180" s="355"/>
    </row>
    <row r="181" spans="2:18" x14ac:dyDescent="0.25">
      <c r="B181" s="435" t="s">
        <v>680</v>
      </c>
      <c r="C181" s="436"/>
      <c r="D181" s="436"/>
      <c r="E181" s="436"/>
      <c r="F181" s="437"/>
      <c r="G181" s="438" t="s">
        <v>131</v>
      </c>
      <c r="H181" s="439"/>
      <c r="I181" s="440"/>
      <c r="J181" s="441"/>
      <c r="K181" s="440"/>
      <c r="L181" s="442">
        <v>5765.76</v>
      </c>
      <c r="M181" s="355"/>
      <c r="N181" s="355"/>
      <c r="O181" s="355"/>
      <c r="P181" s="355"/>
      <c r="Q181" s="355"/>
      <c r="R181" s="355"/>
    </row>
    <row r="182" spans="2:18" x14ac:dyDescent="0.25">
      <c r="B182" s="443" t="s">
        <v>681</v>
      </c>
      <c r="C182" s="444" t="s">
        <v>49</v>
      </c>
      <c r="D182" s="444" t="s">
        <v>50</v>
      </c>
      <c r="E182" s="444" t="s">
        <v>681</v>
      </c>
      <c r="F182" s="445">
        <v>99814</v>
      </c>
      <c r="G182" s="446" t="s">
        <v>866</v>
      </c>
      <c r="H182" s="447" t="s">
        <v>41</v>
      </c>
      <c r="I182" s="448">
        <v>2912</v>
      </c>
      <c r="J182" s="449">
        <v>1.54</v>
      </c>
      <c r="K182" s="448">
        <v>1.98</v>
      </c>
      <c r="L182" s="450">
        <v>5765.76</v>
      </c>
      <c r="M182" s="355"/>
      <c r="N182" s="355"/>
      <c r="O182" s="355"/>
      <c r="P182" s="355"/>
      <c r="Q182" s="355"/>
      <c r="R182" s="355"/>
    </row>
  </sheetData>
  <dataConsolidate/>
  <mergeCells count="5">
    <mergeCell ref="B5:L5"/>
    <mergeCell ref="J11:K11"/>
    <mergeCell ref="K12:L12"/>
    <mergeCell ref="K6:L6"/>
    <mergeCell ref="K7:L10"/>
  </mergeCells>
  <phoneticPr fontId="2" type="noConversion"/>
  <dataValidations count="2">
    <dataValidation type="list" allowBlank="1" showInputMessage="1" showErrorMessage="1" sqref="C54 C166:C167 C182 C176:C179 C163:C164 C26:C29 C169:C170 C110:C128 C56:C57 C74 C36:C39 C63 C41:C42 C132:C159 C67:C69 C172 C71:C72 C78:C108 C61 C31:C32 C17:C20 C24 C45:C48 C52">
      <formula1>"SERVIÇO,INSUMO"</formula1>
    </dataValidation>
    <dataValidation type="list" allowBlank="1" showInputMessage="1" showErrorMessage="1" sqref="D14:D182">
      <formula1>"AGESUL,SINAPI,SBC,SINDUSCON,SEINFRA,COMPOSIÇÃO,COTAÇÃO"</formula1>
    </dataValidation>
  </dataValidations>
  <printOptions horizontalCentered="1"/>
  <pageMargins left="0.23622047244094491" right="0.23622047244094491" top="0.39370078740157483" bottom="0.39370078740157483" header="0.31496062992125984" footer="0.23622047244094491"/>
  <pageSetup paperSize="9" scale="70" fitToHeight="0" orientation="landscape" horizontalDpi="300" verticalDpi="300" r:id="rId1"/>
  <headerFooter>
    <oddFooter>Página &amp;P de &amp;N</oddFooter>
  </headerFooter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RowHeight="15" x14ac:dyDescent="0.25"/>
  <cols>
    <col min="1" max="1" width="23.28515625" customWidth="1"/>
    <col min="2" max="2" width="76.42578125" customWidth="1"/>
    <col min="4" max="4" width="9.85546875" customWidth="1"/>
    <col min="7" max="7" width="11.28515625" customWidth="1"/>
  </cols>
  <sheetData>
    <row r="1" spans="1:7" x14ac:dyDescent="0.25">
      <c r="A1" s="214" t="s">
        <v>487</v>
      </c>
      <c r="B1" s="215"/>
      <c r="C1" s="215"/>
      <c r="D1" s="215"/>
      <c r="E1" s="215"/>
      <c r="F1" s="215"/>
      <c r="G1" s="215"/>
    </row>
    <row r="2" spans="1:7" x14ac:dyDescent="0.25">
      <c r="A2" s="75">
        <v>52090</v>
      </c>
      <c r="B2" s="211" t="s">
        <v>488</v>
      </c>
      <c r="C2" s="212" t="s">
        <v>126</v>
      </c>
      <c r="D2" s="107">
        <v>233.58</v>
      </c>
      <c r="E2" s="107">
        <v>53.07</v>
      </c>
      <c r="F2" s="107"/>
      <c r="G2" s="107">
        <f>D2*E2</f>
        <v>12396.090600000001</v>
      </c>
    </row>
    <row r="3" spans="1:7" x14ac:dyDescent="0.25">
      <c r="A3" s="75">
        <v>52092</v>
      </c>
      <c r="B3" s="211" t="s">
        <v>489</v>
      </c>
      <c r="C3" s="212" t="s">
        <v>126</v>
      </c>
      <c r="D3" s="107">
        <v>167.64</v>
      </c>
      <c r="E3" s="107">
        <v>95.62</v>
      </c>
      <c r="F3" s="107"/>
      <c r="G3" s="107">
        <f t="shared" ref="G3:G21" si="0">D3*E3</f>
        <v>16029.736799999999</v>
      </c>
    </row>
    <row r="4" spans="1:7" x14ac:dyDescent="0.25">
      <c r="A4" s="75">
        <v>52656</v>
      </c>
      <c r="B4" s="211" t="s">
        <v>490</v>
      </c>
      <c r="C4" s="212" t="s">
        <v>113</v>
      </c>
      <c r="D4" s="107">
        <v>21</v>
      </c>
      <c r="E4" s="107">
        <v>355.38</v>
      </c>
      <c r="F4" s="107"/>
      <c r="G4" s="107">
        <f t="shared" si="0"/>
        <v>7462.98</v>
      </c>
    </row>
    <row r="5" spans="1:7" x14ac:dyDescent="0.25">
      <c r="A5" s="75">
        <v>52654</v>
      </c>
      <c r="B5" s="211" t="s">
        <v>491</v>
      </c>
      <c r="C5" s="212" t="s">
        <v>113</v>
      </c>
      <c r="D5" s="107">
        <v>120</v>
      </c>
      <c r="E5" s="107">
        <v>171.67</v>
      </c>
      <c r="F5" s="107"/>
      <c r="G5" s="107">
        <f t="shared" si="0"/>
        <v>20600.399999999998</v>
      </c>
    </row>
    <row r="6" spans="1:7" x14ac:dyDescent="0.25">
      <c r="A6" s="75">
        <v>52746</v>
      </c>
      <c r="B6" s="211" t="s">
        <v>492</v>
      </c>
      <c r="C6" s="212" t="s">
        <v>113</v>
      </c>
      <c r="D6" s="107">
        <v>40</v>
      </c>
      <c r="E6" s="107">
        <v>325</v>
      </c>
      <c r="F6" s="107"/>
      <c r="G6" s="107">
        <f t="shared" si="0"/>
        <v>13000</v>
      </c>
    </row>
    <row r="7" spans="1:7" x14ac:dyDescent="0.25">
      <c r="A7" s="75">
        <v>56229</v>
      </c>
      <c r="B7" s="211" t="s">
        <v>499</v>
      </c>
      <c r="C7" s="212" t="s">
        <v>113</v>
      </c>
      <c r="D7" s="107">
        <v>20</v>
      </c>
      <c r="E7" s="107">
        <v>29.42</v>
      </c>
      <c r="F7" s="107"/>
      <c r="G7" s="107">
        <f t="shared" si="0"/>
        <v>588.40000000000009</v>
      </c>
    </row>
    <row r="8" spans="1:7" x14ac:dyDescent="0.25">
      <c r="A8" s="75">
        <v>92319</v>
      </c>
      <c r="B8" s="211" t="s">
        <v>498</v>
      </c>
      <c r="C8" s="212" t="s">
        <v>113</v>
      </c>
      <c r="D8" s="107">
        <v>20</v>
      </c>
      <c r="E8" s="107">
        <v>43.05</v>
      </c>
      <c r="F8" s="107"/>
      <c r="G8" s="107">
        <f t="shared" si="0"/>
        <v>861</v>
      </c>
    </row>
    <row r="9" spans="1:7" x14ac:dyDescent="0.25">
      <c r="A9" s="75">
        <v>52862</v>
      </c>
      <c r="B9" s="211" t="s">
        <v>493</v>
      </c>
      <c r="C9" s="212" t="s">
        <v>113</v>
      </c>
      <c r="D9" s="107">
        <v>4</v>
      </c>
      <c r="E9" s="107">
        <v>1592.32</v>
      </c>
      <c r="F9" s="107"/>
      <c r="G9" s="107">
        <f t="shared" si="0"/>
        <v>6369.28</v>
      </c>
    </row>
    <row r="10" spans="1:7" x14ac:dyDescent="0.25">
      <c r="A10" s="75">
        <v>22</v>
      </c>
      <c r="B10" s="211" t="s">
        <v>494</v>
      </c>
      <c r="C10" s="212" t="s">
        <v>113</v>
      </c>
      <c r="D10" s="107">
        <v>1</v>
      </c>
      <c r="E10" s="107">
        <v>705.26</v>
      </c>
      <c r="F10" s="107"/>
      <c r="G10" s="107">
        <f t="shared" si="0"/>
        <v>705.26</v>
      </c>
    </row>
    <row r="11" spans="1:7" x14ac:dyDescent="0.25">
      <c r="A11" s="75">
        <v>23</v>
      </c>
      <c r="B11" s="211" t="s">
        <v>495</v>
      </c>
      <c r="C11" s="212" t="s">
        <v>113</v>
      </c>
      <c r="D11" s="107">
        <v>1</v>
      </c>
      <c r="E11" s="107">
        <v>705</v>
      </c>
      <c r="F11" s="107"/>
      <c r="G11" s="107">
        <f t="shared" si="0"/>
        <v>705</v>
      </c>
    </row>
    <row r="12" spans="1:7" x14ac:dyDescent="0.25">
      <c r="A12" s="75">
        <v>24</v>
      </c>
      <c r="B12" s="211" t="s">
        <v>496</v>
      </c>
      <c r="C12" s="212" t="s">
        <v>113</v>
      </c>
      <c r="D12" s="107">
        <v>1</v>
      </c>
      <c r="E12" s="107">
        <v>705</v>
      </c>
      <c r="F12" s="107"/>
      <c r="G12" s="107">
        <f t="shared" si="0"/>
        <v>705</v>
      </c>
    </row>
    <row r="13" spans="1:7" x14ac:dyDescent="0.25">
      <c r="A13" s="75">
        <v>25</v>
      </c>
      <c r="B13" s="211" t="s">
        <v>497</v>
      </c>
      <c r="C13" s="212" t="s">
        <v>113</v>
      </c>
      <c r="D13" s="107">
        <v>1</v>
      </c>
      <c r="E13" s="107">
        <v>705</v>
      </c>
      <c r="F13" s="107"/>
      <c r="G13" s="107">
        <f t="shared" si="0"/>
        <v>705</v>
      </c>
    </row>
    <row r="14" spans="1:7" ht="24" x14ac:dyDescent="0.25">
      <c r="A14" s="75">
        <v>1301006095</v>
      </c>
      <c r="B14" s="211" t="s">
        <v>500</v>
      </c>
      <c r="C14" s="212" t="s">
        <v>126</v>
      </c>
      <c r="D14" s="107">
        <v>9</v>
      </c>
      <c r="E14" s="107">
        <v>188.17</v>
      </c>
      <c r="F14" s="107"/>
      <c r="G14" s="107">
        <f t="shared" si="0"/>
        <v>1693.53</v>
      </c>
    </row>
    <row r="15" spans="1:7" x14ac:dyDescent="0.25">
      <c r="A15" s="75">
        <v>54308</v>
      </c>
      <c r="B15" s="211" t="s">
        <v>501</v>
      </c>
      <c r="C15" s="212" t="s">
        <v>41</v>
      </c>
      <c r="D15" s="107">
        <f>9*0.5</f>
        <v>4.5</v>
      </c>
      <c r="E15" s="107">
        <v>121.85</v>
      </c>
      <c r="F15" s="107"/>
      <c r="G15" s="107">
        <f t="shared" si="0"/>
        <v>548.32499999999993</v>
      </c>
    </row>
    <row r="16" spans="1:7" x14ac:dyDescent="0.25">
      <c r="A16" s="212" t="s">
        <v>98</v>
      </c>
      <c r="B16" s="211" t="s">
        <v>502</v>
      </c>
      <c r="C16" s="212" t="s">
        <v>145</v>
      </c>
      <c r="D16" s="107">
        <v>1</v>
      </c>
      <c r="E16" s="107">
        <v>93610</v>
      </c>
      <c r="F16" s="107"/>
      <c r="G16" s="107">
        <f t="shared" si="0"/>
        <v>93610</v>
      </c>
    </row>
    <row r="17" spans="1:11" ht="24" x14ac:dyDescent="0.25">
      <c r="A17" s="212">
        <v>1</v>
      </c>
      <c r="B17" s="211" t="s">
        <v>503</v>
      </c>
      <c r="C17" s="212" t="s">
        <v>113</v>
      </c>
      <c r="D17" s="107">
        <v>1</v>
      </c>
      <c r="E17" s="107">
        <v>6000</v>
      </c>
      <c r="F17" s="107"/>
      <c r="G17" s="107">
        <f t="shared" si="0"/>
        <v>6000</v>
      </c>
    </row>
    <row r="18" spans="1:11" x14ac:dyDescent="0.25">
      <c r="A18" s="212" t="s">
        <v>98</v>
      </c>
      <c r="B18" s="211" t="s">
        <v>504</v>
      </c>
      <c r="C18" s="212" t="s">
        <v>113</v>
      </c>
      <c r="D18" s="107">
        <v>60</v>
      </c>
      <c r="E18" s="107">
        <v>313</v>
      </c>
      <c r="F18" s="107"/>
      <c r="G18" s="107">
        <f t="shared" si="0"/>
        <v>18780</v>
      </c>
      <c r="K18">
        <f>1740+250+760+710</f>
        <v>3460</v>
      </c>
    </row>
    <row r="19" spans="1:11" x14ac:dyDescent="0.25">
      <c r="A19" s="212" t="s">
        <v>98</v>
      </c>
      <c r="B19" s="211" t="s">
        <v>505</v>
      </c>
      <c r="C19" s="212" t="s">
        <v>113</v>
      </c>
      <c r="D19" s="107">
        <v>1</v>
      </c>
      <c r="E19" s="107">
        <v>500</v>
      </c>
      <c r="F19" s="107"/>
      <c r="G19" s="107">
        <f t="shared" si="0"/>
        <v>500</v>
      </c>
    </row>
    <row r="20" spans="1:11" x14ac:dyDescent="0.25">
      <c r="A20" s="212" t="s">
        <v>98</v>
      </c>
      <c r="B20" s="211" t="s">
        <v>506</v>
      </c>
      <c r="C20" s="212" t="s">
        <v>113</v>
      </c>
      <c r="D20" s="107">
        <v>20</v>
      </c>
      <c r="E20" s="107">
        <v>2210</v>
      </c>
      <c r="F20" s="107"/>
      <c r="G20" s="107">
        <f t="shared" si="0"/>
        <v>44200</v>
      </c>
    </row>
    <row r="21" spans="1:11" x14ac:dyDescent="0.25">
      <c r="A21" s="212" t="s">
        <v>98</v>
      </c>
      <c r="B21" s="211" t="s">
        <v>507</v>
      </c>
      <c r="C21" s="212" t="s">
        <v>113</v>
      </c>
      <c r="D21" s="107">
        <f>D2+D3</f>
        <v>401.22</v>
      </c>
      <c r="E21" s="107">
        <v>11.93</v>
      </c>
      <c r="F21" s="107"/>
      <c r="G21" s="107">
        <f t="shared" si="0"/>
        <v>4786.5546000000004</v>
      </c>
    </row>
    <row r="22" spans="1:11" x14ac:dyDescent="0.25">
      <c r="G22" s="213">
        <f>SUM(G2:G21)</f>
        <v>250246.557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251"/>
  <sheetViews>
    <sheetView zoomScaleNormal="100" zoomScaleSheetLayoutView="100" workbookViewId="0"/>
  </sheetViews>
  <sheetFormatPr defaultColWidth="14.42578125" defaultRowHeight="12.75" x14ac:dyDescent="0.2"/>
  <cols>
    <col min="1" max="1" width="14.42578125" style="250"/>
    <col min="2" max="2" width="15.28515625" style="251" customWidth="1"/>
    <col min="3" max="3" width="18.7109375" style="251" customWidth="1"/>
    <col min="4" max="4" width="19.28515625" style="251" customWidth="1"/>
    <col min="5" max="5" width="31.42578125" style="251" customWidth="1"/>
    <col min="6" max="6" width="16" style="251" customWidth="1"/>
    <col min="7" max="7" width="20.140625" style="251" customWidth="1"/>
    <col min="8" max="8" width="14.140625" style="251" customWidth="1"/>
    <col min="9" max="9" width="16.5703125" style="251" customWidth="1"/>
    <col min="10" max="10" width="49.28515625" style="256" bestFit="1" customWidth="1"/>
    <col min="11" max="16384" width="14.42578125" style="250"/>
  </cols>
  <sheetData>
    <row r="3" spans="2:10" ht="14.25" x14ac:dyDescent="0.2">
      <c r="B3" s="257"/>
      <c r="C3" s="76"/>
      <c r="D3" s="630" t="s">
        <v>1</v>
      </c>
      <c r="E3" s="630"/>
      <c r="F3" s="630"/>
      <c r="G3" s="630"/>
      <c r="H3" s="630"/>
      <c r="I3" s="630"/>
      <c r="J3" s="631"/>
    </row>
    <row r="4" spans="2:10" ht="15.75" customHeight="1" x14ac:dyDescent="0.2">
      <c r="B4" s="258"/>
      <c r="C4" s="77"/>
      <c r="D4" s="632" t="s">
        <v>283</v>
      </c>
      <c r="E4" s="633"/>
      <c r="F4" s="633"/>
      <c r="G4" s="633"/>
      <c r="H4" s="633"/>
      <c r="I4" s="633"/>
      <c r="J4" s="634"/>
    </row>
    <row r="5" spans="2:10" ht="14.25" customHeight="1" x14ac:dyDescent="0.2">
      <c r="B5" s="259"/>
      <c r="C5" s="78"/>
      <c r="D5" s="635" t="s">
        <v>29</v>
      </c>
      <c r="E5" s="630"/>
      <c r="F5" s="630"/>
      <c r="G5" s="630"/>
      <c r="H5" s="630"/>
      <c r="I5" s="630"/>
      <c r="J5" s="631"/>
    </row>
    <row r="6" spans="2:10" ht="20.25" x14ac:dyDescent="0.2">
      <c r="B6" s="636" t="s">
        <v>172</v>
      </c>
      <c r="C6" s="636"/>
      <c r="D6" s="637"/>
      <c r="E6" s="637"/>
      <c r="F6" s="637"/>
      <c r="G6" s="637"/>
      <c r="H6" s="637"/>
      <c r="I6" s="637"/>
      <c r="J6" s="637"/>
    </row>
    <row r="7" spans="2:10" x14ac:dyDescent="0.2">
      <c r="B7" s="79" t="s">
        <v>173</v>
      </c>
      <c r="C7" s="638" t="s">
        <v>759</v>
      </c>
      <c r="D7" s="639"/>
      <c r="E7" s="639"/>
      <c r="F7" s="639"/>
      <c r="G7" s="639"/>
      <c r="H7" s="639"/>
      <c r="I7" s="655" t="s">
        <v>43</v>
      </c>
      <c r="J7" s="659"/>
    </row>
    <row r="8" spans="2:10" ht="15" customHeight="1" x14ac:dyDescent="0.2">
      <c r="B8" s="79" t="s">
        <v>2</v>
      </c>
      <c r="C8" s="638" t="s">
        <v>294</v>
      </c>
      <c r="D8" s="639"/>
      <c r="E8" s="639"/>
      <c r="F8" s="639"/>
      <c r="G8" s="639"/>
      <c r="H8" s="639"/>
      <c r="I8" s="660" t="s">
        <v>547</v>
      </c>
      <c r="J8" s="661"/>
    </row>
    <row r="9" spans="2:10" ht="12.75" customHeight="1" x14ac:dyDescent="0.2">
      <c r="B9" s="79" t="s">
        <v>3</v>
      </c>
      <c r="C9" s="638" t="s">
        <v>534</v>
      </c>
      <c r="D9" s="639"/>
      <c r="E9" s="639"/>
      <c r="F9" s="639"/>
      <c r="G9" s="639"/>
      <c r="H9" s="639"/>
      <c r="I9" s="660"/>
      <c r="J9" s="661"/>
    </row>
    <row r="10" spans="2:10" ht="19.5" customHeight="1" x14ac:dyDescent="0.2">
      <c r="B10" s="80" t="s">
        <v>65</v>
      </c>
      <c r="C10" s="666" t="s">
        <v>764</v>
      </c>
      <c r="D10" s="667"/>
      <c r="E10" s="667"/>
      <c r="F10" s="667"/>
      <c r="G10" s="667"/>
      <c r="H10" s="668"/>
      <c r="I10" s="662"/>
      <c r="J10" s="663"/>
    </row>
    <row r="11" spans="2:10" x14ac:dyDescent="0.2">
      <c r="B11" s="81"/>
      <c r="C11" s="199"/>
      <c r="D11" s="199"/>
      <c r="E11" s="82"/>
      <c r="F11" s="82"/>
      <c r="G11" s="202"/>
      <c r="H11" s="83"/>
      <c r="I11" s="83"/>
      <c r="J11" s="84"/>
    </row>
    <row r="12" spans="2:10" x14ac:dyDescent="0.2">
      <c r="B12" s="81"/>
      <c r="C12" s="199"/>
      <c r="D12" s="199"/>
      <c r="E12" s="82"/>
      <c r="F12" s="82"/>
      <c r="G12" s="202"/>
      <c r="H12" s="83"/>
      <c r="I12" s="83"/>
      <c r="J12" s="84"/>
    </row>
    <row r="13" spans="2:10" ht="12.75" customHeight="1" x14ac:dyDescent="0.2">
      <c r="B13" s="643" t="s">
        <v>194</v>
      </c>
      <c r="C13" s="644"/>
      <c r="D13" s="644"/>
      <c r="E13" s="644"/>
      <c r="F13" s="644"/>
      <c r="G13" s="644"/>
      <c r="H13" s="644"/>
      <c r="I13" s="644"/>
      <c r="J13" s="645"/>
    </row>
    <row r="14" spans="2:10" ht="12.75" customHeight="1" x14ac:dyDescent="0.2">
      <c r="B14" s="670" t="s">
        <v>193</v>
      </c>
      <c r="C14" s="670"/>
      <c r="D14" s="670"/>
      <c r="E14" s="670"/>
      <c r="F14" s="670"/>
      <c r="G14" s="670"/>
      <c r="H14" s="670"/>
      <c r="I14" s="670"/>
      <c r="J14" s="670"/>
    </row>
    <row r="15" spans="2:10" x14ac:dyDescent="0.2">
      <c r="B15" s="664" t="s">
        <v>150</v>
      </c>
      <c r="C15" s="664"/>
      <c r="D15" s="664"/>
      <c r="E15" s="664"/>
      <c r="F15" s="664"/>
      <c r="G15" s="664"/>
      <c r="H15" s="646" t="s">
        <v>177</v>
      </c>
      <c r="I15" s="646"/>
      <c r="J15" s="248" t="s">
        <v>186</v>
      </c>
    </row>
    <row r="16" spans="2:10" x14ac:dyDescent="0.2">
      <c r="B16" s="665" t="s">
        <v>551</v>
      </c>
      <c r="C16" s="665"/>
      <c r="D16" s="665"/>
      <c r="E16" s="665"/>
      <c r="F16" s="665"/>
      <c r="G16" s="665"/>
      <c r="H16" s="625">
        <v>3.68</v>
      </c>
      <c r="I16" s="625"/>
      <c r="J16" s="203">
        <v>7.42</v>
      </c>
    </row>
    <row r="17" spans="2:10" x14ac:dyDescent="0.2">
      <c r="B17" s="665" t="s">
        <v>552</v>
      </c>
      <c r="C17" s="665" t="e">
        <v>#REF!</v>
      </c>
      <c r="D17" s="665" t="e">
        <v>#REF!</v>
      </c>
      <c r="E17" s="665" t="e">
        <v>#REF!</v>
      </c>
      <c r="F17" s="665"/>
      <c r="G17" s="665"/>
      <c r="H17" s="625">
        <v>6.25</v>
      </c>
      <c r="I17" s="625"/>
      <c r="J17" s="203">
        <v>10.38</v>
      </c>
    </row>
    <row r="18" spans="2:10" x14ac:dyDescent="0.2">
      <c r="B18" s="665" t="s">
        <v>553</v>
      </c>
      <c r="C18" s="665" t="e">
        <v>#REF!</v>
      </c>
      <c r="D18" s="665" t="e">
        <v>#REF!</v>
      </c>
      <c r="E18" s="665" t="e">
        <v>#REF!</v>
      </c>
      <c r="F18" s="665"/>
      <c r="G18" s="665"/>
      <c r="H18" s="625">
        <v>10.59</v>
      </c>
      <c r="I18" s="625"/>
      <c r="J18" s="203">
        <v>13.92</v>
      </c>
    </row>
    <row r="19" spans="2:10" x14ac:dyDescent="0.2">
      <c r="B19" s="665" t="s">
        <v>554</v>
      </c>
      <c r="C19" s="665" t="e">
        <v>#REF!</v>
      </c>
      <c r="D19" s="665" t="e">
        <v>#REF!</v>
      </c>
      <c r="E19" s="665" t="e">
        <v>#REF!</v>
      </c>
      <c r="F19" s="665"/>
      <c r="G19" s="665"/>
      <c r="H19" s="625">
        <v>12.45</v>
      </c>
      <c r="I19" s="625"/>
      <c r="J19" s="203">
        <v>15.7</v>
      </c>
    </row>
    <row r="20" spans="2:10" x14ac:dyDescent="0.2">
      <c r="B20" s="626" t="s">
        <v>555</v>
      </c>
      <c r="C20" s="626"/>
      <c r="D20" s="626"/>
      <c r="E20" s="626"/>
      <c r="F20" s="626"/>
      <c r="G20" s="626"/>
      <c r="H20" s="674">
        <v>32.97</v>
      </c>
      <c r="I20" s="674"/>
      <c r="J20" s="93">
        <v>47.42</v>
      </c>
    </row>
    <row r="21" spans="2:10" x14ac:dyDescent="0.2">
      <c r="B21" s="205"/>
      <c r="C21" s="91"/>
      <c r="D21" s="91"/>
      <c r="E21" s="91"/>
      <c r="F21" s="91"/>
      <c r="G21" s="91"/>
      <c r="H21" s="92"/>
      <c r="I21" s="94"/>
      <c r="J21" s="206"/>
    </row>
    <row r="22" spans="2:10" ht="13.5" customHeight="1" x14ac:dyDescent="0.2">
      <c r="B22" s="671" t="s">
        <v>196</v>
      </c>
      <c r="C22" s="672"/>
      <c r="D22" s="672"/>
      <c r="E22" s="672"/>
      <c r="F22" s="672"/>
      <c r="G22" s="672"/>
      <c r="H22" s="672"/>
      <c r="I22" s="672"/>
      <c r="J22" s="673"/>
    </row>
    <row r="23" spans="2:10" ht="13.5" customHeight="1" x14ac:dyDescent="0.2">
      <c r="B23" s="264" t="s">
        <v>121</v>
      </c>
      <c r="C23" s="261"/>
      <c r="D23" s="261"/>
      <c r="E23" s="261"/>
      <c r="F23" s="261"/>
      <c r="G23" s="261"/>
      <c r="H23" s="261"/>
      <c r="I23" s="261"/>
      <c r="J23" s="262"/>
    </row>
    <row r="24" spans="2:10" ht="13.5" customHeight="1" x14ac:dyDescent="0.2">
      <c r="B24" s="95" t="s">
        <v>556</v>
      </c>
      <c r="C24" s="95" t="s">
        <v>175</v>
      </c>
      <c r="D24" s="95" t="s">
        <v>176</v>
      </c>
      <c r="E24" s="95" t="s">
        <v>177</v>
      </c>
      <c r="F24" s="95" t="s">
        <v>557</v>
      </c>
      <c r="G24" s="623" t="s">
        <v>47</v>
      </c>
      <c r="H24" s="623"/>
      <c r="I24" s="623"/>
      <c r="J24" s="623"/>
    </row>
    <row r="25" spans="2:10" x14ac:dyDescent="0.2">
      <c r="B25" s="90" t="s">
        <v>562</v>
      </c>
      <c r="C25" s="90">
        <v>0.8</v>
      </c>
      <c r="D25" s="90">
        <v>2.1</v>
      </c>
      <c r="E25" s="221">
        <v>6.72</v>
      </c>
      <c r="F25" s="221">
        <v>4</v>
      </c>
      <c r="G25" s="675" t="s">
        <v>563</v>
      </c>
      <c r="H25" s="675"/>
      <c r="I25" s="675"/>
      <c r="J25" s="675"/>
    </row>
    <row r="26" spans="2:10" x14ac:dyDescent="0.2">
      <c r="B26" s="264" t="s">
        <v>120</v>
      </c>
      <c r="C26" s="261"/>
      <c r="D26" s="261"/>
      <c r="E26" s="261"/>
      <c r="F26" s="261"/>
      <c r="G26" s="261"/>
      <c r="H26" s="261"/>
      <c r="I26" s="261"/>
      <c r="J26" s="262"/>
    </row>
    <row r="27" spans="2:10" x14ac:dyDescent="0.2">
      <c r="B27" s="95" t="s">
        <v>556</v>
      </c>
      <c r="C27" s="95" t="s">
        <v>175</v>
      </c>
      <c r="D27" s="95" t="s">
        <v>176</v>
      </c>
      <c r="E27" s="95" t="s">
        <v>177</v>
      </c>
      <c r="F27" s="95" t="s">
        <v>557</v>
      </c>
      <c r="G27" s="623" t="s">
        <v>47</v>
      </c>
      <c r="H27" s="623"/>
      <c r="I27" s="623"/>
      <c r="J27" s="623"/>
    </row>
    <row r="28" spans="2:10" x14ac:dyDescent="0.2">
      <c r="B28" s="90" t="s">
        <v>565</v>
      </c>
      <c r="C28" s="90">
        <v>0.6</v>
      </c>
      <c r="D28" s="90">
        <v>0.6</v>
      </c>
      <c r="E28" s="90">
        <v>0.36</v>
      </c>
      <c r="F28" s="90">
        <v>1</v>
      </c>
      <c r="G28" s="588" t="s">
        <v>566</v>
      </c>
      <c r="H28" s="588"/>
      <c r="I28" s="588"/>
      <c r="J28" s="588"/>
    </row>
    <row r="29" spans="2:10" ht="12.75" customHeight="1" x14ac:dyDescent="0.2">
      <c r="B29" s="90" t="s">
        <v>567</v>
      </c>
      <c r="C29" s="90">
        <v>1</v>
      </c>
      <c r="D29" s="90">
        <v>0.8</v>
      </c>
      <c r="E29" s="90">
        <v>0.8</v>
      </c>
      <c r="F29" s="90">
        <v>1</v>
      </c>
      <c r="G29" s="588" t="s">
        <v>566</v>
      </c>
      <c r="H29" s="588"/>
      <c r="I29" s="588"/>
      <c r="J29" s="588"/>
    </row>
    <row r="30" spans="2:10" ht="12.75" customHeight="1" x14ac:dyDescent="0.2">
      <c r="B30" s="90" t="s">
        <v>568</v>
      </c>
      <c r="C30" s="90">
        <v>1.2</v>
      </c>
      <c r="D30" s="90">
        <v>1</v>
      </c>
      <c r="E30" s="90">
        <v>1.2</v>
      </c>
      <c r="F30" s="90">
        <v>1</v>
      </c>
      <c r="G30" s="588" t="s">
        <v>569</v>
      </c>
      <c r="H30" s="588"/>
      <c r="I30" s="588"/>
      <c r="J30" s="588"/>
    </row>
    <row r="31" spans="2:10" ht="12.75" customHeight="1" x14ac:dyDescent="0.2">
      <c r="B31" s="90" t="s">
        <v>570</v>
      </c>
      <c r="C31" s="90">
        <v>1.5</v>
      </c>
      <c r="D31" s="90">
        <v>1</v>
      </c>
      <c r="E31" s="90">
        <v>1.5</v>
      </c>
      <c r="F31" s="90">
        <v>1</v>
      </c>
      <c r="G31" s="588" t="s">
        <v>571</v>
      </c>
      <c r="H31" s="588"/>
      <c r="I31" s="588"/>
      <c r="J31" s="588"/>
    </row>
    <row r="32" spans="2:10" ht="12.75" customHeight="1" x14ac:dyDescent="0.2">
      <c r="B32" s="252"/>
      <c r="C32" s="253"/>
      <c r="D32" s="253"/>
      <c r="E32" s="253"/>
      <c r="F32" s="253"/>
      <c r="G32" s="254"/>
      <c r="H32" s="254"/>
      <c r="I32" s="254"/>
      <c r="J32" s="255"/>
    </row>
    <row r="33" spans="2:10" x14ac:dyDescent="0.2">
      <c r="B33" s="265" t="s">
        <v>39</v>
      </c>
      <c r="C33" s="265" t="s">
        <v>34</v>
      </c>
      <c r="D33" s="669" t="s">
        <v>47</v>
      </c>
      <c r="E33" s="669"/>
      <c r="F33" s="669"/>
      <c r="G33" s="669"/>
      <c r="H33" s="669"/>
      <c r="I33" s="669"/>
      <c r="J33" s="265" t="s">
        <v>35</v>
      </c>
    </row>
    <row r="34" spans="2:10" x14ac:dyDescent="0.2">
      <c r="B34" s="85" t="s">
        <v>11</v>
      </c>
      <c r="C34" s="266"/>
      <c r="D34" s="86" t="s">
        <v>711</v>
      </c>
      <c r="E34" s="86"/>
      <c r="F34" s="86"/>
      <c r="G34" s="86"/>
      <c r="H34" s="86"/>
      <c r="I34" s="86"/>
      <c r="J34" s="87"/>
    </row>
    <row r="35" spans="2:10" x14ac:dyDescent="0.2">
      <c r="B35" s="204" t="s">
        <v>12</v>
      </c>
      <c r="C35" s="278"/>
      <c r="D35" s="88" t="s">
        <v>711</v>
      </c>
      <c r="E35" s="88"/>
      <c r="F35" s="88"/>
      <c r="G35" s="88"/>
      <c r="H35" s="88"/>
      <c r="I35" s="88"/>
      <c r="J35" s="89"/>
    </row>
    <row r="36" spans="2:10" ht="13.5" customHeight="1" x14ac:dyDescent="0.2">
      <c r="B36" s="263" t="s">
        <v>548</v>
      </c>
      <c r="C36" s="263">
        <v>103689</v>
      </c>
      <c r="D36" s="640" t="s">
        <v>767</v>
      </c>
      <c r="E36" s="641"/>
      <c r="F36" s="641"/>
      <c r="G36" s="641"/>
      <c r="H36" s="641"/>
      <c r="I36" s="642"/>
      <c r="J36" s="263" t="s">
        <v>41</v>
      </c>
    </row>
    <row r="37" spans="2:10" x14ac:dyDescent="0.2">
      <c r="B37" s="267" t="s">
        <v>174</v>
      </c>
      <c r="C37" s="627" t="s">
        <v>198</v>
      </c>
      <c r="D37" s="628"/>
      <c r="E37" s="629"/>
      <c r="F37" s="267" t="s">
        <v>175</v>
      </c>
      <c r="G37" s="267" t="s">
        <v>176</v>
      </c>
      <c r="H37" s="617" t="s">
        <v>177</v>
      </c>
      <c r="I37" s="618"/>
      <c r="J37" s="267" t="s">
        <v>178</v>
      </c>
    </row>
    <row r="38" spans="2:10" x14ac:dyDescent="0.2">
      <c r="B38" s="626" t="s">
        <v>179</v>
      </c>
      <c r="C38" s="626"/>
      <c r="D38" s="626"/>
      <c r="E38" s="626"/>
      <c r="F38" s="198">
        <v>2</v>
      </c>
      <c r="G38" s="198">
        <v>4</v>
      </c>
      <c r="H38" s="595">
        <v>8</v>
      </c>
      <c r="I38" s="596"/>
      <c r="J38" s="201" t="s">
        <v>522</v>
      </c>
    </row>
    <row r="39" spans="2:10" ht="27.75" customHeight="1" x14ac:dyDescent="0.2">
      <c r="B39" s="263" t="s">
        <v>549</v>
      </c>
      <c r="C39" s="263">
        <v>99059</v>
      </c>
      <c r="D39" s="587" t="s">
        <v>768</v>
      </c>
      <c r="E39" s="587"/>
      <c r="F39" s="587"/>
      <c r="G39" s="587"/>
      <c r="H39" s="587"/>
      <c r="I39" s="587"/>
      <c r="J39" s="263" t="s">
        <v>126</v>
      </c>
    </row>
    <row r="40" spans="2:10" x14ac:dyDescent="0.2">
      <c r="B40" s="267" t="s">
        <v>174</v>
      </c>
      <c r="C40" s="627" t="s">
        <v>199</v>
      </c>
      <c r="D40" s="628"/>
      <c r="E40" s="629"/>
      <c r="F40" s="268" t="s">
        <v>180</v>
      </c>
      <c r="G40" s="268" t="s">
        <v>542</v>
      </c>
      <c r="H40" s="617" t="s">
        <v>180</v>
      </c>
      <c r="I40" s="618"/>
      <c r="J40" s="267" t="s">
        <v>178</v>
      </c>
    </row>
    <row r="41" spans="2:10" x14ac:dyDescent="0.2">
      <c r="B41" s="626" t="s">
        <v>179</v>
      </c>
      <c r="C41" s="626"/>
      <c r="D41" s="626"/>
      <c r="E41" s="626"/>
      <c r="F41" s="198">
        <v>27.84</v>
      </c>
      <c r="G41" s="198">
        <v>80</v>
      </c>
      <c r="H41" s="595">
        <v>2227.1999999999998</v>
      </c>
      <c r="I41" s="596"/>
      <c r="J41" s="201" t="s">
        <v>572</v>
      </c>
    </row>
    <row r="42" spans="2:10" ht="12.75" customHeight="1" x14ac:dyDescent="0.2">
      <c r="B42" s="269" t="s">
        <v>738</v>
      </c>
      <c r="C42" s="263" t="s">
        <v>517</v>
      </c>
      <c r="D42" s="640" t="s">
        <v>697</v>
      </c>
      <c r="E42" s="641"/>
      <c r="F42" s="641"/>
      <c r="G42" s="641"/>
      <c r="H42" s="641"/>
      <c r="I42" s="642"/>
      <c r="J42" s="263" t="s">
        <v>113</v>
      </c>
    </row>
    <row r="43" spans="2:10" x14ac:dyDescent="0.2">
      <c r="B43" s="589" t="s">
        <v>174</v>
      </c>
      <c r="C43" s="590"/>
      <c r="D43" s="590"/>
      <c r="E43" s="590"/>
      <c r="F43" s="590"/>
      <c r="G43" s="591"/>
      <c r="H43" s="602" t="s">
        <v>36</v>
      </c>
      <c r="I43" s="603"/>
      <c r="J43" s="249" t="s">
        <v>178</v>
      </c>
    </row>
    <row r="44" spans="2:10" x14ac:dyDescent="0.2">
      <c r="B44" s="609"/>
      <c r="C44" s="605"/>
      <c r="D44" s="605"/>
      <c r="E44" s="605"/>
      <c r="F44" s="605"/>
      <c r="G44" s="606"/>
      <c r="H44" s="595">
        <v>1</v>
      </c>
      <c r="I44" s="596"/>
      <c r="J44" s="270" t="s">
        <v>35</v>
      </c>
    </row>
    <row r="45" spans="2:10" x14ac:dyDescent="0.2">
      <c r="B45" s="597" t="s">
        <v>179</v>
      </c>
      <c r="C45" s="598"/>
      <c r="D45" s="598"/>
      <c r="E45" s="598"/>
      <c r="F45" s="598"/>
      <c r="G45" s="599"/>
      <c r="H45" s="600">
        <v>1</v>
      </c>
      <c r="I45" s="601"/>
      <c r="J45" s="272"/>
    </row>
    <row r="46" spans="2:10" ht="12.75" customHeight="1" x14ac:dyDescent="0.2">
      <c r="B46" s="269" t="s">
        <v>739</v>
      </c>
      <c r="C46" s="263" t="s">
        <v>747</v>
      </c>
      <c r="D46" s="587" t="s">
        <v>750</v>
      </c>
      <c r="E46" s="587"/>
      <c r="F46" s="587"/>
      <c r="G46" s="587"/>
      <c r="H46" s="587"/>
      <c r="I46" s="587"/>
      <c r="J46" s="263" t="s">
        <v>41</v>
      </c>
    </row>
    <row r="47" spans="2:10" x14ac:dyDescent="0.2">
      <c r="B47" s="267" t="s">
        <v>174</v>
      </c>
      <c r="C47" s="627"/>
      <c r="D47" s="628"/>
      <c r="E47" s="629"/>
      <c r="F47" s="267" t="s">
        <v>573</v>
      </c>
      <c r="G47" s="267" t="s">
        <v>36</v>
      </c>
      <c r="H47" s="617" t="s">
        <v>177</v>
      </c>
      <c r="I47" s="618"/>
      <c r="J47" s="267" t="s">
        <v>178</v>
      </c>
    </row>
    <row r="48" spans="2:10" x14ac:dyDescent="0.2">
      <c r="B48" s="607" t="s">
        <v>179</v>
      </c>
      <c r="C48" s="608"/>
      <c r="D48" s="608"/>
      <c r="E48" s="613"/>
      <c r="F48" s="198">
        <v>125</v>
      </c>
      <c r="G48" s="198">
        <v>80</v>
      </c>
      <c r="H48" s="595">
        <v>10000</v>
      </c>
      <c r="I48" s="596"/>
      <c r="J48" s="201" t="s">
        <v>182</v>
      </c>
    </row>
    <row r="49" spans="2:10" x14ac:dyDescent="0.2">
      <c r="B49" s="178" t="s">
        <v>10</v>
      </c>
      <c r="C49" s="273"/>
      <c r="D49" s="86" t="s">
        <v>114</v>
      </c>
      <c r="E49" s="179"/>
      <c r="F49" s="179"/>
      <c r="G49" s="179"/>
      <c r="H49" s="179"/>
      <c r="I49" s="179"/>
      <c r="J49" s="180"/>
    </row>
    <row r="50" spans="2:10" ht="13.15" customHeight="1" x14ac:dyDescent="0.2">
      <c r="B50" s="204" t="s">
        <v>13</v>
      </c>
      <c r="C50" s="278"/>
      <c r="D50" s="88" t="s">
        <v>740</v>
      </c>
      <c r="E50" s="88"/>
      <c r="F50" s="88"/>
      <c r="G50" s="88"/>
      <c r="H50" s="88"/>
      <c r="I50" s="88"/>
      <c r="J50" s="89"/>
    </row>
    <row r="51" spans="2:10" ht="13.15" customHeight="1" x14ac:dyDescent="0.2">
      <c r="B51" s="269" t="s">
        <v>574</v>
      </c>
      <c r="C51" s="263">
        <v>101114</v>
      </c>
      <c r="D51" s="587" t="s">
        <v>769</v>
      </c>
      <c r="E51" s="587"/>
      <c r="F51" s="587"/>
      <c r="G51" s="587"/>
      <c r="H51" s="587"/>
      <c r="I51" s="587"/>
      <c r="J51" s="263" t="s">
        <v>770</v>
      </c>
    </row>
    <row r="52" spans="2:10" ht="13.15" customHeight="1" x14ac:dyDescent="0.2">
      <c r="B52" s="589" t="s">
        <v>174</v>
      </c>
      <c r="C52" s="590"/>
      <c r="D52" s="590"/>
      <c r="E52" s="590"/>
      <c r="F52" s="590"/>
      <c r="G52" s="590"/>
      <c r="H52" s="591"/>
      <c r="I52" s="200" t="s">
        <v>183</v>
      </c>
      <c r="J52" s="249" t="s">
        <v>178</v>
      </c>
    </row>
    <row r="53" spans="2:10" ht="13.15" customHeight="1" x14ac:dyDescent="0.2">
      <c r="B53" s="609" t="s">
        <v>742</v>
      </c>
      <c r="C53" s="605"/>
      <c r="D53" s="605"/>
      <c r="E53" s="605"/>
      <c r="F53" s="605"/>
      <c r="G53" s="605"/>
      <c r="H53" s="606"/>
      <c r="I53" s="229">
        <v>2604.94</v>
      </c>
      <c r="J53" s="657" t="s">
        <v>183</v>
      </c>
    </row>
    <row r="54" spans="2:10" ht="13.15" customHeight="1" x14ac:dyDescent="0.2">
      <c r="B54" s="609" t="s">
        <v>743</v>
      </c>
      <c r="C54" s="605"/>
      <c r="D54" s="605"/>
      <c r="E54" s="605"/>
      <c r="F54" s="605"/>
      <c r="G54" s="605"/>
      <c r="H54" s="606"/>
      <c r="I54" s="229">
        <v>1264.54</v>
      </c>
      <c r="J54" s="658"/>
    </row>
    <row r="55" spans="2:10" ht="13.15" customHeight="1" x14ac:dyDescent="0.2">
      <c r="B55" s="620" t="s">
        <v>179</v>
      </c>
      <c r="C55" s="621"/>
      <c r="D55" s="621"/>
      <c r="E55" s="621"/>
      <c r="F55" s="621"/>
      <c r="G55" s="621"/>
      <c r="H55" s="622"/>
      <c r="I55" s="276">
        <v>3869.48</v>
      </c>
      <c r="J55" s="272"/>
    </row>
    <row r="56" spans="2:10" ht="13.15" customHeight="1" x14ac:dyDescent="0.2">
      <c r="B56" s="204" t="s">
        <v>730</v>
      </c>
      <c r="C56" s="278"/>
      <c r="D56" s="88" t="s">
        <v>741</v>
      </c>
      <c r="E56" s="88"/>
      <c r="F56" s="88"/>
      <c r="G56" s="88"/>
      <c r="H56" s="88"/>
      <c r="I56" s="88"/>
      <c r="J56" s="89"/>
    </row>
    <row r="57" spans="2:10" ht="13.15" customHeight="1" x14ac:dyDescent="0.2">
      <c r="B57" s="269" t="s">
        <v>731</v>
      </c>
      <c r="C57" s="263">
        <v>6077</v>
      </c>
      <c r="D57" s="587" t="s">
        <v>771</v>
      </c>
      <c r="E57" s="587"/>
      <c r="F57" s="587"/>
      <c r="G57" s="587"/>
      <c r="H57" s="587"/>
      <c r="I57" s="587"/>
      <c r="J57" s="263" t="s">
        <v>772</v>
      </c>
    </row>
    <row r="58" spans="2:10" ht="13.15" customHeight="1" x14ac:dyDescent="0.2">
      <c r="B58" s="589" t="s">
        <v>174</v>
      </c>
      <c r="C58" s="590"/>
      <c r="D58" s="590"/>
      <c r="E58" s="590"/>
      <c r="F58" s="590"/>
      <c r="G58" s="590"/>
      <c r="H58" s="591"/>
      <c r="I58" s="200" t="s">
        <v>183</v>
      </c>
      <c r="J58" s="249" t="s">
        <v>178</v>
      </c>
    </row>
    <row r="59" spans="2:10" ht="13.15" customHeight="1" x14ac:dyDescent="0.2">
      <c r="B59" s="609" t="s">
        <v>742</v>
      </c>
      <c r="C59" s="605"/>
      <c r="D59" s="605"/>
      <c r="E59" s="605"/>
      <c r="F59" s="605"/>
      <c r="G59" s="605"/>
      <c r="H59" s="606"/>
      <c r="I59" s="229">
        <v>878.33</v>
      </c>
      <c r="J59" s="657" t="s">
        <v>183</v>
      </c>
    </row>
    <row r="60" spans="2:10" ht="13.15" customHeight="1" x14ac:dyDescent="0.2">
      <c r="B60" s="609" t="s">
        <v>743</v>
      </c>
      <c r="C60" s="605"/>
      <c r="D60" s="605"/>
      <c r="E60" s="605"/>
      <c r="F60" s="605"/>
      <c r="G60" s="605"/>
      <c r="H60" s="606"/>
      <c r="I60" s="229">
        <v>187.06</v>
      </c>
      <c r="J60" s="658"/>
    </row>
    <row r="61" spans="2:10" ht="13.15" customHeight="1" x14ac:dyDescent="0.2">
      <c r="B61" s="620" t="s">
        <v>179</v>
      </c>
      <c r="C61" s="621"/>
      <c r="D61" s="621"/>
      <c r="E61" s="621"/>
      <c r="F61" s="621"/>
      <c r="G61" s="621"/>
      <c r="H61" s="622"/>
      <c r="I61" s="276">
        <v>1065.3900000000001</v>
      </c>
      <c r="J61" s="272"/>
    </row>
    <row r="62" spans="2:10" ht="12.75" customHeight="1" x14ac:dyDescent="0.2">
      <c r="B62" s="269" t="s">
        <v>732</v>
      </c>
      <c r="C62" s="263">
        <v>100975</v>
      </c>
      <c r="D62" s="587" t="s">
        <v>774</v>
      </c>
      <c r="E62" s="587"/>
      <c r="F62" s="587"/>
      <c r="G62" s="587"/>
      <c r="H62" s="587"/>
      <c r="I62" s="587"/>
      <c r="J62" s="263" t="s">
        <v>770</v>
      </c>
    </row>
    <row r="63" spans="2:10" x14ac:dyDescent="0.2">
      <c r="B63" s="589" t="s">
        <v>174</v>
      </c>
      <c r="C63" s="590"/>
      <c r="D63" s="590"/>
      <c r="E63" s="590"/>
      <c r="F63" s="590"/>
      <c r="G63" s="591"/>
      <c r="H63" s="619" t="s">
        <v>183</v>
      </c>
      <c r="I63" s="619"/>
      <c r="J63" s="249" t="s">
        <v>178</v>
      </c>
    </row>
    <row r="64" spans="2:10" x14ac:dyDescent="0.2">
      <c r="B64" s="609"/>
      <c r="C64" s="605"/>
      <c r="D64" s="605"/>
      <c r="E64" s="605"/>
      <c r="F64" s="605"/>
      <c r="G64" s="606"/>
      <c r="H64" s="647">
        <v>1065.3900000000001</v>
      </c>
      <c r="I64" s="648"/>
      <c r="J64" s="270" t="s">
        <v>183</v>
      </c>
    </row>
    <row r="65" spans="2:10" x14ac:dyDescent="0.2">
      <c r="B65" s="597" t="s">
        <v>179</v>
      </c>
      <c r="C65" s="598"/>
      <c r="D65" s="598"/>
      <c r="E65" s="598"/>
      <c r="F65" s="598"/>
      <c r="G65" s="599"/>
      <c r="H65" s="600">
        <v>1065.3900000000001</v>
      </c>
      <c r="I65" s="601"/>
      <c r="J65" s="272"/>
    </row>
    <row r="66" spans="2:10" ht="12.75" customHeight="1" x14ac:dyDescent="0.2">
      <c r="B66" s="269" t="s">
        <v>733</v>
      </c>
      <c r="C66" s="263">
        <v>95876</v>
      </c>
      <c r="D66" s="587" t="s">
        <v>775</v>
      </c>
      <c r="E66" s="587"/>
      <c r="F66" s="587"/>
      <c r="G66" s="587"/>
      <c r="H66" s="587"/>
      <c r="I66" s="587"/>
      <c r="J66" s="263" t="s">
        <v>745</v>
      </c>
    </row>
    <row r="67" spans="2:10" x14ac:dyDescent="0.2">
      <c r="B67" s="267" t="s">
        <v>174</v>
      </c>
      <c r="C67" s="627"/>
      <c r="D67" s="628"/>
      <c r="E67" s="629"/>
      <c r="F67" s="267" t="s">
        <v>183</v>
      </c>
      <c r="G67" s="267" t="s">
        <v>744</v>
      </c>
      <c r="H67" s="617" t="s">
        <v>745</v>
      </c>
      <c r="I67" s="618"/>
      <c r="J67" s="267" t="s">
        <v>178</v>
      </c>
    </row>
    <row r="68" spans="2:10" x14ac:dyDescent="0.2">
      <c r="B68" s="607" t="s">
        <v>179</v>
      </c>
      <c r="C68" s="608"/>
      <c r="D68" s="608"/>
      <c r="E68" s="613"/>
      <c r="F68" s="198">
        <v>1065.3900000000001</v>
      </c>
      <c r="G68" s="198">
        <v>6</v>
      </c>
      <c r="H68" s="595">
        <v>6392.34</v>
      </c>
      <c r="I68" s="596"/>
      <c r="J68" s="201" t="s">
        <v>745</v>
      </c>
    </row>
    <row r="69" spans="2:10" x14ac:dyDescent="0.2">
      <c r="B69" s="597" t="s">
        <v>179</v>
      </c>
      <c r="C69" s="598"/>
      <c r="D69" s="598"/>
      <c r="E69" s="598"/>
      <c r="F69" s="598"/>
      <c r="G69" s="599"/>
      <c r="H69" s="600">
        <v>6392.34</v>
      </c>
      <c r="I69" s="601"/>
      <c r="J69" s="272"/>
    </row>
    <row r="70" spans="2:10" ht="12.75" customHeight="1" x14ac:dyDescent="0.2">
      <c r="B70" s="269" t="s">
        <v>734</v>
      </c>
      <c r="C70" s="263">
        <v>96385</v>
      </c>
      <c r="D70" s="587" t="s">
        <v>776</v>
      </c>
      <c r="E70" s="587"/>
      <c r="F70" s="587"/>
      <c r="G70" s="587"/>
      <c r="H70" s="587"/>
      <c r="I70" s="587"/>
      <c r="J70" s="263" t="s">
        <v>770</v>
      </c>
    </row>
    <row r="71" spans="2:10" x14ac:dyDescent="0.2">
      <c r="B71" s="589" t="s">
        <v>174</v>
      </c>
      <c r="C71" s="590"/>
      <c r="D71" s="590"/>
      <c r="E71" s="590"/>
      <c r="F71" s="590"/>
      <c r="G71" s="591"/>
      <c r="H71" s="619" t="s">
        <v>183</v>
      </c>
      <c r="I71" s="619"/>
      <c r="J71" s="249" t="s">
        <v>178</v>
      </c>
    </row>
    <row r="72" spans="2:10" x14ac:dyDescent="0.2">
      <c r="B72" s="609" t="s">
        <v>727</v>
      </c>
      <c r="C72" s="605"/>
      <c r="D72" s="605"/>
      <c r="E72" s="605"/>
      <c r="F72" s="605"/>
      <c r="G72" s="606"/>
      <c r="H72" s="647">
        <v>6392.34</v>
      </c>
      <c r="I72" s="648"/>
      <c r="J72" s="270" t="s">
        <v>177</v>
      </c>
    </row>
    <row r="73" spans="2:10" x14ac:dyDescent="0.2">
      <c r="B73" s="597" t="s">
        <v>179</v>
      </c>
      <c r="C73" s="598"/>
      <c r="D73" s="598"/>
      <c r="E73" s="598"/>
      <c r="F73" s="598"/>
      <c r="G73" s="599"/>
      <c r="H73" s="600">
        <v>6392.34</v>
      </c>
      <c r="I73" s="601"/>
      <c r="J73" s="272"/>
    </row>
    <row r="74" spans="2:10" ht="13.15" customHeight="1" x14ac:dyDescent="0.2">
      <c r="B74" s="204" t="s">
        <v>735</v>
      </c>
      <c r="C74" s="278"/>
      <c r="D74" s="88" t="s">
        <v>536</v>
      </c>
      <c r="E74" s="88"/>
      <c r="F74" s="88"/>
      <c r="G74" s="88"/>
      <c r="H74" s="88"/>
      <c r="I74" s="88"/>
      <c r="J74" s="89"/>
    </row>
    <row r="75" spans="2:10" ht="13.15" customHeight="1" x14ac:dyDescent="0.2">
      <c r="B75" s="269" t="s">
        <v>736</v>
      </c>
      <c r="C75" s="263">
        <v>97082</v>
      </c>
      <c r="D75" s="587" t="s">
        <v>777</v>
      </c>
      <c r="E75" s="587"/>
      <c r="F75" s="587"/>
      <c r="G75" s="587"/>
      <c r="H75" s="587"/>
      <c r="I75" s="587"/>
      <c r="J75" s="263" t="s">
        <v>770</v>
      </c>
    </row>
    <row r="76" spans="2:10" ht="13.15" customHeight="1" x14ac:dyDescent="0.2">
      <c r="B76" s="589" t="s">
        <v>174</v>
      </c>
      <c r="C76" s="590"/>
      <c r="D76" s="590"/>
      <c r="E76" s="590"/>
      <c r="F76" s="590"/>
      <c r="G76" s="590"/>
      <c r="H76" s="591"/>
      <c r="I76" s="200" t="s">
        <v>183</v>
      </c>
      <c r="J76" s="249" t="s">
        <v>178</v>
      </c>
    </row>
    <row r="77" spans="2:10" ht="13.15" customHeight="1" x14ac:dyDescent="0.2">
      <c r="B77" s="609" t="s">
        <v>726</v>
      </c>
      <c r="C77" s="605"/>
      <c r="D77" s="605"/>
      <c r="E77" s="605"/>
      <c r="F77" s="605"/>
      <c r="G77" s="605"/>
      <c r="H77" s="606"/>
      <c r="I77" s="229">
        <v>259.20000000000005</v>
      </c>
      <c r="J77" s="338" t="s">
        <v>183</v>
      </c>
    </row>
    <row r="78" spans="2:10" ht="13.15" customHeight="1" x14ac:dyDescent="0.2">
      <c r="B78" s="620" t="s">
        <v>179</v>
      </c>
      <c r="C78" s="621"/>
      <c r="D78" s="621"/>
      <c r="E78" s="621"/>
      <c r="F78" s="621"/>
      <c r="G78" s="621"/>
      <c r="H78" s="622"/>
      <c r="I78" s="276">
        <v>259.20000000000005</v>
      </c>
      <c r="J78" s="272"/>
    </row>
    <row r="79" spans="2:10" ht="12.75" customHeight="1" x14ac:dyDescent="0.2">
      <c r="B79" s="269" t="s">
        <v>737</v>
      </c>
      <c r="C79" s="263">
        <v>97083</v>
      </c>
      <c r="D79" s="587" t="s">
        <v>778</v>
      </c>
      <c r="E79" s="587"/>
      <c r="F79" s="587"/>
      <c r="G79" s="587"/>
      <c r="H79" s="587"/>
      <c r="I79" s="587"/>
      <c r="J79" s="263" t="s">
        <v>41</v>
      </c>
    </row>
    <row r="80" spans="2:10" x14ac:dyDescent="0.2">
      <c r="B80" s="589" t="s">
        <v>174</v>
      </c>
      <c r="C80" s="590"/>
      <c r="D80" s="590"/>
      <c r="E80" s="590"/>
      <c r="F80" s="590"/>
      <c r="G80" s="591"/>
      <c r="H80" s="619" t="s">
        <v>177</v>
      </c>
      <c r="I80" s="619"/>
      <c r="J80" s="249" t="s">
        <v>178</v>
      </c>
    </row>
    <row r="81" spans="2:10" x14ac:dyDescent="0.2">
      <c r="B81" s="609" t="s">
        <v>727</v>
      </c>
      <c r="C81" s="605"/>
      <c r="D81" s="605"/>
      <c r="E81" s="605"/>
      <c r="F81" s="605"/>
      <c r="G81" s="606"/>
      <c r="H81" s="647">
        <v>2912.056</v>
      </c>
      <c r="I81" s="648"/>
      <c r="J81" s="270" t="s">
        <v>177</v>
      </c>
    </row>
    <row r="82" spans="2:10" x14ac:dyDescent="0.2">
      <c r="B82" s="597" t="s">
        <v>179</v>
      </c>
      <c r="C82" s="598"/>
      <c r="D82" s="598"/>
      <c r="E82" s="598"/>
      <c r="F82" s="598"/>
      <c r="G82" s="599"/>
      <c r="H82" s="600">
        <v>2912.056</v>
      </c>
      <c r="I82" s="601"/>
      <c r="J82" s="272"/>
    </row>
    <row r="83" spans="2:10" x14ac:dyDescent="0.2">
      <c r="B83" s="85" t="s">
        <v>14</v>
      </c>
      <c r="C83" s="266"/>
      <c r="D83" s="86" t="s">
        <v>535</v>
      </c>
      <c r="E83" s="86"/>
      <c r="F83" s="86"/>
      <c r="G83" s="86"/>
      <c r="H83" s="86"/>
      <c r="I83" s="86"/>
      <c r="J83" s="87"/>
    </row>
    <row r="84" spans="2:10" x14ac:dyDescent="0.2">
      <c r="B84" s="305" t="s">
        <v>575</v>
      </c>
      <c r="C84" s="278"/>
      <c r="D84" s="88" t="s">
        <v>536</v>
      </c>
      <c r="E84" s="88"/>
      <c r="F84" s="88"/>
      <c r="G84" s="88"/>
      <c r="H84" s="88"/>
      <c r="I84" s="88"/>
      <c r="J84" s="89"/>
    </row>
    <row r="85" spans="2:10" ht="38.25" customHeight="1" x14ac:dyDescent="0.2">
      <c r="B85" s="269" t="s">
        <v>576</v>
      </c>
      <c r="C85" s="263">
        <v>97086</v>
      </c>
      <c r="D85" s="587" t="s">
        <v>779</v>
      </c>
      <c r="E85" s="587"/>
      <c r="F85" s="587"/>
      <c r="G85" s="587"/>
      <c r="H85" s="587"/>
      <c r="I85" s="587"/>
      <c r="J85" s="263" t="s">
        <v>41</v>
      </c>
    </row>
    <row r="86" spans="2:10" x14ac:dyDescent="0.2">
      <c r="B86" s="589" t="s">
        <v>174</v>
      </c>
      <c r="C86" s="590"/>
      <c r="D86" s="590"/>
      <c r="E86" s="590"/>
      <c r="F86" s="590"/>
      <c r="G86" s="590"/>
      <c r="H86" s="591"/>
      <c r="I86" s="200" t="s">
        <v>185</v>
      </c>
      <c r="J86" s="249" t="s">
        <v>178</v>
      </c>
    </row>
    <row r="87" spans="2:10" x14ac:dyDescent="0.2">
      <c r="B87" s="609" t="s">
        <v>725</v>
      </c>
      <c r="C87" s="605"/>
      <c r="D87" s="605"/>
      <c r="E87" s="605"/>
      <c r="F87" s="605"/>
      <c r="G87" s="605"/>
      <c r="H87" s="606"/>
      <c r="I87" s="229">
        <v>222.39999999999998</v>
      </c>
      <c r="J87" s="306" t="s">
        <v>177</v>
      </c>
    </row>
    <row r="88" spans="2:10" x14ac:dyDescent="0.2">
      <c r="B88" s="620" t="s">
        <v>179</v>
      </c>
      <c r="C88" s="621"/>
      <c r="D88" s="621"/>
      <c r="E88" s="621"/>
      <c r="F88" s="621"/>
      <c r="G88" s="621"/>
      <c r="H88" s="622"/>
      <c r="I88" s="271">
        <v>222.39999999999998</v>
      </c>
      <c r="J88" s="272"/>
    </row>
    <row r="89" spans="2:10" ht="12.75" customHeight="1" x14ac:dyDescent="0.2">
      <c r="B89" s="269" t="s">
        <v>577</v>
      </c>
      <c r="C89" s="263">
        <v>97113</v>
      </c>
      <c r="D89" s="587" t="s">
        <v>780</v>
      </c>
      <c r="E89" s="587"/>
      <c r="F89" s="587"/>
      <c r="G89" s="587"/>
      <c r="H89" s="587"/>
      <c r="I89" s="587"/>
      <c r="J89" s="263" t="s">
        <v>41</v>
      </c>
    </row>
    <row r="90" spans="2:10" x14ac:dyDescent="0.2">
      <c r="B90" s="589" t="s">
        <v>174</v>
      </c>
      <c r="C90" s="590"/>
      <c r="D90" s="590"/>
      <c r="E90" s="590"/>
      <c r="F90" s="590"/>
      <c r="G90" s="590"/>
      <c r="H90" s="591"/>
      <c r="I90" s="200" t="s">
        <v>185</v>
      </c>
      <c r="J90" s="249" t="s">
        <v>178</v>
      </c>
    </row>
    <row r="91" spans="2:10" x14ac:dyDescent="0.2">
      <c r="B91" s="609" t="s">
        <v>727</v>
      </c>
      <c r="C91" s="605"/>
      <c r="D91" s="605"/>
      <c r="E91" s="605"/>
      <c r="F91" s="605"/>
      <c r="G91" s="605"/>
      <c r="H91" s="606"/>
      <c r="I91" s="229">
        <v>2912.056</v>
      </c>
      <c r="J91" s="306" t="s">
        <v>177</v>
      </c>
    </row>
    <row r="92" spans="2:10" x14ac:dyDescent="0.2">
      <c r="B92" s="620" t="s">
        <v>179</v>
      </c>
      <c r="C92" s="621"/>
      <c r="D92" s="621"/>
      <c r="E92" s="621"/>
      <c r="F92" s="621"/>
      <c r="G92" s="621"/>
      <c r="H92" s="622"/>
      <c r="I92" s="271">
        <v>2912.056</v>
      </c>
      <c r="J92" s="272"/>
    </row>
    <row r="93" spans="2:10" ht="12.75" customHeight="1" x14ac:dyDescent="0.2">
      <c r="B93" s="269" t="s">
        <v>578</v>
      </c>
      <c r="C93" s="263">
        <v>103076</v>
      </c>
      <c r="D93" s="587" t="s">
        <v>765</v>
      </c>
      <c r="E93" s="587"/>
      <c r="F93" s="587"/>
      <c r="G93" s="587"/>
      <c r="H93" s="587"/>
      <c r="I93" s="587"/>
      <c r="J93" s="263" t="s">
        <v>41</v>
      </c>
    </row>
    <row r="94" spans="2:10" ht="12.75" customHeight="1" x14ac:dyDescent="0.2">
      <c r="B94" s="589" t="s">
        <v>174</v>
      </c>
      <c r="C94" s="590"/>
      <c r="D94" s="590"/>
      <c r="E94" s="590"/>
      <c r="F94" s="590"/>
      <c r="G94" s="590"/>
      <c r="H94" s="591"/>
      <c r="I94" s="268" t="s">
        <v>185</v>
      </c>
      <c r="J94" s="249" t="s">
        <v>178</v>
      </c>
    </row>
    <row r="95" spans="2:10" x14ac:dyDescent="0.2">
      <c r="B95" s="609" t="s">
        <v>727</v>
      </c>
      <c r="C95" s="605"/>
      <c r="D95" s="605"/>
      <c r="E95" s="605"/>
      <c r="F95" s="605"/>
      <c r="G95" s="605"/>
      <c r="H95" s="606"/>
      <c r="I95" s="229">
        <v>2912.056</v>
      </c>
      <c r="J95" s="306" t="s">
        <v>177</v>
      </c>
    </row>
    <row r="96" spans="2:10" ht="12.75" customHeight="1" x14ac:dyDescent="0.2">
      <c r="B96" s="620" t="s">
        <v>179</v>
      </c>
      <c r="C96" s="621"/>
      <c r="D96" s="621"/>
      <c r="E96" s="621"/>
      <c r="F96" s="621"/>
      <c r="G96" s="621"/>
      <c r="H96" s="622"/>
      <c r="I96" s="271">
        <v>2912.056</v>
      </c>
      <c r="J96" s="272"/>
    </row>
    <row r="97" spans="2:10" ht="12.75" customHeight="1" x14ac:dyDescent="0.2">
      <c r="B97" s="263" t="s">
        <v>579</v>
      </c>
      <c r="C97" s="263">
        <v>97090</v>
      </c>
      <c r="D97" s="587" t="s">
        <v>781</v>
      </c>
      <c r="E97" s="587"/>
      <c r="F97" s="587"/>
      <c r="G97" s="587"/>
      <c r="H97" s="587"/>
      <c r="I97" s="587"/>
      <c r="J97" s="263" t="s">
        <v>146</v>
      </c>
    </row>
    <row r="98" spans="2:10" x14ac:dyDescent="0.2">
      <c r="B98" s="589" t="s">
        <v>174</v>
      </c>
      <c r="C98" s="590"/>
      <c r="D98" s="590"/>
      <c r="E98" s="590"/>
      <c r="F98" s="590"/>
      <c r="G98" s="590"/>
      <c r="H98" s="591"/>
      <c r="I98" s="200" t="s">
        <v>184</v>
      </c>
      <c r="J98" s="249" t="s">
        <v>178</v>
      </c>
    </row>
    <row r="99" spans="2:10" x14ac:dyDescent="0.2">
      <c r="B99" s="609" t="s">
        <v>728</v>
      </c>
      <c r="C99" s="605"/>
      <c r="D99" s="605"/>
      <c r="E99" s="605"/>
      <c r="F99" s="605"/>
      <c r="G99" s="605"/>
      <c r="H99" s="606"/>
      <c r="I99" s="229">
        <v>12812.8</v>
      </c>
      <c r="J99" s="306" t="s">
        <v>184</v>
      </c>
    </row>
    <row r="100" spans="2:10" x14ac:dyDescent="0.2">
      <c r="B100" s="620" t="s">
        <v>179</v>
      </c>
      <c r="C100" s="621"/>
      <c r="D100" s="621"/>
      <c r="E100" s="621"/>
      <c r="F100" s="621"/>
      <c r="G100" s="621"/>
      <c r="H100" s="622"/>
      <c r="I100" s="271">
        <v>12812.8</v>
      </c>
      <c r="J100" s="272"/>
    </row>
    <row r="101" spans="2:10" x14ac:dyDescent="0.2">
      <c r="B101" s="204" t="s">
        <v>580</v>
      </c>
      <c r="C101" s="278"/>
      <c r="D101" s="88" t="s">
        <v>538</v>
      </c>
      <c r="E101" s="88"/>
      <c r="F101" s="88"/>
      <c r="G101" s="88"/>
      <c r="H101" s="88"/>
      <c r="I101" s="88"/>
      <c r="J101" s="89"/>
    </row>
    <row r="102" spans="2:10" ht="12.75" customHeight="1" x14ac:dyDescent="0.2">
      <c r="B102" s="263" t="s">
        <v>581</v>
      </c>
      <c r="C102" s="263" t="s">
        <v>698</v>
      </c>
      <c r="D102" s="587" t="s">
        <v>699</v>
      </c>
      <c r="E102" s="587"/>
      <c r="F102" s="587"/>
      <c r="G102" s="587"/>
      <c r="H102" s="587"/>
      <c r="I102" s="587"/>
      <c r="J102" s="263" t="s">
        <v>41</v>
      </c>
    </row>
    <row r="103" spans="2:10" x14ac:dyDescent="0.2">
      <c r="B103" s="655" t="s">
        <v>174</v>
      </c>
      <c r="C103" s="656"/>
      <c r="D103" s="656"/>
      <c r="E103" s="624"/>
      <c r="F103" s="624"/>
      <c r="G103" s="624"/>
      <c r="H103" s="618"/>
      <c r="I103" s="268" t="s">
        <v>185</v>
      </c>
      <c r="J103" s="267" t="s">
        <v>178</v>
      </c>
    </row>
    <row r="104" spans="2:10" ht="15" customHeight="1" x14ac:dyDescent="0.2">
      <c r="B104" s="609" t="s">
        <v>724</v>
      </c>
      <c r="C104" s="605"/>
      <c r="D104" s="605"/>
      <c r="E104" s="605"/>
      <c r="F104" s="605"/>
      <c r="G104" s="605"/>
      <c r="H104" s="606"/>
      <c r="I104" s="229">
        <v>220</v>
      </c>
      <c r="J104" s="201" t="s">
        <v>177</v>
      </c>
    </row>
    <row r="105" spans="2:10" x14ac:dyDescent="0.2">
      <c r="B105" s="620"/>
      <c r="C105" s="621"/>
      <c r="D105" s="621"/>
      <c r="E105" s="598"/>
      <c r="F105" s="598"/>
      <c r="G105" s="598"/>
      <c r="H105" s="599"/>
      <c r="I105" s="271">
        <v>220</v>
      </c>
      <c r="J105" s="272"/>
    </row>
    <row r="106" spans="2:10" x14ac:dyDescent="0.2">
      <c r="B106" s="178" t="s">
        <v>30</v>
      </c>
      <c r="C106" s="273"/>
      <c r="D106" s="86" t="s">
        <v>537</v>
      </c>
      <c r="E106" s="179"/>
      <c r="F106" s="179"/>
      <c r="G106" s="179"/>
      <c r="H106" s="179"/>
      <c r="I106" s="179"/>
      <c r="J106" s="180"/>
    </row>
    <row r="107" spans="2:10" x14ac:dyDescent="0.2">
      <c r="B107" s="204" t="s">
        <v>31</v>
      </c>
      <c r="C107" s="278"/>
      <c r="D107" s="88" t="s">
        <v>537</v>
      </c>
      <c r="E107" s="88"/>
      <c r="F107" s="88"/>
      <c r="G107" s="88"/>
      <c r="H107" s="88"/>
      <c r="I107" s="88"/>
      <c r="J107" s="89"/>
    </row>
    <row r="108" spans="2:10" ht="30.75" customHeight="1" x14ac:dyDescent="0.2">
      <c r="B108" s="269" t="s">
        <v>115</v>
      </c>
      <c r="C108" s="263" t="s">
        <v>695</v>
      </c>
      <c r="D108" s="587" t="s">
        <v>758</v>
      </c>
      <c r="E108" s="587"/>
      <c r="F108" s="587"/>
      <c r="G108" s="587"/>
      <c r="H108" s="587"/>
      <c r="I108" s="587"/>
      <c r="J108" s="263" t="s">
        <v>41</v>
      </c>
    </row>
    <row r="109" spans="2:10" x14ac:dyDescent="0.2">
      <c r="B109" s="655" t="s">
        <v>174</v>
      </c>
      <c r="C109" s="656"/>
      <c r="D109" s="656"/>
      <c r="E109" s="624"/>
      <c r="F109" s="624"/>
      <c r="G109" s="624"/>
      <c r="H109" s="618"/>
      <c r="I109" s="268" t="s">
        <v>185</v>
      </c>
      <c r="J109" s="267" t="s">
        <v>178</v>
      </c>
    </row>
    <row r="110" spans="2:10" x14ac:dyDescent="0.2">
      <c r="B110" s="604" t="s">
        <v>543</v>
      </c>
      <c r="C110" s="605"/>
      <c r="D110" s="605"/>
      <c r="E110" s="605"/>
      <c r="F110" s="605"/>
      <c r="G110" s="605"/>
      <c r="H110" s="606"/>
      <c r="I110" s="230">
        <v>9533.6</v>
      </c>
      <c r="J110" s="201" t="s">
        <v>177</v>
      </c>
    </row>
    <row r="111" spans="2:10" x14ac:dyDescent="0.2">
      <c r="B111" s="620"/>
      <c r="C111" s="621"/>
      <c r="D111" s="621"/>
      <c r="E111" s="598"/>
      <c r="F111" s="598"/>
      <c r="G111" s="598"/>
      <c r="H111" s="599"/>
      <c r="I111" s="271">
        <v>9533.6</v>
      </c>
      <c r="J111" s="272"/>
    </row>
    <row r="112" spans="2:10" ht="29.25" customHeight="1" x14ac:dyDescent="0.2">
      <c r="B112" s="269" t="s">
        <v>508</v>
      </c>
      <c r="C112" s="263">
        <v>91595</v>
      </c>
      <c r="D112" s="587" t="s">
        <v>766</v>
      </c>
      <c r="E112" s="587"/>
      <c r="F112" s="587"/>
      <c r="G112" s="587"/>
      <c r="H112" s="587"/>
      <c r="I112" s="587"/>
      <c r="J112" s="263" t="s">
        <v>146</v>
      </c>
    </row>
    <row r="113" spans="2:10" x14ac:dyDescent="0.2">
      <c r="B113" s="589" t="s">
        <v>174</v>
      </c>
      <c r="C113" s="590"/>
      <c r="D113" s="590"/>
      <c r="E113" s="590"/>
      <c r="F113" s="590"/>
      <c r="G113" s="590"/>
      <c r="H113" s="591"/>
      <c r="I113" s="200" t="s">
        <v>184</v>
      </c>
      <c r="J113" s="249" t="s">
        <v>178</v>
      </c>
    </row>
    <row r="114" spans="2:10" ht="12.75" customHeight="1" x14ac:dyDescent="0.2">
      <c r="B114" s="609" t="s">
        <v>746</v>
      </c>
      <c r="C114" s="605"/>
      <c r="D114" s="605"/>
      <c r="E114" s="605"/>
      <c r="F114" s="605"/>
      <c r="G114" s="605"/>
      <c r="H114" s="606"/>
      <c r="I114" s="229">
        <v>13120</v>
      </c>
      <c r="J114" s="306" t="s">
        <v>184</v>
      </c>
    </row>
    <row r="115" spans="2:10" x14ac:dyDescent="0.2">
      <c r="B115" s="620" t="s">
        <v>179</v>
      </c>
      <c r="C115" s="621"/>
      <c r="D115" s="621"/>
      <c r="E115" s="621"/>
      <c r="F115" s="621"/>
      <c r="G115" s="621"/>
      <c r="H115" s="622"/>
      <c r="I115" s="271">
        <v>13120</v>
      </c>
      <c r="J115" s="272"/>
    </row>
    <row r="116" spans="2:10" ht="35.25" customHeight="1" x14ac:dyDescent="0.2">
      <c r="B116" s="269" t="s">
        <v>525</v>
      </c>
      <c r="C116" s="263">
        <v>99439</v>
      </c>
      <c r="D116" s="587" t="s">
        <v>782</v>
      </c>
      <c r="E116" s="587"/>
      <c r="F116" s="587"/>
      <c r="G116" s="587"/>
      <c r="H116" s="587"/>
      <c r="I116" s="587"/>
      <c r="J116" s="263" t="s">
        <v>770</v>
      </c>
    </row>
    <row r="117" spans="2:10" x14ac:dyDescent="0.2">
      <c r="B117" s="617" t="s">
        <v>174</v>
      </c>
      <c r="C117" s="624"/>
      <c r="D117" s="624"/>
      <c r="E117" s="624"/>
      <c r="F117" s="624"/>
      <c r="G117" s="618"/>
      <c r="H117" s="617" t="s">
        <v>183</v>
      </c>
      <c r="I117" s="618"/>
      <c r="J117" s="267" t="s">
        <v>178</v>
      </c>
    </row>
    <row r="118" spans="2:10" x14ac:dyDescent="0.2">
      <c r="B118" s="610" t="s">
        <v>729</v>
      </c>
      <c r="C118" s="611"/>
      <c r="D118" s="611"/>
      <c r="E118" s="611"/>
      <c r="F118" s="611"/>
      <c r="G118" s="612"/>
      <c r="H118" s="595">
        <v>952.8</v>
      </c>
      <c r="I118" s="596"/>
      <c r="J118" s="283" t="s">
        <v>183</v>
      </c>
    </row>
    <row r="119" spans="2:10" x14ac:dyDescent="0.2">
      <c r="B119" s="607" t="s">
        <v>179</v>
      </c>
      <c r="C119" s="608"/>
      <c r="D119" s="608"/>
      <c r="E119" s="608"/>
      <c r="F119" s="608"/>
      <c r="G119" s="613"/>
      <c r="H119" s="614">
        <v>952.8</v>
      </c>
      <c r="I119" s="615"/>
      <c r="J119" s="201"/>
    </row>
    <row r="120" spans="2:10" ht="12.75" customHeight="1" x14ac:dyDescent="0.2">
      <c r="B120" s="269" t="s">
        <v>539</v>
      </c>
      <c r="C120" s="263">
        <v>103673</v>
      </c>
      <c r="D120" s="587" t="s">
        <v>783</v>
      </c>
      <c r="E120" s="587"/>
      <c r="F120" s="587"/>
      <c r="G120" s="587"/>
      <c r="H120" s="587"/>
      <c r="I120" s="587"/>
      <c r="J120" s="263" t="s">
        <v>770</v>
      </c>
    </row>
    <row r="121" spans="2:10" x14ac:dyDescent="0.2">
      <c r="B121" s="617" t="s">
        <v>174</v>
      </c>
      <c r="C121" s="624"/>
      <c r="D121" s="624"/>
      <c r="E121" s="624"/>
      <c r="F121" s="624"/>
      <c r="G121" s="618"/>
      <c r="H121" s="617" t="s">
        <v>183</v>
      </c>
      <c r="I121" s="618"/>
      <c r="J121" s="267" t="s">
        <v>178</v>
      </c>
    </row>
    <row r="122" spans="2:10" x14ac:dyDescent="0.2">
      <c r="B122" s="610" t="s">
        <v>729</v>
      </c>
      <c r="C122" s="611"/>
      <c r="D122" s="611"/>
      <c r="E122" s="611"/>
      <c r="F122" s="611"/>
      <c r="G122" s="612"/>
      <c r="H122" s="595">
        <v>952.8</v>
      </c>
      <c r="I122" s="596"/>
      <c r="J122" s="283" t="s">
        <v>183</v>
      </c>
    </row>
    <row r="123" spans="2:10" x14ac:dyDescent="0.2">
      <c r="B123" s="607" t="s">
        <v>179</v>
      </c>
      <c r="C123" s="608"/>
      <c r="D123" s="608"/>
      <c r="E123" s="608"/>
      <c r="F123" s="608"/>
      <c r="G123" s="613"/>
      <c r="H123" s="614">
        <v>952.8</v>
      </c>
      <c r="I123" s="615"/>
      <c r="J123" s="201"/>
    </row>
    <row r="124" spans="2:10" x14ac:dyDescent="0.2">
      <c r="B124" s="178" t="s">
        <v>53</v>
      </c>
      <c r="C124" s="273"/>
      <c r="D124" s="86" t="s">
        <v>116</v>
      </c>
      <c r="E124" s="179"/>
      <c r="F124" s="179"/>
      <c r="G124" s="179"/>
      <c r="H124" s="179"/>
      <c r="I124" s="179"/>
      <c r="J124" s="180"/>
    </row>
    <row r="125" spans="2:10" x14ac:dyDescent="0.2">
      <c r="B125" s="204" t="s">
        <v>54</v>
      </c>
      <c r="C125" s="278"/>
      <c r="D125" s="88" t="s">
        <v>583</v>
      </c>
      <c r="E125" s="88"/>
      <c r="F125" s="88"/>
      <c r="G125" s="88"/>
      <c r="H125" s="88"/>
      <c r="I125" s="88"/>
      <c r="J125" s="89"/>
    </row>
    <row r="126" spans="2:10" ht="36" customHeight="1" x14ac:dyDescent="0.2">
      <c r="B126" s="269" t="s">
        <v>582</v>
      </c>
      <c r="C126" s="263" t="s">
        <v>762</v>
      </c>
      <c r="D126" s="587" t="s">
        <v>763</v>
      </c>
      <c r="E126" s="587"/>
      <c r="F126" s="587"/>
      <c r="G126" s="587"/>
      <c r="H126" s="587"/>
      <c r="I126" s="587"/>
      <c r="J126" s="263" t="s">
        <v>146</v>
      </c>
    </row>
    <row r="127" spans="2:10" x14ac:dyDescent="0.2">
      <c r="B127" s="589" t="s">
        <v>174</v>
      </c>
      <c r="C127" s="590"/>
      <c r="D127" s="590"/>
      <c r="E127" s="590"/>
      <c r="F127" s="590"/>
      <c r="G127" s="591"/>
      <c r="H127" s="619" t="s">
        <v>146</v>
      </c>
      <c r="I127" s="619"/>
      <c r="J127" s="249" t="s">
        <v>178</v>
      </c>
    </row>
    <row r="128" spans="2:10" ht="12.75" customHeight="1" x14ac:dyDescent="0.2">
      <c r="B128" s="592" t="s">
        <v>760</v>
      </c>
      <c r="C128" s="593"/>
      <c r="D128" s="593"/>
      <c r="E128" s="593"/>
      <c r="F128" s="593"/>
      <c r="G128" s="594"/>
      <c r="H128" s="647">
        <v>44355.364509999999</v>
      </c>
      <c r="I128" s="648"/>
      <c r="J128" s="270" t="s">
        <v>761</v>
      </c>
    </row>
    <row r="129" spans="2:10" x14ac:dyDescent="0.2">
      <c r="B129" s="597" t="s">
        <v>179</v>
      </c>
      <c r="C129" s="598"/>
      <c r="D129" s="598"/>
      <c r="E129" s="598"/>
      <c r="F129" s="598"/>
      <c r="G129" s="599"/>
      <c r="H129" s="600">
        <v>44355.364509999999</v>
      </c>
      <c r="I129" s="601"/>
      <c r="J129" s="272"/>
    </row>
    <row r="130" spans="2:10" x14ac:dyDescent="0.2">
      <c r="B130" s="204" t="s">
        <v>55</v>
      </c>
      <c r="C130" s="278"/>
      <c r="D130" s="88" t="s">
        <v>584</v>
      </c>
      <c r="E130" s="88"/>
      <c r="F130" s="88"/>
      <c r="G130" s="88"/>
      <c r="H130" s="88"/>
      <c r="I130" s="88"/>
      <c r="J130" s="89"/>
    </row>
    <row r="131" spans="2:10" ht="27" customHeight="1" x14ac:dyDescent="0.2">
      <c r="B131" s="269" t="s">
        <v>585</v>
      </c>
      <c r="C131" s="263">
        <v>94442</v>
      </c>
      <c r="D131" s="587" t="s">
        <v>784</v>
      </c>
      <c r="E131" s="587"/>
      <c r="F131" s="587"/>
      <c r="G131" s="587"/>
      <c r="H131" s="587"/>
      <c r="I131" s="587"/>
      <c r="J131" s="263" t="s">
        <v>41</v>
      </c>
    </row>
    <row r="132" spans="2:10" x14ac:dyDescent="0.2">
      <c r="B132" s="589" t="s">
        <v>174</v>
      </c>
      <c r="C132" s="590"/>
      <c r="D132" s="590"/>
      <c r="E132" s="591"/>
      <c r="F132" s="267" t="s">
        <v>177</v>
      </c>
      <c r="G132" s="267" t="s">
        <v>542</v>
      </c>
      <c r="H132" s="619" t="s">
        <v>187</v>
      </c>
      <c r="I132" s="619"/>
      <c r="J132" s="249" t="s">
        <v>178</v>
      </c>
    </row>
    <row r="133" spans="2:10" ht="12.75" customHeight="1" x14ac:dyDescent="0.2">
      <c r="B133" s="592"/>
      <c r="C133" s="593"/>
      <c r="D133" s="593"/>
      <c r="E133" s="594"/>
      <c r="F133" s="198">
        <v>47.93</v>
      </c>
      <c r="G133" s="198">
        <v>80</v>
      </c>
      <c r="H133" s="647">
        <v>3834.4</v>
      </c>
      <c r="I133" s="648"/>
      <c r="J133" s="270" t="s">
        <v>683</v>
      </c>
    </row>
    <row r="134" spans="2:10" x14ac:dyDescent="0.2">
      <c r="B134" s="597" t="s">
        <v>179</v>
      </c>
      <c r="C134" s="598"/>
      <c r="D134" s="598"/>
      <c r="E134" s="598"/>
      <c r="F134" s="598"/>
      <c r="G134" s="599"/>
      <c r="H134" s="600">
        <v>3834.4</v>
      </c>
      <c r="I134" s="601"/>
      <c r="J134" s="272"/>
    </row>
    <row r="135" spans="2:10" x14ac:dyDescent="0.2">
      <c r="B135" s="204" t="s">
        <v>544</v>
      </c>
      <c r="C135" s="278"/>
      <c r="D135" s="88" t="s">
        <v>587</v>
      </c>
      <c r="E135" s="88"/>
      <c r="F135" s="88"/>
      <c r="G135" s="88"/>
      <c r="H135" s="88"/>
      <c r="I135" s="88"/>
      <c r="J135" s="89"/>
    </row>
    <row r="136" spans="2:10" ht="15" customHeight="1" x14ac:dyDescent="0.2">
      <c r="B136" s="269" t="s">
        <v>586</v>
      </c>
      <c r="C136" s="263">
        <v>94231</v>
      </c>
      <c r="D136" s="587" t="s">
        <v>785</v>
      </c>
      <c r="E136" s="587"/>
      <c r="F136" s="587"/>
      <c r="G136" s="587"/>
      <c r="H136" s="587"/>
      <c r="I136" s="587"/>
      <c r="J136" s="263" t="s">
        <v>126</v>
      </c>
    </row>
    <row r="137" spans="2:10" x14ac:dyDescent="0.2">
      <c r="B137" s="589" t="s">
        <v>174</v>
      </c>
      <c r="C137" s="590"/>
      <c r="D137" s="590"/>
      <c r="E137" s="591"/>
      <c r="F137" s="267" t="s">
        <v>181</v>
      </c>
      <c r="G137" s="267" t="s">
        <v>542</v>
      </c>
      <c r="H137" s="619" t="s">
        <v>684</v>
      </c>
      <c r="I137" s="619"/>
      <c r="J137" s="249" t="s">
        <v>178</v>
      </c>
    </row>
    <row r="138" spans="2:10" ht="12.75" customHeight="1" x14ac:dyDescent="0.2">
      <c r="B138" s="592"/>
      <c r="C138" s="593"/>
      <c r="D138" s="593"/>
      <c r="E138" s="594"/>
      <c r="F138" s="198">
        <v>10.43</v>
      </c>
      <c r="G138" s="198">
        <v>80</v>
      </c>
      <c r="H138" s="647">
        <v>834.4</v>
      </c>
      <c r="I138" s="648"/>
      <c r="J138" s="270" t="s">
        <v>685</v>
      </c>
    </row>
    <row r="139" spans="2:10" x14ac:dyDescent="0.2">
      <c r="B139" s="597" t="s">
        <v>179</v>
      </c>
      <c r="C139" s="598"/>
      <c r="D139" s="598"/>
      <c r="E139" s="598"/>
      <c r="F139" s="598"/>
      <c r="G139" s="599"/>
      <c r="H139" s="600">
        <v>834.4</v>
      </c>
      <c r="I139" s="601"/>
      <c r="J139" s="272"/>
    </row>
    <row r="140" spans="2:10" ht="12.75" customHeight="1" x14ac:dyDescent="0.2">
      <c r="B140" s="269" t="s">
        <v>589</v>
      </c>
      <c r="C140" s="263">
        <v>101979</v>
      </c>
      <c r="D140" s="587" t="s">
        <v>786</v>
      </c>
      <c r="E140" s="587"/>
      <c r="F140" s="587"/>
      <c r="G140" s="587"/>
      <c r="H140" s="587"/>
      <c r="I140" s="587"/>
      <c r="J140" s="263" t="s">
        <v>126</v>
      </c>
    </row>
    <row r="141" spans="2:10" x14ac:dyDescent="0.2">
      <c r="B141" s="589" t="s">
        <v>174</v>
      </c>
      <c r="C141" s="590"/>
      <c r="D141" s="590"/>
      <c r="E141" s="591"/>
      <c r="F141" s="267" t="s">
        <v>181</v>
      </c>
      <c r="G141" s="267" t="s">
        <v>542</v>
      </c>
      <c r="H141" s="619" t="s">
        <v>684</v>
      </c>
      <c r="I141" s="619"/>
      <c r="J141" s="249" t="s">
        <v>178</v>
      </c>
    </row>
    <row r="142" spans="2:10" ht="12.75" customHeight="1" x14ac:dyDescent="0.2">
      <c r="B142" s="592"/>
      <c r="C142" s="593"/>
      <c r="D142" s="593"/>
      <c r="E142" s="594"/>
      <c r="F142" s="198">
        <v>10.43</v>
      </c>
      <c r="G142" s="198">
        <v>80</v>
      </c>
      <c r="H142" s="647">
        <v>834.4</v>
      </c>
      <c r="I142" s="648"/>
      <c r="J142" s="270" t="s">
        <v>685</v>
      </c>
    </row>
    <row r="143" spans="2:10" x14ac:dyDescent="0.2">
      <c r="B143" s="597" t="s">
        <v>179</v>
      </c>
      <c r="C143" s="598"/>
      <c r="D143" s="598"/>
      <c r="E143" s="598"/>
      <c r="F143" s="598"/>
      <c r="G143" s="599"/>
      <c r="H143" s="600">
        <v>834.4</v>
      </c>
      <c r="I143" s="601"/>
      <c r="J143" s="272"/>
    </row>
    <row r="144" spans="2:10" x14ac:dyDescent="0.2">
      <c r="B144" s="178" t="s">
        <v>117</v>
      </c>
      <c r="C144" s="273"/>
      <c r="D144" s="86" t="s">
        <v>717</v>
      </c>
      <c r="E144" s="179"/>
      <c r="F144" s="179"/>
      <c r="G144" s="179"/>
      <c r="H144" s="179"/>
      <c r="I144" s="179"/>
      <c r="J144" s="180"/>
    </row>
    <row r="145" spans="2:10" x14ac:dyDescent="0.2">
      <c r="B145" s="204" t="s">
        <v>118</v>
      </c>
      <c r="C145" s="278"/>
      <c r="D145" s="88" t="s">
        <v>718</v>
      </c>
      <c r="E145" s="88"/>
      <c r="F145" s="88"/>
      <c r="G145" s="88"/>
      <c r="H145" s="88"/>
      <c r="I145" s="88"/>
      <c r="J145" s="89"/>
    </row>
    <row r="146" spans="2:10" ht="47.25" customHeight="1" x14ac:dyDescent="0.2">
      <c r="B146" s="269" t="s">
        <v>588</v>
      </c>
      <c r="C146" s="263">
        <v>87273</v>
      </c>
      <c r="D146" s="587" t="s">
        <v>787</v>
      </c>
      <c r="E146" s="587"/>
      <c r="F146" s="587"/>
      <c r="G146" s="587"/>
      <c r="H146" s="587"/>
      <c r="I146" s="587"/>
      <c r="J146" s="263" t="s">
        <v>41</v>
      </c>
    </row>
    <row r="147" spans="2:10" ht="25.5" x14ac:dyDescent="0.2">
      <c r="B147" s="589" t="s">
        <v>686</v>
      </c>
      <c r="C147" s="590"/>
      <c r="D147" s="590"/>
      <c r="E147" s="591"/>
      <c r="F147" s="200" t="s">
        <v>688</v>
      </c>
      <c r="G147" s="274" t="s">
        <v>176</v>
      </c>
      <c r="H147" s="249" t="s">
        <v>687</v>
      </c>
      <c r="I147" s="81" t="s">
        <v>185</v>
      </c>
      <c r="J147" s="249" t="s">
        <v>178</v>
      </c>
    </row>
    <row r="148" spans="2:10" x14ac:dyDescent="0.2">
      <c r="B148" s="609" t="s">
        <v>551</v>
      </c>
      <c r="C148" s="605"/>
      <c r="D148" s="605"/>
      <c r="E148" s="606"/>
      <c r="F148" s="198">
        <v>7.42</v>
      </c>
      <c r="G148" s="198">
        <v>2.7</v>
      </c>
      <c r="H148" s="198">
        <v>2.04</v>
      </c>
      <c r="I148" s="229">
        <v>1439.5200000000002</v>
      </c>
      <c r="J148" s="275" t="s">
        <v>689</v>
      </c>
    </row>
    <row r="149" spans="2:10" x14ac:dyDescent="0.2">
      <c r="B149" s="609" t="s">
        <v>690</v>
      </c>
      <c r="C149" s="605"/>
      <c r="D149" s="605"/>
      <c r="E149" s="606"/>
      <c r="F149" s="198">
        <v>2.23</v>
      </c>
      <c r="G149" s="198">
        <v>1.1000000000000001</v>
      </c>
      <c r="H149" s="198"/>
      <c r="I149" s="229">
        <v>196.24</v>
      </c>
      <c r="J149" s="275" t="s">
        <v>691</v>
      </c>
    </row>
    <row r="150" spans="2:10" x14ac:dyDescent="0.2">
      <c r="B150" s="607" t="s">
        <v>179</v>
      </c>
      <c r="C150" s="608"/>
      <c r="D150" s="608"/>
      <c r="E150" s="608"/>
      <c r="F150" s="608"/>
      <c r="G150" s="608"/>
      <c r="H150" s="608"/>
      <c r="I150" s="276">
        <v>1635.7600000000002</v>
      </c>
      <c r="J150" s="277"/>
    </row>
    <row r="151" spans="2:10" x14ac:dyDescent="0.2">
      <c r="B151" s="204" t="s">
        <v>720</v>
      </c>
      <c r="C151" s="278"/>
      <c r="D151" s="88" t="s">
        <v>719</v>
      </c>
      <c r="E151" s="88"/>
      <c r="F151" s="88"/>
      <c r="G151" s="88"/>
      <c r="H151" s="88"/>
      <c r="I151" s="88"/>
      <c r="J151" s="89"/>
    </row>
    <row r="152" spans="2:10" ht="47.25" customHeight="1" x14ac:dyDescent="0.2">
      <c r="B152" s="269" t="s">
        <v>721</v>
      </c>
      <c r="C152" s="263">
        <v>87249</v>
      </c>
      <c r="D152" s="587" t="s">
        <v>788</v>
      </c>
      <c r="E152" s="587"/>
      <c r="F152" s="587"/>
      <c r="G152" s="587"/>
      <c r="H152" s="587"/>
      <c r="I152" s="587"/>
      <c r="J152" s="263" t="s">
        <v>41</v>
      </c>
    </row>
    <row r="153" spans="2:10" ht="25.5" customHeight="1" x14ac:dyDescent="0.2">
      <c r="B153" s="589" t="s">
        <v>686</v>
      </c>
      <c r="C153" s="590"/>
      <c r="D153" s="590"/>
      <c r="E153" s="590"/>
      <c r="F153" s="591"/>
      <c r="G153" s="274" t="s">
        <v>177</v>
      </c>
      <c r="H153" s="249" t="s">
        <v>542</v>
      </c>
      <c r="I153" s="81" t="s">
        <v>185</v>
      </c>
      <c r="J153" s="249" t="s">
        <v>178</v>
      </c>
    </row>
    <row r="154" spans="2:10" x14ac:dyDescent="0.2">
      <c r="B154" s="609" t="s">
        <v>551</v>
      </c>
      <c r="C154" s="605"/>
      <c r="D154" s="605"/>
      <c r="E154" s="605"/>
      <c r="F154" s="606"/>
      <c r="G154" s="198">
        <v>3.68</v>
      </c>
      <c r="H154" s="198">
        <v>80</v>
      </c>
      <c r="I154" s="229">
        <v>294.40000000000003</v>
      </c>
      <c r="J154" s="275" t="s">
        <v>692</v>
      </c>
    </row>
    <row r="155" spans="2:10" x14ac:dyDescent="0.2">
      <c r="B155" s="607" t="s">
        <v>179</v>
      </c>
      <c r="C155" s="608"/>
      <c r="D155" s="608"/>
      <c r="E155" s="608"/>
      <c r="F155" s="608"/>
      <c r="G155" s="608"/>
      <c r="H155" s="608"/>
      <c r="I155" s="276">
        <v>294.40000000000003</v>
      </c>
      <c r="J155" s="277"/>
    </row>
    <row r="156" spans="2:10" x14ac:dyDescent="0.2">
      <c r="B156" s="178" t="s">
        <v>56</v>
      </c>
      <c r="C156" s="273"/>
      <c r="D156" s="86" t="s">
        <v>119</v>
      </c>
      <c r="E156" s="179"/>
      <c r="F156" s="179"/>
      <c r="G156" s="179"/>
      <c r="H156" s="179"/>
      <c r="I156" s="179"/>
      <c r="J156" s="180"/>
    </row>
    <row r="157" spans="2:10" ht="16.5" customHeight="1" x14ac:dyDescent="0.2">
      <c r="B157" s="204" t="s">
        <v>57</v>
      </c>
      <c r="C157" s="278"/>
      <c r="D157" s="88" t="s">
        <v>120</v>
      </c>
      <c r="E157" s="88"/>
      <c r="F157" s="88"/>
      <c r="G157" s="88"/>
      <c r="H157" s="88"/>
      <c r="I157" s="88"/>
      <c r="J157" s="89"/>
    </row>
    <row r="158" spans="2:10" x14ac:dyDescent="0.2">
      <c r="B158" s="95" t="s">
        <v>556</v>
      </c>
      <c r="C158" s="95" t="s">
        <v>175</v>
      </c>
      <c r="D158" s="95" t="s">
        <v>176</v>
      </c>
      <c r="E158" s="95" t="s">
        <v>177</v>
      </c>
      <c r="F158" s="95" t="s">
        <v>557</v>
      </c>
      <c r="G158" s="623" t="s">
        <v>47</v>
      </c>
      <c r="H158" s="623"/>
      <c r="I158" s="623"/>
      <c r="J158" s="623"/>
    </row>
    <row r="159" spans="2:10" x14ac:dyDescent="0.2">
      <c r="B159" s="90" t="s">
        <v>565</v>
      </c>
      <c r="C159" s="90">
        <v>0.6</v>
      </c>
      <c r="D159" s="90">
        <v>0.6</v>
      </c>
      <c r="E159" s="90">
        <v>0.36</v>
      </c>
      <c r="F159" s="90">
        <v>1</v>
      </c>
      <c r="G159" s="588" t="s">
        <v>566</v>
      </c>
      <c r="H159" s="588"/>
      <c r="I159" s="588"/>
      <c r="J159" s="588"/>
    </row>
    <row r="160" spans="2:10" ht="12.75" customHeight="1" x14ac:dyDescent="0.2">
      <c r="B160" s="90" t="s">
        <v>567</v>
      </c>
      <c r="C160" s="90">
        <v>1</v>
      </c>
      <c r="D160" s="90">
        <v>0.8</v>
      </c>
      <c r="E160" s="90">
        <v>0.8</v>
      </c>
      <c r="F160" s="90">
        <v>1</v>
      </c>
      <c r="G160" s="588" t="s">
        <v>566</v>
      </c>
      <c r="H160" s="588"/>
      <c r="I160" s="588"/>
      <c r="J160" s="588"/>
    </row>
    <row r="161" spans="2:10" ht="12.75" customHeight="1" x14ac:dyDescent="0.2">
      <c r="B161" s="90" t="s">
        <v>568</v>
      </c>
      <c r="C161" s="90">
        <v>1.2</v>
      </c>
      <c r="D161" s="90">
        <v>1</v>
      </c>
      <c r="E161" s="90">
        <v>1.2</v>
      </c>
      <c r="F161" s="90">
        <v>1</v>
      </c>
      <c r="G161" s="588" t="s">
        <v>569</v>
      </c>
      <c r="H161" s="588"/>
      <c r="I161" s="588"/>
      <c r="J161" s="588"/>
    </row>
    <row r="162" spans="2:10" ht="12.75" customHeight="1" x14ac:dyDescent="0.2">
      <c r="B162" s="90" t="s">
        <v>570</v>
      </c>
      <c r="C162" s="90">
        <v>1.5</v>
      </c>
      <c r="D162" s="90">
        <v>1</v>
      </c>
      <c r="E162" s="90">
        <v>1.5</v>
      </c>
      <c r="F162" s="90">
        <v>1</v>
      </c>
      <c r="G162" s="588" t="s">
        <v>571</v>
      </c>
      <c r="H162" s="588"/>
      <c r="I162" s="588"/>
      <c r="J162" s="588"/>
    </row>
    <row r="163" spans="2:10" ht="35.25" customHeight="1" x14ac:dyDescent="0.2">
      <c r="B163" s="269" t="s">
        <v>590</v>
      </c>
      <c r="C163" s="263">
        <v>94559</v>
      </c>
      <c r="D163" s="587" t="s">
        <v>789</v>
      </c>
      <c r="E163" s="587"/>
      <c r="F163" s="587"/>
      <c r="G163" s="587"/>
      <c r="H163" s="587"/>
      <c r="I163" s="587"/>
      <c r="J163" s="263" t="s">
        <v>41</v>
      </c>
    </row>
    <row r="164" spans="2:10" x14ac:dyDescent="0.2">
      <c r="B164" s="589" t="s">
        <v>174</v>
      </c>
      <c r="C164" s="590"/>
      <c r="D164" s="590"/>
      <c r="E164" s="591"/>
      <c r="F164" s="249" t="s">
        <v>177</v>
      </c>
      <c r="G164" s="249" t="s">
        <v>542</v>
      </c>
      <c r="H164" s="602" t="s">
        <v>187</v>
      </c>
      <c r="I164" s="603"/>
      <c r="J164" s="249" t="s">
        <v>178</v>
      </c>
    </row>
    <row r="165" spans="2:10" x14ac:dyDescent="0.2">
      <c r="B165" s="609" t="s">
        <v>867</v>
      </c>
      <c r="C165" s="605"/>
      <c r="D165" s="605"/>
      <c r="E165" s="606"/>
      <c r="F165" s="198">
        <v>1.1600000000000001</v>
      </c>
      <c r="G165" s="198">
        <v>80</v>
      </c>
      <c r="H165" s="595">
        <v>92.800000000000011</v>
      </c>
      <c r="I165" s="596"/>
      <c r="J165" s="270" t="s">
        <v>692</v>
      </c>
    </row>
    <row r="166" spans="2:10" x14ac:dyDescent="0.2">
      <c r="B166" s="597" t="s">
        <v>179</v>
      </c>
      <c r="C166" s="598"/>
      <c r="D166" s="598"/>
      <c r="E166" s="598"/>
      <c r="F166" s="598"/>
      <c r="G166" s="599"/>
      <c r="H166" s="600">
        <v>92.800000000000011</v>
      </c>
      <c r="I166" s="601"/>
      <c r="J166" s="272"/>
    </row>
    <row r="167" spans="2:10" ht="45.75" customHeight="1" x14ac:dyDescent="0.2">
      <c r="B167" s="269" t="s">
        <v>591</v>
      </c>
      <c r="C167" s="263">
        <v>94562</v>
      </c>
      <c r="D167" s="587" t="s">
        <v>790</v>
      </c>
      <c r="E167" s="587"/>
      <c r="F167" s="587"/>
      <c r="G167" s="587"/>
      <c r="H167" s="587"/>
      <c r="I167" s="587"/>
      <c r="J167" s="263" t="s">
        <v>41</v>
      </c>
    </row>
    <row r="168" spans="2:10" x14ac:dyDescent="0.2">
      <c r="B168" s="589" t="s">
        <v>174</v>
      </c>
      <c r="C168" s="590"/>
      <c r="D168" s="590"/>
      <c r="E168" s="591"/>
      <c r="F168" s="249" t="s">
        <v>177</v>
      </c>
      <c r="G168" s="249" t="s">
        <v>542</v>
      </c>
      <c r="H168" s="602" t="s">
        <v>187</v>
      </c>
      <c r="I168" s="603"/>
      <c r="J168" s="249" t="s">
        <v>178</v>
      </c>
    </row>
    <row r="169" spans="2:10" x14ac:dyDescent="0.2">
      <c r="B169" s="604" t="s">
        <v>568</v>
      </c>
      <c r="C169" s="605"/>
      <c r="D169" s="605"/>
      <c r="E169" s="606"/>
      <c r="F169" s="198">
        <v>1.2</v>
      </c>
      <c r="G169" s="198">
        <v>80</v>
      </c>
      <c r="H169" s="595">
        <v>96</v>
      </c>
      <c r="I169" s="596"/>
      <c r="J169" s="270" t="s">
        <v>692</v>
      </c>
    </row>
    <row r="170" spans="2:10" x14ac:dyDescent="0.2">
      <c r="B170" s="597" t="s">
        <v>179</v>
      </c>
      <c r="C170" s="598"/>
      <c r="D170" s="598"/>
      <c r="E170" s="598"/>
      <c r="F170" s="598"/>
      <c r="G170" s="599"/>
      <c r="H170" s="600">
        <v>96</v>
      </c>
      <c r="I170" s="601"/>
      <c r="J170" s="272"/>
    </row>
    <row r="171" spans="2:10" ht="32.25" customHeight="1" x14ac:dyDescent="0.2">
      <c r="B171" s="269" t="s">
        <v>592</v>
      </c>
      <c r="C171" s="263">
        <v>94570</v>
      </c>
      <c r="D171" s="587" t="s">
        <v>791</v>
      </c>
      <c r="E171" s="587"/>
      <c r="F171" s="587"/>
      <c r="G171" s="587"/>
      <c r="H171" s="587"/>
      <c r="I171" s="587"/>
      <c r="J171" s="263" t="s">
        <v>41</v>
      </c>
    </row>
    <row r="172" spans="2:10" x14ac:dyDescent="0.2">
      <c r="B172" s="589" t="s">
        <v>174</v>
      </c>
      <c r="C172" s="590"/>
      <c r="D172" s="590"/>
      <c r="E172" s="591"/>
      <c r="F172" s="249" t="s">
        <v>177</v>
      </c>
      <c r="G172" s="249" t="s">
        <v>542</v>
      </c>
      <c r="H172" s="602" t="s">
        <v>187</v>
      </c>
      <c r="I172" s="603"/>
      <c r="J172" s="249" t="s">
        <v>178</v>
      </c>
    </row>
    <row r="173" spans="2:10" x14ac:dyDescent="0.2">
      <c r="B173" s="604" t="s">
        <v>570</v>
      </c>
      <c r="C173" s="605"/>
      <c r="D173" s="605"/>
      <c r="E173" s="606"/>
      <c r="F173" s="198">
        <v>1.5</v>
      </c>
      <c r="G173" s="198">
        <v>80</v>
      </c>
      <c r="H173" s="595">
        <v>120</v>
      </c>
      <c r="I173" s="596"/>
      <c r="J173" s="270" t="s">
        <v>692</v>
      </c>
    </row>
    <row r="174" spans="2:10" x14ac:dyDescent="0.2">
      <c r="B174" s="597" t="s">
        <v>179</v>
      </c>
      <c r="C174" s="598"/>
      <c r="D174" s="598"/>
      <c r="E174" s="598"/>
      <c r="F174" s="598"/>
      <c r="G174" s="599"/>
      <c r="H174" s="600">
        <v>120</v>
      </c>
      <c r="I174" s="601"/>
      <c r="J174" s="272"/>
    </row>
    <row r="175" spans="2:10" x14ac:dyDescent="0.2">
      <c r="B175" s="204" t="s">
        <v>593</v>
      </c>
      <c r="C175" s="278"/>
      <c r="D175" s="88" t="s">
        <v>121</v>
      </c>
      <c r="E175" s="88"/>
      <c r="F175" s="88"/>
      <c r="G175" s="88"/>
      <c r="H175" s="88"/>
      <c r="I175" s="88"/>
      <c r="J175" s="89"/>
    </row>
    <row r="176" spans="2:10" ht="13.5" customHeight="1" x14ac:dyDescent="0.2">
      <c r="B176" s="95" t="s">
        <v>556</v>
      </c>
      <c r="C176" s="95" t="s">
        <v>175</v>
      </c>
      <c r="D176" s="95" t="s">
        <v>176</v>
      </c>
      <c r="E176" s="95" t="s">
        <v>177</v>
      </c>
      <c r="F176" s="95" t="s">
        <v>557</v>
      </c>
      <c r="G176" s="623" t="s">
        <v>47</v>
      </c>
      <c r="H176" s="623"/>
      <c r="I176" s="623"/>
      <c r="J176" s="623"/>
    </row>
    <row r="177" spans="2:10" x14ac:dyDescent="0.2">
      <c r="B177" s="90" t="s">
        <v>562</v>
      </c>
      <c r="C177" s="90">
        <v>0.8</v>
      </c>
      <c r="D177" s="90">
        <v>2.1</v>
      </c>
      <c r="E177" s="221">
        <v>6.72</v>
      </c>
      <c r="F177" s="221">
        <v>4</v>
      </c>
      <c r="G177" s="675" t="s">
        <v>563</v>
      </c>
      <c r="H177" s="675"/>
      <c r="I177" s="675"/>
      <c r="J177" s="675"/>
    </row>
    <row r="178" spans="2:10" ht="25.5" customHeight="1" x14ac:dyDescent="0.2">
      <c r="B178" s="269" t="s">
        <v>594</v>
      </c>
      <c r="C178" s="263" t="s">
        <v>696</v>
      </c>
      <c r="D178" s="587" t="s">
        <v>700</v>
      </c>
      <c r="E178" s="587"/>
      <c r="F178" s="587"/>
      <c r="G178" s="587"/>
      <c r="H178" s="587"/>
      <c r="I178" s="587"/>
      <c r="J178" s="263" t="s">
        <v>41</v>
      </c>
    </row>
    <row r="179" spans="2:10" x14ac:dyDescent="0.2">
      <c r="B179" s="589" t="s">
        <v>174</v>
      </c>
      <c r="C179" s="590"/>
      <c r="D179" s="590"/>
      <c r="E179" s="591"/>
      <c r="F179" s="249" t="s">
        <v>177</v>
      </c>
      <c r="G179" s="249" t="s">
        <v>542</v>
      </c>
      <c r="H179" s="602" t="s">
        <v>187</v>
      </c>
      <c r="I179" s="603"/>
      <c r="J179" s="249" t="s">
        <v>178</v>
      </c>
    </row>
    <row r="180" spans="2:10" x14ac:dyDescent="0.2">
      <c r="B180" s="604" t="s">
        <v>562</v>
      </c>
      <c r="C180" s="605"/>
      <c r="D180" s="605"/>
      <c r="E180" s="606"/>
      <c r="F180" s="198">
        <v>6.72</v>
      </c>
      <c r="G180" s="198">
        <v>80</v>
      </c>
      <c r="H180" s="595">
        <v>537.6</v>
      </c>
      <c r="I180" s="596"/>
      <c r="J180" s="270" t="s">
        <v>692</v>
      </c>
    </row>
    <row r="181" spans="2:10" x14ac:dyDescent="0.2">
      <c r="B181" s="597" t="s">
        <v>179</v>
      </c>
      <c r="C181" s="598"/>
      <c r="D181" s="598"/>
      <c r="E181" s="598"/>
      <c r="F181" s="598"/>
      <c r="G181" s="599"/>
      <c r="H181" s="600">
        <v>537.6</v>
      </c>
      <c r="I181" s="601"/>
      <c r="J181" s="272"/>
    </row>
    <row r="182" spans="2:10" ht="22.5" customHeight="1" x14ac:dyDescent="0.2">
      <c r="B182" s="269" t="s">
        <v>595</v>
      </c>
      <c r="C182" s="263">
        <v>91304</v>
      </c>
      <c r="D182" s="587" t="s">
        <v>792</v>
      </c>
      <c r="E182" s="587"/>
      <c r="F182" s="587"/>
      <c r="G182" s="587"/>
      <c r="H182" s="587"/>
      <c r="I182" s="587"/>
      <c r="J182" s="263" t="s">
        <v>113</v>
      </c>
    </row>
    <row r="183" spans="2:10" x14ac:dyDescent="0.2">
      <c r="B183" s="589" t="s">
        <v>174</v>
      </c>
      <c r="C183" s="590"/>
      <c r="D183" s="590"/>
      <c r="E183" s="591"/>
      <c r="F183" s="249" t="s">
        <v>36</v>
      </c>
      <c r="G183" s="249" t="s">
        <v>542</v>
      </c>
      <c r="H183" s="602" t="s">
        <v>187</v>
      </c>
      <c r="I183" s="603"/>
      <c r="J183" s="249" t="s">
        <v>178</v>
      </c>
    </row>
    <row r="184" spans="2:10" x14ac:dyDescent="0.2">
      <c r="B184" s="604" t="s">
        <v>562</v>
      </c>
      <c r="C184" s="605"/>
      <c r="D184" s="605"/>
      <c r="E184" s="606"/>
      <c r="F184" s="198">
        <v>4</v>
      </c>
      <c r="G184" s="198">
        <v>80</v>
      </c>
      <c r="H184" s="595">
        <v>320</v>
      </c>
      <c r="I184" s="596"/>
      <c r="J184" s="270" t="s">
        <v>693</v>
      </c>
    </row>
    <row r="185" spans="2:10" x14ac:dyDescent="0.2">
      <c r="B185" s="597" t="s">
        <v>179</v>
      </c>
      <c r="C185" s="598"/>
      <c r="D185" s="598"/>
      <c r="E185" s="598"/>
      <c r="F185" s="598"/>
      <c r="G185" s="599"/>
      <c r="H185" s="600">
        <v>320</v>
      </c>
      <c r="I185" s="601"/>
      <c r="J185" s="272"/>
    </row>
    <row r="186" spans="2:10" x14ac:dyDescent="0.2">
      <c r="B186" s="204" t="s">
        <v>596</v>
      </c>
      <c r="C186" s="278"/>
      <c r="D186" s="88" t="s">
        <v>541</v>
      </c>
      <c r="E186" s="88"/>
      <c r="F186" s="88"/>
      <c r="G186" s="88"/>
      <c r="H186" s="88"/>
      <c r="I186" s="88"/>
      <c r="J186" s="89"/>
    </row>
    <row r="187" spans="2:10" ht="12.75" customHeight="1" x14ac:dyDescent="0.2">
      <c r="B187" s="269" t="s">
        <v>597</v>
      </c>
      <c r="C187" s="263">
        <v>102161</v>
      </c>
      <c r="D187" s="587" t="s">
        <v>793</v>
      </c>
      <c r="E187" s="587"/>
      <c r="F187" s="587"/>
      <c r="G187" s="587"/>
      <c r="H187" s="587"/>
      <c r="I187" s="587"/>
      <c r="J187" s="263" t="s">
        <v>41</v>
      </c>
    </row>
    <row r="188" spans="2:10" x14ac:dyDescent="0.2">
      <c r="B188" s="589" t="s">
        <v>174</v>
      </c>
      <c r="C188" s="590"/>
      <c r="D188" s="590"/>
      <c r="E188" s="591"/>
      <c r="F188" s="249" t="s">
        <v>36</v>
      </c>
      <c r="G188" s="249" t="s">
        <v>542</v>
      </c>
      <c r="H188" s="602" t="s">
        <v>187</v>
      </c>
      <c r="I188" s="603"/>
      <c r="J188" s="249" t="s">
        <v>178</v>
      </c>
    </row>
    <row r="189" spans="2:10" x14ac:dyDescent="0.2">
      <c r="B189" s="604" t="s">
        <v>568</v>
      </c>
      <c r="C189" s="605"/>
      <c r="D189" s="605"/>
      <c r="E189" s="606"/>
      <c r="F189" s="198">
        <v>1.2</v>
      </c>
      <c r="G189" s="198">
        <v>80</v>
      </c>
      <c r="H189" s="595">
        <v>96</v>
      </c>
      <c r="I189" s="596"/>
      <c r="J189" s="676" t="s">
        <v>692</v>
      </c>
    </row>
    <row r="190" spans="2:10" x14ac:dyDescent="0.2">
      <c r="B190" s="604" t="s">
        <v>570</v>
      </c>
      <c r="C190" s="605"/>
      <c r="D190" s="605"/>
      <c r="E190" s="606"/>
      <c r="F190" s="198">
        <v>1.5</v>
      </c>
      <c r="G190" s="198">
        <v>80</v>
      </c>
      <c r="H190" s="595">
        <v>120</v>
      </c>
      <c r="I190" s="596"/>
      <c r="J190" s="677"/>
    </row>
    <row r="191" spans="2:10" x14ac:dyDescent="0.2">
      <c r="B191" s="597" t="s">
        <v>179</v>
      </c>
      <c r="C191" s="598"/>
      <c r="D191" s="598"/>
      <c r="E191" s="598"/>
      <c r="F191" s="598"/>
      <c r="G191" s="599"/>
      <c r="H191" s="600">
        <v>216</v>
      </c>
      <c r="I191" s="601"/>
      <c r="J191" s="272"/>
    </row>
    <row r="192" spans="2:10" x14ac:dyDescent="0.2">
      <c r="B192" s="279" t="s">
        <v>58</v>
      </c>
      <c r="C192" s="273"/>
      <c r="D192" s="86" t="s">
        <v>694</v>
      </c>
      <c r="E192" s="179"/>
      <c r="F192" s="179"/>
      <c r="G192" s="179"/>
      <c r="H192" s="179"/>
      <c r="I192" s="179"/>
      <c r="J192" s="180"/>
    </row>
    <row r="193" spans="2:10" ht="12.75" customHeight="1" x14ac:dyDescent="0.2">
      <c r="B193" s="280"/>
      <c r="C193" s="281"/>
      <c r="D193" s="616" t="s">
        <v>682</v>
      </c>
      <c r="E193" s="616"/>
      <c r="F193" s="616"/>
      <c r="G193" s="616"/>
      <c r="H193" s="616"/>
      <c r="I193" s="616"/>
      <c r="J193" s="282"/>
    </row>
    <row r="194" spans="2:10" x14ac:dyDescent="0.2">
      <c r="B194" s="279" t="s">
        <v>122</v>
      </c>
      <c r="C194" s="273"/>
      <c r="D194" s="86" t="s">
        <v>649</v>
      </c>
      <c r="E194" s="179"/>
      <c r="F194" s="179"/>
      <c r="G194" s="179"/>
      <c r="H194" s="179"/>
      <c r="I194" s="179"/>
      <c r="J194" s="180"/>
    </row>
    <row r="195" spans="2:10" ht="12.75" customHeight="1" x14ac:dyDescent="0.2">
      <c r="B195" s="280"/>
      <c r="C195" s="281"/>
      <c r="D195" s="616" t="s">
        <v>211</v>
      </c>
      <c r="E195" s="616"/>
      <c r="F195" s="616"/>
      <c r="G195" s="616"/>
      <c r="H195" s="616"/>
      <c r="I195" s="616"/>
      <c r="J195" s="282"/>
    </row>
    <row r="196" spans="2:10" x14ac:dyDescent="0.2">
      <c r="B196" s="178" t="s">
        <v>124</v>
      </c>
      <c r="C196" s="273"/>
      <c r="D196" s="86" t="s">
        <v>647</v>
      </c>
      <c r="E196" s="179"/>
      <c r="F196" s="179"/>
      <c r="G196" s="179"/>
      <c r="H196" s="179"/>
      <c r="I196" s="179"/>
      <c r="J196" s="180"/>
    </row>
    <row r="197" spans="2:10" x14ac:dyDescent="0.2">
      <c r="B197" s="260" t="s">
        <v>137</v>
      </c>
      <c r="C197" s="261"/>
      <c r="D197" s="654" t="s">
        <v>646</v>
      </c>
      <c r="E197" s="654"/>
      <c r="F197" s="654"/>
      <c r="G197" s="654"/>
      <c r="H197" s="654"/>
      <c r="I197" s="654"/>
      <c r="J197" s="262"/>
    </row>
    <row r="198" spans="2:10" ht="35.25" customHeight="1" x14ac:dyDescent="0.2">
      <c r="B198" s="269" t="s">
        <v>309</v>
      </c>
      <c r="C198" s="263">
        <v>86931</v>
      </c>
      <c r="D198" s="587" t="s">
        <v>855</v>
      </c>
      <c r="E198" s="587"/>
      <c r="F198" s="587"/>
      <c r="G198" s="587"/>
      <c r="H198" s="587"/>
      <c r="I198" s="587"/>
      <c r="J198" s="263" t="s">
        <v>113</v>
      </c>
    </row>
    <row r="199" spans="2:10" x14ac:dyDescent="0.2">
      <c r="B199" s="617" t="s">
        <v>174</v>
      </c>
      <c r="C199" s="624"/>
      <c r="D199" s="624"/>
      <c r="E199" s="624"/>
      <c r="F199" s="624"/>
      <c r="G199" s="618"/>
      <c r="H199" s="617" t="s">
        <v>36</v>
      </c>
      <c r="I199" s="618"/>
      <c r="J199" s="267" t="s">
        <v>178</v>
      </c>
    </row>
    <row r="200" spans="2:10" x14ac:dyDescent="0.2">
      <c r="B200" s="610"/>
      <c r="C200" s="611"/>
      <c r="D200" s="611"/>
      <c r="E200" s="611"/>
      <c r="F200" s="611"/>
      <c r="G200" s="612"/>
      <c r="H200" s="595">
        <v>80</v>
      </c>
      <c r="I200" s="596"/>
      <c r="J200" s="283" t="s">
        <v>36</v>
      </c>
    </row>
    <row r="201" spans="2:10" x14ac:dyDescent="0.2">
      <c r="B201" s="607" t="s">
        <v>179</v>
      </c>
      <c r="C201" s="608"/>
      <c r="D201" s="608"/>
      <c r="E201" s="608"/>
      <c r="F201" s="608"/>
      <c r="G201" s="613"/>
      <c r="H201" s="614">
        <v>80</v>
      </c>
      <c r="I201" s="615"/>
      <c r="J201" s="201"/>
    </row>
    <row r="202" spans="2:10" ht="40.5" customHeight="1" x14ac:dyDescent="0.2">
      <c r="B202" s="269" t="s">
        <v>310</v>
      </c>
      <c r="C202" s="263">
        <v>86943</v>
      </c>
      <c r="D202" s="587" t="s">
        <v>856</v>
      </c>
      <c r="E202" s="587"/>
      <c r="F202" s="587"/>
      <c r="G202" s="587"/>
      <c r="H202" s="587"/>
      <c r="I202" s="587"/>
      <c r="J202" s="263" t="s">
        <v>113</v>
      </c>
    </row>
    <row r="203" spans="2:10" x14ac:dyDescent="0.2">
      <c r="B203" s="617" t="s">
        <v>174</v>
      </c>
      <c r="C203" s="624"/>
      <c r="D203" s="624"/>
      <c r="E203" s="624"/>
      <c r="F203" s="624"/>
      <c r="G203" s="618"/>
      <c r="H203" s="617" t="s">
        <v>36</v>
      </c>
      <c r="I203" s="618"/>
      <c r="J203" s="267" t="s">
        <v>178</v>
      </c>
    </row>
    <row r="204" spans="2:10" x14ac:dyDescent="0.2">
      <c r="B204" s="610"/>
      <c r="C204" s="611"/>
      <c r="D204" s="611"/>
      <c r="E204" s="611"/>
      <c r="F204" s="611"/>
      <c r="G204" s="612"/>
      <c r="H204" s="595">
        <v>80</v>
      </c>
      <c r="I204" s="596"/>
      <c r="J204" s="283" t="s">
        <v>36</v>
      </c>
    </row>
    <row r="205" spans="2:10" x14ac:dyDescent="0.2">
      <c r="B205" s="607" t="s">
        <v>179</v>
      </c>
      <c r="C205" s="608"/>
      <c r="D205" s="608"/>
      <c r="E205" s="608"/>
      <c r="F205" s="608"/>
      <c r="G205" s="613"/>
      <c r="H205" s="614">
        <v>80</v>
      </c>
      <c r="I205" s="615"/>
      <c r="J205" s="201"/>
    </row>
    <row r="206" spans="2:10" ht="12.75" customHeight="1" x14ac:dyDescent="0.2">
      <c r="B206" s="284" t="s">
        <v>509</v>
      </c>
      <c r="C206" s="261"/>
      <c r="D206" s="654" t="s">
        <v>648</v>
      </c>
      <c r="E206" s="654"/>
      <c r="F206" s="654"/>
      <c r="G206" s="654"/>
      <c r="H206" s="654"/>
      <c r="I206" s="654"/>
      <c r="J206" s="262"/>
    </row>
    <row r="207" spans="2:10" ht="46.5" customHeight="1" x14ac:dyDescent="0.2">
      <c r="B207" s="269" t="s">
        <v>510</v>
      </c>
      <c r="C207" s="263">
        <v>86933</v>
      </c>
      <c r="D207" s="587" t="s">
        <v>857</v>
      </c>
      <c r="E207" s="587"/>
      <c r="F207" s="587"/>
      <c r="G207" s="587"/>
      <c r="H207" s="587"/>
      <c r="I207" s="587"/>
      <c r="J207" s="263" t="s">
        <v>113</v>
      </c>
    </row>
    <row r="208" spans="2:10" x14ac:dyDescent="0.2">
      <c r="B208" s="589" t="s">
        <v>174</v>
      </c>
      <c r="C208" s="590"/>
      <c r="D208" s="590"/>
      <c r="E208" s="590"/>
      <c r="F208" s="590"/>
      <c r="G208" s="591"/>
      <c r="H208" s="619" t="s">
        <v>36</v>
      </c>
      <c r="I208" s="619"/>
      <c r="J208" s="249" t="s">
        <v>178</v>
      </c>
    </row>
    <row r="209" spans="2:10" x14ac:dyDescent="0.2">
      <c r="B209" s="609"/>
      <c r="C209" s="605"/>
      <c r="D209" s="605"/>
      <c r="E209" s="605"/>
      <c r="F209" s="605"/>
      <c r="G209" s="606"/>
      <c r="H209" s="647">
        <v>80</v>
      </c>
      <c r="I209" s="648"/>
      <c r="J209" s="270" t="s">
        <v>36</v>
      </c>
    </row>
    <row r="210" spans="2:10" x14ac:dyDescent="0.2">
      <c r="B210" s="597" t="s">
        <v>179</v>
      </c>
      <c r="C210" s="598"/>
      <c r="D210" s="598"/>
      <c r="E210" s="598"/>
      <c r="F210" s="598"/>
      <c r="G210" s="599"/>
      <c r="H210" s="600">
        <v>80</v>
      </c>
      <c r="I210" s="601"/>
      <c r="J210" s="272"/>
    </row>
    <row r="211" spans="2:10" ht="27.75" customHeight="1" x14ac:dyDescent="0.2">
      <c r="B211" s="269" t="s">
        <v>511</v>
      </c>
      <c r="C211" s="263">
        <v>100861</v>
      </c>
      <c r="D211" s="587" t="s">
        <v>858</v>
      </c>
      <c r="E211" s="587"/>
      <c r="F211" s="587"/>
      <c r="G211" s="587"/>
      <c r="H211" s="587"/>
      <c r="I211" s="587"/>
      <c r="J211" s="263" t="s">
        <v>113</v>
      </c>
    </row>
    <row r="212" spans="2:10" x14ac:dyDescent="0.2">
      <c r="B212" s="589" t="s">
        <v>174</v>
      </c>
      <c r="C212" s="590"/>
      <c r="D212" s="590"/>
      <c r="E212" s="590"/>
      <c r="F212" s="590"/>
      <c r="G212" s="591"/>
      <c r="H212" s="619" t="s">
        <v>36</v>
      </c>
      <c r="I212" s="619"/>
      <c r="J212" s="249" t="s">
        <v>178</v>
      </c>
    </row>
    <row r="213" spans="2:10" x14ac:dyDescent="0.2">
      <c r="B213" s="609"/>
      <c r="C213" s="605"/>
      <c r="D213" s="605"/>
      <c r="E213" s="605"/>
      <c r="F213" s="605"/>
      <c r="G213" s="606"/>
      <c r="H213" s="647">
        <v>160</v>
      </c>
      <c r="I213" s="648"/>
      <c r="J213" s="270" t="s">
        <v>36</v>
      </c>
    </row>
    <row r="214" spans="2:10" x14ac:dyDescent="0.2">
      <c r="B214" s="597" t="s">
        <v>179</v>
      </c>
      <c r="C214" s="598"/>
      <c r="D214" s="598"/>
      <c r="E214" s="598"/>
      <c r="F214" s="598"/>
      <c r="G214" s="599"/>
      <c r="H214" s="600">
        <v>160</v>
      </c>
      <c r="I214" s="601"/>
      <c r="J214" s="272"/>
    </row>
    <row r="215" spans="2:10" x14ac:dyDescent="0.2">
      <c r="B215" s="96" t="s">
        <v>672</v>
      </c>
      <c r="C215" s="285"/>
      <c r="D215" s="654" t="s">
        <v>587</v>
      </c>
      <c r="E215" s="654"/>
      <c r="F215" s="654"/>
      <c r="G215" s="654"/>
      <c r="H215" s="654"/>
      <c r="I215" s="654"/>
      <c r="J215" s="97"/>
    </row>
    <row r="216" spans="2:10" ht="12.75" customHeight="1" x14ac:dyDescent="0.2">
      <c r="B216" s="269" t="s">
        <v>673</v>
      </c>
      <c r="C216" s="263">
        <v>100849</v>
      </c>
      <c r="D216" s="587" t="s">
        <v>859</v>
      </c>
      <c r="E216" s="587"/>
      <c r="F216" s="587"/>
      <c r="G216" s="587"/>
      <c r="H216" s="587"/>
      <c r="I216" s="587"/>
      <c r="J216" s="263" t="s">
        <v>113</v>
      </c>
    </row>
    <row r="217" spans="2:10" x14ac:dyDescent="0.2">
      <c r="B217" s="589" t="s">
        <v>174</v>
      </c>
      <c r="C217" s="590"/>
      <c r="D217" s="590"/>
      <c r="E217" s="590"/>
      <c r="F217" s="590"/>
      <c r="G217" s="591"/>
      <c r="H217" s="619" t="s">
        <v>36</v>
      </c>
      <c r="I217" s="619"/>
      <c r="J217" s="249" t="s">
        <v>178</v>
      </c>
    </row>
    <row r="218" spans="2:10" x14ac:dyDescent="0.2">
      <c r="B218" s="609"/>
      <c r="C218" s="605"/>
      <c r="D218" s="605"/>
      <c r="E218" s="605"/>
      <c r="F218" s="605"/>
      <c r="G218" s="606"/>
      <c r="H218" s="647">
        <v>80</v>
      </c>
      <c r="I218" s="648"/>
      <c r="J218" s="272" t="s">
        <v>36</v>
      </c>
    </row>
    <row r="219" spans="2:10" x14ac:dyDescent="0.2">
      <c r="B219" s="597" t="s">
        <v>179</v>
      </c>
      <c r="C219" s="598"/>
      <c r="D219" s="598"/>
      <c r="E219" s="598"/>
      <c r="F219" s="598"/>
      <c r="G219" s="599"/>
      <c r="H219" s="600">
        <v>80</v>
      </c>
      <c r="I219" s="601"/>
      <c r="J219" s="272"/>
    </row>
    <row r="220" spans="2:10" ht="12.75" customHeight="1" x14ac:dyDescent="0.2">
      <c r="B220" s="269" t="s">
        <v>674</v>
      </c>
      <c r="C220" s="263">
        <v>86927</v>
      </c>
      <c r="D220" s="587" t="s">
        <v>860</v>
      </c>
      <c r="E220" s="587"/>
      <c r="F220" s="587"/>
      <c r="G220" s="587"/>
      <c r="H220" s="587"/>
      <c r="I220" s="587"/>
      <c r="J220" s="263" t="s">
        <v>113</v>
      </c>
    </row>
    <row r="221" spans="2:10" x14ac:dyDescent="0.2">
      <c r="B221" s="589" t="s">
        <v>174</v>
      </c>
      <c r="C221" s="590"/>
      <c r="D221" s="590"/>
      <c r="E221" s="590"/>
      <c r="F221" s="590"/>
      <c r="G221" s="591"/>
      <c r="H221" s="619" t="s">
        <v>36</v>
      </c>
      <c r="I221" s="619"/>
      <c r="J221" s="249" t="s">
        <v>178</v>
      </c>
    </row>
    <row r="222" spans="2:10" x14ac:dyDescent="0.2">
      <c r="B222" s="609"/>
      <c r="C222" s="605"/>
      <c r="D222" s="605"/>
      <c r="E222" s="605"/>
      <c r="F222" s="605"/>
      <c r="G222" s="606"/>
      <c r="H222" s="647">
        <v>80</v>
      </c>
      <c r="I222" s="648"/>
      <c r="J222" s="272" t="s">
        <v>36</v>
      </c>
    </row>
    <row r="223" spans="2:10" x14ac:dyDescent="0.2">
      <c r="B223" s="597" t="s">
        <v>179</v>
      </c>
      <c r="C223" s="598"/>
      <c r="D223" s="598"/>
      <c r="E223" s="598"/>
      <c r="F223" s="598"/>
      <c r="G223" s="599"/>
      <c r="H223" s="600">
        <v>80</v>
      </c>
      <c r="I223" s="601"/>
      <c r="J223" s="272"/>
    </row>
    <row r="224" spans="2:10" x14ac:dyDescent="0.2">
      <c r="B224" s="96" t="s">
        <v>675</v>
      </c>
      <c r="C224" s="285"/>
      <c r="D224" s="654" t="s">
        <v>650</v>
      </c>
      <c r="E224" s="654"/>
      <c r="F224" s="654"/>
      <c r="G224" s="654"/>
      <c r="H224" s="654"/>
      <c r="I224" s="654"/>
      <c r="J224" s="97"/>
    </row>
    <row r="225" spans="2:10" ht="12.75" customHeight="1" x14ac:dyDescent="0.2">
      <c r="B225" s="269" t="s">
        <v>676</v>
      </c>
      <c r="C225" s="263">
        <v>100860</v>
      </c>
      <c r="D225" s="587" t="s">
        <v>861</v>
      </c>
      <c r="E225" s="587"/>
      <c r="F225" s="587"/>
      <c r="G225" s="587"/>
      <c r="H225" s="587"/>
      <c r="I225" s="587"/>
      <c r="J225" s="263" t="s">
        <v>113</v>
      </c>
    </row>
    <row r="226" spans="2:10" x14ac:dyDescent="0.2">
      <c r="B226" s="589" t="s">
        <v>174</v>
      </c>
      <c r="C226" s="590"/>
      <c r="D226" s="590"/>
      <c r="E226" s="590"/>
      <c r="F226" s="590"/>
      <c r="G226" s="591"/>
      <c r="H226" s="619" t="s">
        <v>36</v>
      </c>
      <c r="I226" s="619"/>
      <c r="J226" s="249" t="s">
        <v>178</v>
      </c>
    </row>
    <row r="227" spans="2:10" x14ac:dyDescent="0.2">
      <c r="B227" s="609"/>
      <c r="C227" s="605"/>
      <c r="D227" s="605"/>
      <c r="E227" s="605"/>
      <c r="F227" s="605"/>
      <c r="G227" s="606"/>
      <c r="H227" s="647">
        <v>80</v>
      </c>
      <c r="I227" s="648"/>
      <c r="J227" s="272" t="s">
        <v>36</v>
      </c>
    </row>
    <row r="228" spans="2:10" x14ac:dyDescent="0.2">
      <c r="B228" s="597" t="s">
        <v>179</v>
      </c>
      <c r="C228" s="598"/>
      <c r="D228" s="598"/>
      <c r="E228" s="598"/>
      <c r="F228" s="598"/>
      <c r="G228" s="599"/>
      <c r="H228" s="600">
        <v>80</v>
      </c>
      <c r="I228" s="601"/>
      <c r="J228" s="272"/>
    </row>
    <row r="229" spans="2:10" x14ac:dyDescent="0.2">
      <c r="B229" s="178" t="s">
        <v>125</v>
      </c>
      <c r="C229" s="273"/>
      <c r="D229" s="86" t="s">
        <v>132</v>
      </c>
      <c r="E229" s="179"/>
      <c r="F229" s="179"/>
      <c r="G229" s="179"/>
      <c r="H229" s="179"/>
      <c r="I229" s="179"/>
      <c r="J229" s="180"/>
    </row>
    <row r="230" spans="2:10" ht="12.75" customHeight="1" x14ac:dyDescent="0.2">
      <c r="B230" s="263" t="s">
        <v>677</v>
      </c>
      <c r="C230" s="263">
        <v>90777</v>
      </c>
      <c r="D230" s="587" t="s">
        <v>862</v>
      </c>
      <c r="E230" s="587"/>
      <c r="F230" s="587"/>
      <c r="G230" s="587"/>
      <c r="H230" s="587"/>
      <c r="I230" s="587"/>
      <c r="J230" s="263" t="s">
        <v>863</v>
      </c>
    </row>
    <row r="231" spans="2:10" x14ac:dyDescent="0.2">
      <c r="B231" s="332" t="s">
        <v>174</v>
      </c>
      <c r="C231" s="333"/>
      <c r="D231" s="334" t="s">
        <v>188</v>
      </c>
      <c r="E231" s="334" t="s">
        <v>189</v>
      </c>
      <c r="F231" s="335" t="s">
        <v>190</v>
      </c>
      <c r="G231" s="332" t="s">
        <v>191</v>
      </c>
      <c r="H231" s="649" t="s">
        <v>177</v>
      </c>
      <c r="I231" s="649"/>
      <c r="J231" s="332" t="s">
        <v>178</v>
      </c>
    </row>
    <row r="232" spans="2:10" x14ac:dyDescent="0.2">
      <c r="B232" s="652" t="s">
        <v>179</v>
      </c>
      <c r="C232" s="652"/>
      <c r="D232" s="336">
        <v>12</v>
      </c>
      <c r="E232" s="336">
        <v>8</v>
      </c>
      <c r="F232" s="336">
        <v>3.5</v>
      </c>
      <c r="G232" s="336">
        <v>4</v>
      </c>
      <c r="H232" s="653">
        <v>1344</v>
      </c>
      <c r="I232" s="653"/>
      <c r="J232" s="243" t="s">
        <v>192</v>
      </c>
    </row>
    <row r="233" spans="2:10" x14ac:dyDescent="0.2">
      <c r="B233" s="650" t="s">
        <v>179</v>
      </c>
      <c r="C233" s="650"/>
      <c r="D233" s="650"/>
      <c r="E233" s="650"/>
      <c r="F233" s="650"/>
      <c r="G233" s="650"/>
      <c r="H233" s="651">
        <v>1344</v>
      </c>
      <c r="I233" s="651"/>
      <c r="J233" s="337"/>
    </row>
    <row r="234" spans="2:10" ht="12.75" customHeight="1" x14ac:dyDescent="0.2">
      <c r="B234" s="263" t="s">
        <v>678</v>
      </c>
      <c r="C234" s="263">
        <v>90780</v>
      </c>
      <c r="D234" s="587" t="s">
        <v>864</v>
      </c>
      <c r="E234" s="587"/>
      <c r="F234" s="587"/>
      <c r="G234" s="587"/>
      <c r="H234" s="587"/>
      <c r="I234" s="587"/>
      <c r="J234" s="263" t="s">
        <v>863</v>
      </c>
    </row>
    <row r="235" spans="2:10" x14ac:dyDescent="0.2">
      <c r="B235" s="332" t="s">
        <v>174</v>
      </c>
      <c r="C235" s="333"/>
      <c r="D235" s="334" t="s">
        <v>188</v>
      </c>
      <c r="E235" s="334" t="s">
        <v>189</v>
      </c>
      <c r="F235" s="335" t="s">
        <v>190</v>
      </c>
      <c r="G235" s="332" t="s">
        <v>191</v>
      </c>
      <c r="H235" s="649" t="s">
        <v>177</v>
      </c>
      <c r="I235" s="649"/>
      <c r="J235" s="332" t="s">
        <v>178</v>
      </c>
    </row>
    <row r="236" spans="2:10" x14ac:dyDescent="0.2">
      <c r="B236" s="652" t="s">
        <v>179</v>
      </c>
      <c r="C236" s="652"/>
      <c r="D236" s="336">
        <v>12</v>
      </c>
      <c r="E236" s="336">
        <v>8</v>
      </c>
      <c r="F236" s="336">
        <v>4</v>
      </c>
      <c r="G236" s="336">
        <v>4</v>
      </c>
      <c r="H236" s="653">
        <v>1536</v>
      </c>
      <c r="I236" s="653"/>
      <c r="J236" s="243" t="s">
        <v>192</v>
      </c>
    </row>
    <row r="237" spans="2:10" x14ac:dyDescent="0.2">
      <c r="B237" s="650" t="s">
        <v>179</v>
      </c>
      <c r="C237" s="650"/>
      <c r="D237" s="650"/>
      <c r="E237" s="650"/>
      <c r="F237" s="650"/>
      <c r="G237" s="650"/>
      <c r="H237" s="651">
        <v>1536</v>
      </c>
      <c r="I237" s="651"/>
      <c r="J237" s="337"/>
    </row>
    <row r="238" spans="2:10" ht="12.75" customHeight="1" x14ac:dyDescent="0.2">
      <c r="B238" s="263" t="s">
        <v>679</v>
      </c>
      <c r="C238" s="263">
        <v>88326</v>
      </c>
      <c r="D238" s="587" t="s">
        <v>865</v>
      </c>
      <c r="E238" s="587"/>
      <c r="F238" s="587"/>
      <c r="G238" s="587"/>
      <c r="H238" s="587"/>
      <c r="I238" s="587"/>
      <c r="J238" s="263" t="s">
        <v>863</v>
      </c>
    </row>
    <row r="239" spans="2:10" x14ac:dyDescent="0.2">
      <c r="B239" s="332" t="s">
        <v>174</v>
      </c>
      <c r="C239" s="333"/>
      <c r="D239" s="334" t="s">
        <v>188</v>
      </c>
      <c r="E239" s="334" t="s">
        <v>189</v>
      </c>
      <c r="F239" s="335" t="s">
        <v>190</v>
      </c>
      <c r="G239" s="332" t="s">
        <v>191</v>
      </c>
      <c r="H239" s="649" t="s">
        <v>177</v>
      </c>
      <c r="I239" s="649"/>
      <c r="J239" s="332" t="s">
        <v>178</v>
      </c>
    </row>
    <row r="240" spans="2:10" x14ac:dyDescent="0.2">
      <c r="B240" s="652" t="s">
        <v>179</v>
      </c>
      <c r="C240" s="652"/>
      <c r="D240" s="336">
        <v>12</v>
      </c>
      <c r="E240" s="336">
        <v>6</v>
      </c>
      <c r="F240" s="336">
        <v>5</v>
      </c>
      <c r="G240" s="336">
        <v>4</v>
      </c>
      <c r="H240" s="653">
        <v>1440</v>
      </c>
      <c r="I240" s="653"/>
      <c r="J240" s="243" t="s">
        <v>192</v>
      </c>
    </row>
    <row r="241" spans="2:10" x14ac:dyDescent="0.2">
      <c r="B241" s="650" t="s">
        <v>179</v>
      </c>
      <c r="C241" s="650"/>
      <c r="D241" s="650"/>
      <c r="E241" s="650"/>
      <c r="F241" s="650"/>
      <c r="G241" s="650"/>
      <c r="H241" s="651">
        <v>1440</v>
      </c>
      <c r="I241" s="651"/>
      <c r="J241" s="337"/>
    </row>
    <row r="242" spans="2:10" x14ac:dyDescent="0.2">
      <c r="B242" s="178" t="s">
        <v>127</v>
      </c>
      <c r="C242" s="273"/>
      <c r="D242" s="86" t="s">
        <v>131</v>
      </c>
      <c r="E242" s="179"/>
      <c r="F242" s="179"/>
      <c r="G242" s="179"/>
      <c r="H242" s="179"/>
      <c r="I242" s="179"/>
      <c r="J242" s="180"/>
    </row>
    <row r="243" spans="2:10" ht="12.75" customHeight="1" x14ac:dyDescent="0.2">
      <c r="B243" s="263" t="s">
        <v>681</v>
      </c>
      <c r="C243" s="263">
        <v>99814</v>
      </c>
      <c r="D243" s="587" t="s">
        <v>866</v>
      </c>
      <c r="E243" s="587"/>
      <c r="F243" s="587"/>
      <c r="G243" s="587"/>
      <c r="H243" s="587"/>
      <c r="I243" s="587"/>
      <c r="J243" s="263" t="s">
        <v>41</v>
      </c>
    </row>
    <row r="244" spans="2:10" x14ac:dyDescent="0.2">
      <c r="B244" s="589" t="s">
        <v>174</v>
      </c>
      <c r="C244" s="590"/>
      <c r="D244" s="590"/>
      <c r="E244" s="590"/>
      <c r="F244" s="590"/>
      <c r="G244" s="591"/>
      <c r="H244" s="619" t="s">
        <v>177</v>
      </c>
      <c r="I244" s="619"/>
      <c r="J244" s="249" t="s">
        <v>178</v>
      </c>
    </row>
    <row r="245" spans="2:10" x14ac:dyDescent="0.2">
      <c r="B245" s="609" t="s">
        <v>712</v>
      </c>
      <c r="C245" s="605"/>
      <c r="D245" s="605"/>
      <c r="E245" s="605"/>
      <c r="F245" s="605"/>
      <c r="G245" s="606"/>
      <c r="H245" s="647">
        <v>2912</v>
      </c>
      <c r="I245" s="648"/>
      <c r="J245" s="270" t="s">
        <v>197</v>
      </c>
    </row>
    <row r="246" spans="2:10" x14ac:dyDescent="0.2">
      <c r="B246" s="597" t="s">
        <v>179</v>
      </c>
      <c r="C246" s="598"/>
      <c r="D246" s="598"/>
      <c r="E246" s="598"/>
      <c r="F246" s="598"/>
      <c r="G246" s="599"/>
      <c r="H246" s="600">
        <v>2912</v>
      </c>
      <c r="I246" s="601"/>
      <c r="J246" s="272"/>
    </row>
    <row r="247" spans="2:10" ht="33.75" customHeight="1" x14ac:dyDescent="0.2">
      <c r="B247" s="250"/>
      <c r="C247" s="250"/>
      <c r="D247" s="250"/>
      <c r="E247" s="250"/>
      <c r="F247" s="250"/>
      <c r="G247" s="250"/>
      <c r="H247" s="250"/>
      <c r="I247" s="250"/>
      <c r="J247" s="250"/>
    </row>
    <row r="248" spans="2:10" x14ac:dyDescent="0.2">
      <c r="B248" s="250"/>
      <c r="C248" s="250"/>
      <c r="D248" s="250"/>
      <c r="E248" s="250"/>
      <c r="F248" s="250"/>
      <c r="G248" s="250"/>
      <c r="H248" s="250"/>
      <c r="I248" s="250"/>
      <c r="J248" s="250"/>
    </row>
    <row r="249" spans="2:10" x14ac:dyDescent="0.2">
      <c r="B249" s="250"/>
      <c r="C249" s="250"/>
      <c r="D249" s="250"/>
      <c r="E249" s="250"/>
      <c r="F249" s="250"/>
      <c r="G249" s="250"/>
      <c r="H249" s="250"/>
      <c r="I249" s="250"/>
      <c r="J249" s="250"/>
    </row>
    <row r="250" spans="2:10" x14ac:dyDescent="0.2">
      <c r="B250" s="250"/>
      <c r="C250" s="250"/>
      <c r="D250" s="250"/>
      <c r="E250" s="250"/>
      <c r="F250" s="250"/>
      <c r="G250" s="250"/>
      <c r="H250" s="250"/>
      <c r="I250" s="250"/>
      <c r="J250" s="250"/>
    </row>
    <row r="251" spans="2:10" x14ac:dyDescent="0.2">
      <c r="B251" s="250"/>
      <c r="C251" s="250"/>
      <c r="D251" s="250"/>
      <c r="E251" s="250"/>
      <c r="F251" s="250"/>
      <c r="G251" s="250"/>
      <c r="H251" s="250"/>
      <c r="I251" s="250"/>
      <c r="J251" s="250"/>
    </row>
  </sheetData>
  <mergeCells count="310">
    <mergeCell ref="H72:I72"/>
    <mergeCell ref="B69:G69"/>
    <mergeCell ref="H69:I69"/>
    <mergeCell ref="D57:I57"/>
    <mergeCell ref="B58:H58"/>
    <mergeCell ref="D66:I66"/>
    <mergeCell ref="B65:G65"/>
    <mergeCell ref="H65:I65"/>
    <mergeCell ref="B139:G139"/>
    <mergeCell ref="H139:I139"/>
    <mergeCell ref="D136:I136"/>
    <mergeCell ref="H128:I128"/>
    <mergeCell ref="B129:G129"/>
    <mergeCell ref="H129:I129"/>
    <mergeCell ref="B132:E132"/>
    <mergeCell ref="H132:I132"/>
    <mergeCell ref="B133:E133"/>
    <mergeCell ref="H133:I133"/>
    <mergeCell ref="B134:G134"/>
    <mergeCell ref="B103:H103"/>
    <mergeCell ref="B114:H114"/>
    <mergeCell ref="B137:E137"/>
    <mergeCell ref="H138:I138"/>
    <mergeCell ref="B105:H105"/>
    <mergeCell ref="H217:I217"/>
    <mergeCell ref="B183:E183"/>
    <mergeCell ref="B189:E189"/>
    <mergeCell ref="H189:I189"/>
    <mergeCell ref="B188:E188"/>
    <mergeCell ref="G176:J176"/>
    <mergeCell ref="G177:J177"/>
    <mergeCell ref="H183:I183"/>
    <mergeCell ref="B184:E184"/>
    <mergeCell ref="H184:I184"/>
    <mergeCell ref="J189:J190"/>
    <mergeCell ref="H190:I190"/>
    <mergeCell ref="H188:I188"/>
    <mergeCell ref="D187:I187"/>
    <mergeCell ref="D193:I193"/>
    <mergeCell ref="D197:I197"/>
    <mergeCell ref="J53:J54"/>
    <mergeCell ref="B59:H59"/>
    <mergeCell ref="J59:J60"/>
    <mergeCell ref="B48:E48"/>
    <mergeCell ref="B55:H55"/>
    <mergeCell ref="I7:J7"/>
    <mergeCell ref="I8:J10"/>
    <mergeCell ref="B15:G15"/>
    <mergeCell ref="B16:G16"/>
    <mergeCell ref="B17:G17"/>
    <mergeCell ref="B18:G18"/>
    <mergeCell ref="B19:G19"/>
    <mergeCell ref="C10:H10"/>
    <mergeCell ref="D33:I33"/>
    <mergeCell ref="B14:J14"/>
    <mergeCell ref="B22:J22"/>
    <mergeCell ref="G28:J28"/>
    <mergeCell ref="G31:J31"/>
    <mergeCell ref="H20:I20"/>
    <mergeCell ref="G30:J30"/>
    <mergeCell ref="G25:J25"/>
    <mergeCell ref="G27:J27"/>
    <mergeCell ref="B71:G71"/>
    <mergeCell ref="H71:I71"/>
    <mergeCell ref="B72:G72"/>
    <mergeCell ref="H210:I210"/>
    <mergeCell ref="B87:H87"/>
    <mergeCell ref="D93:I93"/>
    <mergeCell ref="B94:H94"/>
    <mergeCell ref="B45:G45"/>
    <mergeCell ref="H45:I45"/>
    <mergeCell ref="B73:G73"/>
    <mergeCell ref="H73:I73"/>
    <mergeCell ref="B54:H54"/>
    <mergeCell ref="D206:I206"/>
    <mergeCell ref="H205:I205"/>
    <mergeCell ref="B203:G203"/>
    <mergeCell ref="B204:G204"/>
    <mergeCell ref="H204:I204"/>
    <mergeCell ref="H200:I200"/>
    <mergeCell ref="H201:I201"/>
    <mergeCell ref="H203:I203"/>
    <mergeCell ref="B147:E147"/>
    <mergeCell ref="B148:E148"/>
    <mergeCell ref="B150:H150"/>
    <mergeCell ref="B149:E149"/>
    <mergeCell ref="H67:I67"/>
    <mergeCell ref="B68:E68"/>
    <mergeCell ref="H68:I68"/>
    <mergeCell ref="D62:I62"/>
    <mergeCell ref="B63:G63"/>
    <mergeCell ref="H63:I63"/>
    <mergeCell ref="B64:G64"/>
    <mergeCell ref="H64:I64"/>
    <mergeCell ref="D70:I70"/>
    <mergeCell ref="C47:E47"/>
    <mergeCell ref="H47:I47"/>
    <mergeCell ref="D198:I198"/>
    <mergeCell ref="B199:G199"/>
    <mergeCell ref="B201:G201"/>
    <mergeCell ref="D202:I202"/>
    <mergeCell ref="B205:G205"/>
    <mergeCell ref="D225:I225"/>
    <mergeCell ref="B76:H76"/>
    <mergeCell ref="B77:H77"/>
    <mergeCell ref="B78:H78"/>
    <mergeCell ref="D85:I85"/>
    <mergeCell ref="B109:H109"/>
    <mergeCell ref="H81:I81"/>
    <mergeCell ref="B82:G82"/>
    <mergeCell ref="H82:I82"/>
    <mergeCell ref="D224:I224"/>
    <mergeCell ref="G159:J159"/>
    <mergeCell ref="B119:G119"/>
    <mergeCell ref="B221:G221"/>
    <mergeCell ref="D182:I182"/>
    <mergeCell ref="B212:G212"/>
    <mergeCell ref="H212:I212"/>
    <mergeCell ref="B213:G213"/>
    <mergeCell ref="D75:I75"/>
    <mergeCell ref="D79:I79"/>
    <mergeCell ref="H127:I127"/>
    <mergeCell ref="H48:I48"/>
    <mergeCell ref="H223:I223"/>
    <mergeCell ref="D207:I207"/>
    <mergeCell ref="D216:I216"/>
    <mergeCell ref="B223:G223"/>
    <mergeCell ref="H227:I227"/>
    <mergeCell ref="B218:G218"/>
    <mergeCell ref="D215:I215"/>
    <mergeCell ref="B208:G208"/>
    <mergeCell ref="H208:I208"/>
    <mergeCell ref="B209:G209"/>
    <mergeCell ref="H209:I209"/>
    <mergeCell ref="B210:G210"/>
    <mergeCell ref="B88:H88"/>
    <mergeCell ref="B226:G226"/>
    <mergeCell ref="H221:I221"/>
    <mergeCell ref="B222:G222"/>
    <mergeCell ref="H213:I213"/>
    <mergeCell ref="B60:H60"/>
    <mergeCell ref="B61:H61"/>
    <mergeCell ref="C67:E67"/>
    <mergeCell ref="H222:I222"/>
    <mergeCell ref="B228:G228"/>
    <mergeCell ref="H226:I226"/>
    <mergeCell ref="H241:I241"/>
    <mergeCell ref="H218:I218"/>
    <mergeCell ref="B219:G219"/>
    <mergeCell ref="H219:I219"/>
    <mergeCell ref="B227:G227"/>
    <mergeCell ref="D220:I220"/>
    <mergeCell ref="H228:I228"/>
    <mergeCell ref="H245:I245"/>
    <mergeCell ref="B246:G246"/>
    <mergeCell ref="H246:I246"/>
    <mergeCell ref="B244:G244"/>
    <mergeCell ref="B245:G245"/>
    <mergeCell ref="H235:I235"/>
    <mergeCell ref="B237:G237"/>
    <mergeCell ref="H237:I237"/>
    <mergeCell ref="D230:I230"/>
    <mergeCell ref="B232:C232"/>
    <mergeCell ref="B236:C236"/>
    <mergeCell ref="H236:I236"/>
    <mergeCell ref="H232:I232"/>
    <mergeCell ref="H233:I233"/>
    <mergeCell ref="B233:G233"/>
    <mergeCell ref="H244:I244"/>
    <mergeCell ref="H231:I231"/>
    <mergeCell ref="H239:I239"/>
    <mergeCell ref="D234:I234"/>
    <mergeCell ref="D238:I238"/>
    <mergeCell ref="D243:I243"/>
    <mergeCell ref="B240:C240"/>
    <mergeCell ref="H240:I240"/>
    <mergeCell ref="B241:G241"/>
    <mergeCell ref="H38:I38"/>
    <mergeCell ref="D39:I39"/>
    <mergeCell ref="C40:E40"/>
    <mergeCell ref="H40:I40"/>
    <mergeCell ref="B44:G44"/>
    <mergeCell ref="D3:J3"/>
    <mergeCell ref="D4:J4"/>
    <mergeCell ref="D5:J5"/>
    <mergeCell ref="B6:J6"/>
    <mergeCell ref="C7:H7"/>
    <mergeCell ref="C8:H8"/>
    <mergeCell ref="C9:H9"/>
    <mergeCell ref="B20:G20"/>
    <mergeCell ref="D36:I36"/>
    <mergeCell ref="C37:E37"/>
    <mergeCell ref="H37:I37"/>
    <mergeCell ref="B13:J13"/>
    <mergeCell ref="H15:I15"/>
    <mergeCell ref="H16:I16"/>
    <mergeCell ref="H17:I17"/>
    <mergeCell ref="G29:J29"/>
    <mergeCell ref="B43:G43"/>
    <mergeCell ref="H43:I43"/>
    <mergeCell ref="D42:I42"/>
    <mergeCell ref="H18:I18"/>
    <mergeCell ref="H19:I19"/>
    <mergeCell ref="D108:I108"/>
    <mergeCell ref="D178:I178"/>
    <mergeCell ref="D146:I146"/>
    <mergeCell ref="D112:I112"/>
    <mergeCell ref="H117:I117"/>
    <mergeCell ref="D116:I116"/>
    <mergeCell ref="B80:G80"/>
    <mergeCell ref="H80:I80"/>
    <mergeCell ref="G24:J24"/>
    <mergeCell ref="D46:I46"/>
    <mergeCell ref="B41:E41"/>
    <mergeCell ref="H44:I44"/>
    <mergeCell ref="B81:G81"/>
    <mergeCell ref="B113:H113"/>
    <mergeCell ref="D102:I102"/>
    <mergeCell ref="D89:I89"/>
    <mergeCell ref="B100:H100"/>
    <mergeCell ref="D51:I51"/>
    <mergeCell ref="B52:H52"/>
    <mergeCell ref="B53:H53"/>
    <mergeCell ref="H41:I41"/>
    <mergeCell ref="B38:E38"/>
    <mergeCell ref="B115:H115"/>
    <mergeCell ref="G158:J158"/>
    <mergeCell ref="G161:J161"/>
    <mergeCell ref="G162:J162"/>
    <mergeCell ref="B164:E164"/>
    <mergeCell ref="H119:I119"/>
    <mergeCell ref="B117:G117"/>
    <mergeCell ref="B118:G118"/>
    <mergeCell ref="B86:H86"/>
    <mergeCell ref="D97:I97"/>
    <mergeCell ref="B96:H96"/>
    <mergeCell ref="B98:H98"/>
    <mergeCell ref="B111:H111"/>
    <mergeCell ref="B90:H90"/>
    <mergeCell ref="B91:H91"/>
    <mergeCell ref="B92:H92"/>
    <mergeCell ref="B95:H95"/>
    <mergeCell ref="B99:H99"/>
    <mergeCell ref="B104:H104"/>
    <mergeCell ref="B110:H110"/>
    <mergeCell ref="D120:I120"/>
    <mergeCell ref="B121:G121"/>
    <mergeCell ref="H121:I121"/>
    <mergeCell ref="D131:I131"/>
    <mergeCell ref="B217:G217"/>
    <mergeCell ref="B200:G200"/>
    <mergeCell ref="D195:I195"/>
    <mergeCell ref="H199:I199"/>
    <mergeCell ref="B166:G166"/>
    <mergeCell ref="H165:I165"/>
    <mergeCell ref="B191:G191"/>
    <mergeCell ref="B190:E190"/>
    <mergeCell ref="B138:E138"/>
    <mergeCell ref="H141:I141"/>
    <mergeCell ref="H164:I164"/>
    <mergeCell ref="B173:E173"/>
    <mergeCell ref="B174:G174"/>
    <mergeCell ref="H174:I174"/>
    <mergeCell ref="B165:E165"/>
    <mergeCell ref="H166:I166"/>
    <mergeCell ref="B141:E141"/>
    <mergeCell ref="B142:E142"/>
    <mergeCell ref="H191:I191"/>
    <mergeCell ref="H172:I172"/>
    <mergeCell ref="D211:I211"/>
    <mergeCell ref="B214:G214"/>
    <mergeCell ref="H214:I214"/>
    <mergeCell ref="D140:I140"/>
    <mergeCell ref="B154:F154"/>
    <mergeCell ref="D126:I126"/>
    <mergeCell ref="D167:I167"/>
    <mergeCell ref="H173:I173"/>
    <mergeCell ref="H134:I134"/>
    <mergeCell ref="B122:G122"/>
    <mergeCell ref="H122:I122"/>
    <mergeCell ref="B123:G123"/>
    <mergeCell ref="H123:I123"/>
    <mergeCell ref="H137:I137"/>
    <mergeCell ref="H142:I142"/>
    <mergeCell ref="B143:G143"/>
    <mergeCell ref="H143:I143"/>
    <mergeCell ref="D163:I163"/>
    <mergeCell ref="G160:J160"/>
    <mergeCell ref="B127:G127"/>
    <mergeCell ref="B128:G128"/>
    <mergeCell ref="H118:I118"/>
    <mergeCell ref="B185:G185"/>
    <mergeCell ref="H185:I185"/>
    <mergeCell ref="H180:I180"/>
    <mergeCell ref="B168:E168"/>
    <mergeCell ref="H168:I168"/>
    <mergeCell ref="B169:E169"/>
    <mergeCell ref="H169:I169"/>
    <mergeCell ref="B170:G170"/>
    <mergeCell ref="H170:I170"/>
    <mergeCell ref="B172:E172"/>
    <mergeCell ref="B180:E180"/>
    <mergeCell ref="B181:G181"/>
    <mergeCell ref="B179:E179"/>
    <mergeCell ref="H181:I181"/>
    <mergeCell ref="D171:I171"/>
    <mergeCell ref="H179:I179"/>
    <mergeCell ref="D152:I152"/>
    <mergeCell ref="B155:H155"/>
    <mergeCell ref="B153:F153"/>
  </mergeCells>
  <phoneticPr fontId="2" type="noConversion"/>
  <conditionalFormatting sqref="F11:H12 H15:H21 G24:G25 G27:G32">
    <cfRule type="cellIs" dxfId="47" priority="45" operator="equal">
      <formula>0</formula>
    </cfRule>
  </conditionalFormatting>
  <conditionalFormatting sqref="G158:G162">
    <cfRule type="cellIs" dxfId="46" priority="2" operator="equal">
      <formula>0</formula>
    </cfRule>
  </conditionalFormatting>
  <conditionalFormatting sqref="G176:G177">
    <cfRule type="cellIs" dxfId="45" priority="1" operator="equal">
      <formula>0</formula>
    </cfRule>
  </conditionalFormatting>
  <printOptions horizontalCentered="1"/>
  <pageMargins left="0.23622047244094491" right="0.23622047244094491" top="0.39370078740157483" bottom="0.39370078740157483" header="0" footer="0.19685039370078741"/>
  <pageSetup paperSize="9" scale="49" fitToHeight="0" orientation="portrait" r:id="rId1"/>
  <headerFooter>
    <oddFooter>Página &amp;P de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L192"/>
  <sheetViews>
    <sheetView workbookViewId="0"/>
  </sheetViews>
  <sheetFormatPr defaultColWidth="9.140625" defaultRowHeight="15" x14ac:dyDescent="0.25"/>
  <cols>
    <col min="1" max="1" width="21.28515625" customWidth="1"/>
    <col min="2" max="2" width="45.7109375" customWidth="1"/>
    <col min="3" max="3" width="26.28515625" customWidth="1"/>
    <col min="4" max="4" width="14.5703125" customWidth="1"/>
    <col min="5" max="5" width="17.42578125" customWidth="1"/>
    <col min="6" max="6" width="15.140625" customWidth="1"/>
  </cols>
  <sheetData>
    <row r="1" spans="1:7" x14ac:dyDescent="0.25">
      <c r="A1" s="22"/>
      <c r="B1" s="151" t="s">
        <v>1</v>
      </c>
      <c r="C1" s="183"/>
      <c r="D1" s="183"/>
      <c r="E1" s="184"/>
    </row>
    <row r="2" spans="1:7" ht="15.75" x14ac:dyDescent="0.25">
      <c r="A2" s="23"/>
      <c r="B2" s="152" t="str">
        <f>ORÇAMENTO_DES!D3</f>
        <v>PREFEITURA MUNICIPAL DE RIBAS DO RIO PARDO</v>
      </c>
      <c r="C2" s="153"/>
      <c r="D2" s="153"/>
      <c r="E2" s="154"/>
    </row>
    <row r="3" spans="1:7" x14ac:dyDescent="0.25">
      <c r="A3" s="24"/>
      <c r="B3" s="151" t="str">
        <f>[9]ORÇAMENTO_DES!C3</f>
        <v>SECRETARIA DE OBRAS</v>
      </c>
      <c r="C3" s="183"/>
      <c r="D3" s="183"/>
      <c r="E3" s="184"/>
    </row>
    <row r="4" spans="1:7" ht="20.45" customHeight="1" x14ac:dyDescent="0.25">
      <c r="A4" s="552" t="s">
        <v>147</v>
      </c>
      <c r="B4" s="553"/>
      <c r="C4" s="553"/>
      <c r="D4" s="553"/>
      <c r="E4" s="554"/>
    </row>
    <row r="5" spans="1:7" ht="14.45" customHeight="1" x14ac:dyDescent="0.25">
      <c r="A5" s="32" t="str">
        <f>[10]ORÇAMENTO_DES!A3</f>
        <v>Objeto:</v>
      </c>
      <c r="B5" s="163" t="str">
        <f>ORÇAMENTO_DES!C6</f>
        <v>EXECUÇÃO DE CONJUNTO DE CASAS POPULARES EM PAREDE DE CONCRETO - JOÃO DE BARRO</v>
      </c>
      <c r="C5" s="33"/>
      <c r="D5" s="678" t="s">
        <v>43</v>
      </c>
      <c r="E5" s="679"/>
    </row>
    <row r="6" spans="1:7" x14ac:dyDescent="0.25">
      <c r="A6" s="32" t="s">
        <v>2</v>
      </c>
      <c r="B6" s="163" t="e">
        <f>#REF!</f>
        <v>#REF!</v>
      </c>
      <c r="C6" s="186"/>
      <c r="D6" s="187"/>
      <c r="E6" s="57"/>
      <c r="F6" s="31"/>
      <c r="G6" s="155"/>
    </row>
    <row r="7" spans="1:7" ht="14.45" customHeight="1" x14ac:dyDescent="0.25">
      <c r="A7" s="32" t="s">
        <v>3</v>
      </c>
      <c r="B7" s="163" t="str">
        <f>ORÇAMENTO_DES!C8</f>
        <v>JARDIM DOS ESTADOS</v>
      </c>
      <c r="C7" s="33"/>
      <c r="D7" s="680" t="s">
        <v>111</v>
      </c>
      <c r="E7" s="681"/>
    </row>
    <row r="8" spans="1:7" x14ac:dyDescent="0.25">
      <c r="A8" s="28" t="str">
        <f>[9]ORÇAMENTO_DES!A9</f>
        <v>SIST./REF.:</v>
      </c>
      <c r="B8" s="99" t="e">
        <f>#REF!</f>
        <v>#REF!</v>
      </c>
      <c r="C8" s="185"/>
      <c r="D8" s="682"/>
      <c r="E8" s="683"/>
    </row>
    <row r="9" spans="1:7" x14ac:dyDescent="0.25">
      <c r="A9" s="28"/>
      <c r="B9" s="185"/>
      <c r="C9" s="185"/>
      <c r="D9" s="187"/>
      <c r="E9" s="58"/>
      <c r="F9" s="156"/>
      <c r="G9" s="156"/>
    </row>
    <row r="10" spans="1:7" s="35" customFormat="1" ht="14.25" customHeight="1" x14ac:dyDescent="0.2">
      <c r="A10" s="181" t="s">
        <v>148</v>
      </c>
      <c r="B10" s="181" t="s">
        <v>149</v>
      </c>
      <c r="C10" s="181" t="s">
        <v>150</v>
      </c>
      <c r="D10" s="181" t="s">
        <v>151</v>
      </c>
      <c r="E10" s="181" t="s">
        <v>152</v>
      </c>
      <c r="F10" s="60"/>
    </row>
    <row r="11" spans="1:7" s="35" customFormat="1" ht="14.25" customHeight="1" x14ac:dyDescent="0.2">
      <c r="A11" s="59" t="s">
        <v>153</v>
      </c>
      <c r="B11" s="102" t="s">
        <v>337</v>
      </c>
      <c r="C11" s="102" t="s">
        <v>338</v>
      </c>
      <c r="D11" s="182" t="s">
        <v>154</v>
      </c>
      <c r="E11" s="182" t="s">
        <v>154</v>
      </c>
      <c r="F11" s="60"/>
    </row>
    <row r="12" spans="1:7" s="35" customFormat="1" ht="14.25" customHeight="1" x14ac:dyDescent="0.2">
      <c r="A12" s="59" t="s">
        <v>155</v>
      </c>
      <c r="B12" s="102" t="s">
        <v>339</v>
      </c>
      <c r="C12" s="102" t="s">
        <v>236</v>
      </c>
      <c r="D12" s="182" t="s">
        <v>154</v>
      </c>
      <c r="E12" s="182" t="s">
        <v>154</v>
      </c>
      <c r="F12" s="60"/>
    </row>
    <row r="13" spans="1:7" s="35" customFormat="1" ht="12.75" x14ac:dyDescent="0.2">
      <c r="A13" s="59" t="s">
        <v>156</v>
      </c>
      <c r="B13" s="102" t="s">
        <v>340</v>
      </c>
      <c r="C13" s="102" t="s">
        <v>341</v>
      </c>
      <c r="D13" s="182" t="s">
        <v>154</v>
      </c>
      <c r="E13" s="182" t="s">
        <v>154</v>
      </c>
      <c r="F13" s="60"/>
    </row>
    <row r="14" spans="1:7" s="35" customFormat="1" ht="14.25" customHeight="1" x14ac:dyDescent="0.2">
      <c r="A14" s="59" t="s">
        <v>168</v>
      </c>
      <c r="B14" s="102" t="s">
        <v>233</v>
      </c>
      <c r="C14" s="102" t="s">
        <v>234</v>
      </c>
      <c r="D14" s="182" t="s">
        <v>154</v>
      </c>
      <c r="E14" s="182" t="s">
        <v>154</v>
      </c>
      <c r="F14" s="60"/>
    </row>
    <row r="15" spans="1:7" s="35" customFormat="1" ht="14.25" customHeight="1" x14ac:dyDescent="0.2">
      <c r="A15" s="59" t="s">
        <v>169</v>
      </c>
      <c r="B15" s="102" t="s">
        <v>332</v>
      </c>
      <c r="C15" s="102" t="s">
        <v>333</v>
      </c>
      <c r="D15" s="182" t="s">
        <v>154</v>
      </c>
      <c r="E15" s="182" t="s">
        <v>154</v>
      </c>
      <c r="F15" s="60"/>
    </row>
    <row r="16" spans="1:7" s="35" customFormat="1" ht="15" customHeight="1" x14ac:dyDescent="0.2">
      <c r="A16" s="59" t="s">
        <v>170</v>
      </c>
      <c r="B16" s="102" t="s">
        <v>389</v>
      </c>
      <c r="C16" s="102" t="s">
        <v>390</v>
      </c>
      <c r="D16" s="182" t="s">
        <v>391</v>
      </c>
      <c r="E16" s="182" t="s">
        <v>392</v>
      </c>
      <c r="F16" s="60"/>
    </row>
    <row r="17" spans="1:6" s="35" customFormat="1" ht="15" customHeight="1" x14ac:dyDescent="0.2">
      <c r="A17" s="59" t="s">
        <v>171</v>
      </c>
      <c r="B17" s="102" t="s">
        <v>393</v>
      </c>
      <c r="C17" s="102" t="s">
        <v>394</v>
      </c>
      <c r="D17" s="182" t="s">
        <v>395</v>
      </c>
      <c r="E17" s="182" t="s">
        <v>396</v>
      </c>
      <c r="F17" s="60"/>
    </row>
    <row r="18" spans="1:6" s="35" customFormat="1" ht="15" customHeight="1" x14ac:dyDescent="0.2">
      <c r="A18" s="59" t="s">
        <v>200</v>
      </c>
      <c r="B18" s="102" t="s">
        <v>397</v>
      </c>
      <c r="C18" s="102" t="s">
        <v>398</v>
      </c>
      <c r="D18" s="182" t="s">
        <v>399</v>
      </c>
      <c r="E18" s="182" t="s">
        <v>400</v>
      </c>
      <c r="F18" s="60"/>
    </row>
    <row r="19" spans="1:6" s="35" customFormat="1" ht="15" customHeight="1" x14ac:dyDescent="0.2">
      <c r="A19" s="59" t="s">
        <v>201</v>
      </c>
      <c r="B19" s="102" t="s">
        <v>343</v>
      </c>
      <c r="C19" s="102" t="s">
        <v>344</v>
      </c>
      <c r="D19" s="182" t="s">
        <v>345</v>
      </c>
      <c r="E19" s="182" t="s">
        <v>154</v>
      </c>
      <c r="F19" s="60"/>
    </row>
    <row r="20" spans="1:6" s="35" customFormat="1" ht="15" customHeight="1" x14ac:dyDescent="0.2">
      <c r="A20" s="59" t="s">
        <v>202</v>
      </c>
      <c r="B20" s="102" t="s">
        <v>439</v>
      </c>
      <c r="C20" s="102" t="s">
        <v>440</v>
      </c>
      <c r="D20" s="182" t="s">
        <v>154</v>
      </c>
      <c r="E20" s="182" t="s">
        <v>154</v>
      </c>
      <c r="F20" s="60"/>
    </row>
    <row r="21" spans="1:6" s="35" customFormat="1" ht="15" customHeight="1" x14ac:dyDescent="0.2">
      <c r="A21" s="59" t="s">
        <v>203</v>
      </c>
      <c r="B21" s="102" t="s">
        <v>441</v>
      </c>
      <c r="C21" s="102" t="s">
        <v>442</v>
      </c>
      <c r="D21" s="182" t="s">
        <v>154</v>
      </c>
      <c r="E21" s="182" t="s">
        <v>154</v>
      </c>
      <c r="F21" s="60"/>
    </row>
    <row r="22" spans="1:6" s="35" customFormat="1" ht="15" customHeight="1" x14ac:dyDescent="0.2">
      <c r="A22" s="59" t="s">
        <v>204</v>
      </c>
      <c r="B22" s="102" t="s">
        <v>401</v>
      </c>
      <c r="C22" s="102" t="s">
        <v>402</v>
      </c>
      <c r="D22" s="182" t="s">
        <v>154</v>
      </c>
      <c r="E22" s="182" t="s">
        <v>154</v>
      </c>
      <c r="F22" s="60"/>
    </row>
    <row r="23" spans="1:6" s="35" customFormat="1" ht="15" customHeight="1" x14ac:dyDescent="0.2">
      <c r="A23" s="59" t="s">
        <v>226</v>
      </c>
      <c r="B23" s="102" t="s">
        <v>443</v>
      </c>
      <c r="C23" s="102" t="s">
        <v>444</v>
      </c>
      <c r="D23" s="182" t="s">
        <v>445</v>
      </c>
      <c r="E23" s="182" t="s">
        <v>446</v>
      </c>
      <c r="F23" s="60"/>
    </row>
    <row r="24" spans="1:6" s="35" customFormat="1" ht="15" customHeight="1" x14ac:dyDescent="0.2">
      <c r="A24" s="59" t="s">
        <v>227</v>
      </c>
      <c r="B24" s="102" t="s">
        <v>462</v>
      </c>
      <c r="C24" s="102" t="s">
        <v>463</v>
      </c>
      <c r="D24" s="182" t="s">
        <v>464</v>
      </c>
      <c r="E24" s="182" t="s">
        <v>465</v>
      </c>
      <c r="F24" s="60"/>
    </row>
    <row r="25" spans="1:6" s="35" customFormat="1" ht="15" customHeight="1" x14ac:dyDescent="0.2">
      <c r="A25" s="59" t="s">
        <v>228</v>
      </c>
      <c r="B25" s="102" t="s">
        <v>207</v>
      </c>
      <c r="C25" s="102" t="s">
        <v>205</v>
      </c>
      <c r="D25" s="182" t="s">
        <v>206</v>
      </c>
      <c r="E25" s="182" t="s">
        <v>205</v>
      </c>
      <c r="F25" s="60"/>
    </row>
    <row r="26" spans="1:6" s="35" customFormat="1" ht="15" customHeight="1" x14ac:dyDescent="0.2">
      <c r="A26" s="59" t="s">
        <v>229</v>
      </c>
      <c r="B26" s="102" t="s">
        <v>403</v>
      </c>
      <c r="C26" s="102" t="s">
        <v>404</v>
      </c>
      <c r="D26" s="182" t="s">
        <v>405</v>
      </c>
      <c r="E26" s="182" t="s">
        <v>406</v>
      </c>
      <c r="F26" s="60"/>
    </row>
    <row r="27" spans="1:6" s="35" customFormat="1" ht="15" customHeight="1" x14ac:dyDescent="0.2">
      <c r="A27" s="59" t="s">
        <v>230</v>
      </c>
      <c r="B27" s="102" t="s">
        <v>407</v>
      </c>
      <c r="C27" s="102" t="s">
        <v>408</v>
      </c>
      <c r="D27" s="182" t="s">
        <v>409</v>
      </c>
      <c r="E27" s="182" t="s">
        <v>410</v>
      </c>
      <c r="F27" s="60"/>
    </row>
    <row r="28" spans="1:6" s="35" customFormat="1" ht="15" customHeight="1" x14ac:dyDescent="0.2">
      <c r="A28" s="59" t="s">
        <v>231</v>
      </c>
      <c r="B28" s="102" t="s">
        <v>411</v>
      </c>
      <c r="C28" s="102" t="s">
        <v>412</v>
      </c>
      <c r="D28" s="182" t="s">
        <v>413</v>
      </c>
      <c r="E28" s="182" t="s">
        <v>414</v>
      </c>
      <c r="F28" s="60"/>
    </row>
    <row r="29" spans="1:6" s="35" customFormat="1" ht="15" customHeight="1" x14ac:dyDescent="0.2">
      <c r="A29" s="59" t="s">
        <v>232</v>
      </c>
      <c r="B29" s="102" t="s">
        <v>415</v>
      </c>
      <c r="C29" s="102" t="s">
        <v>416</v>
      </c>
      <c r="D29" s="182" t="s">
        <v>417</v>
      </c>
      <c r="E29" s="182" t="s">
        <v>418</v>
      </c>
      <c r="F29" s="60"/>
    </row>
    <row r="30" spans="1:6" s="35" customFormat="1" ht="15" customHeight="1" x14ac:dyDescent="0.2">
      <c r="A30" s="59" t="s">
        <v>235</v>
      </c>
      <c r="B30" s="102" t="s">
        <v>419</v>
      </c>
      <c r="C30" s="102" t="s">
        <v>420</v>
      </c>
      <c r="D30" s="182" t="s">
        <v>421</v>
      </c>
      <c r="E30" s="182" t="s">
        <v>422</v>
      </c>
      <c r="F30" s="60"/>
    </row>
    <row r="31" spans="1:6" s="35" customFormat="1" ht="15" customHeight="1" x14ac:dyDescent="0.2">
      <c r="A31" s="59" t="s">
        <v>237</v>
      </c>
      <c r="B31" s="102" t="s">
        <v>447</v>
      </c>
      <c r="C31" s="102" t="s">
        <v>448</v>
      </c>
      <c r="D31" s="182" t="s">
        <v>449</v>
      </c>
      <c r="E31" s="182" t="s">
        <v>450</v>
      </c>
      <c r="F31" s="60"/>
    </row>
    <row r="32" spans="1:6" s="35" customFormat="1" ht="15" customHeight="1" x14ac:dyDescent="0.2">
      <c r="A32" s="59" t="s">
        <v>238</v>
      </c>
      <c r="B32" s="102" t="s">
        <v>353</v>
      </c>
      <c r="C32" s="102" t="s">
        <v>354</v>
      </c>
      <c r="D32" s="182" t="s">
        <v>355</v>
      </c>
      <c r="E32" s="182" t="s">
        <v>356</v>
      </c>
      <c r="F32" s="60"/>
    </row>
    <row r="33" spans="1:6" s="35" customFormat="1" ht="15" customHeight="1" x14ac:dyDescent="0.2">
      <c r="A33" s="59" t="s">
        <v>239</v>
      </c>
      <c r="B33" s="102" t="s">
        <v>424</v>
      </c>
      <c r="C33" s="102" t="s">
        <v>425</v>
      </c>
      <c r="D33" s="182" t="s">
        <v>426</v>
      </c>
      <c r="E33" s="182" t="s">
        <v>427</v>
      </c>
      <c r="F33" s="60"/>
    </row>
    <row r="34" spans="1:6" s="35" customFormat="1" ht="15" customHeight="1" x14ac:dyDescent="0.2">
      <c r="A34" s="59" t="s">
        <v>240</v>
      </c>
      <c r="B34" s="102" t="s">
        <v>451</v>
      </c>
      <c r="C34" s="102" t="s">
        <v>242</v>
      </c>
      <c r="D34" s="182" t="s">
        <v>452</v>
      </c>
      <c r="E34" s="182" t="s">
        <v>453</v>
      </c>
      <c r="F34" s="60"/>
    </row>
    <row r="35" spans="1:6" s="35" customFormat="1" ht="15" customHeight="1" x14ac:dyDescent="0.2">
      <c r="A35" s="59" t="s">
        <v>245</v>
      </c>
      <c r="B35" s="102" t="s">
        <v>466</v>
      </c>
      <c r="C35" s="102" t="s">
        <v>467</v>
      </c>
      <c r="D35" s="182" t="s">
        <v>154</v>
      </c>
      <c r="E35" s="182" t="s">
        <v>154</v>
      </c>
      <c r="F35" s="60"/>
    </row>
    <row r="36" spans="1:6" s="35" customFormat="1" ht="15" customHeight="1" x14ac:dyDescent="0.2">
      <c r="A36" s="59" t="s">
        <v>246</v>
      </c>
      <c r="B36" s="102" t="s">
        <v>468</v>
      </c>
      <c r="C36" s="102" t="s">
        <v>469</v>
      </c>
      <c r="D36" s="182" t="s">
        <v>154</v>
      </c>
      <c r="E36" s="182" t="s">
        <v>154</v>
      </c>
      <c r="F36" s="60"/>
    </row>
    <row r="37" spans="1:6" s="35" customFormat="1" ht="15" customHeight="1" x14ac:dyDescent="0.2">
      <c r="A37" s="59" t="s">
        <v>423</v>
      </c>
      <c r="B37" s="102" t="s">
        <v>470</v>
      </c>
      <c r="C37" s="102" t="s">
        <v>471</v>
      </c>
      <c r="D37" s="182" t="s">
        <v>154</v>
      </c>
      <c r="E37" s="182" t="s">
        <v>154</v>
      </c>
      <c r="F37" s="60"/>
    </row>
    <row r="38" spans="1:6" s="35" customFormat="1" ht="15" customHeight="1" x14ac:dyDescent="0.2">
      <c r="A38" s="59" t="s">
        <v>428</v>
      </c>
      <c r="B38" s="102" t="s">
        <v>472</v>
      </c>
      <c r="C38" s="102" t="s">
        <v>473</v>
      </c>
      <c r="D38" s="182" t="s">
        <v>154</v>
      </c>
      <c r="E38" s="182" t="s">
        <v>154</v>
      </c>
      <c r="F38" s="60"/>
    </row>
    <row r="39" spans="1:6" s="35" customFormat="1" ht="15" customHeight="1" x14ac:dyDescent="0.2">
      <c r="A39" s="59" t="s">
        <v>429</v>
      </c>
      <c r="B39" s="102" t="s">
        <v>475</v>
      </c>
      <c r="C39" s="102" t="s">
        <v>474</v>
      </c>
      <c r="D39" s="182" t="s">
        <v>154</v>
      </c>
      <c r="E39" s="182" t="s">
        <v>154</v>
      </c>
      <c r="F39" s="60"/>
    </row>
    <row r="40" spans="1:6" s="35" customFormat="1" ht="15" customHeight="1" x14ac:dyDescent="0.2">
      <c r="A40" s="59" t="s">
        <v>430</v>
      </c>
      <c r="B40" s="102" t="s">
        <v>477</v>
      </c>
      <c r="C40" s="102" t="s">
        <v>476</v>
      </c>
      <c r="D40" s="182" t="s">
        <v>154</v>
      </c>
      <c r="E40" s="182" t="s">
        <v>154</v>
      </c>
      <c r="F40" s="60"/>
    </row>
    <row r="41" spans="1:6" s="35" customFormat="1" ht="15" customHeight="1" x14ac:dyDescent="0.2">
      <c r="A41" s="59" t="s">
        <v>254</v>
      </c>
      <c r="B41" s="102" t="s">
        <v>478</v>
      </c>
      <c r="C41" s="102" t="s">
        <v>479</v>
      </c>
      <c r="D41" s="182" t="s">
        <v>154</v>
      </c>
      <c r="E41" s="182" t="s">
        <v>154</v>
      </c>
      <c r="F41" s="60"/>
    </row>
    <row r="42" spans="1:6" s="35" customFormat="1" ht="15" customHeight="1" x14ac:dyDescent="0.2">
      <c r="A42" s="59" t="s">
        <v>255</v>
      </c>
      <c r="B42" s="102" t="s">
        <v>483</v>
      </c>
      <c r="C42" s="102" t="s">
        <v>480</v>
      </c>
      <c r="D42" s="182" t="s">
        <v>481</v>
      </c>
      <c r="E42" s="182" t="s">
        <v>482</v>
      </c>
      <c r="F42" s="60"/>
    </row>
    <row r="43" spans="1:6" s="35" customFormat="1" ht="15" customHeight="1" x14ac:dyDescent="0.2">
      <c r="A43" s="59" t="s">
        <v>454</v>
      </c>
      <c r="B43" s="102"/>
      <c r="C43" s="102"/>
      <c r="D43" s="182"/>
      <c r="E43" s="182"/>
      <c r="F43" s="60"/>
    </row>
    <row r="44" spans="1:6" s="35" customFormat="1" ht="15" customHeight="1" x14ac:dyDescent="0.2">
      <c r="A44" s="59" t="s">
        <v>256</v>
      </c>
      <c r="B44" s="102"/>
      <c r="C44" s="102"/>
      <c r="D44" s="182"/>
      <c r="E44" s="182"/>
      <c r="F44" s="60"/>
    </row>
    <row r="45" spans="1:6" s="35" customFormat="1" ht="15" customHeight="1" x14ac:dyDescent="0.2">
      <c r="A45" s="59" t="s">
        <v>455</v>
      </c>
      <c r="B45" s="102"/>
      <c r="C45" s="102"/>
      <c r="D45" s="182"/>
      <c r="E45" s="182"/>
      <c r="F45" s="60"/>
    </row>
    <row r="46" spans="1:6" s="35" customFormat="1" ht="15" customHeight="1" x14ac:dyDescent="0.2">
      <c r="A46" s="59" t="s">
        <v>456</v>
      </c>
      <c r="B46" s="102"/>
      <c r="C46" s="102"/>
      <c r="D46" s="182"/>
      <c r="E46" s="182"/>
      <c r="F46" s="60"/>
    </row>
    <row r="47" spans="1:6" s="35" customFormat="1" ht="15" customHeight="1" x14ac:dyDescent="0.2">
      <c r="A47" s="59" t="s">
        <v>457</v>
      </c>
      <c r="B47" s="102"/>
      <c r="C47" s="102"/>
      <c r="D47" s="182"/>
      <c r="E47" s="182"/>
      <c r="F47" s="60"/>
    </row>
    <row r="48" spans="1:6" s="35" customFormat="1" ht="15" customHeight="1" x14ac:dyDescent="0.2">
      <c r="A48" s="59" t="s">
        <v>458</v>
      </c>
      <c r="B48" s="102"/>
      <c r="C48" s="102"/>
      <c r="D48" s="182"/>
      <c r="E48" s="182"/>
      <c r="F48" s="60"/>
    </row>
    <row r="49" spans="1:12" s="35" customFormat="1" ht="15" customHeight="1" x14ac:dyDescent="0.2">
      <c r="A49" s="59" t="s">
        <v>459</v>
      </c>
      <c r="B49" s="102"/>
      <c r="C49" s="102"/>
      <c r="D49" s="182"/>
      <c r="E49" s="182"/>
      <c r="F49" s="60"/>
    </row>
    <row r="50" spans="1:12" s="35" customFormat="1" ht="15" customHeight="1" x14ac:dyDescent="0.2">
      <c r="A50" s="59" t="s">
        <v>460</v>
      </c>
      <c r="B50" s="102"/>
      <c r="C50" s="102"/>
      <c r="D50" s="182"/>
      <c r="E50" s="182"/>
      <c r="F50" s="60"/>
    </row>
    <row r="51" spans="1:12" s="35" customFormat="1" ht="15" customHeight="1" x14ac:dyDescent="0.2">
      <c r="A51" s="59" t="s">
        <v>461</v>
      </c>
      <c r="B51" s="102"/>
      <c r="C51" s="102"/>
      <c r="D51" s="182"/>
      <c r="E51" s="182"/>
      <c r="F51" s="60"/>
    </row>
    <row r="52" spans="1:12" s="35" customFormat="1" ht="12.75" x14ac:dyDescent="0.2">
      <c r="A52" s="684"/>
      <c r="B52" s="685"/>
      <c r="C52" s="685"/>
      <c r="D52" s="685"/>
      <c r="E52" s="686"/>
      <c r="F52" s="60"/>
    </row>
    <row r="53" spans="1:12" s="35" customFormat="1" ht="15.75" customHeight="1" x14ac:dyDescent="0.2">
      <c r="A53" s="61" t="s">
        <v>34</v>
      </c>
      <c r="B53" s="62" t="s">
        <v>47</v>
      </c>
      <c r="C53" s="63" t="s">
        <v>35</v>
      </c>
      <c r="D53" s="63" t="s">
        <v>157</v>
      </c>
      <c r="E53" s="63" t="s">
        <v>158</v>
      </c>
      <c r="L53" s="35">
        <f>6300/7</f>
        <v>900</v>
      </c>
    </row>
    <row r="54" spans="1:12" s="35" customFormat="1" ht="21" x14ac:dyDescent="0.2">
      <c r="A54" s="64" t="s">
        <v>159</v>
      </c>
      <c r="B54" s="65" t="s">
        <v>431</v>
      </c>
      <c r="C54" s="66" t="s">
        <v>113</v>
      </c>
      <c r="D54" s="67">
        <v>44503</v>
      </c>
      <c r="E54" s="68">
        <f>IF(SUM(D56:E58)&lt;&gt;0,MEDIAN(D56:E58),"")</f>
        <v>2199.9</v>
      </c>
    </row>
    <row r="55" spans="1:12" s="35" customFormat="1" ht="12.75" x14ac:dyDescent="0.2">
      <c r="A55" s="69" t="s">
        <v>161</v>
      </c>
      <c r="B55" s="687" t="s">
        <v>162</v>
      </c>
      <c r="C55" s="687"/>
      <c r="D55" s="688" t="s">
        <v>147</v>
      </c>
      <c r="E55" s="688"/>
    </row>
    <row r="56" spans="1:12" s="35" customFormat="1" ht="12.75" x14ac:dyDescent="0.2">
      <c r="A56" s="59" t="s">
        <v>153</v>
      </c>
      <c r="B56" s="689" t="str">
        <f>VLOOKUP(A56,$A$11:$E$35,3,0)</f>
        <v>SERTÃO</v>
      </c>
      <c r="C56" s="689"/>
      <c r="D56" s="690">
        <v>2209.16</v>
      </c>
      <c r="E56" s="690"/>
      <c r="H56" s="35" t="e">
        <f>D58/#REF!</f>
        <v>#REF!</v>
      </c>
    </row>
    <row r="57" spans="1:12" s="35" customFormat="1" ht="12.75" x14ac:dyDescent="0.2">
      <c r="A57" s="59" t="s">
        <v>155</v>
      </c>
      <c r="B57" s="691" t="str">
        <f>VLOOKUP(A57,$A$11:$E$35,3,0)</f>
        <v>LEROY MERLIN</v>
      </c>
      <c r="C57" s="692"/>
      <c r="D57" s="693">
        <v>2199.9</v>
      </c>
      <c r="E57" s="693"/>
    </row>
    <row r="58" spans="1:12" s="35" customFormat="1" ht="12.75" x14ac:dyDescent="0.2">
      <c r="A58" s="59" t="s">
        <v>156</v>
      </c>
      <c r="B58" s="694" t="str">
        <f>VLOOKUP(A58,$A$11:$E$35,3,0)</f>
        <v>ACQUAFORT</v>
      </c>
      <c r="C58" s="695"/>
      <c r="D58" s="696">
        <v>1979.9</v>
      </c>
      <c r="E58" s="696"/>
    </row>
    <row r="59" spans="1:12" s="35" customFormat="1" ht="12.75" x14ac:dyDescent="0.2">
      <c r="A59" s="70"/>
      <c r="B59" s="71"/>
      <c r="C59" s="71"/>
      <c r="D59" s="72"/>
      <c r="E59" s="73"/>
    </row>
    <row r="60" spans="1:12" s="35" customFormat="1" ht="12.75" x14ac:dyDescent="0.2">
      <c r="A60" s="61" t="s">
        <v>34</v>
      </c>
      <c r="B60" s="62" t="s">
        <v>47</v>
      </c>
      <c r="C60" s="63" t="s">
        <v>35</v>
      </c>
      <c r="D60" s="63" t="s">
        <v>157</v>
      </c>
      <c r="E60" s="63" t="s">
        <v>158</v>
      </c>
    </row>
    <row r="61" spans="1:12" s="35" customFormat="1" ht="12.75" x14ac:dyDescent="0.2">
      <c r="A61" s="64" t="s">
        <v>163</v>
      </c>
      <c r="B61" s="65" t="s">
        <v>212</v>
      </c>
      <c r="C61" s="66" t="s">
        <v>113</v>
      </c>
      <c r="D61" s="67">
        <v>44503</v>
      </c>
      <c r="E61" s="68">
        <f>IF(SUM(D63:E65)&lt;&gt;0,MEDIAN(D63:E65),"")</f>
        <v>44.85</v>
      </c>
    </row>
    <row r="62" spans="1:12" s="35" customFormat="1" ht="12.75" x14ac:dyDescent="0.2">
      <c r="A62" s="69" t="s">
        <v>161</v>
      </c>
      <c r="B62" s="687" t="s">
        <v>162</v>
      </c>
      <c r="C62" s="687"/>
      <c r="D62" s="688" t="s">
        <v>147</v>
      </c>
      <c r="E62" s="688"/>
    </row>
    <row r="63" spans="1:12" s="35" customFormat="1" ht="12.75" x14ac:dyDescent="0.2">
      <c r="A63" s="59" t="s">
        <v>168</v>
      </c>
      <c r="B63" s="689" t="str">
        <f>VLOOKUP(A63,$A$11:$E$35,3,0)</f>
        <v>AMERICANAS</v>
      </c>
      <c r="C63" s="689"/>
      <c r="D63" s="690">
        <v>44.85</v>
      </c>
      <c r="E63" s="690"/>
    </row>
    <row r="64" spans="1:12" s="35" customFormat="1" ht="12.75" x14ac:dyDescent="0.2">
      <c r="A64" s="59" t="s">
        <v>169</v>
      </c>
      <c r="B64" s="691" t="str">
        <f>VLOOKUP(A64,$A$11:$E$35,3,0)</f>
        <v>MAGAZINE LUIZA</v>
      </c>
      <c r="C64" s="692"/>
      <c r="D64" s="693">
        <v>38.130000000000003</v>
      </c>
      <c r="E64" s="693"/>
    </row>
    <row r="65" spans="1:7" s="35" customFormat="1" ht="12.75" x14ac:dyDescent="0.2">
      <c r="A65" s="59" t="s">
        <v>155</v>
      </c>
      <c r="B65" s="694" t="str">
        <f>VLOOKUP(A65,$A$11:$E$35,3,0)</f>
        <v>LEROY MERLIN</v>
      </c>
      <c r="C65" s="695"/>
      <c r="D65" s="696">
        <v>50.14</v>
      </c>
      <c r="E65" s="696"/>
    </row>
    <row r="66" spans="1:7" s="35" customFormat="1" ht="12.75" x14ac:dyDescent="0.2">
      <c r="A66" s="188"/>
      <c r="B66" s="189"/>
      <c r="C66" s="190"/>
      <c r="D66" s="191"/>
      <c r="E66" s="191"/>
    </row>
    <row r="67" spans="1:7" s="35" customFormat="1" ht="12.75" x14ac:dyDescent="0.2">
      <c r="A67" s="61" t="s">
        <v>34</v>
      </c>
      <c r="B67" s="62" t="s">
        <v>47</v>
      </c>
      <c r="C67" s="63" t="s">
        <v>35</v>
      </c>
      <c r="D67" s="63" t="s">
        <v>157</v>
      </c>
      <c r="E67" s="63" t="s">
        <v>158</v>
      </c>
    </row>
    <row r="68" spans="1:7" s="35" customFormat="1" ht="31.5" x14ac:dyDescent="0.2">
      <c r="A68" s="64" t="s">
        <v>165</v>
      </c>
      <c r="B68" s="65" t="s">
        <v>432</v>
      </c>
      <c r="C68" s="66" t="s">
        <v>145</v>
      </c>
      <c r="D68" s="67">
        <v>44467</v>
      </c>
      <c r="E68" s="68">
        <f>IF(SUM(D70:E72)&lt;&gt;0,MEDIAN(D70:E72),"")</f>
        <v>10277.200000000001</v>
      </c>
    </row>
    <row r="69" spans="1:7" s="35" customFormat="1" ht="12.75" x14ac:dyDescent="0.2">
      <c r="A69" s="69" t="s">
        <v>161</v>
      </c>
      <c r="B69" s="687" t="s">
        <v>162</v>
      </c>
      <c r="C69" s="687"/>
      <c r="D69" s="688" t="s">
        <v>147</v>
      </c>
      <c r="E69" s="688"/>
    </row>
    <row r="70" spans="1:7" s="35" customFormat="1" ht="12.75" x14ac:dyDescent="0.2">
      <c r="A70" s="59" t="s">
        <v>170</v>
      </c>
      <c r="B70" s="689" t="str">
        <f>VLOOKUP(A70,$A$11:$E$35,3,0)</f>
        <v>PERMUTION</v>
      </c>
      <c r="C70" s="689"/>
      <c r="D70" s="690">
        <v>10277.200000000001</v>
      </c>
      <c r="E70" s="690"/>
    </row>
    <row r="71" spans="1:7" s="35" customFormat="1" ht="12.75" x14ac:dyDescent="0.2">
      <c r="A71" s="59" t="s">
        <v>171</v>
      </c>
      <c r="B71" s="691" t="str">
        <f>VLOOKUP(A71,$A$11:$E$35,3,0)</f>
        <v>MINASMED FILTROS</v>
      </c>
      <c r="C71" s="692"/>
      <c r="D71" s="693">
        <v>9717</v>
      </c>
      <c r="E71" s="693"/>
    </row>
    <row r="72" spans="1:7" s="35" customFormat="1" ht="12.75" x14ac:dyDescent="0.2">
      <c r="A72" s="59" t="s">
        <v>200</v>
      </c>
      <c r="B72" s="694" t="str">
        <f>VLOOKUP(A72,$A$11:$E$35,3,0)</f>
        <v>SICA INOX</v>
      </c>
      <c r="C72" s="695"/>
      <c r="D72" s="696">
        <v>16180</v>
      </c>
      <c r="E72" s="696"/>
    </row>
    <row r="73" spans="1:7" s="35" customFormat="1" ht="12.75" x14ac:dyDescent="0.2">
      <c r="A73" s="70"/>
      <c r="B73" s="71"/>
      <c r="C73" s="71"/>
      <c r="D73" s="72"/>
      <c r="E73" s="73"/>
    </row>
    <row r="74" spans="1:7" s="35" customFormat="1" ht="12.75" x14ac:dyDescent="0.2">
      <c r="A74" s="61" t="s">
        <v>34</v>
      </c>
      <c r="B74" s="62" t="s">
        <v>47</v>
      </c>
      <c r="C74" s="63" t="s">
        <v>35</v>
      </c>
      <c r="D74" s="63" t="s">
        <v>157</v>
      </c>
      <c r="E74" s="63" t="s">
        <v>158</v>
      </c>
    </row>
    <row r="75" spans="1:7" s="35" customFormat="1" ht="23.25" customHeight="1" x14ac:dyDescent="0.2">
      <c r="A75" s="64" t="s">
        <v>166</v>
      </c>
      <c r="B75" s="65" t="s">
        <v>378</v>
      </c>
      <c r="C75" s="66" t="s">
        <v>113</v>
      </c>
      <c r="D75" s="67">
        <v>44466</v>
      </c>
      <c r="E75" s="68">
        <f>IF(SUM(D77:E79)&lt;&gt;0,MEDIAN(D77:E79),"")</f>
        <v>218.77</v>
      </c>
      <c r="G75" s="35" t="s">
        <v>258</v>
      </c>
    </row>
    <row r="76" spans="1:7" s="35" customFormat="1" ht="12.75" x14ac:dyDescent="0.2">
      <c r="A76" s="69" t="s">
        <v>161</v>
      </c>
      <c r="B76" s="687" t="s">
        <v>162</v>
      </c>
      <c r="C76" s="687"/>
      <c r="D76" s="688" t="s">
        <v>147</v>
      </c>
      <c r="E76" s="688"/>
    </row>
    <row r="77" spans="1:7" s="35" customFormat="1" ht="12.75" x14ac:dyDescent="0.2">
      <c r="A77" s="59" t="s">
        <v>169</v>
      </c>
      <c r="B77" s="689" t="str">
        <f>VLOOKUP(A77,$A$11:$E$35,3,0)</f>
        <v>MAGAZINE LUIZA</v>
      </c>
      <c r="C77" s="689"/>
      <c r="D77" s="690">
        <v>235.22</v>
      </c>
      <c r="E77" s="690"/>
    </row>
    <row r="78" spans="1:7" s="35" customFormat="1" ht="12.75" x14ac:dyDescent="0.2">
      <c r="A78" s="59" t="s">
        <v>201</v>
      </c>
      <c r="B78" s="691" t="str">
        <f>VLOOKUP(A78,$A$11:$E$35,3,0)</f>
        <v>ILUMINIM</v>
      </c>
      <c r="C78" s="692"/>
      <c r="D78" s="693">
        <v>218.77</v>
      </c>
      <c r="E78" s="693"/>
    </row>
    <row r="79" spans="1:7" s="35" customFormat="1" ht="12.75" x14ac:dyDescent="0.2">
      <c r="A79" s="158" t="s">
        <v>202</v>
      </c>
      <c r="B79" s="694" t="str">
        <f>VLOOKUP(A79,$A$11:$E$35,3,0)</f>
        <v>ELETRORASTRO</v>
      </c>
      <c r="C79" s="695"/>
      <c r="D79" s="696">
        <v>192.45</v>
      </c>
      <c r="E79" s="696"/>
    </row>
    <row r="80" spans="1:7" s="35" customFormat="1" ht="12.75" x14ac:dyDescent="0.2">
      <c r="A80" s="70"/>
      <c r="B80" s="71"/>
      <c r="C80" s="71"/>
      <c r="D80" s="72"/>
      <c r="E80" s="73"/>
    </row>
    <row r="81" spans="1:10" s="35" customFormat="1" ht="12.75" x14ac:dyDescent="0.2">
      <c r="A81" s="61" t="s">
        <v>34</v>
      </c>
      <c r="B81" s="62" t="s">
        <v>47</v>
      </c>
      <c r="C81" s="63" t="s">
        <v>35</v>
      </c>
      <c r="D81" s="63" t="s">
        <v>157</v>
      </c>
      <c r="E81" s="63" t="s">
        <v>158</v>
      </c>
    </row>
    <row r="82" spans="1:10" s="35" customFormat="1" ht="21" x14ac:dyDescent="0.2">
      <c r="A82" s="64" t="s">
        <v>167</v>
      </c>
      <c r="B82" s="160" t="s">
        <v>379</v>
      </c>
      <c r="C82" s="66" t="s">
        <v>113</v>
      </c>
      <c r="D82" s="67">
        <v>44503</v>
      </c>
      <c r="E82" s="68">
        <f>IF(SUM(D84:E86)&lt;&gt;0,MEDIAN(D84:E86),"")</f>
        <v>268.77</v>
      </c>
    </row>
    <row r="83" spans="1:10" s="35" customFormat="1" ht="12.75" x14ac:dyDescent="0.2">
      <c r="A83" s="69" t="s">
        <v>161</v>
      </c>
      <c r="B83" s="687" t="s">
        <v>162</v>
      </c>
      <c r="C83" s="687"/>
      <c r="D83" s="688" t="s">
        <v>147</v>
      </c>
      <c r="E83" s="688"/>
    </row>
    <row r="84" spans="1:10" s="35" customFormat="1" ht="12.75" x14ac:dyDescent="0.2">
      <c r="A84" s="59" t="s">
        <v>169</v>
      </c>
      <c r="B84" s="689" t="str">
        <f>VLOOKUP(A84,$A$11:$E$35,3,0)</f>
        <v>MAGAZINE LUIZA</v>
      </c>
      <c r="C84" s="689"/>
      <c r="D84" s="690">
        <v>283.94</v>
      </c>
      <c r="E84" s="690"/>
    </row>
    <row r="85" spans="1:10" s="35" customFormat="1" ht="12.75" x14ac:dyDescent="0.2">
      <c r="A85" s="59" t="s">
        <v>201</v>
      </c>
      <c r="B85" s="691" t="str">
        <f>VLOOKUP(A85,$A$11:$E$35,3,0)</f>
        <v>ILUMINIM</v>
      </c>
      <c r="C85" s="692"/>
      <c r="D85" s="693">
        <v>268.77</v>
      </c>
      <c r="E85" s="693"/>
    </row>
    <row r="86" spans="1:10" s="35" customFormat="1" ht="12.75" x14ac:dyDescent="0.2">
      <c r="A86" s="59" t="s">
        <v>203</v>
      </c>
      <c r="B86" s="694" t="str">
        <f>VLOOKUP(A86,$A$11:$E$35,3,0)</f>
        <v>COMPRA LED</v>
      </c>
      <c r="C86" s="695"/>
      <c r="D86" s="696">
        <v>210.25</v>
      </c>
      <c r="E86" s="696"/>
      <c r="J86" s="35">
        <f>2</f>
        <v>2</v>
      </c>
    </row>
    <row r="87" spans="1:10" s="35" customFormat="1" ht="12.75" x14ac:dyDescent="0.2">
      <c r="A87" s="70"/>
      <c r="B87" s="71"/>
      <c r="C87" s="71"/>
      <c r="D87" s="72"/>
      <c r="E87" s="73"/>
    </row>
    <row r="88" spans="1:10" s="35" customFormat="1" ht="12.75" x14ac:dyDescent="0.2">
      <c r="A88" s="61" t="s">
        <v>34</v>
      </c>
      <c r="B88" s="62" t="s">
        <v>47</v>
      </c>
      <c r="C88" s="63" t="s">
        <v>35</v>
      </c>
      <c r="D88" s="63" t="s">
        <v>157</v>
      </c>
      <c r="E88" s="63" t="s">
        <v>158</v>
      </c>
    </row>
    <row r="89" spans="1:10" s="35" customFormat="1" ht="32.25" customHeight="1" x14ac:dyDescent="0.2">
      <c r="A89" s="64" t="s">
        <v>259</v>
      </c>
      <c r="B89" s="65" t="s">
        <v>433</v>
      </c>
      <c r="C89" s="66" t="s">
        <v>113</v>
      </c>
      <c r="D89" s="67">
        <v>44466</v>
      </c>
      <c r="E89" s="68">
        <f>IF(SUM(D91:E93)&lt;&gt;0,MEDIAN(D91:E93),"")</f>
        <v>72.34</v>
      </c>
    </row>
    <row r="90" spans="1:10" s="35" customFormat="1" ht="12.75" x14ac:dyDescent="0.2">
      <c r="A90" s="69" t="s">
        <v>161</v>
      </c>
      <c r="B90" s="687" t="s">
        <v>162</v>
      </c>
      <c r="C90" s="687"/>
      <c r="D90" s="688" t="s">
        <v>147</v>
      </c>
      <c r="E90" s="688"/>
    </row>
    <row r="91" spans="1:10" s="35" customFormat="1" ht="12.75" x14ac:dyDescent="0.2">
      <c r="A91" s="157" t="s">
        <v>168</v>
      </c>
      <c r="B91" s="689" t="str">
        <f>VLOOKUP(A91,$A$11:$E$35,3,0)</f>
        <v>AMERICANAS</v>
      </c>
      <c r="C91" s="689"/>
      <c r="D91" s="690">
        <v>72.34</v>
      </c>
      <c r="E91" s="690"/>
    </row>
    <row r="92" spans="1:10" s="35" customFormat="1" ht="12.75" x14ac:dyDescent="0.2">
      <c r="A92" s="59" t="s">
        <v>169</v>
      </c>
      <c r="B92" s="691" t="str">
        <f>VLOOKUP(A92,$A$11:$E$35,3,0)</f>
        <v>MAGAZINE LUIZA</v>
      </c>
      <c r="C92" s="692"/>
      <c r="D92" s="693">
        <v>68.400000000000006</v>
      </c>
      <c r="E92" s="693"/>
    </row>
    <row r="93" spans="1:10" s="35" customFormat="1" ht="12.75" x14ac:dyDescent="0.2">
      <c r="A93" s="158" t="s">
        <v>204</v>
      </c>
      <c r="B93" s="694" t="str">
        <f>VLOOKUP(A93,$A$11:$E$35,3,0)</f>
        <v>ZERO 41 LED</v>
      </c>
      <c r="C93" s="695"/>
      <c r="D93" s="696">
        <v>105.3</v>
      </c>
      <c r="E93" s="696"/>
    </row>
    <row r="94" spans="1:10" s="35" customFormat="1" ht="12.75" x14ac:dyDescent="0.2">
      <c r="A94" s="207"/>
      <c r="B94" s="208"/>
      <c r="C94" s="208"/>
      <c r="D94" s="209"/>
      <c r="E94" s="210"/>
    </row>
    <row r="95" spans="1:10" s="35" customFormat="1" ht="12.75" x14ac:dyDescent="0.2">
      <c r="A95" s="61" t="s">
        <v>34</v>
      </c>
      <c r="B95" s="62" t="s">
        <v>47</v>
      </c>
      <c r="C95" s="63" t="s">
        <v>35</v>
      </c>
      <c r="D95" s="63" t="s">
        <v>157</v>
      </c>
      <c r="E95" s="63" t="s">
        <v>158</v>
      </c>
    </row>
    <row r="96" spans="1:10" s="35" customFormat="1" ht="39.75" customHeight="1" x14ac:dyDescent="0.2">
      <c r="A96" s="64" t="s">
        <v>260</v>
      </c>
      <c r="B96" s="65" t="e">
        <f>#REF!</f>
        <v>#REF!</v>
      </c>
      <c r="C96" s="66" t="s">
        <v>113</v>
      </c>
      <c r="D96" s="67">
        <v>44503</v>
      </c>
      <c r="E96" s="68">
        <f>IF(SUM(D98:E100)&lt;&gt;0,MEDIAN(D98:E100),"")</f>
        <v>152.99</v>
      </c>
    </row>
    <row r="97" spans="1:5" s="35" customFormat="1" ht="12.75" x14ac:dyDescent="0.2">
      <c r="A97" s="69" t="s">
        <v>161</v>
      </c>
      <c r="B97" s="687" t="s">
        <v>162</v>
      </c>
      <c r="C97" s="687"/>
      <c r="D97" s="688" t="s">
        <v>147</v>
      </c>
      <c r="E97" s="688"/>
    </row>
    <row r="98" spans="1:5" s="35" customFormat="1" ht="12.75" x14ac:dyDescent="0.2">
      <c r="A98" s="157" t="s">
        <v>168</v>
      </c>
      <c r="B98" s="689" t="str">
        <f>VLOOKUP(A98,$A$11:$E$35,3,0)</f>
        <v>AMERICANAS</v>
      </c>
      <c r="C98" s="689"/>
      <c r="D98" s="690">
        <v>152.99</v>
      </c>
      <c r="E98" s="690"/>
    </row>
    <row r="99" spans="1:5" s="35" customFormat="1" ht="12.75" x14ac:dyDescent="0.2">
      <c r="A99" s="59" t="s">
        <v>245</v>
      </c>
      <c r="B99" s="691" t="str">
        <f>VLOOKUP(A99,$A$11:$E$35,3,0)</f>
        <v>HIDRO ECO BR</v>
      </c>
      <c r="C99" s="692"/>
      <c r="D99" s="693">
        <v>165.01</v>
      </c>
      <c r="E99" s="693"/>
    </row>
    <row r="100" spans="1:5" s="35" customFormat="1" ht="12.75" x14ac:dyDescent="0.2">
      <c r="A100" s="158" t="s">
        <v>246</v>
      </c>
      <c r="B100" s="694" t="str">
        <f>VLOOKUP(A100,$A$11:$E$51,3,0)</f>
        <v>TECNO FERRAMENTAS</v>
      </c>
      <c r="C100" s="695"/>
      <c r="D100" s="696">
        <v>128.99</v>
      </c>
      <c r="E100" s="696"/>
    </row>
    <row r="101" spans="1:5" s="35" customFormat="1" ht="12.75" x14ac:dyDescent="0.2">
      <c r="A101" s="207"/>
      <c r="B101" s="208"/>
      <c r="C101" s="208"/>
      <c r="D101" s="209"/>
      <c r="E101" s="210"/>
    </row>
    <row r="102" spans="1:5" s="35" customFormat="1" ht="12.75" x14ac:dyDescent="0.2">
      <c r="A102" s="61" t="s">
        <v>34</v>
      </c>
      <c r="B102" s="62" t="s">
        <v>47</v>
      </c>
      <c r="C102" s="63" t="s">
        <v>35</v>
      </c>
      <c r="D102" s="63" t="s">
        <v>157</v>
      </c>
      <c r="E102" s="63" t="s">
        <v>158</v>
      </c>
    </row>
    <row r="103" spans="1:5" s="35" customFormat="1" ht="12.75" x14ac:dyDescent="0.2">
      <c r="A103" s="64" t="s">
        <v>261</v>
      </c>
      <c r="B103" s="65" t="e">
        <f>#REF!</f>
        <v>#REF!</v>
      </c>
      <c r="C103" s="66" t="s">
        <v>113</v>
      </c>
      <c r="D103" s="67">
        <v>44504</v>
      </c>
      <c r="E103" s="68">
        <f>IF(SUM(D105:E107)&lt;&gt;0,MEDIAN(D105:E107),"")</f>
        <v>2.11</v>
      </c>
    </row>
    <row r="104" spans="1:5" s="35" customFormat="1" ht="12.75" x14ac:dyDescent="0.2">
      <c r="A104" s="69" t="s">
        <v>161</v>
      </c>
      <c r="B104" s="687" t="s">
        <v>162</v>
      </c>
      <c r="C104" s="687"/>
      <c r="D104" s="688" t="s">
        <v>147</v>
      </c>
      <c r="E104" s="688"/>
    </row>
    <row r="105" spans="1:5" s="35" customFormat="1" ht="12.75" x14ac:dyDescent="0.2">
      <c r="A105" s="157" t="s">
        <v>423</v>
      </c>
      <c r="B105" s="689" t="str">
        <f>VLOOKUP(A105,$A$11:$E$51,3,0)</f>
        <v>LOJA ELETRICA LTDA</v>
      </c>
      <c r="C105" s="689"/>
      <c r="D105" s="690">
        <v>2.5499999999999998</v>
      </c>
      <c r="E105" s="690"/>
    </row>
    <row r="106" spans="1:5" s="35" customFormat="1" ht="12.75" x14ac:dyDescent="0.2">
      <c r="A106" s="59" t="s">
        <v>428</v>
      </c>
      <c r="B106" s="697" t="str">
        <f>VLOOKUP(A106,$A$11:$E$51,3,0)</f>
        <v>MABORE</v>
      </c>
      <c r="C106" s="697"/>
      <c r="D106" s="693">
        <v>2.11</v>
      </c>
      <c r="E106" s="693"/>
    </row>
    <row r="107" spans="1:5" s="35" customFormat="1" ht="12.75" x14ac:dyDescent="0.2">
      <c r="A107" s="158" t="s">
        <v>429</v>
      </c>
      <c r="B107" s="698" t="str">
        <f>VLOOKUP(A107,$A$11:$E$51,3,0)</f>
        <v>CASA DOS PARAFUSOS</v>
      </c>
      <c r="C107" s="698"/>
      <c r="D107" s="696">
        <v>1.98</v>
      </c>
      <c r="E107" s="696"/>
    </row>
    <row r="108" spans="1:5" s="35" customFormat="1" ht="12.75" x14ac:dyDescent="0.2">
      <c r="A108" s="207"/>
      <c r="B108" s="208"/>
      <c r="C108" s="208"/>
      <c r="D108" s="209"/>
      <c r="E108" s="210"/>
    </row>
    <row r="109" spans="1:5" s="35" customFormat="1" ht="12.75" x14ac:dyDescent="0.2">
      <c r="A109" s="61" t="s">
        <v>34</v>
      </c>
      <c r="B109" s="62" t="s">
        <v>47</v>
      </c>
      <c r="C109" s="63" t="s">
        <v>35</v>
      </c>
      <c r="D109" s="63" t="s">
        <v>157</v>
      </c>
      <c r="E109" s="63" t="s">
        <v>158</v>
      </c>
    </row>
    <row r="110" spans="1:5" s="35" customFormat="1" ht="12.75" x14ac:dyDescent="0.2">
      <c r="A110" s="64" t="s">
        <v>262</v>
      </c>
      <c r="B110" s="65" t="e">
        <f>#REF!</f>
        <v>#REF!</v>
      </c>
      <c r="C110" s="66" t="s">
        <v>113</v>
      </c>
      <c r="D110" s="67">
        <v>44504</v>
      </c>
      <c r="E110" s="68">
        <f>IF(SUM(D112:E114)&lt;&gt;0,MEDIAN(D112:E114),"")</f>
        <v>59.48</v>
      </c>
    </row>
    <row r="111" spans="1:5" s="35" customFormat="1" ht="12.75" x14ac:dyDescent="0.2">
      <c r="A111" s="69" t="s">
        <v>161</v>
      </c>
      <c r="B111" s="687" t="s">
        <v>162</v>
      </c>
      <c r="C111" s="687"/>
      <c r="D111" s="688" t="s">
        <v>147</v>
      </c>
      <c r="E111" s="688"/>
    </row>
    <row r="112" spans="1:5" s="35" customFormat="1" ht="12.75" x14ac:dyDescent="0.2">
      <c r="A112" s="157" t="s">
        <v>430</v>
      </c>
      <c r="B112" s="697" t="str">
        <f>VLOOKUP(A112,$A$11:$E$51,3,0)</f>
        <v>ORUBY</v>
      </c>
      <c r="C112" s="697"/>
      <c r="D112" s="690">
        <v>61.99</v>
      </c>
      <c r="E112" s="690"/>
    </row>
    <row r="113" spans="1:5" s="35" customFormat="1" ht="12.75" x14ac:dyDescent="0.2">
      <c r="A113" s="59" t="s">
        <v>254</v>
      </c>
      <c r="B113" s="697" t="str">
        <f>VLOOKUP(A113,$A$11:$E$51,3,0)</f>
        <v>ELETRO CENTER</v>
      </c>
      <c r="C113" s="697"/>
      <c r="D113" s="693">
        <v>59.48</v>
      </c>
      <c r="E113" s="693"/>
    </row>
    <row r="114" spans="1:5" s="35" customFormat="1" ht="12.75" x14ac:dyDescent="0.2">
      <c r="A114" s="158" t="s">
        <v>255</v>
      </c>
      <c r="B114" s="698" t="str">
        <f>VLOOKUP(A114,$A$11:$E$51,3,0)</f>
        <v>ELETRICA POLO</v>
      </c>
      <c r="C114" s="698"/>
      <c r="D114" s="696">
        <v>57.6</v>
      </c>
      <c r="E114" s="696"/>
    </row>
    <row r="115" spans="1:5" s="35" customFormat="1" ht="12.75" x14ac:dyDescent="0.2">
      <c r="A115" s="207"/>
      <c r="B115" s="208"/>
      <c r="C115" s="208"/>
      <c r="D115" s="209"/>
      <c r="E115" s="210"/>
    </row>
    <row r="116" spans="1:5" s="35" customFormat="1" ht="12.75" x14ac:dyDescent="0.2">
      <c r="A116" s="61" t="s">
        <v>34</v>
      </c>
      <c r="B116" s="62" t="s">
        <v>47</v>
      </c>
      <c r="C116" s="63" t="s">
        <v>35</v>
      </c>
      <c r="D116" s="63" t="s">
        <v>157</v>
      </c>
      <c r="E116" s="63" t="s">
        <v>158</v>
      </c>
    </row>
    <row r="117" spans="1:5" s="35" customFormat="1" ht="23.25" customHeight="1" x14ac:dyDescent="0.2">
      <c r="A117" s="64" t="s">
        <v>263</v>
      </c>
      <c r="B117" s="65" t="e">
        <f>#REF!</f>
        <v>#REF!</v>
      </c>
      <c r="C117" s="66" t="s">
        <v>113</v>
      </c>
      <c r="D117" s="67">
        <v>44504</v>
      </c>
      <c r="E117" s="68">
        <f>IF(SUM(D119:E121)&lt;&gt;0,MEDIAN(D119:E121),"")</f>
        <v>59.48</v>
      </c>
    </row>
    <row r="118" spans="1:5" s="35" customFormat="1" ht="12.75" x14ac:dyDescent="0.2">
      <c r="A118" s="69" t="s">
        <v>161</v>
      </c>
      <c r="B118" s="687" t="s">
        <v>162</v>
      </c>
      <c r="C118" s="687"/>
      <c r="D118" s="688" t="s">
        <v>147</v>
      </c>
      <c r="E118" s="688"/>
    </row>
    <row r="119" spans="1:5" s="35" customFormat="1" ht="12.75" x14ac:dyDescent="0.2">
      <c r="A119" s="157" t="s">
        <v>430</v>
      </c>
      <c r="B119" s="697" t="str">
        <f>VLOOKUP(A119,$A$11:$E$51,3,0)</f>
        <v>ORUBY</v>
      </c>
      <c r="C119" s="697"/>
      <c r="D119" s="690">
        <v>61.99</v>
      </c>
      <c r="E119" s="690"/>
    </row>
    <row r="120" spans="1:5" s="35" customFormat="1" ht="12.75" x14ac:dyDescent="0.2">
      <c r="A120" s="59" t="s">
        <v>254</v>
      </c>
      <c r="B120" s="697" t="str">
        <f>VLOOKUP(A120,$A$11:$E$51,3,0)</f>
        <v>ELETRO CENTER</v>
      </c>
      <c r="C120" s="697"/>
      <c r="D120" s="693">
        <v>59.48</v>
      </c>
      <c r="E120" s="693"/>
    </row>
    <row r="121" spans="1:5" s="35" customFormat="1" ht="12.75" x14ac:dyDescent="0.2">
      <c r="A121" s="158" t="s">
        <v>255</v>
      </c>
      <c r="B121" s="698" t="str">
        <f>VLOOKUP(A121,$A$11:$E$51,3,0)</f>
        <v>ELETRICA POLO</v>
      </c>
      <c r="C121" s="698"/>
      <c r="D121" s="696">
        <v>57.6</v>
      </c>
      <c r="E121" s="696"/>
    </row>
    <row r="122" spans="1:5" s="35" customFormat="1" ht="12.75" x14ac:dyDescent="0.2">
      <c r="A122" s="207"/>
      <c r="B122" s="208"/>
      <c r="C122" s="208"/>
      <c r="D122" s="209"/>
      <c r="E122" s="210"/>
    </row>
    <row r="123" spans="1:5" s="35" customFormat="1" ht="12.75" x14ac:dyDescent="0.2">
      <c r="A123" s="207"/>
      <c r="B123" s="208"/>
      <c r="C123" s="208"/>
      <c r="D123" s="209"/>
      <c r="E123" s="210"/>
    </row>
    <row r="124" spans="1:5" s="35" customFormat="1" ht="12.75" x14ac:dyDescent="0.2">
      <c r="A124" s="207"/>
      <c r="B124" s="208"/>
      <c r="C124" s="208"/>
      <c r="D124" s="209"/>
      <c r="E124" s="210"/>
    </row>
    <row r="125" spans="1:5" s="35" customFormat="1" ht="12.75" x14ac:dyDescent="0.2">
      <c r="A125" s="207"/>
      <c r="B125" s="208"/>
      <c r="C125" s="208"/>
      <c r="D125" s="209"/>
      <c r="E125" s="210"/>
    </row>
    <row r="126" spans="1:5" s="35" customFormat="1" ht="12.75" x14ac:dyDescent="0.2">
      <c r="A126" s="207"/>
      <c r="B126" s="208"/>
      <c r="C126" s="208"/>
      <c r="D126" s="209"/>
      <c r="E126" s="210"/>
    </row>
    <row r="127" spans="1:5" s="35" customFormat="1" ht="12.75" x14ac:dyDescent="0.2">
      <c r="A127" s="207"/>
      <c r="B127" s="208"/>
      <c r="C127" s="208"/>
      <c r="D127" s="209"/>
      <c r="E127" s="210"/>
    </row>
    <row r="128" spans="1:5" s="35" customFormat="1" ht="12.75" x14ac:dyDescent="0.2">
      <c r="A128" s="207"/>
      <c r="B128" s="208"/>
      <c r="C128" s="208"/>
      <c r="D128" s="209"/>
      <c r="E128" s="210"/>
    </row>
    <row r="129" spans="1:5" s="35" customFormat="1" ht="12.75" x14ac:dyDescent="0.2">
      <c r="A129" s="207"/>
      <c r="B129" s="208"/>
      <c r="C129" s="208"/>
      <c r="D129" s="209"/>
      <c r="E129" s="210"/>
    </row>
    <row r="130" spans="1:5" s="35" customFormat="1" ht="12.75" x14ac:dyDescent="0.2">
      <c r="A130" s="207"/>
      <c r="B130" s="208"/>
      <c r="C130" s="208"/>
      <c r="D130" s="209"/>
      <c r="E130" s="210"/>
    </row>
    <row r="131" spans="1:5" s="35" customFormat="1" ht="12.75" x14ac:dyDescent="0.2">
      <c r="A131" s="61" t="s">
        <v>34</v>
      </c>
      <c r="B131" s="62" t="s">
        <v>47</v>
      </c>
      <c r="C131" s="63" t="s">
        <v>35</v>
      </c>
      <c r="D131" s="63" t="s">
        <v>157</v>
      </c>
      <c r="E131" s="63" t="s">
        <v>158</v>
      </c>
    </row>
    <row r="132" spans="1:5" s="35" customFormat="1" ht="31.5" x14ac:dyDescent="0.2">
      <c r="A132" s="64" t="s">
        <v>261</v>
      </c>
      <c r="B132" s="65" t="s">
        <v>387</v>
      </c>
      <c r="C132" s="66" t="s">
        <v>113</v>
      </c>
      <c r="D132" s="67">
        <v>44504</v>
      </c>
      <c r="E132" s="68">
        <f>IF(SUM(D134:E136)&lt;&gt;0,MEDIAN(D134:E136),"")</f>
        <v>6025.3</v>
      </c>
    </row>
    <row r="133" spans="1:5" s="35" customFormat="1" ht="12.75" x14ac:dyDescent="0.2">
      <c r="A133" s="69" t="s">
        <v>161</v>
      </c>
      <c r="B133" s="687" t="s">
        <v>162</v>
      </c>
      <c r="C133" s="687"/>
      <c r="D133" s="688" t="s">
        <v>147</v>
      </c>
      <c r="E133" s="688"/>
    </row>
    <row r="134" spans="1:5" s="35" customFormat="1" ht="12.75" x14ac:dyDescent="0.2">
      <c r="A134" s="157" t="s">
        <v>226</v>
      </c>
      <c r="B134" s="689" t="str">
        <f>VLOOKUP(A134,$A$11:$E$35,3,0)</f>
        <v>CRISTAL VIDROS</v>
      </c>
      <c r="C134" s="689"/>
      <c r="D134" s="690">
        <v>6983.99</v>
      </c>
      <c r="E134" s="690"/>
    </row>
    <row r="135" spans="1:5" s="35" customFormat="1" ht="12.75" x14ac:dyDescent="0.2">
      <c r="A135" s="59" t="s">
        <v>227</v>
      </c>
      <c r="B135" s="691" t="str">
        <f>VLOOKUP(A135,$A$11:$E$35,3,0)</f>
        <v>NELSON VIDROS</v>
      </c>
      <c r="C135" s="692"/>
      <c r="D135" s="693">
        <v>5895.2</v>
      </c>
      <c r="E135" s="693"/>
    </row>
    <row r="136" spans="1:5" s="35" customFormat="1" ht="12.75" x14ac:dyDescent="0.2">
      <c r="A136" s="158" t="s">
        <v>228</v>
      </c>
      <c r="B136" s="694" t="str">
        <f>VLOOKUP(A136,$A$11:$E$35,3,0)</f>
        <v>VARANDA VIDROS</v>
      </c>
      <c r="C136" s="695"/>
      <c r="D136" s="696">
        <v>6025.3</v>
      </c>
      <c r="E136" s="696"/>
    </row>
    <row r="137" spans="1:5" s="35" customFormat="1" ht="12.75" x14ac:dyDescent="0.2">
      <c r="A137" s="161"/>
      <c r="D137" s="74"/>
      <c r="E137" s="162"/>
    </row>
    <row r="138" spans="1:5" s="35" customFormat="1" ht="12.75" x14ac:dyDescent="0.2">
      <c r="A138" s="61" t="s">
        <v>34</v>
      </c>
      <c r="B138" s="62" t="s">
        <v>47</v>
      </c>
      <c r="C138" s="63" t="s">
        <v>35</v>
      </c>
      <c r="D138" s="63" t="s">
        <v>157</v>
      </c>
      <c r="E138" s="63" t="s">
        <v>158</v>
      </c>
    </row>
    <row r="139" spans="1:5" s="35" customFormat="1" ht="31.5" x14ac:dyDescent="0.2">
      <c r="A139" s="64" t="s">
        <v>261</v>
      </c>
      <c r="B139" s="160" t="s">
        <v>386</v>
      </c>
      <c r="C139" s="66" t="s">
        <v>41</v>
      </c>
      <c r="D139" s="67">
        <v>44504</v>
      </c>
      <c r="E139" s="68">
        <f>IF(SUM(D141:E143)&lt;&gt;0,MEDIAN(D141:E143),"")</f>
        <v>1400</v>
      </c>
    </row>
    <row r="140" spans="1:5" s="35" customFormat="1" ht="12.75" x14ac:dyDescent="0.2">
      <c r="A140" s="69" t="s">
        <v>161</v>
      </c>
      <c r="B140" s="687" t="s">
        <v>162</v>
      </c>
      <c r="C140" s="687"/>
      <c r="D140" s="688" t="s">
        <v>147</v>
      </c>
      <c r="E140" s="688"/>
    </row>
    <row r="141" spans="1:5" s="35" customFormat="1" ht="12.75" x14ac:dyDescent="0.2">
      <c r="A141" s="157" t="s">
        <v>229</v>
      </c>
      <c r="B141" s="689" t="str">
        <f>VLOOKUP(A141,$A$11:$E$35,3,0)</f>
        <v>ESQUADRIAS SÃO CHINE</v>
      </c>
      <c r="C141" s="689"/>
      <c r="D141" s="690">
        <v>1100</v>
      </c>
      <c r="E141" s="690"/>
    </row>
    <row r="142" spans="1:5" s="35" customFormat="1" ht="12.75" x14ac:dyDescent="0.2">
      <c r="A142" s="59" t="s">
        <v>230</v>
      </c>
      <c r="B142" s="691" t="str">
        <f>VLOOKUP(A142,$A$11:$E$35,3,0)</f>
        <v>ESQUADRIAS GUAÇU</v>
      </c>
      <c r="C142" s="692"/>
      <c r="D142" s="693">
        <v>1400</v>
      </c>
      <c r="E142" s="693"/>
    </row>
    <row r="143" spans="1:5" s="35" customFormat="1" ht="12.75" x14ac:dyDescent="0.2">
      <c r="A143" s="158" t="s">
        <v>231</v>
      </c>
      <c r="B143" s="694" t="str">
        <f>VLOOKUP(A143,$A$11:$E$35,3,0)</f>
        <v>KS ESQUADRIAS</v>
      </c>
      <c r="C143" s="695"/>
      <c r="D143" s="696">
        <v>1980</v>
      </c>
      <c r="E143" s="696"/>
    </row>
    <row r="144" spans="1:5" s="35" customFormat="1" ht="12.75" x14ac:dyDescent="0.2">
      <c r="A144" s="161"/>
      <c r="D144" s="74"/>
      <c r="E144" s="162"/>
    </row>
    <row r="145" spans="1:5" s="35" customFormat="1" ht="12.75" x14ac:dyDescent="0.2">
      <c r="A145" s="61" t="s">
        <v>34</v>
      </c>
      <c r="B145" s="62" t="s">
        <v>47</v>
      </c>
      <c r="C145" s="63" t="s">
        <v>35</v>
      </c>
      <c r="D145" s="63" t="s">
        <v>157</v>
      </c>
      <c r="E145" s="63" t="s">
        <v>158</v>
      </c>
    </row>
    <row r="146" spans="1:5" s="35" customFormat="1" ht="31.5" x14ac:dyDescent="0.2">
      <c r="A146" s="64" t="s">
        <v>262</v>
      </c>
      <c r="B146" s="160" t="s">
        <v>434</v>
      </c>
      <c r="C146" s="66" t="s">
        <v>113</v>
      </c>
      <c r="D146" s="67">
        <v>44504</v>
      </c>
      <c r="E146" s="68">
        <f>IF(SUM(D148:E150)&lt;&gt;0,MEDIAN(D148:E150),"")</f>
        <v>2687.37</v>
      </c>
    </row>
    <row r="147" spans="1:5" s="35" customFormat="1" ht="12.75" x14ac:dyDescent="0.2">
      <c r="A147" s="69" t="s">
        <v>161</v>
      </c>
      <c r="B147" s="687" t="s">
        <v>162</v>
      </c>
      <c r="C147" s="687"/>
      <c r="D147" s="688" t="s">
        <v>147</v>
      </c>
      <c r="E147" s="688"/>
    </row>
    <row r="148" spans="1:5" s="35" customFormat="1" ht="12.75" x14ac:dyDescent="0.2">
      <c r="A148" s="157" t="s">
        <v>229</v>
      </c>
      <c r="B148" s="689" t="str">
        <f>VLOOKUP(A148,$A$11:$E$35,3,0)</f>
        <v>ESQUADRIAS SÃO CHINE</v>
      </c>
      <c r="C148" s="689"/>
      <c r="D148" s="690">
        <v>2687.37</v>
      </c>
      <c r="E148" s="690"/>
    </row>
    <row r="149" spans="1:5" s="35" customFormat="1" ht="12.75" x14ac:dyDescent="0.2">
      <c r="A149" s="59" t="s">
        <v>230</v>
      </c>
      <c r="B149" s="691" t="str">
        <f>VLOOKUP(A149,$A$11:$E$35,3,0)</f>
        <v>ESQUADRIAS GUAÇU</v>
      </c>
      <c r="C149" s="692"/>
      <c r="D149" s="693">
        <v>4775.12</v>
      </c>
      <c r="E149" s="693"/>
    </row>
    <row r="150" spans="1:5" s="35" customFormat="1" ht="12.75" x14ac:dyDescent="0.2">
      <c r="A150" s="158" t="s">
        <v>231</v>
      </c>
      <c r="B150" s="694" t="str">
        <f>VLOOKUP(A150,$A$11:$E$35,3,0)</f>
        <v>KS ESQUADRIAS</v>
      </c>
      <c r="C150" s="695"/>
      <c r="D150" s="696">
        <v>2368</v>
      </c>
      <c r="E150" s="696"/>
    </row>
    <row r="151" spans="1:5" s="35" customFormat="1" ht="12.75" x14ac:dyDescent="0.2">
      <c r="A151" s="161"/>
      <c r="D151" s="74"/>
      <c r="E151" s="162"/>
    </row>
    <row r="152" spans="1:5" s="35" customFormat="1" ht="12.75" x14ac:dyDescent="0.2">
      <c r="A152" s="61" t="s">
        <v>34</v>
      </c>
      <c r="B152" s="62" t="s">
        <v>47</v>
      </c>
      <c r="C152" s="63" t="s">
        <v>35</v>
      </c>
      <c r="D152" s="63" t="s">
        <v>157</v>
      </c>
      <c r="E152" s="63" t="s">
        <v>158</v>
      </c>
    </row>
    <row r="153" spans="1:5" s="35" customFormat="1" ht="42" x14ac:dyDescent="0.2">
      <c r="A153" s="64" t="s">
        <v>263</v>
      </c>
      <c r="B153" s="160" t="str">
        <f>[11]ORÇAMENTO_DES!G175</f>
        <v>PORTA DE CORRER AUTOMÁTICA, EM VIDRO TEMPERADO INCOLOR 8MM, 4 FOLHAS (2 MOVEIS E DUAS FIXAS), COM BATE FECHA, NAS DIMENSÕES 2,2X270CM - FORNECIMENTO E INSTALAÇÃO</v>
      </c>
      <c r="C153" s="66" t="s">
        <v>160</v>
      </c>
      <c r="D153" s="67">
        <v>44504</v>
      </c>
      <c r="E153" s="68">
        <f>IF(SUM(D155:E157)&lt;&gt;0,MEDIAN(D155:E157),"")</f>
        <v>16104.65</v>
      </c>
    </row>
    <row r="154" spans="1:5" s="35" customFormat="1" ht="12.75" x14ac:dyDescent="0.2">
      <c r="A154" s="69" t="s">
        <v>161</v>
      </c>
      <c r="B154" s="687" t="s">
        <v>162</v>
      </c>
      <c r="C154" s="687"/>
      <c r="D154" s="688" t="s">
        <v>147</v>
      </c>
      <c r="E154" s="688"/>
    </row>
    <row r="155" spans="1:5" s="35" customFormat="1" ht="12.75" x14ac:dyDescent="0.2">
      <c r="A155" s="157" t="s">
        <v>226</v>
      </c>
      <c r="B155" s="689" t="str">
        <f>VLOOKUP(A155,$A$11:$E$35,3,0)</f>
        <v>CRISTAL VIDROS</v>
      </c>
      <c r="C155" s="689"/>
      <c r="D155" s="690">
        <v>17918.86</v>
      </c>
      <c r="E155" s="690"/>
    </row>
    <row r="156" spans="1:5" s="35" customFormat="1" ht="12.75" x14ac:dyDescent="0.2">
      <c r="A156" s="59" t="s">
        <v>227</v>
      </c>
      <c r="B156" s="691" t="str">
        <f>VLOOKUP(A156,$A$11:$E$35,3,0)</f>
        <v>NELSON VIDROS</v>
      </c>
      <c r="C156" s="692"/>
      <c r="D156" s="693">
        <v>15845.5</v>
      </c>
      <c r="E156" s="693"/>
    </row>
    <row r="157" spans="1:5" s="35" customFormat="1" ht="12.75" x14ac:dyDescent="0.2">
      <c r="A157" s="158" t="s">
        <v>228</v>
      </c>
      <c r="B157" s="694" t="str">
        <f>VLOOKUP(A157,$A$11:$E$35,3,0)</f>
        <v>VARANDA VIDROS</v>
      </c>
      <c r="C157" s="695"/>
      <c r="D157" s="696">
        <v>16104.65</v>
      </c>
      <c r="E157" s="696"/>
    </row>
    <row r="158" spans="1:5" s="35" customFormat="1" ht="12.75" x14ac:dyDescent="0.2">
      <c r="A158" s="161"/>
      <c r="D158" s="74"/>
      <c r="E158" s="162"/>
    </row>
    <row r="159" spans="1:5" s="35" customFormat="1" ht="12.75" x14ac:dyDescent="0.2">
      <c r="A159" s="61" t="s">
        <v>34</v>
      </c>
      <c r="B159" s="62" t="s">
        <v>47</v>
      </c>
      <c r="C159" s="63" t="s">
        <v>35</v>
      </c>
      <c r="D159" s="63" t="s">
        <v>157</v>
      </c>
      <c r="E159" s="63" t="s">
        <v>158</v>
      </c>
    </row>
    <row r="160" spans="1:5" s="35" customFormat="1" ht="31.5" x14ac:dyDescent="0.2">
      <c r="A160" s="64" t="s">
        <v>264</v>
      </c>
      <c r="B160" s="65" t="s">
        <v>388</v>
      </c>
      <c r="C160" s="66" t="s">
        <v>113</v>
      </c>
      <c r="D160" s="67">
        <v>44463</v>
      </c>
      <c r="E160" s="68">
        <f>IF(SUM(D162:E164)&lt;&gt;0,MEDIAN(D162:E164),"")</f>
        <v>238490</v>
      </c>
    </row>
    <row r="161" spans="1:5" s="35" customFormat="1" ht="12.75" x14ac:dyDescent="0.2">
      <c r="A161" s="69" t="s">
        <v>161</v>
      </c>
      <c r="B161" s="687" t="s">
        <v>162</v>
      </c>
      <c r="C161" s="687"/>
      <c r="D161" s="688" t="s">
        <v>147</v>
      </c>
      <c r="E161" s="688"/>
    </row>
    <row r="162" spans="1:5" s="35" customFormat="1" ht="12.75" x14ac:dyDescent="0.2">
      <c r="A162" s="59" t="s">
        <v>238</v>
      </c>
      <c r="B162" s="691" t="str">
        <f>VLOOKUP(A162,$A$11:$E$35,3,0)</f>
        <v>GAÚCHA CONSTRUÇÕES ELÉTRICAS</v>
      </c>
      <c r="C162" s="692"/>
      <c r="D162" s="699">
        <v>238490</v>
      </c>
      <c r="E162" s="699"/>
    </row>
    <row r="163" spans="1:5" s="35" customFormat="1" ht="12.75" x14ac:dyDescent="0.2">
      <c r="A163" s="59" t="s">
        <v>239</v>
      </c>
      <c r="B163" s="691" t="str">
        <f>VLOOKUP(A163,$A$11:$E$52,3,0)</f>
        <v>KIMARKI</v>
      </c>
      <c r="C163" s="692"/>
      <c r="D163" s="700">
        <v>225543</v>
      </c>
      <c r="E163" s="700"/>
    </row>
    <row r="164" spans="1:5" s="35" customFormat="1" ht="12.75" x14ac:dyDescent="0.2">
      <c r="A164" s="59" t="s">
        <v>240</v>
      </c>
      <c r="B164" s="691" t="str">
        <f>VLOOKUP(A164,$A$11:$E$52,3,0)</f>
        <v>CONTRAFO</v>
      </c>
      <c r="C164" s="692"/>
      <c r="D164" s="701">
        <v>396750</v>
      </c>
      <c r="E164" s="701"/>
    </row>
    <row r="165" spans="1:5" s="35" customFormat="1" ht="12.75" x14ac:dyDescent="0.2">
      <c r="A165" s="161"/>
      <c r="D165" s="74"/>
      <c r="E165" s="162"/>
    </row>
    <row r="166" spans="1:5" s="35" customFormat="1" ht="12.75" x14ac:dyDescent="0.2">
      <c r="A166" s="61" t="s">
        <v>34</v>
      </c>
      <c r="B166" s="62" t="s">
        <v>47</v>
      </c>
      <c r="C166" s="63" t="s">
        <v>35</v>
      </c>
      <c r="D166" s="63" t="s">
        <v>157</v>
      </c>
      <c r="E166" s="63" t="s">
        <v>158</v>
      </c>
    </row>
    <row r="167" spans="1:5" s="35" customFormat="1" ht="44.25" customHeight="1" x14ac:dyDescent="0.2">
      <c r="A167" s="159" t="s">
        <v>265</v>
      </c>
      <c r="B167" s="65" t="s">
        <v>435</v>
      </c>
      <c r="C167" s="66" t="s">
        <v>113</v>
      </c>
      <c r="D167" s="67">
        <v>44462</v>
      </c>
      <c r="E167" s="68">
        <f>IF(SUM(D169:E171)&lt;&gt;0,MEDIAN(D169:E171),"")</f>
        <v>260190</v>
      </c>
    </row>
    <row r="168" spans="1:5" s="35" customFormat="1" ht="12.75" x14ac:dyDescent="0.2">
      <c r="A168" s="69" t="s">
        <v>161</v>
      </c>
      <c r="B168" s="687" t="s">
        <v>162</v>
      </c>
      <c r="C168" s="687"/>
      <c r="D168" s="688" t="s">
        <v>147</v>
      </c>
      <c r="E168" s="688"/>
    </row>
    <row r="169" spans="1:5" s="35" customFormat="1" ht="12.75" x14ac:dyDescent="0.2">
      <c r="A169" s="157" t="s">
        <v>232</v>
      </c>
      <c r="B169" s="702" t="str">
        <f>VLOOKUP(A169,$A$11:$E$52,3,0)</f>
        <v>GERAFORTE</v>
      </c>
      <c r="C169" s="703"/>
      <c r="D169" s="699">
        <v>317900</v>
      </c>
      <c r="E169" s="699"/>
    </row>
    <row r="170" spans="1:5" s="35" customFormat="1" ht="12.75" x14ac:dyDescent="0.2">
      <c r="A170" s="59" t="s">
        <v>235</v>
      </c>
      <c r="B170" s="691" t="str">
        <f>VLOOKUP(A170,$A$11:$E$52,3,0)</f>
        <v>STEMAC</v>
      </c>
      <c r="C170" s="692"/>
      <c r="D170" s="700">
        <v>260190</v>
      </c>
      <c r="E170" s="700"/>
    </row>
    <row r="171" spans="1:5" s="35" customFormat="1" ht="12.75" x14ac:dyDescent="0.2">
      <c r="A171" s="158" t="s">
        <v>237</v>
      </c>
      <c r="B171" s="694" t="str">
        <f>VLOOKUP(A171,$A$11:$E$52,3,0)</f>
        <v>GENERAC</v>
      </c>
      <c r="C171" s="695"/>
      <c r="D171" s="701">
        <v>234560</v>
      </c>
      <c r="E171" s="701"/>
    </row>
    <row r="172" spans="1:5" s="35" customFormat="1" ht="12.75" x14ac:dyDescent="0.2">
      <c r="A172" s="161"/>
      <c r="D172" s="74"/>
      <c r="E172" s="162"/>
    </row>
    <row r="173" spans="1:5" s="35" customFormat="1" ht="12.75" x14ac:dyDescent="0.2">
      <c r="A173" s="61" t="s">
        <v>34</v>
      </c>
      <c r="B173" s="62" t="s">
        <v>47</v>
      </c>
      <c r="C173" s="63" t="s">
        <v>35</v>
      </c>
      <c r="D173" s="63" t="s">
        <v>157</v>
      </c>
      <c r="E173" s="63" t="s">
        <v>158</v>
      </c>
    </row>
    <row r="174" spans="1:5" s="35" customFormat="1" ht="12.75" x14ac:dyDescent="0.2">
      <c r="A174" s="159" t="s">
        <v>266</v>
      </c>
      <c r="B174" s="160" t="e">
        <f>ORÇAMENTO_DES!#REF!</f>
        <v>#REF!</v>
      </c>
      <c r="C174" s="66" t="s">
        <v>113</v>
      </c>
      <c r="D174" s="67">
        <v>44462</v>
      </c>
      <c r="E174" s="68">
        <f>IF(SUM(D176:E178)&lt;&gt;0,MEDIAN(D176:E178),"")</f>
        <v>294606</v>
      </c>
    </row>
    <row r="175" spans="1:5" s="35" customFormat="1" ht="12.75" x14ac:dyDescent="0.2">
      <c r="A175" s="69" t="s">
        <v>161</v>
      </c>
      <c r="B175" s="687" t="s">
        <v>162</v>
      </c>
      <c r="C175" s="687"/>
      <c r="D175" s="688" t="s">
        <v>147</v>
      </c>
      <c r="E175" s="688"/>
    </row>
    <row r="176" spans="1:5" s="35" customFormat="1" ht="12.75" x14ac:dyDescent="0.2">
      <c r="A176" s="59" t="s">
        <v>239</v>
      </c>
      <c r="B176" s="689" t="str">
        <f>VLOOKUP(A176,$A$11:$E$35,3,0)</f>
        <v>KIMARKI</v>
      </c>
      <c r="C176" s="689"/>
      <c r="D176" s="699">
        <v>317900</v>
      </c>
      <c r="E176" s="699"/>
    </row>
    <row r="177" spans="1:6" s="35" customFormat="1" ht="12.75" x14ac:dyDescent="0.2">
      <c r="A177" s="59" t="s">
        <v>240</v>
      </c>
      <c r="B177" s="691" t="str">
        <f>VLOOKUP(A177,$A$11:$E$35,3,0)</f>
        <v>CONTRAFO</v>
      </c>
      <c r="C177" s="692"/>
      <c r="D177" s="700">
        <v>260190</v>
      </c>
      <c r="E177" s="700"/>
    </row>
    <row r="178" spans="1:6" s="35" customFormat="1" ht="12.75" x14ac:dyDescent="0.2">
      <c r="A178" s="59" t="s">
        <v>245</v>
      </c>
      <c r="B178" s="694" t="str">
        <f>VLOOKUP(A178,$A$11:$E$35,3,0)</f>
        <v>HIDRO ECO BR</v>
      </c>
      <c r="C178" s="695"/>
      <c r="D178" s="701">
        <v>294606</v>
      </c>
      <c r="E178" s="701"/>
    </row>
    <row r="179" spans="1:6" s="35" customFormat="1" ht="12.75" x14ac:dyDescent="0.2">
      <c r="A179" s="161"/>
      <c r="D179" s="74"/>
      <c r="E179" s="162"/>
    </row>
    <row r="180" spans="1:6" s="35" customFormat="1" ht="12.75" x14ac:dyDescent="0.2">
      <c r="A180" s="61" t="s">
        <v>34</v>
      </c>
      <c r="B180" s="62" t="s">
        <v>47</v>
      </c>
      <c r="C180" s="63" t="s">
        <v>35</v>
      </c>
      <c r="D180" s="63" t="s">
        <v>157</v>
      </c>
      <c r="E180" s="63" t="s">
        <v>158</v>
      </c>
    </row>
    <row r="181" spans="1:6" s="35" customFormat="1" ht="12.75" x14ac:dyDescent="0.2">
      <c r="A181" s="64" t="s">
        <v>267</v>
      </c>
      <c r="B181" s="65" t="e">
        <f>ORÇAMENTO_DES!#REF!</f>
        <v>#REF!</v>
      </c>
      <c r="C181" s="66" t="s">
        <v>145</v>
      </c>
      <c r="D181" s="67">
        <v>44466</v>
      </c>
      <c r="E181" s="68">
        <f>IF(SUM(D183:E185)&lt;&gt;0,MEDIAN(D183:E185),"")</f>
        <v>50000</v>
      </c>
    </row>
    <row r="182" spans="1:6" s="35" customFormat="1" ht="12.75" x14ac:dyDescent="0.2">
      <c r="A182" s="69" t="s">
        <v>161</v>
      </c>
      <c r="B182" s="687" t="s">
        <v>162</v>
      </c>
      <c r="C182" s="687"/>
      <c r="D182" s="688" t="s">
        <v>147</v>
      </c>
      <c r="E182" s="688"/>
    </row>
    <row r="183" spans="1:6" s="35" customFormat="1" ht="12.75" x14ac:dyDescent="0.2">
      <c r="A183" s="157" t="s">
        <v>428</v>
      </c>
      <c r="B183" s="689" t="str">
        <f>VLOOKUP(A183,$A$11:$E$51,3,0)</f>
        <v>MABORE</v>
      </c>
      <c r="C183" s="689"/>
      <c r="D183" s="690">
        <v>55000</v>
      </c>
      <c r="E183" s="690"/>
    </row>
    <row r="184" spans="1:6" s="35" customFormat="1" ht="12.75" x14ac:dyDescent="0.2">
      <c r="A184" s="59" t="s">
        <v>429</v>
      </c>
      <c r="B184" s="691" t="str">
        <f>VLOOKUP(A184,$A$11:$E$51,3,0)</f>
        <v>CASA DOS PARAFUSOS</v>
      </c>
      <c r="C184" s="692"/>
      <c r="D184" s="693">
        <v>39500</v>
      </c>
      <c r="E184" s="693"/>
    </row>
    <row r="185" spans="1:6" s="35" customFormat="1" ht="12.75" x14ac:dyDescent="0.2">
      <c r="A185" s="158" t="s">
        <v>430</v>
      </c>
      <c r="B185" s="694" t="str">
        <f>VLOOKUP(A185,$A$11:$E$51,3,0)</f>
        <v>ORUBY</v>
      </c>
      <c r="C185" s="695"/>
      <c r="D185" s="696">
        <v>50000</v>
      </c>
      <c r="E185" s="696"/>
    </row>
    <row r="186" spans="1:6" s="35" customFormat="1" ht="12.75" x14ac:dyDescent="0.2">
      <c r="A186" s="161"/>
      <c r="D186" s="74"/>
      <c r="E186" s="162"/>
    </row>
    <row r="187" spans="1:6" s="35" customFormat="1" ht="12.75" x14ac:dyDescent="0.2"/>
    <row r="188" spans="1:6" s="35" customFormat="1" ht="12.75" x14ac:dyDescent="0.2"/>
    <row r="189" spans="1:6" s="35" customFormat="1" ht="12.75" x14ac:dyDescent="0.2"/>
    <row r="190" spans="1:6" s="35" customFormat="1" ht="12.75" x14ac:dyDescent="0.2"/>
    <row r="191" spans="1:6" s="35" customFormat="1" x14ac:dyDescent="0.25">
      <c r="F191"/>
    </row>
    <row r="192" spans="1:6" s="35" customFormat="1" x14ac:dyDescent="0.25">
      <c r="F192"/>
    </row>
  </sheetData>
  <dataConsolidate/>
  <mergeCells count="148">
    <mergeCell ref="B121:C121"/>
    <mergeCell ref="D121:E121"/>
    <mergeCell ref="B113:C113"/>
    <mergeCell ref="D113:E113"/>
    <mergeCell ref="B114:C114"/>
    <mergeCell ref="D114:E114"/>
    <mergeCell ref="B118:C118"/>
    <mergeCell ref="D118:E118"/>
    <mergeCell ref="B119:C119"/>
    <mergeCell ref="D119:E119"/>
    <mergeCell ref="B120:C120"/>
    <mergeCell ref="D120:E120"/>
    <mergeCell ref="B185:C185"/>
    <mergeCell ref="D185:E185"/>
    <mergeCell ref="B182:C182"/>
    <mergeCell ref="D182:E182"/>
    <mergeCell ref="B183:C183"/>
    <mergeCell ref="D183:E183"/>
    <mergeCell ref="B184:C184"/>
    <mergeCell ref="D184:E184"/>
    <mergeCell ref="B176:C176"/>
    <mergeCell ref="D176:E176"/>
    <mergeCell ref="B177:C177"/>
    <mergeCell ref="D177:E177"/>
    <mergeCell ref="B178:C178"/>
    <mergeCell ref="D178:E178"/>
    <mergeCell ref="B170:C170"/>
    <mergeCell ref="D170:E170"/>
    <mergeCell ref="B171:C171"/>
    <mergeCell ref="D171:E171"/>
    <mergeCell ref="B175:C175"/>
    <mergeCell ref="D175:E175"/>
    <mergeCell ref="B164:C164"/>
    <mergeCell ref="D164:E164"/>
    <mergeCell ref="B168:C168"/>
    <mergeCell ref="D168:E168"/>
    <mergeCell ref="B169:C169"/>
    <mergeCell ref="D169:E169"/>
    <mergeCell ref="B161:C161"/>
    <mergeCell ref="D161:E161"/>
    <mergeCell ref="B162:C162"/>
    <mergeCell ref="D162:E162"/>
    <mergeCell ref="B163:C163"/>
    <mergeCell ref="D163:E163"/>
    <mergeCell ref="B155:C155"/>
    <mergeCell ref="D155:E155"/>
    <mergeCell ref="B156:C156"/>
    <mergeCell ref="D156:E156"/>
    <mergeCell ref="B157:C157"/>
    <mergeCell ref="D157:E157"/>
    <mergeCell ref="B149:C149"/>
    <mergeCell ref="D149:E149"/>
    <mergeCell ref="B150:C150"/>
    <mergeCell ref="D150:E150"/>
    <mergeCell ref="B154:C154"/>
    <mergeCell ref="D154:E154"/>
    <mergeCell ref="B143:C143"/>
    <mergeCell ref="D143:E143"/>
    <mergeCell ref="B147:C147"/>
    <mergeCell ref="D147:E147"/>
    <mergeCell ref="B148:C148"/>
    <mergeCell ref="D148:E148"/>
    <mergeCell ref="B140:C140"/>
    <mergeCell ref="D140:E140"/>
    <mergeCell ref="B141:C141"/>
    <mergeCell ref="D141:E141"/>
    <mergeCell ref="B142:C142"/>
    <mergeCell ref="D142:E142"/>
    <mergeCell ref="B105:C105"/>
    <mergeCell ref="D105:E105"/>
    <mergeCell ref="B106:C106"/>
    <mergeCell ref="D106:E106"/>
    <mergeCell ref="B107:C107"/>
    <mergeCell ref="D107:E107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11:C111"/>
    <mergeCell ref="D111:E111"/>
    <mergeCell ref="B112:C112"/>
    <mergeCell ref="D112:E112"/>
    <mergeCell ref="B92:C92"/>
    <mergeCell ref="D92:E92"/>
    <mergeCell ref="B93:C93"/>
    <mergeCell ref="D93:E93"/>
    <mergeCell ref="B104:C104"/>
    <mergeCell ref="D104:E104"/>
    <mergeCell ref="B86:C86"/>
    <mergeCell ref="D86:E86"/>
    <mergeCell ref="B90:C90"/>
    <mergeCell ref="D90:E90"/>
    <mergeCell ref="B91:C91"/>
    <mergeCell ref="D91:E91"/>
    <mergeCell ref="B97:C97"/>
    <mergeCell ref="D97:E97"/>
    <mergeCell ref="B98:C98"/>
    <mergeCell ref="D98:E98"/>
    <mergeCell ref="B99:C99"/>
    <mergeCell ref="D99:E99"/>
    <mergeCell ref="B100:C100"/>
    <mergeCell ref="D100:E100"/>
    <mergeCell ref="B83:C83"/>
    <mergeCell ref="D83:E83"/>
    <mergeCell ref="B84:C84"/>
    <mergeCell ref="D84:E84"/>
    <mergeCell ref="B85:C85"/>
    <mergeCell ref="D85:E85"/>
    <mergeCell ref="B77:C77"/>
    <mergeCell ref="D77:E77"/>
    <mergeCell ref="B78:C78"/>
    <mergeCell ref="D78:E78"/>
    <mergeCell ref="B79:C79"/>
    <mergeCell ref="D79:E79"/>
    <mergeCell ref="B72:C72"/>
    <mergeCell ref="D72:E72"/>
    <mergeCell ref="B76:C76"/>
    <mergeCell ref="D76:E76"/>
    <mergeCell ref="B65:C65"/>
    <mergeCell ref="D65:E65"/>
    <mergeCell ref="B69:C69"/>
    <mergeCell ref="D69:E69"/>
    <mergeCell ref="B70:C70"/>
    <mergeCell ref="D70:E70"/>
    <mergeCell ref="B64:C64"/>
    <mergeCell ref="D64:E64"/>
    <mergeCell ref="B56:C56"/>
    <mergeCell ref="D56:E56"/>
    <mergeCell ref="B57:C57"/>
    <mergeCell ref="D57:E57"/>
    <mergeCell ref="B58:C58"/>
    <mergeCell ref="D58:E58"/>
    <mergeCell ref="B71:C71"/>
    <mergeCell ref="D71:E71"/>
    <mergeCell ref="A4:E4"/>
    <mergeCell ref="D5:E5"/>
    <mergeCell ref="D7:E8"/>
    <mergeCell ref="A52:E52"/>
    <mergeCell ref="B55:C55"/>
    <mergeCell ref="D55:E55"/>
    <mergeCell ref="B62:C62"/>
    <mergeCell ref="D62:E62"/>
    <mergeCell ref="B63:C63"/>
    <mergeCell ref="D63:E63"/>
  </mergeCells>
  <phoneticPr fontId="2" type="noConversion"/>
  <dataValidations count="4">
    <dataValidation type="list" allowBlank="1" showInputMessage="1" showErrorMessage="1" sqref="A183:A185 A100 A105:A107 A112:A115 A119:A129">
      <formula1>$A$11:$A$51</formula1>
    </dataValidation>
    <dataValidation type="list" allowBlank="1" showInputMessage="1" showErrorMessage="1" sqref="A163:A164 A169:A171 A176:A178">
      <formula1>$A$11:$A$52</formula1>
    </dataValidation>
    <dataValidation type="list" allowBlank="1" showInputMessage="1" showErrorMessage="1" sqref="A56:A58 A63:A66 A141:A143 A101 A70:A72 A84:A86 A162 A148:A150 A155:A157 A77:A79 A91:A94 A98:A99 A108 A134:A136 A130">
      <formula1>$A$11:$A$35</formula1>
    </dataValidation>
    <dataValidation type="list" allowBlank="1" showInputMessage="1" showErrorMessage="1" sqref="A87 A73 A80 A59">
      <formula1>#REF!</formula1>
    </dataValidation>
  </dataValidations>
  <printOptions horizontalCentered="1"/>
  <pageMargins left="0.23622047244094491" right="0.23622047244094491" top="0.31496062992125984" bottom="0.31496062992125984" header="0.31496062992125984" footer="0.11811023622047245"/>
  <pageSetup paperSize="9" scale="79" fitToHeight="0" orientation="portrait" r:id="rId1"/>
  <headerFooter>
    <oddFooter>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H154"/>
  <sheetViews>
    <sheetView topLeftCell="A128" zoomScaleNormal="100" workbookViewId="0">
      <selection activeCell="F147" sqref="F147:F148"/>
    </sheetView>
  </sheetViews>
  <sheetFormatPr defaultColWidth="8.85546875" defaultRowHeight="15" x14ac:dyDescent="0.25"/>
  <cols>
    <col min="1" max="1" width="11.42578125" style="234" customWidth="1"/>
    <col min="2" max="2" width="12.42578125" style="234" customWidth="1"/>
    <col min="3" max="3" width="11.28515625" style="234" customWidth="1"/>
    <col min="4" max="4" width="67.5703125" style="234" customWidth="1"/>
    <col min="5" max="5" width="12.140625" style="234" customWidth="1"/>
    <col min="6" max="6" width="12.42578125" style="234" customWidth="1"/>
    <col min="7" max="8" width="13.28515625" style="234" customWidth="1"/>
    <col min="9" max="16384" width="8.85546875" style="234"/>
  </cols>
  <sheetData>
    <row r="1" spans="1:8" x14ac:dyDescent="0.25">
      <c r="A1" s="292"/>
      <c r="B1" s="292"/>
      <c r="C1" s="292"/>
      <c r="D1" s="292"/>
      <c r="E1" s="292"/>
      <c r="F1" s="292"/>
      <c r="G1" s="292"/>
      <c r="H1" s="292"/>
    </row>
    <row r="2" spans="1:8" x14ac:dyDescent="0.25">
      <c r="A2" s="292"/>
      <c r="B2" s="292"/>
      <c r="C2" s="292"/>
      <c r="D2" s="292"/>
      <c r="E2" s="292"/>
      <c r="F2" s="292"/>
      <c r="G2" s="292"/>
      <c r="H2" s="292"/>
    </row>
    <row r="3" spans="1:8" x14ac:dyDescent="0.25">
      <c r="A3" s="293"/>
      <c r="B3" s="294"/>
      <c r="C3" s="295"/>
      <c r="D3" s="713" t="s">
        <v>1</v>
      </c>
      <c r="E3" s="714"/>
      <c r="F3" s="714"/>
      <c r="G3" s="714"/>
      <c r="H3" s="714"/>
    </row>
    <row r="4" spans="1:8" ht="15.75" x14ac:dyDescent="0.25">
      <c r="A4" s="296"/>
      <c r="B4" s="223"/>
      <c r="C4" s="297"/>
      <c r="D4" s="715" t="s">
        <v>283</v>
      </c>
      <c r="E4" s="716"/>
      <c r="F4" s="716"/>
      <c r="G4" s="716"/>
      <c r="H4" s="716"/>
    </row>
    <row r="5" spans="1:8" x14ac:dyDescent="0.25">
      <c r="A5" s="298"/>
      <c r="B5" s="299"/>
      <c r="C5" s="300"/>
      <c r="D5" s="717" t="s">
        <v>29</v>
      </c>
      <c r="E5" s="718"/>
      <c r="F5" s="718"/>
      <c r="G5" s="718"/>
      <c r="H5" s="718"/>
    </row>
    <row r="6" spans="1:8" ht="20.25" x14ac:dyDescent="0.25">
      <c r="A6" s="719" t="s">
        <v>33</v>
      </c>
      <c r="B6" s="720"/>
      <c r="C6" s="720"/>
      <c r="D6" s="720"/>
      <c r="E6" s="720"/>
      <c r="F6" s="720"/>
      <c r="G6" s="720"/>
      <c r="H6" s="720"/>
    </row>
    <row r="7" spans="1:8" ht="15" customHeight="1" x14ac:dyDescent="0.25">
      <c r="A7" s="301" t="s">
        <v>173</v>
      </c>
      <c r="B7" s="302" t="s">
        <v>759</v>
      </c>
      <c r="C7" s="99"/>
      <c r="D7" s="99"/>
      <c r="E7" s="99"/>
      <c r="F7" s="721" t="s">
        <v>43</v>
      </c>
      <c r="G7" s="722"/>
      <c r="H7" s="722"/>
    </row>
    <row r="8" spans="1:8" x14ac:dyDescent="0.25">
      <c r="A8" s="301" t="s">
        <v>2</v>
      </c>
      <c r="B8" s="302" t="s">
        <v>294</v>
      </c>
      <c r="C8" s="99"/>
      <c r="D8" s="99"/>
      <c r="E8" s="99"/>
      <c r="F8" s="555" t="s">
        <v>547</v>
      </c>
      <c r="G8" s="556"/>
      <c r="H8" s="556"/>
    </row>
    <row r="9" spans="1:8" ht="15" customHeight="1" x14ac:dyDescent="0.25">
      <c r="A9" s="301" t="s">
        <v>3</v>
      </c>
      <c r="B9" s="302" t="s">
        <v>534</v>
      </c>
      <c r="C9" s="99"/>
      <c r="D9" s="99"/>
      <c r="E9" s="99"/>
      <c r="F9" s="555"/>
      <c r="G9" s="556"/>
      <c r="H9" s="556"/>
    </row>
    <row r="10" spans="1:8" x14ac:dyDescent="0.25">
      <c r="A10" s="303" t="s">
        <v>65</v>
      </c>
      <c r="B10" s="304" t="s">
        <v>764</v>
      </c>
      <c r="C10" s="99"/>
      <c r="D10" s="99"/>
      <c r="E10" s="99"/>
      <c r="F10" s="558"/>
      <c r="G10" s="559"/>
      <c r="H10" s="559"/>
    </row>
    <row r="11" spans="1:8" s="235" customFormat="1" x14ac:dyDescent="0.25">
      <c r="A11" s="712"/>
      <c r="B11" s="712"/>
      <c r="C11" s="712"/>
      <c r="D11" s="712"/>
      <c r="E11" s="712"/>
      <c r="F11" s="712"/>
      <c r="G11" s="712"/>
      <c r="H11" s="712"/>
    </row>
    <row r="12" spans="1:8" s="235" customFormat="1" x14ac:dyDescent="0.25">
      <c r="A12" s="237" t="s">
        <v>517</v>
      </c>
      <c r="B12" s="704" t="s">
        <v>518</v>
      </c>
      <c r="C12" s="704" t="s">
        <v>34</v>
      </c>
      <c r="D12" s="709" t="s">
        <v>697</v>
      </c>
      <c r="E12" s="238" t="s">
        <v>519</v>
      </c>
      <c r="F12" s="237" t="s">
        <v>113</v>
      </c>
      <c r="G12" s="239" t="s">
        <v>520</v>
      </c>
      <c r="H12" s="240">
        <v>1416.98</v>
      </c>
    </row>
    <row r="13" spans="1:8" s="235" customFormat="1" x14ac:dyDescent="0.25">
      <c r="A13" s="704" t="s">
        <v>4</v>
      </c>
      <c r="B13" s="704"/>
      <c r="C13" s="704"/>
      <c r="D13" s="710"/>
      <c r="E13" s="705" t="s">
        <v>35</v>
      </c>
      <c r="F13" s="707" t="s">
        <v>36</v>
      </c>
      <c r="G13" s="708" t="s">
        <v>40</v>
      </c>
      <c r="H13" s="708"/>
    </row>
    <row r="14" spans="1:8" s="235" customFormat="1" ht="25.5" x14ac:dyDescent="0.25">
      <c r="A14" s="704"/>
      <c r="B14" s="704"/>
      <c r="C14" s="704"/>
      <c r="D14" s="711"/>
      <c r="E14" s="706"/>
      <c r="F14" s="707"/>
      <c r="G14" s="241" t="s">
        <v>37</v>
      </c>
      <c r="H14" s="241" t="s">
        <v>38</v>
      </c>
    </row>
    <row r="15" spans="1:8" s="235" customFormat="1" x14ac:dyDescent="0.25">
      <c r="A15" s="217">
        <v>1</v>
      </c>
      <c r="B15" s="217" t="s">
        <v>50</v>
      </c>
      <c r="C15" s="217">
        <v>88262</v>
      </c>
      <c r="D15" s="242" t="s">
        <v>868</v>
      </c>
      <c r="E15" s="243" t="s">
        <v>863</v>
      </c>
      <c r="F15" s="216">
        <v>8</v>
      </c>
      <c r="G15" s="244">
        <v>20.82</v>
      </c>
      <c r="H15" s="222">
        <v>166.56</v>
      </c>
    </row>
    <row r="16" spans="1:8" s="235" customFormat="1" x14ac:dyDescent="0.25">
      <c r="A16" s="217">
        <v>2</v>
      </c>
      <c r="B16" s="217" t="s">
        <v>50</v>
      </c>
      <c r="C16" s="217">
        <v>88267</v>
      </c>
      <c r="D16" s="242" t="s">
        <v>869</v>
      </c>
      <c r="E16" s="243" t="s">
        <v>863</v>
      </c>
      <c r="F16" s="216">
        <v>8</v>
      </c>
      <c r="G16" s="244">
        <v>20.420000000000002</v>
      </c>
      <c r="H16" s="222">
        <v>163.36000000000001</v>
      </c>
    </row>
    <row r="17" spans="1:8" s="235" customFormat="1" x14ac:dyDescent="0.25">
      <c r="A17" s="217">
        <v>3</v>
      </c>
      <c r="B17" s="217" t="s">
        <v>50</v>
      </c>
      <c r="C17" s="217">
        <v>88309</v>
      </c>
      <c r="D17" s="242" t="s">
        <v>870</v>
      </c>
      <c r="E17" s="243" t="s">
        <v>863</v>
      </c>
      <c r="F17" s="216">
        <v>8</v>
      </c>
      <c r="G17" s="244">
        <v>21.15</v>
      </c>
      <c r="H17" s="222">
        <v>169.2</v>
      </c>
    </row>
    <row r="18" spans="1:8" s="235" customFormat="1" x14ac:dyDescent="0.25">
      <c r="A18" s="217">
        <v>4</v>
      </c>
      <c r="B18" s="217" t="s">
        <v>50</v>
      </c>
      <c r="C18" s="217">
        <v>88316</v>
      </c>
      <c r="D18" s="242" t="s">
        <v>871</v>
      </c>
      <c r="E18" s="243" t="s">
        <v>863</v>
      </c>
      <c r="F18" s="216">
        <v>8.1199999999999992</v>
      </c>
      <c r="G18" s="244">
        <v>17.04</v>
      </c>
      <c r="H18" s="222">
        <v>138.36000000000001</v>
      </c>
    </row>
    <row r="19" spans="1:8" s="235" customFormat="1" x14ac:dyDescent="0.25">
      <c r="A19" s="217">
        <v>5</v>
      </c>
      <c r="B19" s="217" t="s">
        <v>50</v>
      </c>
      <c r="C19" s="217">
        <v>88252</v>
      </c>
      <c r="D19" s="242" t="s">
        <v>872</v>
      </c>
      <c r="E19" s="243" t="s">
        <v>863</v>
      </c>
      <c r="F19" s="216">
        <v>4</v>
      </c>
      <c r="G19" s="244">
        <v>18.3</v>
      </c>
      <c r="H19" s="222">
        <v>73.2</v>
      </c>
    </row>
    <row r="20" spans="1:8" s="235" customFormat="1" ht="25.5" x14ac:dyDescent="0.25">
      <c r="A20" s="217">
        <v>6</v>
      </c>
      <c r="B20" s="217" t="s">
        <v>50</v>
      </c>
      <c r="C20" s="217">
        <v>370</v>
      </c>
      <c r="D20" s="242" t="s">
        <v>873</v>
      </c>
      <c r="E20" s="243" t="s">
        <v>772</v>
      </c>
      <c r="F20" s="216">
        <v>1.89E-2</v>
      </c>
      <c r="G20" s="244" t="s">
        <v>874</v>
      </c>
      <c r="H20" s="222">
        <v>1.7</v>
      </c>
    </row>
    <row r="21" spans="1:8" s="235" customFormat="1" ht="25.5" x14ac:dyDescent="0.25">
      <c r="A21" s="217">
        <v>7</v>
      </c>
      <c r="B21" s="217" t="s">
        <v>50</v>
      </c>
      <c r="C21" s="217">
        <v>14439</v>
      </c>
      <c r="D21" s="242" t="s">
        <v>875</v>
      </c>
      <c r="E21" s="243" t="s">
        <v>876</v>
      </c>
      <c r="F21" s="216">
        <v>25</v>
      </c>
      <c r="G21" s="244" t="s">
        <v>877</v>
      </c>
      <c r="H21" s="222">
        <v>144.75</v>
      </c>
    </row>
    <row r="22" spans="1:8" s="235" customFormat="1" x14ac:dyDescent="0.25">
      <c r="A22" s="217">
        <v>8</v>
      </c>
      <c r="B22" s="217" t="s">
        <v>50</v>
      </c>
      <c r="C22" s="217">
        <v>20247</v>
      </c>
      <c r="D22" s="242" t="s">
        <v>878</v>
      </c>
      <c r="E22" s="243" t="s">
        <v>879</v>
      </c>
      <c r="F22" s="216">
        <v>1</v>
      </c>
      <c r="G22" s="244" t="s">
        <v>880</v>
      </c>
      <c r="H22" s="222">
        <v>24.67</v>
      </c>
    </row>
    <row r="23" spans="1:8" s="235" customFormat="1" ht="25.5" x14ac:dyDescent="0.25">
      <c r="A23" s="217">
        <v>9</v>
      </c>
      <c r="B23" s="217" t="s">
        <v>50</v>
      </c>
      <c r="C23" s="217">
        <v>6189</v>
      </c>
      <c r="D23" s="242" t="s">
        <v>881</v>
      </c>
      <c r="E23" s="243" t="s">
        <v>876</v>
      </c>
      <c r="F23" s="216">
        <v>8</v>
      </c>
      <c r="G23" s="244" t="s">
        <v>882</v>
      </c>
      <c r="H23" s="222">
        <v>247.44</v>
      </c>
    </row>
    <row r="24" spans="1:8" s="235" customFormat="1" x14ac:dyDescent="0.25">
      <c r="A24" s="217">
        <v>10</v>
      </c>
      <c r="B24" s="217" t="s">
        <v>50</v>
      </c>
      <c r="C24" s="217">
        <v>7258</v>
      </c>
      <c r="D24" s="242" t="s">
        <v>883</v>
      </c>
      <c r="E24" s="243" t="s">
        <v>884</v>
      </c>
      <c r="F24" s="216">
        <v>30</v>
      </c>
      <c r="G24" s="244" t="s">
        <v>885</v>
      </c>
      <c r="H24" s="222">
        <v>21.6</v>
      </c>
    </row>
    <row r="25" spans="1:8" s="235" customFormat="1" ht="25.5" x14ac:dyDescent="0.25">
      <c r="A25" s="217">
        <v>11</v>
      </c>
      <c r="B25" s="217" t="s">
        <v>50</v>
      </c>
      <c r="C25" s="217">
        <v>10421</v>
      </c>
      <c r="D25" s="242" t="s">
        <v>886</v>
      </c>
      <c r="E25" s="243" t="s">
        <v>884</v>
      </c>
      <c r="F25" s="216">
        <v>2.3199999999999998E-2</v>
      </c>
      <c r="G25" s="244" t="s">
        <v>887</v>
      </c>
      <c r="H25" s="222">
        <v>4.7</v>
      </c>
    </row>
    <row r="26" spans="1:8" s="235" customFormat="1" x14ac:dyDescent="0.25">
      <c r="A26" s="217">
        <v>12</v>
      </c>
      <c r="B26" s="217" t="s">
        <v>50</v>
      </c>
      <c r="C26" s="217">
        <v>34636</v>
      </c>
      <c r="D26" s="242" t="s">
        <v>888</v>
      </c>
      <c r="E26" s="243" t="s">
        <v>884</v>
      </c>
      <c r="F26" s="216">
        <v>2.3199999999999998E-2</v>
      </c>
      <c r="G26" s="244" t="s">
        <v>889</v>
      </c>
      <c r="H26" s="222">
        <v>10.97</v>
      </c>
    </row>
    <row r="27" spans="1:8" s="235" customFormat="1" ht="25.5" x14ac:dyDescent="0.25">
      <c r="A27" s="217">
        <v>13</v>
      </c>
      <c r="B27" s="217" t="s">
        <v>50</v>
      </c>
      <c r="C27" s="217">
        <v>1030</v>
      </c>
      <c r="D27" s="242" t="s">
        <v>890</v>
      </c>
      <c r="E27" s="243" t="s">
        <v>884</v>
      </c>
      <c r="F27" s="216">
        <v>2.3199999999999998E-2</v>
      </c>
      <c r="G27" s="244" t="s">
        <v>891</v>
      </c>
      <c r="H27" s="222">
        <v>1.22</v>
      </c>
    </row>
    <row r="28" spans="1:8" s="235" customFormat="1" x14ac:dyDescent="0.25">
      <c r="A28" s="217">
        <v>14</v>
      </c>
      <c r="B28" s="217" t="s">
        <v>50</v>
      </c>
      <c r="C28" s="217">
        <v>9836</v>
      </c>
      <c r="D28" s="242" t="s">
        <v>892</v>
      </c>
      <c r="E28" s="243" t="s">
        <v>876</v>
      </c>
      <c r="F28" s="216">
        <v>5</v>
      </c>
      <c r="G28" s="244" t="s">
        <v>893</v>
      </c>
      <c r="H28" s="222">
        <v>89.65</v>
      </c>
    </row>
    <row r="29" spans="1:8" s="235" customFormat="1" x14ac:dyDescent="0.25">
      <c r="A29" s="217">
        <v>15</v>
      </c>
      <c r="B29" s="217" t="s">
        <v>50</v>
      </c>
      <c r="C29" s="217">
        <v>9868</v>
      </c>
      <c r="D29" s="242" t="s">
        <v>894</v>
      </c>
      <c r="E29" s="243" t="s">
        <v>876</v>
      </c>
      <c r="F29" s="216">
        <v>30</v>
      </c>
      <c r="G29" s="244" t="s">
        <v>895</v>
      </c>
      <c r="H29" s="222">
        <v>159.6</v>
      </c>
    </row>
    <row r="30" spans="1:8" s="235" customFormat="1" x14ac:dyDescent="0.25">
      <c r="A30" s="339"/>
      <c r="B30" s="340"/>
      <c r="C30" s="340"/>
      <c r="D30" s="340"/>
      <c r="E30" s="340"/>
      <c r="F30" s="340"/>
      <c r="G30" s="340"/>
      <c r="H30" s="341"/>
    </row>
    <row r="31" spans="1:8" s="235" customFormat="1" x14ac:dyDescent="0.25">
      <c r="A31" s="237" t="s">
        <v>747</v>
      </c>
      <c r="B31" s="704" t="s">
        <v>518</v>
      </c>
      <c r="C31" s="704" t="s">
        <v>34</v>
      </c>
      <c r="D31" s="709" t="s">
        <v>750</v>
      </c>
      <c r="E31" s="238" t="s">
        <v>519</v>
      </c>
      <c r="F31" s="237" t="s">
        <v>41</v>
      </c>
      <c r="G31" s="239" t="s">
        <v>520</v>
      </c>
      <c r="H31" s="240">
        <v>6.81</v>
      </c>
    </row>
    <row r="32" spans="1:8" s="235" customFormat="1" x14ac:dyDescent="0.25">
      <c r="A32" s="704" t="s">
        <v>4</v>
      </c>
      <c r="B32" s="704"/>
      <c r="C32" s="704"/>
      <c r="D32" s="710"/>
      <c r="E32" s="705" t="s">
        <v>35</v>
      </c>
      <c r="F32" s="707" t="s">
        <v>36</v>
      </c>
      <c r="G32" s="708" t="s">
        <v>40</v>
      </c>
      <c r="H32" s="708"/>
    </row>
    <row r="33" spans="1:8" s="235" customFormat="1" ht="25.5" x14ac:dyDescent="0.25">
      <c r="A33" s="704"/>
      <c r="B33" s="704"/>
      <c r="C33" s="704"/>
      <c r="D33" s="711"/>
      <c r="E33" s="706"/>
      <c r="F33" s="707"/>
      <c r="G33" s="241" t="s">
        <v>37</v>
      </c>
      <c r="H33" s="241" t="s">
        <v>38</v>
      </c>
    </row>
    <row r="34" spans="1:8" s="235" customFormat="1" x14ac:dyDescent="0.25">
      <c r="A34" s="217">
        <v>1</v>
      </c>
      <c r="B34" s="217" t="s">
        <v>50</v>
      </c>
      <c r="C34" s="217">
        <v>88316</v>
      </c>
      <c r="D34" s="242" t="s">
        <v>871</v>
      </c>
      <c r="E34" s="243" t="s">
        <v>863</v>
      </c>
      <c r="F34" s="216">
        <v>0.4</v>
      </c>
      <c r="G34" s="244">
        <v>17.04</v>
      </c>
      <c r="H34" s="222">
        <v>6.81</v>
      </c>
    </row>
    <row r="35" spans="1:8" s="235" customFormat="1" x14ac:dyDescent="0.25">
      <c r="A35" s="339"/>
      <c r="B35" s="340"/>
      <c r="C35" s="340"/>
      <c r="D35" s="340"/>
      <c r="E35" s="340"/>
      <c r="F35" s="340"/>
      <c r="G35" s="340"/>
      <c r="H35" s="341"/>
    </row>
    <row r="36" spans="1:8" s="235" customFormat="1" x14ac:dyDescent="0.25">
      <c r="A36" s="237" t="s">
        <v>698</v>
      </c>
      <c r="B36" s="704" t="s">
        <v>518</v>
      </c>
      <c r="C36" s="704" t="s">
        <v>34</v>
      </c>
      <c r="D36" s="709" t="s">
        <v>699</v>
      </c>
      <c r="E36" s="238" t="s">
        <v>519</v>
      </c>
      <c r="F36" s="237" t="s">
        <v>41</v>
      </c>
      <c r="G36" s="239" t="s">
        <v>520</v>
      </c>
      <c r="H36" s="240">
        <v>18.82</v>
      </c>
    </row>
    <row r="37" spans="1:8" s="235" customFormat="1" x14ac:dyDescent="0.25">
      <c r="A37" s="704" t="s">
        <v>4</v>
      </c>
      <c r="B37" s="704"/>
      <c r="C37" s="704"/>
      <c r="D37" s="710"/>
      <c r="E37" s="705" t="s">
        <v>35</v>
      </c>
      <c r="F37" s="707" t="s">
        <v>36</v>
      </c>
      <c r="G37" s="708" t="s">
        <v>40</v>
      </c>
      <c r="H37" s="708"/>
    </row>
    <row r="38" spans="1:8" s="235" customFormat="1" ht="25.5" x14ac:dyDescent="0.25">
      <c r="A38" s="704"/>
      <c r="B38" s="704"/>
      <c r="C38" s="704"/>
      <c r="D38" s="711"/>
      <c r="E38" s="706"/>
      <c r="F38" s="707"/>
      <c r="G38" s="241" t="s">
        <v>37</v>
      </c>
      <c r="H38" s="241" t="s">
        <v>38</v>
      </c>
    </row>
    <row r="39" spans="1:8" s="235" customFormat="1" x14ac:dyDescent="0.25">
      <c r="A39" s="217">
        <v>1</v>
      </c>
      <c r="B39" s="217" t="s">
        <v>50</v>
      </c>
      <c r="C39" s="217">
        <v>88309</v>
      </c>
      <c r="D39" s="242" t="s">
        <v>870</v>
      </c>
      <c r="E39" s="243" t="s">
        <v>863</v>
      </c>
      <c r="F39" s="216">
        <v>0.4</v>
      </c>
      <c r="G39" s="244">
        <v>21.15</v>
      </c>
      <c r="H39" s="222">
        <v>8.4600000000000009</v>
      </c>
    </row>
    <row r="40" spans="1:8" s="235" customFormat="1" x14ac:dyDescent="0.25">
      <c r="A40" s="217">
        <v>2</v>
      </c>
      <c r="B40" s="217" t="s">
        <v>50</v>
      </c>
      <c r="C40" s="217">
        <v>88316</v>
      </c>
      <c r="D40" s="242" t="s">
        <v>871</v>
      </c>
      <c r="E40" s="243" t="s">
        <v>863</v>
      </c>
      <c r="F40" s="216">
        <v>0.2</v>
      </c>
      <c r="G40" s="244">
        <v>17.04</v>
      </c>
      <c r="H40" s="222">
        <v>3.4</v>
      </c>
    </row>
    <row r="41" spans="1:8" s="235" customFormat="1" ht="25.5" x14ac:dyDescent="0.25">
      <c r="A41" s="217">
        <v>3</v>
      </c>
      <c r="B41" s="217" t="s">
        <v>50</v>
      </c>
      <c r="C41" s="217">
        <v>135</v>
      </c>
      <c r="D41" s="242" t="s">
        <v>896</v>
      </c>
      <c r="E41" s="243" t="s">
        <v>879</v>
      </c>
      <c r="F41" s="216">
        <v>2</v>
      </c>
      <c r="G41" s="244" t="s">
        <v>897</v>
      </c>
      <c r="H41" s="222">
        <v>6.96</v>
      </c>
    </row>
    <row r="42" spans="1:8" s="235" customFormat="1" x14ac:dyDescent="0.25">
      <c r="A42" s="339"/>
      <c r="B42" s="340"/>
      <c r="C42" s="340"/>
      <c r="D42" s="340"/>
      <c r="E42" s="340"/>
      <c r="F42" s="340"/>
      <c r="G42" s="340"/>
      <c r="H42" s="341"/>
    </row>
    <row r="43" spans="1:8" s="235" customFormat="1" x14ac:dyDescent="0.25">
      <c r="A43" s="237" t="s">
        <v>695</v>
      </c>
      <c r="B43" s="704" t="s">
        <v>518</v>
      </c>
      <c r="C43" s="704" t="s">
        <v>34</v>
      </c>
      <c r="D43" s="709" t="s">
        <v>758</v>
      </c>
      <c r="E43" s="238" t="s">
        <v>519</v>
      </c>
      <c r="F43" s="237" t="s">
        <v>41</v>
      </c>
      <c r="G43" s="239" t="s">
        <v>520</v>
      </c>
      <c r="H43" s="240">
        <v>15.809999999999999</v>
      </c>
    </row>
    <row r="44" spans="1:8" s="235" customFormat="1" x14ac:dyDescent="0.25">
      <c r="A44" s="704" t="s">
        <v>4</v>
      </c>
      <c r="B44" s="704"/>
      <c r="C44" s="704"/>
      <c r="D44" s="710"/>
      <c r="E44" s="705" t="s">
        <v>35</v>
      </c>
      <c r="F44" s="707" t="s">
        <v>36</v>
      </c>
      <c r="G44" s="708" t="s">
        <v>40</v>
      </c>
      <c r="H44" s="708"/>
    </row>
    <row r="45" spans="1:8" s="235" customFormat="1" ht="25.5" x14ac:dyDescent="0.25">
      <c r="A45" s="704"/>
      <c r="B45" s="704"/>
      <c r="C45" s="704"/>
      <c r="D45" s="711"/>
      <c r="E45" s="706"/>
      <c r="F45" s="707"/>
      <c r="G45" s="241" t="s">
        <v>37</v>
      </c>
      <c r="H45" s="241" t="s">
        <v>38</v>
      </c>
    </row>
    <row r="46" spans="1:8" s="235" customFormat="1" x14ac:dyDescent="0.25">
      <c r="A46" s="217">
        <v>1</v>
      </c>
      <c r="B46" s="217" t="s">
        <v>50</v>
      </c>
      <c r="C46" s="217">
        <v>88262</v>
      </c>
      <c r="D46" s="242" t="s">
        <v>868</v>
      </c>
      <c r="E46" s="243" t="s">
        <v>863</v>
      </c>
      <c r="F46" s="216">
        <v>0.29509999999999997</v>
      </c>
      <c r="G46" s="244">
        <v>20.82</v>
      </c>
      <c r="H46" s="222">
        <v>6.14</v>
      </c>
    </row>
    <row r="47" spans="1:8" s="235" customFormat="1" x14ac:dyDescent="0.25">
      <c r="A47" s="217">
        <v>2</v>
      </c>
      <c r="B47" s="217" t="s">
        <v>50</v>
      </c>
      <c r="C47" s="217">
        <v>88239</v>
      </c>
      <c r="D47" s="242" t="s">
        <v>898</v>
      </c>
      <c r="E47" s="243" t="s">
        <v>863</v>
      </c>
      <c r="F47" s="216">
        <v>0.21260000000000001</v>
      </c>
      <c r="G47" s="244">
        <v>17.89</v>
      </c>
      <c r="H47" s="222">
        <v>3.8</v>
      </c>
    </row>
    <row r="48" spans="1:8" s="235" customFormat="1" x14ac:dyDescent="0.25">
      <c r="A48" s="217">
        <v>3</v>
      </c>
      <c r="B48" s="217" t="s">
        <v>50</v>
      </c>
      <c r="C48" s="217">
        <v>39397</v>
      </c>
      <c r="D48" s="242" t="s">
        <v>899</v>
      </c>
      <c r="E48" s="243" t="s">
        <v>900</v>
      </c>
      <c r="F48" s="216">
        <v>3.3300000000000003E-2</v>
      </c>
      <c r="G48" s="244" t="s">
        <v>901</v>
      </c>
      <c r="H48" s="222">
        <v>0.6</v>
      </c>
    </row>
    <row r="49" spans="1:8" s="235" customFormat="1" ht="38.25" x14ac:dyDescent="0.25">
      <c r="A49" s="217">
        <v>4</v>
      </c>
      <c r="B49" s="217" t="s">
        <v>98</v>
      </c>
      <c r="C49" s="217" t="s">
        <v>521</v>
      </c>
      <c r="D49" s="242" t="s">
        <v>715</v>
      </c>
      <c r="E49" s="243" t="s">
        <v>716</v>
      </c>
      <c r="F49" s="216">
        <v>2.8E-3</v>
      </c>
      <c r="G49" s="244">
        <v>1885</v>
      </c>
      <c r="H49" s="222">
        <v>5.27</v>
      </c>
    </row>
    <row r="50" spans="1:8" s="235" customFormat="1" x14ac:dyDescent="0.25">
      <c r="A50" s="726"/>
      <c r="B50" s="727"/>
      <c r="C50" s="727"/>
      <c r="D50" s="727"/>
      <c r="E50" s="727"/>
      <c r="F50" s="727"/>
      <c r="G50" s="727"/>
      <c r="H50" s="728"/>
    </row>
    <row r="51" spans="1:8" s="235" customFormat="1" x14ac:dyDescent="0.25">
      <c r="A51" s="237" t="s">
        <v>696</v>
      </c>
      <c r="B51" s="704" t="s">
        <v>518</v>
      </c>
      <c r="C51" s="704" t="s">
        <v>34</v>
      </c>
      <c r="D51" s="709" t="s">
        <v>700</v>
      </c>
      <c r="E51" s="238" t="s">
        <v>519</v>
      </c>
      <c r="F51" s="237" t="s">
        <v>41</v>
      </c>
      <c r="G51" s="239" t="s">
        <v>520</v>
      </c>
      <c r="H51" s="240">
        <v>527.53</v>
      </c>
    </row>
    <row r="52" spans="1:8" s="235" customFormat="1" x14ac:dyDescent="0.25">
      <c r="A52" s="704" t="s">
        <v>4</v>
      </c>
      <c r="B52" s="704"/>
      <c r="C52" s="704"/>
      <c r="D52" s="710"/>
      <c r="E52" s="705" t="s">
        <v>35</v>
      </c>
      <c r="F52" s="707" t="s">
        <v>36</v>
      </c>
      <c r="G52" s="708" t="s">
        <v>40</v>
      </c>
      <c r="H52" s="708"/>
    </row>
    <row r="53" spans="1:8" s="235" customFormat="1" ht="25.5" x14ac:dyDescent="0.25">
      <c r="A53" s="704"/>
      <c r="B53" s="704"/>
      <c r="C53" s="704"/>
      <c r="D53" s="711"/>
      <c r="E53" s="706"/>
      <c r="F53" s="707"/>
      <c r="G53" s="241" t="s">
        <v>37</v>
      </c>
      <c r="H53" s="241" t="s">
        <v>38</v>
      </c>
    </row>
    <row r="54" spans="1:8" s="235" customFormat="1" ht="25.5" x14ac:dyDescent="0.25">
      <c r="A54" s="217">
        <v>1</v>
      </c>
      <c r="B54" s="217" t="s">
        <v>50</v>
      </c>
      <c r="C54" s="217">
        <v>94807</v>
      </c>
      <c r="D54" s="242" t="s">
        <v>902</v>
      </c>
      <c r="E54" s="243" t="s">
        <v>113</v>
      </c>
      <c r="F54" s="216">
        <v>0.54730000000000001</v>
      </c>
      <c r="G54" s="244">
        <v>739.59</v>
      </c>
      <c r="H54" s="222">
        <v>404.77</v>
      </c>
    </row>
    <row r="55" spans="1:8" s="235" customFormat="1" ht="38.25" x14ac:dyDescent="0.25">
      <c r="A55" s="217">
        <v>2</v>
      </c>
      <c r="B55" s="217" t="s">
        <v>50</v>
      </c>
      <c r="C55" s="217">
        <v>88627</v>
      </c>
      <c r="D55" s="242" t="s">
        <v>903</v>
      </c>
      <c r="E55" s="243" t="s">
        <v>770</v>
      </c>
      <c r="F55" s="216">
        <v>4.1625000000000004E-3</v>
      </c>
      <c r="G55" s="244">
        <v>616.96</v>
      </c>
      <c r="H55" s="222">
        <v>2.56</v>
      </c>
    </row>
    <row r="56" spans="1:8" s="235" customFormat="1" x14ac:dyDescent="0.25">
      <c r="A56" s="217">
        <v>3</v>
      </c>
      <c r="B56" s="217" t="s">
        <v>50</v>
      </c>
      <c r="C56" s="217">
        <v>88316</v>
      </c>
      <c r="D56" s="242" t="s">
        <v>871</v>
      </c>
      <c r="E56" s="243" t="s">
        <v>863</v>
      </c>
      <c r="F56" s="216">
        <v>1.5262500000000001</v>
      </c>
      <c r="G56" s="244">
        <v>17.04</v>
      </c>
      <c r="H56" s="222">
        <v>26</v>
      </c>
    </row>
    <row r="57" spans="1:8" s="235" customFormat="1" x14ac:dyDescent="0.25">
      <c r="A57" s="217">
        <v>4</v>
      </c>
      <c r="B57" s="217" t="s">
        <v>50</v>
      </c>
      <c r="C57" s="217">
        <v>88315</v>
      </c>
      <c r="D57" s="242" t="s">
        <v>904</v>
      </c>
      <c r="E57" s="243" t="s">
        <v>863</v>
      </c>
      <c r="F57" s="216">
        <v>2.7749999999999999</v>
      </c>
      <c r="G57" s="244">
        <v>21.35</v>
      </c>
      <c r="H57" s="222">
        <v>59.24</v>
      </c>
    </row>
    <row r="58" spans="1:8" s="235" customFormat="1" ht="25.5" x14ac:dyDescent="0.25">
      <c r="A58" s="217">
        <v>5</v>
      </c>
      <c r="B58" s="217" t="s">
        <v>50</v>
      </c>
      <c r="C58" s="217">
        <v>567</v>
      </c>
      <c r="D58" s="242" t="s">
        <v>905</v>
      </c>
      <c r="E58" s="243" t="s">
        <v>876</v>
      </c>
      <c r="F58" s="216">
        <v>2.9137499999999998</v>
      </c>
      <c r="G58" s="244" t="s">
        <v>906</v>
      </c>
      <c r="H58" s="222">
        <v>34.96</v>
      </c>
    </row>
    <row r="59" spans="1:8" s="235" customFormat="1" x14ac:dyDescent="0.25">
      <c r="A59" s="723"/>
      <c r="B59" s="724"/>
      <c r="C59" s="724"/>
      <c r="D59" s="724"/>
      <c r="E59" s="724"/>
      <c r="F59" s="724"/>
      <c r="G59" s="724"/>
      <c r="H59" s="725"/>
    </row>
    <row r="60" spans="1:8" s="235" customFormat="1" x14ac:dyDescent="0.25">
      <c r="A60" s="237" t="s">
        <v>701</v>
      </c>
      <c r="B60" s="704" t="s">
        <v>518</v>
      </c>
      <c r="C60" s="704" t="s">
        <v>34</v>
      </c>
      <c r="D60" s="709" t="s">
        <v>702</v>
      </c>
      <c r="E60" s="238" t="s">
        <v>519</v>
      </c>
      <c r="F60" s="237" t="s">
        <v>113</v>
      </c>
      <c r="G60" s="239" t="s">
        <v>520</v>
      </c>
      <c r="H60" s="240">
        <v>19.899999999999999</v>
      </c>
    </row>
    <row r="61" spans="1:8" s="235" customFormat="1" x14ac:dyDescent="0.25">
      <c r="A61" s="704" t="s">
        <v>4</v>
      </c>
      <c r="B61" s="704"/>
      <c r="C61" s="704"/>
      <c r="D61" s="710"/>
      <c r="E61" s="705" t="s">
        <v>35</v>
      </c>
      <c r="F61" s="707" t="s">
        <v>36</v>
      </c>
      <c r="G61" s="708" t="s">
        <v>40</v>
      </c>
      <c r="H61" s="708"/>
    </row>
    <row r="62" spans="1:8" s="235" customFormat="1" ht="25.5" x14ac:dyDescent="0.25">
      <c r="A62" s="704"/>
      <c r="B62" s="704"/>
      <c r="C62" s="704"/>
      <c r="D62" s="711"/>
      <c r="E62" s="706"/>
      <c r="F62" s="707"/>
      <c r="G62" s="241" t="s">
        <v>37</v>
      </c>
      <c r="H62" s="241" t="s">
        <v>38</v>
      </c>
    </row>
    <row r="63" spans="1:8" s="235" customFormat="1" ht="25.5" x14ac:dyDescent="0.25">
      <c r="A63" s="217">
        <v>1</v>
      </c>
      <c r="B63" s="217" t="s">
        <v>50</v>
      </c>
      <c r="C63" s="217">
        <v>88248</v>
      </c>
      <c r="D63" s="242" t="s">
        <v>907</v>
      </c>
      <c r="E63" s="243" t="s">
        <v>863</v>
      </c>
      <c r="F63" s="216">
        <v>0.20100000000000001</v>
      </c>
      <c r="G63" s="244">
        <v>17.440000000000001</v>
      </c>
      <c r="H63" s="222">
        <v>3.5</v>
      </c>
    </row>
    <row r="64" spans="1:8" s="235" customFormat="1" x14ac:dyDescent="0.25">
      <c r="A64" s="217">
        <v>2</v>
      </c>
      <c r="B64" s="217" t="s">
        <v>50</v>
      </c>
      <c r="C64" s="217">
        <v>88267</v>
      </c>
      <c r="D64" s="242" t="s">
        <v>869</v>
      </c>
      <c r="E64" s="243" t="s">
        <v>863</v>
      </c>
      <c r="F64" s="216">
        <v>0.20100000000000001</v>
      </c>
      <c r="G64" s="244">
        <v>20.420000000000002</v>
      </c>
      <c r="H64" s="222">
        <v>4.0999999999999996</v>
      </c>
    </row>
    <row r="65" spans="1:8" s="235" customFormat="1" x14ac:dyDescent="0.25">
      <c r="A65" s="217">
        <v>3</v>
      </c>
      <c r="B65" s="217" t="s">
        <v>50</v>
      </c>
      <c r="C65" s="217">
        <v>3143</v>
      </c>
      <c r="D65" s="242" t="s">
        <v>908</v>
      </c>
      <c r="E65" s="243" t="s">
        <v>884</v>
      </c>
      <c r="F65" s="216">
        <v>0.95699999999999996</v>
      </c>
      <c r="G65" s="244" t="s">
        <v>909</v>
      </c>
      <c r="H65" s="222">
        <v>9.77</v>
      </c>
    </row>
    <row r="66" spans="1:8" s="235" customFormat="1" ht="25.5" x14ac:dyDescent="0.25">
      <c r="A66" s="217">
        <v>4</v>
      </c>
      <c r="B66" s="217" t="s">
        <v>50</v>
      </c>
      <c r="C66" s="217">
        <v>3521</v>
      </c>
      <c r="D66" s="242" t="s">
        <v>910</v>
      </c>
      <c r="E66" s="243" t="s">
        <v>884</v>
      </c>
      <c r="F66" s="216">
        <v>1</v>
      </c>
      <c r="G66" s="244" t="s">
        <v>911</v>
      </c>
      <c r="H66" s="222">
        <v>2.5299999999999998</v>
      </c>
    </row>
    <row r="67" spans="1:8" s="235" customFormat="1" x14ac:dyDescent="0.25">
      <c r="A67" s="245"/>
      <c r="B67" s="246"/>
      <c r="C67" s="246"/>
      <c r="D67" s="286"/>
      <c r="E67" s="246"/>
      <c r="F67" s="246"/>
      <c r="G67" s="246"/>
      <c r="H67" s="247"/>
    </row>
    <row r="68" spans="1:8" s="235" customFormat="1" x14ac:dyDescent="0.25">
      <c r="A68" s="237" t="s">
        <v>703</v>
      </c>
      <c r="B68" s="704" t="s">
        <v>518</v>
      </c>
      <c r="C68" s="704" t="s">
        <v>34</v>
      </c>
      <c r="D68" s="709" t="s">
        <v>707</v>
      </c>
      <c r="E68" s="238" t="s">
        <v>519</v>
      </c>
      <c r="F68" s="237" t="s">
        <v>113</v>
      </c>
      <c r="G68" s="239" t="s">
        <v>520</v>
      </c>
      <c r="H68" s="240">
        <v>22.16</v>
      </c>
    </row>
    <row r="69" spans="1:8" s="235" customFormat="1" x14ac:dyDescent="0.25">
      <c r="A69" s="704" t="s">
        <v>4</v>
      </c>
      <c r="B69" s="704"/>
      <c r="C69" s="704"/>
      <c r="D69" s="710"/>
      <c r="E69" s="705" t="s">
        <v>35</v>
      </c>
      <c r="F69" s="707" t="s">
        <v>36</v>
      </c>
      <c r="G69" s="708" t="s">
        <v>40</v>
      </c>
      <c r="H69" s="708"/>
    </row>
    <row r="70" spans="1:8" s="235" customFormat="1" ht="25.5" x14ac:dyDescent="0.25">
      <c r="A70" s="704"/>
      <c r="B70" s="704"/>
      <c r="C70" s="704"/>
      <c r="D70" s="711"/>
      <c r="E70" s="706"/>
      <c r="F70" s="707"/>
      <c r="G70" s="241" t="s">
        <v>37</v>
      </c>
      <c r="H70" s="241" t="s">
        <v>38</v>
      </c>
    </row>
    <row r="71" spans="1:8" s="235" customFormat="1" x14ac:dyDescent="0.25">
      <c r="A71" s="217">
        <v>1</v>
      </c>
      <c r="B71" s="217" t="s">
        <v>50</v>
      </c>
      <c r="C71" s="217">
        <v>88247</v>
      </c>
      <c r="D71" s="242" t="s">
        <v>912</v>
      </c>
      <c r="E71" s="243" t="s">
        <v>863</v>
      </c>
      <c r="F71" s="216">
        <v>1</v>
      </c>
      <c r="G71" s="244">
        <v>19.87</v>
      </c>
      <c r="H71" s="222">
        <v>19.87</v>
      </c>
    </row>
    <row r="72" spans="1:8" s="235" customFormat="1" ht="25.5" x14ac:dyDescent="0.25">
      <c r="A72" s="217">
        <v>2</v>
      </c>
      <c r="B72" s="217" t="s">
        <v>50</v>
      </c>
      <c r="C72" s="217">
        <v>38091</v>
      </c>
      <c r="D72" s="242" t="s">
        <v>913</v>
      </c>
      <c r="E72" s="243" t="s">
        <v>884</v>
      </c>
      <c r="F72" s="216">
        <v>1</v>
      </c>
      <c r="G72" s="244" t="s">
        <v>914</v>
      </c>
      <c r="H72" s="222">
        <v>2.29</v>
      </c>
    </row>
    <row r="73" spans="1:8" s="235" customFormat="1" x14ac:dyDescent="0.25">
      <c r="A73" s="339"/>
      <c r="B73" s="340"/>
      <c r="C73" s="340"/>
      <c r="D73" s="342"/>
      <c r="E73" s="340"/>
      <c r="F73" s="340"/>
      <c r="G73" s="340"/>
      <c r="H73" s="341"/>
    </row>
    <row r="74" spans="1:8" s="235" customFormat="1" x14ac:dyDescent="0.25">
      <c r="A74" s="237" t="s">
        <v>704</v>
      </c>
      <c r="B74" s="704" t="s">
        <v>518</v>
      </c>
      <c r="C74" s="704" t="s">
        <v>34</v>
      </c>
      <c r="D74" s="709" t="s">
        <v>749</v>
      </c>
      <c r="E74" s="238" t="s">
        <v>519</v>
      </c>
      <c r="F74" s="237" t="s">
        <v>113</v>
      </c>
      <c r="G74" s="239" t="s">
        <v>520</v>
      </c>
      <c r="H74" s="240">
        <v>79.52</v>
      </c>
    </row>
    <row r="75" spans="1:8" s="235" customFormat="1" x14ac:dyDescent="0.25">
      <c r="A75" s="704" t="s">
        <v>4</v>
      </c>
      <c r="B75" s="704"/>
      <c r="C75" s="704"/>
      <c r="D75" s="710"/>
      <c r="E75" s="705" t="s">
        <v>35</v>
      </c>
      <c r="F75" s="707" t="s">
        <v>36</v>
      </c>
      <c r="G75" s="708" t="s">
        <v>40</v>
      </c>
      <c r="H75" s="708"/>
    </row>
    <row r="76" spans="1:8" s="235" customFormat="1" ht="25.5" x14ac:dyDescent="0.25">
      <c r="A76" s="704"/>
      <c r="B76" s="704"/>
      <c r="C76" s="704"/>
      <c r="D76" s="711"/>
      <c r="E76" s="706"/>
      <c r="F76" s="707"/>
      <c r="G76" s="241" t="s">
        <v>37</v>
      </c>
      <c r="H76" s="241" t="s">
        <v>38</v>
      </c>
    </row>
    <row r="77" spans="1:8" s="235" customFormat="1" x14ac:dyDescent="0.25">
      <c r="A77" s="217">
        <v>1</v>
      </c>
      <c r="B77" s="217" t="s">
        <v>50</v>
      </c>
      <c r="C77" s="217">
        <v>88264</v>
      </c>
      <c r="D77" s="242" t="s">
        <v>915</v>
      </c>
      <c r="E77" s="243" t="s">
        <v>863</v>
      </c>
      <c r="F77" s="216">
        <v>0.25</v>
      </c>
      <c r="G77" s="244">
        <v>23.27</v>
      </c>
      <c r="H77" s="222">
        <v>5.81</v>
      </c>
    </row>
    <row r="78" spans="1:8" s="235" customFormat="1" x14ac:dyDescent="0.25">
      <c r="A78" s="217">
        <v>2</v>
      </c>
      <c r="B78" s="217" t="s">
        <v>50</v>
      </c>
      <c r="C78" s="217">
        <v>88247</v>
      </c>
      <c r="D78" s="242" t="s">
        <v>912</v>
      </c>
      <c r="E78" s="243" t="s">
        <v>863</v>
      </c>
      <c r="F78" s="216">
        <v>0.25</v>
      </c>
      <c r="G78" s="244">
        <v>19.87</v>
      </c>
      <c r="H78" s="222">
        <v>4.96</v>
      </c>
    </row>
    <row r="79" spans="1:8" s="235" customFormat="1" ht="25.5" x14ac:dyDescent="0.25">
      <c r="A79" s="217">
        <v>3</v>
      </c>
      <c r="B79" s="217" t="s">
        <v>50</v>
      </c>
      <c r="C79" s="217">
        <v>39465</v>
      </c>
      <c r="D79" s="242" t="s">
        <v>916</v>
      </c>
      <c r="E79" s="243" t="s">
        <v>884</v>
      </c>
      <c r="F79" s="216">
        <v>1</v>
      </c>
      <c r="G79" s="244" t="s">
        <v>917</v>
      </c>
      <c r="H79" s="222">
        <v>68.75</v>
      </c>
    </row>
    <row r="80" spans="1:8" s="235" customFormat="1" x14ac:dyDescent="0.25">
      <c r="A80" s="287"/>
      <c r="B80" s="288"/>
      <c r="C80" s="288"/>
      <c r="D80" s="232"/>
      <c r="E80" s="233"/>
      <c r="F80" s="289"/>
      <c r="G80" s="290"/>
      <c r="H80" s="291"/>
    </row>
    <row r="81" spans="1:8" s="235" customFormat="1" x14ac:dyDescent="0.25">
      <c r="A81" s="237" t="s">
        <v>705</v>
      </c>
      <c r="B81" s="704" t="s">
        <v>518</v>
      </c>
      <c r="C81" s="704" t="s">
        <v>34</v>
      </c>
      <c r="D81" s="709" t="s">
        <v>708</v>
      </c>
      <c r="E81" s="238" t="s">
        <v>519</v>
      </c>
      <c r="F81" s="237" t="s">
        <v>113</v>
      </c>
      <c r="G81" s="239" t="s">
        <v>520</v>
      </c>
      <c r="H81" s="240">
        <v>198.38</v>
      </c>
    </row>
    <row r="82" spans="1:8" s="235" customFormat="1" x14ac:dyDescent="0.25">
      <c r="A82" s="704" t="s">
        <v>4</v>
      </c>
      <c r="B82" s="704"/>
      <c r="C82" s="704"/>
      <c r="D82" s="710"/>
      <c r="E82" s="705" t="s">
        <v>35</v>
      </c>
      <c r="F82" s="707" t="s">
        <v>36</v>
      </c>
      <c r="G82" s="708" t="s">
        <v>40</v>
      </c>
      <c r="H82" s="708"/>
    </row>
    <row r="83" spans="1:8" s="235" customFormat="1" ht="25.5" x14ac:dyDescent="0.25">
      <c r="A83" s="704"/>
      <c r="B83" s="704"/>
      <c r="C83" s="704"/>
      <c r="D83" s="711"/>
      <c r="E83" s="706"/>
      <c r="F83" s="707"/>
      <c r="G83" s="241" t="s">
        <v>37</v>
      </c>
      <c r="H83" s="241" t="s">
        <v>38</v>
      </c>
    </row>
    <row r="84" spans="1:8" s="235" customFormat="1" ht="25.5" x14ac:dyDescent="0.25">
      <c r="A84" s="217">
        <v>1</v>
      </c>
      <c r="B84" s="217" t="s">
        <v>50</v>
      </c>
      <c r="C84" s="217">
        <v>39445</v>
      </c>
      <c r="D84" s="242" t="s">
        <v>918</v>
      </c>
      <c r="E84" s="243" t="s">
        <v>884</v>
      </c>
      <c r="F84" s="216">
        <v>1.2050000000000001</v>
      </c>
      <c r="G84" s="244" t="s">
        <v>919</v>
      </c>
      <c r="H84" s="222">
        <v>170.47</v>
      </c>
    </row>
    <row r="85" spans="1:8" s="235" customFormat="1" x14ac:dyDescent="0.25">
      <c r="A85" s="217">
        <v>2</v>
      </c>
      <c r="B85" s="217" t="s">
        <v>50</v>
      </c>
      <c r="C85" s="217">
        <v>88247</v>
      </c>
      <c r="D85" s="242" t="s">
        <v>912</v>
      </c>
      <c r="E85" s="243" t="s">
        <v>863</v>
      </c>
      <c r="F85" s="216">
        <v>1.405</v>
      </c>
      <c r="G85" s="244">
        <v>19.87</v>
      </c>
      <c r="H85" s="222">
        <v>27.91</v>
      </c>
    </row>
    <row r="86" spans="1:8" s="235" customFormat="1" x14ac:dyDescent="0.25">
      <c r="A86" s="217">
        <v>3</v>
      </c>
      <c r="B86" s="217" t="s">
        <v>50</v>
      </c>
      <c r="C86" s="217">
        <v>88264</v>
      </c>
      <c r="D86" s="242" t="s">
        <v>915</v>
      </c>
      <c r="E86" s="243" t="s">
        <v>863</v>
      </c>
      <c r="F86" s="216">
        <v>0.7</v>
      </c>
      <c r="G86" s="244">
        <v>23.27</v>
      </c>
      <c r="H86" s="222">
        <v>16.28</v>
      </c>
    </row>
    <row r="87" spans="1:8" s="235" customFormat="1" x14ac:dyDescent="0.25">
      <c r="A87" s="287"/>
      <c r="B87" s="288"/>
      <c r="C87" s="288"/>
      <c r="D87" s="232"/>
      <c r="E87" s="233"/>
      <c r="F87" s="289"/>
      <c r="G87" s="290"/>
      <c r="H87" s="291"/>
    </row>
    <row r="88" spans="1:8" s="235" customFormat="1" x14ac:dyDescent="0.25">
      <c r="A88" s="237" t="s">
        <v>710</v>
      </c>
      <c r="B88" s="704" t="s">
        <v>518</v>
      </c>
      <c r="C88" s="704" t="s">
        <v>34</v>
      </c>
      <c r="D88" s="709" t="s">
        <v>706</v>
      </c>
      <c r="E88" s="238" t="s">
        <v>519</v>
      </c>
      <c r="F88" s="237" t="s">
        <v>113</v>
      </c>
      <c r="G88" s="239" t="s">
        <v>520</v>
      </c>
      <c r="H88" s="240">
        <v>14.82</v>
      </c>
    </row>
    <row r="89" spans="1:8" s="235" customFormat="1" x14ac:dyDescent="0.25">
      <c r="A89" s="704" t="s">
        <v>4</v>
      </c>
      <c r="B89" s="704"/>
      <c r="C89" s="704"/>
      <c r="D89" s="710"/>
      <c r="E89" s="705" t="s">
        <v>35</v>
      </c>
      <c r="F89" s="707" t="s">
        <v>36</v>
      </c>
      <c r="G89" s="708" t="s">
        <v>40</v>
      </c>
      <c r="H89" s="708"/>
    </row>
    <row r="90" spans="1:8" s="235" customFormat="1" ht="25.5" x14ac:dyDescent="0.25">
      <c r="A90" s="704"/>
      <c r="B90" s="704"/>
      <c r="C90" s="704"/>
      <c r="D90" s="711"/>
      <c r="E90" s="706"/>
      <c r="F90" s="707"/>
      <c r="G90" s="241" t="s">
        <v>37</v>
      </c>
      <c r="H90" s="241" t="s">
        <v>38</v>
      </c>
    </row>
    <row r="91" spans="1:8" s="235" customFormat="1" x14ac:dyDescent="0.25">
      <c r="A91" s="217">
        <v>1</v>
      </c>
      <c r="B91" s="217" t="s">
        <v>50</v>
      </c>
      <c r="C91" s="217">
        <v>88264</v>
      </c>
      <c r="D91" s="242" t="s">
        <v>915</v>
      </c>
      <c r="E91" s="243" t="s">
        <v>863</v>
      </c>
      <c r="F91" s="216">
        <v>0.47320000000000001</v>
      </c>
      <c r="G91" s="244">
        <v>23.27</v>
      </c>
      <c r="H91" s="222">
        <v>11.01</v>
      </c>
    </row>
    <row r="92" spans="1:8" s="235" customFormat="1" x14ac:dyDescent="0.25">
      <c r="A92" s="217">
        <v>2</v>
      </c>
      <c r="B92" s="217" t="s">
        <v>50</v>
      </c>
      <c r="C92" s="217">
        <v>88247</v>
      </c>
      <c r="D92" s="242" t="s">
        <v>912</v>
      </c>
      <c r="E92" s="243" t="s">
        <v>863</v>
      </c>
      <c r="F92" s="216">
        <v>0.19220000000000001</v>
      </c>
      <c r="G92" s="244">
        <v>19.87</v>
      </c>
      <c r="H92" s="222">
        <v>3.81</v>
      </c>
    </row>
    <row r="93" spans="1:8" s="235" customFormat="1" x14ac:dyDescent="0.25">
      <c r="A93" s="217">
        <v>3</v>
      </c>
      <c r="B93" s="217" t="s">
        <v>51</v>
      </c>
      <c r="C93" s="217">
        <v>6294</v>
      </c>
      <c r="D93" s="242" t="s">
        <v>920</v>
      </c>
      <c r="E93" s="243" t="s">
        <v>884</v>
      </c>
      <c r="F93" s="216">
        <v>1</v>
      </c>
      <c r="G93" s="244" t="s">
        <v>921</v>
      </c>
      <c r="H93" s="222">
        <v>7.65</v>
      </c>
    </row>
    <row r="94" spans="1:8" s="235" customFormat="1" x14ac:dyDescent="0.25">
      <c r="A94" s="287"/>
      <c r="B94" s="288"/>
      <c r="C94" s="288"/>
      <c r="D94" s="232"/>
      <c r="E94" s="233"/>
      <c r="F94" s="289"/>
      <c r="G94" s="290"/>
      <c r="H94" s="291"/>
    </row>
    <row r="95" spans="1:8" s="235" customFormat="1" x14ac:dyDescent="0.25">
      <c r="A95" s="237" t="s">
        <v>748</v>
      </c>
      <c r="B95" s="704" t="s">
        <v>518</v>
      </c>
      <c r="C95" s="704" t="s">
        <v>34</v>
      </c>
      <c r="D95" s="709" t="s">
        <v>709</v>
      </c>
      <c r="E95" s="238" t="s">
        <v>519</v>
      </c>
      <c r="F95" s="237" t="s">
        <v>113</v>
      </c>
      <c r="G95" s="239" t="s">
        <v>520</v>
      </c>
      <c r="H95" s="240">
        <v>3319.0100000000016</v>
      </c>
    </row>
    <row r="96" spans="1:8" s="235" customFormat="1" x14ac:dyDescent="0.25">
      <c r="A96" s="704" t="s">
        <v>4</v>
      </c>
      <c r="B96" s="704"/>
      <c r="C96" s="704"/>
      <c r="D96" s="710"/>
      <c r="E96" s="705" t="s">
        <v>35</v>
      </c>
      <c r="F96" s="707" t="s">
        <v>36</v>
      </c>
      <c r="G96" s="708" t="s">
        <v>40</v>
      </c>
      <c r="H96" s="708"/>
    </row>
    <row r="97" spans="1:8" s="235" customFormat="1" ht="25.5" x14ac:dyDescent="0.25">
      <c r="A97" s="704"/>
      <c r="B97" s="704"/>
      <c r="C97" s="704"/>
      <c r="D97" s="711"/>
      <c r="E97" s="706"/>
      <c r="F97" s="707"/>
      <c r="G97" s="241" t="s">
        <v>37</v>
      </c>
      <c r="H97" s="241" t="s">
        <v>38</v>
      </c>
    </row>
    <row r="98" spans="1:8" s="235" customFormat="1" ht="38.25" x14ac:dyDescent="0.25">
      <c r="A98" s="217">
        <v>1</v>
      </c>
      <c r="B98" s="217" t="s">
        <v>50</v>
      </c>
      <c r="C98" s="217">
        <v>101166</v>
      </c>
      <c r="D98" s="242" t="s">
        <v>922</v>
      </c>
      <c r="E98" s="243" t="s">
        <v>770</v>
      </c>
      <c r="F98" s="216">
        <v>7.0000000000000007E-2</v>
      </c>
      <c r="G98" s="244">
        <v>609.29</v>
      </c>
      <c r="H98" s="222">
        <v>42.65</v>
      </c>
    </row>
    <row r="99" spans="1:8" s="235" customFormat="1" x14ac:dyDescent="0.25">
      <c r="A99" s="217">
        <v>2</v>
      </c>
      <c r="B99" s="217" t="s">
        <v>50</v>
      </c>
      <c r="C99" s="217">
        <v>96995</v>
      </c>
      <c r="D99" s="242" t="s">
        <v>923</v>
      </c>
      <c r="E99" s="243" t="s">
        <v>770</v>
      </c>
      <c r="F99" s="216">
        <v>0.1</v>
      </c>
      <c r="G99" s="244">
        <v>40.869999999999997</v>
      </c>
      <c r="H99" s="222">
        <v>4.08</v>
      </c>
    </row>
    <row r="100" spans="1:8" s="235" customFormat="1" ht="38.25" x14ac:dyDescent="0.25">
      <c r="A100" s="217">
        <v>3</v>
      </c>
      <c r="B100" s="217" t="s">
        <v>50</v>
      </c>
      <c r="C100" s="217">
        <v>87878</v>
      </c>
      <c r="D100" s="242" t="s">
        <v>924</v>
      </c>
      <c r="E100" s="243" t="s">
        <v>41</v>
      </c>
      <c r="F100" s="216">
        <v>7.29</v>
      </c>
      <c r="G100" s="244">
        <v>4.1399999999999997</v>
      </c>
      <c r="H100" s="222">
        <v>30.18</v>
      </c>
    </row>
    <row r="101" spans="1:8" s="235" customFormat="1" ht="38.25" x14ac:dyDescent="0.25">
      <c r="A101" s="217">
        <v>4</v>
      </c>
      <c r="B101" s="217" t="s">
        <v>50</v>
      </c>
      <c r="C101" s="217">
        <v>87775</v>
      </c>
      <c r="D101" s="242" t="s">
        <v>925</v>
      </c>
      <c r="E101" s="243" t="s">
        <v>41</v>
      </c>
      <c r="F101" s="216">
        <v>6.84</v>
      </c>
      <c r="G101" s="244">
        <v>46.2</v>
      </c>
      <c r="H101" s="222">
        <v>316</v>
      </c>
    </row>
    <row r="102" spans="1:8" s="235" customFormat="1" ht="25.5" x14ac:dyDescent="0.25">
      <c r="A102" s="217">
        <v>5</v>
      </c>
      <c r="B102" s="217" t="s">
        <v>50</v>
      </c>
      <c r="C102" s="217">
        <v>88411</v>
      </c>
      <c r="D102" s="242" t="s">
        <v>926</v>
      </c>
      <c r="E102" s="243" t="s">
        <v>41</v>
      </c>
      <c r="F102" s="216">
        <v>6.84</v>
      </c>
      <c r="G102" s="244">
        <v>2.71</v>
      </c>
      <c r="H102" s="222">
        <v>18.53</v>
      </c>
    </row>
    <row r="103" spans="1:8" s="235" customFormat="1" ht="25.5" x14ac:dyDescent="0.25">
      <c r="A103" s="217">
        <v>6</v>
      </c>
      <c r="B103" s="217" t="s">
        <v>50</v>
      </c>
      <c r="C103" s="217">
        <v>88489</v>
      </c>
      <c r="D103" s="242" t="s">
        <v>927</v>
      </c>
      <c r="E103" s="243" t="s">
        <v>41</v>
      </c>
      <c r="F103" s="216">
        <v>6.81</v>
      </c>
      <c r="G103" s="244">
        <v>11.33</v>
      </c>
      <c r="H103" s="222">
        <v>77.150000000000006</v>
      </c>
    </row>
    <row r="104" spans="1:8" s="235" customFormat="1" ht="38.25" x14ac:dyDescent="0.25">
      <c r="A104" s="217">
        <v>7</v>
      </c>
      <c r="B104" s="217" t="s">
        <v>50</v>
      </c>
      <c r="C104" s="217">
        <v>97886</v>
      </c>
      <c r="D104" s="242" t="s">
        <v>840</v>
      </c>
      <c r="E104" s="243" t="s">
        <v>113</v>
      </c>
      <c r="F104" s="216">
        <v>1</v>
      </c>
      <c r="G104" s="244">
        <v>146.56</v>
      </c>
      <c r="H104" s="222">
        <v>146.56</v>
      </c>
    </row>
    <row r="105" spans="1:8" s="235" customFormat="1" ht="38.25" x14ac:dyDescent="0.25">
      <c r="A105" s="217">
        <v>8</v>
      </c>
      <c r="B105" s="217" t="s">
        <v>50</v>
      </c>
      <c r="C105" s="217">
        <v>100758</v>
      </c>
      <c r="D105" s="242" t="s">
        <v>928</v>
      </c>
      <c r="E105" s="243" t="s">
        <v>41</v>
      </c>
      <c r="F105" s="216">
        <v>2.5</v>
      </c>
      <c r="G105" s="244">
        <v>39.69</v>
      </c>
      <c r="H105" s="222">
        <v>99.22</v>
      </c>
    </row>
    <row r="106" spans="1:8" s="235" customFormat="1" ht="38.25" x14ac:dyDescent="0.25">
      <c r="A106" s="217">
        <v>9</v>
      </c>
      <c r="B106" s="217" t="s">
        <v>50</v>
      </c>
      <c r="C106" s="217">
        <v>94963</v>
      </c>
      <c r="D106" s="242" t="s">
        <v>929</v>
      </c>
      <c r="E106" s="243" t="s">
        <v>770</v>
      </c>
      <c r="F106" s="216">
        <v>0.02</v>
      </c>
      <c r="G106" s="244">
        <v>419.83</v>
      </c>
      <c r="H106" s="222">
        <v>8.39</v>
      </c>
    </row>
    <row r="107" spans="1:8" s="235" customFormat="1" ht="38.25" x14ac:dyDescent="0.25">
      <c r="A107" s="217">
        <v>10</v>
      </c>
      <c r="B107" s="217" t="s">
        <v>50</v>
      </c>
      <c r="C107" s="217">
        <v>97888</v>
      </c>
      <c r="D107" s="242" t="s">
        <v>930</v>
      </c>
      <c r="E107" s="243" t="s">
        <v>113</v>
      </c>
      <c r="F107" s="216">
        <v>1</v>
      </c>
      <c r="G107" s="244">
        <v>449.9</v>
      </c>
      <c r="H107" s="222">
        <v>449.9</v>
      </c>
    </row>
    <row r="108" spans="1:8" s="235" customFormat="1" x14ac:dyDescent="0.25">
      <c r="A108" s="217">
        <v>11</v>
      </c>
      <c r="B108" s="217" t="s">
        <v>50</v>
      </c>
      <c r="C108" s="217">
        <v>88264</v>
      </c>
      <c r="D108" s="242" t="s">
        <v>915</v>
      </c>
      <c r="E108" s="243" t="s">
        <v>863</v>
      </c>
      <c r="F108" s="216">
        <v>6.79</v>
      </c>
      <c r="G108" s="244">
        <v>23.27</v>
      </c>
      <c r="H108" s="222">
        <v>158</v>
      </c>
    </row>
    <row r="109" spans="1:8" s="235" customFormat="1" x14ac:dyDescent="0.25">
      <c r="A109" s="217">
        <v>12</v>
      </c>
      <c r="B109" s="217" t="s">
        <v>50</v>
      </c>
      <c r="C109" s="217">
        <v>88247</v>
      </c>
      <c r="D109" s="242" t="s">
        <v>912</v>
      </c>
      <c r="E109" s="243" t="s">
        <v>863</v>
      </c>
      <c r="F109" s="216">
        <v>9.27</v>
      </c>
      <c r="G109" s="244">
        <v>19.87</v>
      </c>
      <c r="H109" s="222">
        <v>184.19</v>
      </c>
    </row>
    <row r="110" spans="1:8" s="235" customFormat="1" ht="25.5" x14ac:dyDescent="0.25">
      <c r="A110" s="217">
        <v>13</v>
      </c>
      <c r="B110" s="217" t="s">
        <v>50</v>
      </c>
      <c r="C110" s="217">
        <v>2633</v>
      </c>
      <c r="D110" s="242" t="s">
        <v>931</v>
      </c>
      <c r="E110" s="243" t="s">
        <v>884</v>
      </c>
      <c r="F110" s="216">
        <v>2</v>
      </c>
      <c r="G110" s="244" t="s">
        <v>932</v>
      </c>
      <c r="H110" s="222">
        <v>7.74</v>
      </c>
    </row>
    <row r="111" spans="1:8" s="235" customFormat="1" x14ac:dyDescent="0.25">
      <c r="A111" s="217">
        <v>14</v>
      </c>
      <c r="B111" s="217" t="s">
        <v>50</v>
      </c>
      <c r="C111" s="217">
        <v>39209</v>
      </c>
      <c r="D111" s="242" t="s">
        <v>933</v>
      </c>
      <c r="E111" s="243" t="s">
        <v>884</v>
      </c>
      <c r="F111" s="216">
        <v>4</v>
      </c>
      <c r="G111" s="244" t="s">
        <v>934</v>
      </c>
      <c r="H111" s="222">
        <v>2.04</v>
      </c>
    </row>
    <row r="112" spans="1:8" s="235" customFormat="1" x14ac:dyDescent="0.25">
      <c r="A112" s="217">
        <v>15</v>
      </c>
      <c r="B112" s="217" t="s">
        <v>50</v>
      </c>
      <c r="C112" s="217">
        <v>39211</v>
      </c>
      <c r="D112" s="242" t="s">
        <v>935</v>
      </c>
      <c r="E112" s="243" t="s">
        <v>884</v>
      </c>
      <c r="F112" s="216">
        <v>2</v>
      </c>
      <c r="G112" s="244" t="s">
        <v>936</v>
      </c>
      <c r="H112" s="222">
        <v>2.82</v>
      </c>
    </row>
    <row r="113" spans="1:8" s="235" customFormat="1" x14ac:dyDescent="0.25">
      <c r="A113" s="217">
        <v>16</v>
      </c>
      <c r="B113" s="217" t="s">
        <v>50</v>
      </c>
      <c r="C113" s="217">
        <v>39175</v>
      </c>
      <c r="D113" s="242" t="s">
        <v>937</v>
      </c>
      <c r="E113" s="243" t="s">
        <v>884</v>
      </c>
      <c r="F113" s="216">
        <v>4</v>
      </c>
      <c r="G113" s="244" t="s">
        <v>938</v>
      </c>
      <c r="H113" s="222">
        <v>3.96</v>
      </c>
    </row>
    <row r="114" spans="1:8" s="235" customFormat="1" x14ac:dyDescent="0.25">
      <c r="A114" s="217">
        <v>17</v>
      </c>
      <c r="B114" s="217" t="s">
        <v>50</v>
      </c>
      <c r="C114" s="217">
        <v>39177</v>
      </c>
      <c r="D114" s="242" t="s">
        <v>939</v>
      </c>
      <c r="E114" s="243" t="s">
        <v>884</v>
      </c>
      <c r="F114" s="216">
        <v>2</v>
      </c>
      <c r="G114" s="244" t="s">
        <v>940</v>
      </c>
      <c r="H114" s="222">
        <v>3.24</v>
      </c>
    </row>
    <row r="115" spans="1:8" s="235" customFormat="1" x14ac:dyDescent="0.25">
      <c r="A115" s="217">
        <v>18</v>
      </c>
      <c r="B115" s="217" t="s">
        <v>50</v>
      </c>
      <c r="C115" s="217">
        <v>862</v>
      </c>
      <c r="D115" s="242" t="s">
        <v>941</v>
      </c>
      <c r="E115" s="243" t="s">
        <v>876</v>
      </c>
      <c r="F115" s="216">
        <v>2</v>
      </c>
      <c r="G115" s="244" t="s">
        <v>942</v>
      </c>
      <c r="H115" s="222">
        <v>18.46</v>
      </c>
    </row>
    <row r="116" spans="1:8" s="235" customFormat="1" x14ac:dyDescent="0.25">
      <c r="A116" s="217">
        <v>19</v>
      </c>
      <c r="B116" s="217" t="s">
        <v>50</v>
      </c>
      <c r="C116" s="217">
        <v>2557</v>
      </c>
      <c r="D116" s="242" t="s">
        <v>943</v>
      </c>
      <c r="E116" s="243" t="s">
        <v>884</v>
      </c>
      <c r="F116" s="216">
        <v>2</v>
      </c>
      <c r="G116" s="244" t="s">
        <v>944</v>
      </c>
      <c r="H116" s="222">
        <v>6.02</v>
      </c>
    </row>
    <row r="117" spans="1:8" s="235" customFormat="1" ht="38.25" x14ac:dyDescent="0.25">
      <c r="A117" s="217">
        <v>20</v>
      </c>
      <c r="B117" s="217" t="s">
        <v>50</v>
      </c>
      <c r="C117" s="217">
        <v>3380</v>
      </c>
      <c r="D117" s="242" t="s">
        <v>945</v>
      </c>
      <c r="E117" s="243" t="s">
        <v>884</v>
      </c>
      <c r="F117" s="216">
        <v>1</v>
      </c>
      <c r="G117" s="244" t="s">
        <v>946</v>
      </c>
      <c r="H117" s="222">
        <v>71.900000000000006</v>
      </c>
    </row>
    <row r="118" spans="1:8" s="235" customFormat="1" x14ac:dyDescent="0.25">
      <c r="A118" s="217">
        <v>21</v>
      </c>
      <c r="B118" s="217" t="s">
        <v>50</v>
      </c>
      <c r="C118" s="217">
        <v>2684</v>
      </c>
      <c r="D118" s="242" t="s">
        <v>947</v>
      </c>
      <c r="E118" s="243" t="s">
        <v>876</v>
      </c>
      <c r="F118" s="216">
        <v>3</v>
      </c>
      <c r="G118" s="244" t="s">
        <v>948</v>
      </c>
      <c r="H118" s="222">
        <v>33.479999999999997</v>
      </c>
    </row>
    <row r="119" spans="1:8" s="235" customFormat="1" x14ac:dyDescent="0.25">
      <c r="A119" s="217">
        <v>22</v>
      </c>
      <c r="B119" s="217" t="s">
        <v>50</v>
      </c>
      <c r="C119" s="217">
        <v>2674</v>
      </c>
      <c r="D119" s="242" t="s">
        <v>949</v>
      </c>
      <c r="E119" s="243" t="s">
        <v>876</v>
      </c>
      <c r="F119" s="216">
        <v>3</v>
      </c>
      <c r="G119" s="244" t="s">
        <v>950</v>
      </c>
      <c r="H119" s="222">
        <v>16.079999999999998</v>
      </c>
    </row>
    <row r="120" spans="1:8" s="235" customFormat="1" ht="25.5" x14ac:dyDescent="0.25">
      <c r="A120" s="217">
        <v>23</v>
      </c>
      <c r="B120" s="217" t="s">
        <v>50</v>
      </c>
      <c r="C120" s="217">
        <v>430</v>
      </c>
      <c r="D120" s="242" t="s">
        <v>951</v>
      </c>
      <c r="E120" s="243" t="s">
        <v>884</v>
      </c>
      <c r="F120" s="216">
        <v>2</v>
      </c>
      <c r="G120" s="244" t="s">
        <v>952</v>
      </c>
      <c r="H120" s="222">
        <v>23.7</v>
      </c>
    </row>
    <row r="121" spans="1:8" s="235" customFormat="1" x14ac:dyDescent="0.25">
      <c r="A121" s="217">
        <v>24</v>
      </c>
      <c r="B121" s="217" t="s">
        <v>50</v>
      </c>
      <c r="C121" s="217">
        <v>2388</v>
      </c>
      <c r="D121" s="242" t="s">
        <v>953</v>
      </c>
      <c r="E121" s="243" t="s">
        <v>884</v>
      </c>
      <c r="F121" s="216">
        <v>1</v>
      </c>
      <c r="G121" s="244" t="s">
        <v>954</v>
      </c>
      <c r="H121" s="222">
        <v>64.040000000000006</v>
      </c>
    </row>
    <row r="122" spans="1:8" s="235" customFormat="1" x14ac:dyDescent="0.25">
      <c r="A122" s="217">
        <v>25</v>
      </c>
      <c r="B122" s="217" t="s">
        <v>51</v>
      </c>
      <c r="C122" s="217">
        <v>6117</v>
      </c>
      <c r="D122" s="242" t="s">
        <v>955</v>
      </c>
      <c r="E122" s="243" t="s">
        <v>956</v>
      </c>
      <c r="F122" s="216">
        <v>28</v>
      </c>
      <c r="G122" s="244" t="s">
        <v>957</v>
      </c>
      <c r="H122" s="222">
        <v>343.28</v>
      </c>
    </row>
    <row r="123" spans="1:8" s="235" customFormat="1" x14ac:dyDescent="0.25">
      <c r="A123" s="217">
        <v>26</v>
      </c>
      <c r="B123" s="217" t="s">
        <v>50</v>
      </c>
      <c r="C123" s="217">
        <v>1168</v>
      </c>
      <c r="D123" s="242" t="s">
        <v>958</v>
      </c>
      <c r="E123" s="243" t="s">
        <v>884</v>
      </c>
      <c r="F123" s="216">
        <v>1</v>
      </c>
      <c r="G123" s="244" t="s">
        <v>959</v>
      </c>
      <c r="H123" s="222">
        <v>57.83</v>
      </c>
    </row>
    <row r="124" spans="1:8" s="235" customFormat="1" ht="25.5" x14ac:dyDescent="0.25">
      <c r="A124" s="217">
        <v>27</v>
      </c>
      <c r="B124" s="217" t="s">
        <v>50</v>
      </c>
      <c r="C124" s="217">
        <v>1879</v>
      </c>
      <c r="D124" s="242" t="s">
        <v>960</v>
      </c>
      <c r="E124" s="243" t="s">
        <v>884</v>
      </c>
      <c r="F124" s="216">
        <v>2</v>
      </c>
      <c r="G124" s="244" t="s">
        <v>911</v>
      </c>
      <c r="H124" s="222">
        <v>5.0599999999999996</v>
      </c>
    </row>
    <row r="125" spans="1:8" s="235" customFormat="1" x14ac:dyDescent="0.25">
      <c r="A125" s="217">
        <v>28</v>
      </c>
      <c r="B125" s="217" t="s">
        <v>50</v>
      </c>
      <c r="C125" s="217">
        <v>1891</v>
      </c>
      <c r="D125" s="242" t="s">
        <v>961</v>
      </c>
      <c r="E125" s="243" t="s">
        <v>884</v>
      </c>
      <c r="F125" s="216">
        <v>4</v>
      </c>
      <c r="G125" s="244" t="s">
        <v>962</v>
      </c>
      <c r="H125" s="222">
        <v>4.4000000000000004</v>
      </c>
    </row>
    <row r="126" spans="1:8" s="235" customFormat="1" x14ac:dyDescent="0.25">
      <c r="A126" s="217">
        <v>29</v>
      </c>
      <c r="B126" s="217" t="s">
        <v>51</v>
      </c>
      <c r="C126" s="217">
        <v>6140</v>
      </c>
      <c r="D126" s="242" t="s">
        <v>963</v>
      </c>
      <c r="E126" s="243" t="s">
        <v>884</v>
      </c>
      <c r="F126" s="216">
        <v>4</v>
      </c>
      <c r="G126" s="244" t="s">
        <v>964</v>
      </c>
      <c r="H126" s="222">
        <v>18.440000000000001</v>
      </c>
    </row>
    <row r="127" spans="1:8" s="235" customFormat="1" ht="25.5" x14ac:dyDescent="0.25">
      <c r="A127" s="217">
        <v>30</v>
      </c>
      <c r="B127" s="217" t="s">
        <v>50</v>
      </c>
      <c r="C127" s="217">
        <v>2618</v>
      </c>
      <c r="D127" s="242" t="s">
        <v>965</v>
      </c>
      <c r="E127" s="243" t="s">
        <v>884</v>
      </c>
      <c r="F127" s="216">
        <v>2</v>
      </c>
      <c r="G127" s="244" t="s">
        <v>966</v>
      </c>
      <c r="H127" s="222">
        <v>23.98</v>
      </c>
    </row>
    <row r="128" spans="1:8" s="235" customFormat="1" ht="25.5" x14ac:dyDescent="0.25">
      <c r="A128" s="217">
        <v>31</v>
      </c>
      <c r="B128" s="217" t="s">
        <v>50</v>
      </c>
      <c r="C128" s="217">
        <v>1874</v>
      </c>
      <c r="D128" s="242" t="s">
        <v>967</v>
      </c>
      <c r="E128" s="243" t="s">
        <v>884</v>
      </c>
      <c r="F128" s="216">
        <v>1</v>
      </c>
      <c r="G128" s="244" t="s">
        <v>968</v>
      </c>
      <c r="H128" s="222">
        <v>4.33</v>
      </c>
    </row>
    <row r="129" spans="1:8" s="235" customFormat="1" ht="25.5" x14ac:dyDescent="0.25">
      <c r="A129" s="217">
        <v>32</v>
      </c>
      <c r="B129" s="217" t="s">
        <v>51</v>
      </c>
      <c r="C129" s="217">
        <v>6151</v>
      </c>
      <c r="D129" s="242" t="s">
        <v>969</v>
      </c>
      <c r="E129" s="243" t="s">
        <v>113</v>
      </c>
      <c r="F129" s="216">
        <v>1</v>
      </c>
      <c r="G129" s="244">
        <v>170.07</v>
      </c>
      <c r="H129" s="222">
        <v>170.07</v>
      </c>
    </row>
    <row r="130" spans="1:8" s="235" customFormat="1" x14ac:dyDescent="0.25">
      <c r="A130" s="217">
        <v>33</v>
      </c>
      <c r="B130" s="217" t="s">
        <v>50</v>
      </c>
      <c r="C130" s="217">
        <v>1902</v>
      </c>
      <c r="D130" s="242" t="s">
        <v>970</v>
      </c>
      <c r="E130" s="243" t="s">
        <v>884</v>
      </c>
      <c r="F130" s="216">
        <v>2</v>
      </c>
      <c r="G130" s="244" t="s">
        <v>971</v>
      </c>
      <c r="H130" s="222">
        <v>4.76</v>
      </c>
    </row>
    <row r="131" spans="1:8" s="235" customFormat="1" x14ac:dyDescent="0.25">
      <c r="A131" s="217">
        <v>34</v>
      </c>
      <c r="B131" s="217" t="s">
        <v>51</v>
      </c>
      <c r="C131" s="217">
        <v>6302</v>
      </c>
      <c r="D131" s="242" t="s">
        <v>972</v>
      </c>
      <c r="E131" s="243" t="s">
        <v>884</v>
      </c>
      <c r="F131" s="216">
        <v>0.17</v>
      </c>
      <c r="G131" s="244" t="s">
        <v>973</v>
      </c>
      <c r="H131" s="222">
        <v>2.14</v>
      </c>
    </row>
    <row r="132" spans="1:8" s="235" customFormat="1" x14ac:dyDescent="0.25">
      <c r="A132" s="217">
        <v>35</v>
      </c>
      <c r="B132" s="217" t="s">
        <v>51</v>
      </c>
      <c r="C132" s="217">
        <v>6303</v>
      </c>
      <c r="D132" s="242" t="s">
        <v>974</v>
      </c>
      <c r="E132" s="243" t="s">
        <v>884</v>
      </c>
      <c r="F132" s="216">
        <v>0.48</v>
      </c>
      <c r="G132" s="244" t="s">
        <v>975</v>
      </c>
      <c r="H132" s="222">
        <v>9.86</v>
      </c>
    </row>
    <row r="133" spans="1:8" s="235" customFormat="1" x14ac:dyDescent="0.25">
      <c r="A133" s="217">
        <v>36</v>
      </c>
      <c r="B133" s="217" t="s">
        <v>51</v>
      </c>
      <c r="C133" s="217">
        <v>6306</v>
      </c>
      <c r="D133" s="242" t="s">
        <v>976</v>
      </c>
      <c r="E133" s="243" t="s">
        <v>884</v>
      </c>
      <c r="F133" s="216">
        <v>0.02</v>
      </c>
      <c r="G133" s="244" t="s">
        <v>977</v>
      </c>
      <c r="H133" s="222">
        <v>1.19</v>
      </c>
    </row>
    <row r="134" spans="1:8" x14ac:dyDescent="0.25">
      <c r="A134" s="217">
        <v>37</v>
      </c>
      <c r="B134" s="217" t="s">
        <v>51</v>
      </c>
      <c r="C134" s="217">
        <v>6308</v>
      </c>
      <c r="D134" s="242" t="s">
        <v>978</v>
      </c>
      <c r="E134" s="243" t="s">
        <v>884</v>
      </c>
      <c r="F134" s="216">
        <v>0.48</v>
      </c>
      <c r="G134" s="244" t="s">
        <v>979</v>
      </c>
      <c r="H134" s="222">
        <v>53.03</v>
      </c>
    </row>
    <row r="135" spans="1:8" x14ac:dyDescent="0.25">
      <c r="A135" s="217">
        <v>38</v>
      </c>
      <c r="B135" s="217" t="s">
        <v>51</v>
      </c>
      <c r="C135" s="217">
        <v>6309</v>
      </c>
      <c r="D135" s="242" t="s">
        <v>980</v>
      </c>
      <c r="E135" s="243" t="s">
        <v>884</v>
      </c>
      <c r="F135" s="216">
        <v>0.48</v>
      </c>
      <c r="G135" s="244" t="s">
        <v>981</v>
      </c>
      <c r="H135" s="222">
        <v>54.57</v>
      </c>
    </row>
    <row r="136" spans="1:8" x14ac:dyDescent="0.25">
      <c r="A136" s="217">
        <v>39</v>
      </c>
      <c r="B136" s="217" t="s">
        <v>51</v>
      </c>
      <c r="C136" s="217">
        <v>6310</v>
      </c>
      <c r="D136" s="242" t="s">
        <v>982</v>
      </c>
      <c r="E136" s="243" t="s">
        <v>884</v>
      </c>
      <c r="F136" s="216">
        <v>2.58</v>
      </c>
      <c r="G136" s="244" t="s">
        <v>983</v>
      </c>
      <c r="H136" s="222">
        <v>410.01</v>
      </c>
    </row>
    <row r="137" spans="1:8" ht="25.5" x14ac:dyDescent="0.25">
      <c r="A137" s="217">
        <v>40</v>
      </c>
      <c r="B137" s="217" t="s">
        <v>51</v>
      </c>
      <c r="C137" s="217">
        <v>6383</v>
      </c>
      <c r="D137" s="242" t="s">
        <v>984</v>
      </c>
      <c r="E137" s="243" t="s">
        <v>113</v>
      </c>
      <c r="F137" s="216">
        <v>1</v>
      </c>
      <c r="G137" s="244">
        <v>48.98</v>
      </c>
      <c r="H137" s="222">
        <v>48.98</v>
      </c>
    </row>
    <row r="138" spans="1:8" ht="25.5" x14ac:dyDescent="0.25">
      <c r="A138" s="217">
        <v>41</v>
      </c>
      <c r="B138" s="217" t="s">
        <v>51</v>
      </c>
      <c r="C138" s="217">
        <v>7148</v>
      </c>
      <c r="D138" s="242" t="s">
        <v>985</v>
      </c>
      <c r="E138" s="243" t="s">
        <v>126</v>
      </c>
      <c r="F138" s="216">
        <v>6</v>
      </c>
      <c r="G138" s="244">
        <v>9.33</v>
      </c>
      <c r="H138" s="222">
        <v>55.98</v>
      </c>
    </row>
    <row r="139" spans="1:8" ht="25.5" x14ac:dyDescent="0.25">
      <c r="A139" s="217">
        <v>42</v>
      </c>
      <c r="B139" s="217" t="s">
        <v>50</v>
      </c>
      <c r="C139" s="217">
        <v>2623</v>
      </c>
      <c r="D139" s="242" t="s">
        <v>986</v>
      </c>
      <c r="E139" s="243" t="s">
        <v>884</v>
      </c>
      <c r="F139" s="216">
        <v>2</v>
      </c>
      <c r="G139" s="244" t="s">
        <v>987</v>
      </c>
      <c r="H139" s="222">
        <v>9.7799999999999994</v>
      </c>
    </row>
    <row r="140" spans="1:8" ht="25.5" x14ac:dyDescent="0.25">
      <c r="A140" s="217">
        <v>43</v>
      </c>
      <c r="B140" s="217" t="s">
        <v>50</v>
      </c>
      <c r="C140" s="217">
        <v>2637</v>
      </c>
      <c r="D140" s="242" t="s">
        <v>988</v>
      </c>
      <c r="E140" s="243" t="s">
        <v>884</v>
      </c>
      <c r="F140" s="216">
        <v>6</v>
      </c>
      <c r="G140" s="244" t="s">
        <v>989</v>
      </c>
      <c r="H140" s="222">
        <v>8.76</v>
      </c>
    </row>
    <row r="141" spans="1:8" ht="25.5" x14ac:dyDescent="0.25">
      <c r="A141" s="217">
        <v>44</v>
      </c>
      <c r="B141" s="217" t="s">
        <v>50</v>
      </c>
      <c r="C141" s="217">
        <v>1094</v>
      </c>
      <c r="D141" s="242" t="s">
        <v>990</v>
      </c>
      <c r="E141" s="243" t="s">
        <v>884</v>
      </c>
      <c r="F141" s="216">
        <v>2</v>
      </c>
      <c r="G141" s="244" t="s">
        <v>991</v>
      </c>
      <c r="H141" s="222">
        <v>67.36</v>
      </c>
    </row>
    <row r="142" spans="1:8" ht="25.5" x14ac:dyDescent="0.25">
      <c r="A142" s="217">
        <v>45</v>
      </c>
      <c r="B142" s="217" t="s">
        <v>50</v>
      </c>
      <c r="C142" s="217">
        <v>2625</v>
      </c>
      <c r="D142" s="242" t="s">
        <v>992</v>
      </c>
      <c r="E142" s="243" t="s">
        <v>884</v>
      </c>
      <c r="F142" s="216">
        <v>1</v>
      </c>
      <c r="G142" s="244" t="s">
        <v>993</v>
      </c>
      <c r="H142" s="222">
        <v>16.440000000000001</v>
      </c>
    </row>
    <row r="143" spans="1:8" ht="25.5" x14ac:dyDescent="0.25">
      <c r="A143" s="217">
        <v>46</v>
      </c>
      <c r="B143" s="217" t="s">
        <v>50</v>
      </c>
      <c r="C143" s="217">
        <v>2639</v>
      </c>
      <c r="D143" s="242" t="s">
        <v>994</v>
      </c>
      <c r="E143" s="243" t="s">
        <v>884</v>
      </c>
      <c r="F143" s="216">
        <v>5</v>
      </c>
      <c r="G143" s="244" t="s">
        <v>944</v>
      </c>
      <c r="H143" s="222">
        <v>15.05</v>
      </c>
    </row>
    <row r="144" spans="1:8" ht="25.5" x14ac:dyDescent="0.25">
      <c r="A144" s="217">
        <v>47</v>
      </c>
      <c r="B144" s="217" t="s">
        <v>51</v>
      </c>
      <c r="C144" s="217">
        <v>7374</v>
      </c>
      <c r="D144" s="242" t="s">
        <v>995</v>
      </c>
      <c r="E144" s="243" t="s">
        <v>126</v>
      </c>
      <c r="F144" s="216">
        <v>6</v>
      </c>
      <c r="G144" s="244">
        <v>24.23</v>
      </c>
      <c r="H144" s="222">
        <v>145.38</v>
      </c>
    </row>
    <row r="145" spans="1:8" x14ac:dyDescent="0.25">
      <c r="A145" s="287"/>
      <c r="B145" s="288"/>
      <c r="C145" s="288"/>
      <c r="D145" s="232"/>
      <c r="E145" s="233"/>
      <c r="F145" s="289"/>
      <c r="G145" s="290"/>
      <c r="H145" s="291"/>
    </row>
    <row r="146" spans="1:8" x14ac:dyDescent="0.25">
      <c r="A146" s="237" t="s">
        <v>762</v>
      </c>
      <c r="B146" s="704" t="s">
        <v>518</v>
      </c>
      <c r="C146" s="704" t="s">
        <v>34</v>
      </c>
      <c r="D146" s="709" t="s">
        <v>763</v>
      </c>
      <c r="E146" s="238" t="s">
        <v>519</v>
      </c>
      <c r="F146" s="237" t="s">
        <v>146</v>
      </c>
      <c r="G146" s="239" t="s">
        <v>520</v>
      </c>
      <c r="H146" s="240">
        <v>12.950000000000001</v>
      </c>
    </row>
    <row r="147" spans="1:8" x14ac:dyDescent="0.25">
      <c r="A147" s="704" t="s">
        <v>4</v>
      </c>
      <c r="B147" s="704"/>
      <c r="C147" s="704"/>
      <c r="D147" s="710"/>
      <c r="E147" s="705" t="s">
        <v>35</v>
      </c>
      <c r="F147" s="707" t="s">
        <v>36</v>
      </c>
      <c r="G147" s="708" t="s">
        <v>40</v>
      </c>
      <c r="H147" s="708"/>
    </row>
    <row r="148" spans="1:8" ht="25.5" x14ac:dyDescent="0.25">
      <c r="A148" s="704"/>
      <c r="B148" s="704"/>
      <c r="C148" s="704"/>
      <c r="D148" s="711"/>
      <c r="E148" s="706"/>
      <c r="F148" s="707"/>
      <c r="G148" s="241" t="s">
        <v>37</v>
      </c>
      <c r="H148" s="241" t="s">
        <v>38</v>
      </c>
    </row>
    <row r="149" spans="1:8" x14ac:dyDescent="0.25">
      <c r="A149" s="217">
        <v>1</v>
      </c>
      <c r="B149" s="217" t="s">
        <v>50</v>
      </c>
      <c r="C149" s="217">
        <v>88278</v>
      </c>
      <c r="D149" s="242" t="s">
        <v>996</v>
      </c>
      <c r="E149" s="243" t="s">
        <v>863</v>
      </c>
      <c r="F149" s="216">
        <v>4.9200000000000001E-2</v>
      </c>
      <c r="G149" s="244">
        <v>21.26</v>
      </c>
      <c r="H149" s="222">
        <v>1.04</v>
      </c>
    </row>
    <row r="150" spans="1:8" x14ac:dyDescent="0.25">
      <c r="A150" s="217">
        <v>2</v>
      </c>
      <c r="B150" s="217" t="s">
        <v>50</v>
      </c>
      <c r="C150" s="217">
        <v>88316</v>
      </c>
      <c r="D150" s="242" t="s">
        <v>871</v>
      </c>
      <c r="E150" s="243" t="s">
        <v>863</v>
      </c>
      <c r="F150" s="216">
        <v>2.4500000000000001E-2</v>
      </c>
      <c r="G150" s="244">
        <v>17.04</v>
      </c>
      <c r="H150" s="222">
        <v>0.41</v>
      </c>
    </row>
    <row r="151" spans="1:8" ht="25.5" x14ac:dyDescent="0.25">
      <c r="A151" s="217">
        <v>3</v>
      </c>
      <c r="B151" s="217" t="s">
        <v>50</v>
      </c>
      <c r="C151" s="217">
        <v>93281</v>
      </c>
      <c r="D151" s="242" t="s">
        <v>997</v>
      </c>
      <c r="E151" s="243" t="s">
        <v>998</v>
      </c>
      <c r="F151" s="216">
        <v>1.6000000000000001E-3</v>
      </c>
      <c r="G151" s="244">
        <v>22.53</v>
      </c>
      <c r="H151" s="222">
        <v>0.03</v>
      </c>
    </row>
    <row r="152" spans="1:8" ht="25.5" x14ac:dyDescent="0.25">
      <c r="A152" s="217">
        <v>4</v>
      </c>
      <c r="B152" s="217" t="s">
        <v>50</v>
      </c>
      <c r="C152" s="217">
        <v>93282</v>
      </c>
      <c r="D152" s="242" t="s">
        <v>999</v>
      </c>
      <c r="E152" s="243" t="s">
        <v>1000</v>
      </c>
      <c r="F152" s="216">
        <v>2.2000000000000001E-3</v>
      </c>
      <c r="G152" s="244">
        <v>21.38</v>
      </c>
      <c r="H152" s="222">
        <v>0.04</v>
      </c>
    </row>
    <row r="153" spans="1:8" ht="25.5" x14ac:dyDescent="0.25">
      <c r="A153" s="217">
        <v>5</v>
      </c>
      <c r="B153" s="217" t="s">
        <v>50</v>
      </c>
      <c r="C153" s="217">
        <v>40549</v>
      </c>
      <c r="D153" s="242" t="s">
        <v>1001</v>
      </c>
      <c r="E153" s="243" t="s">
        <v>1002</v>
      </c>
      <c r="F153" s="216">
        <v>1.6000000000000001E-3</v>
      </c>
      <c r="G153" s="244" t="s">
        <v>1003</v>
      </c>
      <c r="H153" s="222">
        <v>0.37</v>
      </c>
    </row>
    <row r="154" spans="1:8" ht="25.5" x14ac:dyDescent="0.25">
      <c r="A154" s="217">
        <v>6</v>
      </c>
      <c r="B154" s="217" t="s">
        <v>50</v>
      </c>
      <c r="C154" s="217">
        <v>43083</v>
      </c>
      <c r="D154" s="242" t="s">
        <v>1004</v>
      </c>
      <c r="E154" s="243" t="s">
        <v>879</v>
      </c>
      <c r="F154" s="216">
        <v>1</v>
      </c>
      <c r="G154" s="244" t="s">
        <v>1005</v>
      </c>
      <c r="H154" s="222">
        <v>11.06</v>
      </c>
    </row>
  </sheetData>
  <autoFilter ref="B1:B132"/>
  <mergeCells count="93">
    <mergeCell ref="E32:E33"/>
    <mergeCell ref="A50:H50"/>
    <mergeCell ref="G82:H82"/>
    <mergeCell ref="G75:H75"/>
    <mergeCell ref="F61:F62"/>
    <mergeCell ref="G61:H61"/>
    <mergeCell ref="G69:H69"/>
    <mergeCell ref="A69:A70"/>
    <mergeCell ref="E69:E70"/>
    <mergeCell ref="F44:F45"/>
    <mergeCell ref="G44:H44"/>
    <mergeCell ref="A147:A148"/>
    <mergeCell ref="E147:E148"/>
    <mergeCell ref="A61:A62"/>
    <mergeCell ref="E61:E62"/>
    <mergeCell ref="A89:A90"/>
    <mergeCell ref="E89:E90"/>
    <mergeCell ref="F89:F90"/>
    <mergeCell ref="F147:F148"/>
    <mergeCell ref="G147:H147"/>
    <mergeCell ref="B146:B148"/>
    <mergeCell ref="C146:C148"/>
    <mergeCell ref="D146:D148"/>
    <mergeCell ref="F52:F53"/>
    <mergeCell ref="G52:H52"/>
    <mergeCell ref="A59:H59"/>
    <mergeCell ref="B51:B53"/>
    <mergeCell ref="B74:B76"/>
    <mergeCell ref="C74:C76"/>
    <mergeCell ref="D74:D76"/>
    <mergeCell ref="E75:E76"/>
    <mergeCell ref="F75:F76"/>
    <mergeCell ref="A52:A53"/>
    <mergeCell ref="E52:E53"/>
    <mergeCell ref="B60:B62"/>
    <mergeCell ref="C60:C62"/>
    <mergeCell ref="D60:D62"/>
    <mergeCell ref="C51:C53"/>
    <mergeCell ref="D51:D53"/>
    <mergeCell ref="G13:H13"/>
    <mergeCell ref="B43:B45"/>
    <mergeCell ref="C31:C33"/>
    <mergeCell ref="D31:D33"/>
    <mergeCell ref="D3:H3"/>
    <mergeCell ref="D4:H4"/>
    <mergeCell ref="D5:H5"/>
    <mergeCell ref="A6:H6"/>
    <mergeCell ref="F7:H7"/>
    <mergeCell ref="F32:F33"/>
    <mergeCell ref="G32:H32"/>
    <mergeCell ref="A32:A33"/>
    <mergeCell ref="C43:C45"/>
    <mergeCell ref="D43:D45"/>
    <mergeCell ref="A44:A45"/>
    <mergeCell ref="E44:E45"/>
    <mergeCell ref="A11:H11"/>
    <mergeCell ref="F8:H10"/>
    <mergeCell ref="B12:B14"/>
    <mergeCell ref="C12:C14"/>
    <mergeCell ref="A37:A38"/>
    <mergeCell ref="E37:E38"/>
    <mergeCell ref="F37:F38"/>
    <mergeCell ref="G37:H37"/>
    <mergeCell ref="B36:B38"/>
    <mergeCell ref="C36:C38"/>
    <mergeCell ref="D36:D38"/>
    <mergeCell ref="D12:D14"/>
    <mergeCell ref="B31:B33"/>
    <mergeCell ref="A13:A14"/>
    <mergeCell ref="E13:E14"/>
    <mergeCell ref="F13:F14"/>
    <mergeCell ref="F69:F70"/>
    <mergeCell ref="A82:A83"/>
    <mergeCell ref="A75:A76"/>
    <mergeCell ref="B81:B83"/>
    <mergeCell ref="C81:C83"/>
    <mergeCell ref="D81:D83"/>
    <mergeCell ref="B68:B70"/>
    <mergeCell ref="C68:C70"/>
    <mergeCell ref="D68:D70"/>
    <mergeCell ref="E82:E83"/>
    <mergeCell ref="F82:F83"/>
    <mergeCell ref="A96:A97"/>
    <mergeCell ref="E96:E97"/>
    <mergeCell ref="F96:F97"/>
    <mergeCell ref="G96:H96"/>
    <mergeCell ref="G89:H89"/>
    <mergeCell ref="B95:B97"/>
    <mergeCell ref="C95:C97"/>
    <mergeCell ref="D95:D97"/>
    <mergeCell ref="B88:B90"/>
    <mergeCell ref="C88:C90"/>
    <mergeCell ref="D88:D90"/>
  </mergeCells>
  <dataValidations count="3">
    <dataValidation type="list" allowBlank="1" showInputMessage="1" showErrorMessage="1" sqref="F43 F12 F36 F51 F60 F68 F81 F88 F95 F31 F74">
      <formula1>" UN,M3,M2,MCJ,TXKM,T,M3XKM"</formula1>
    </dataValidation>
    <dataValidation type="list" allowBlank="1" showInputMessage="1" showErrorMessage="1" sqref="B46:B49 B39:B41 B98:B145 B54:B58 B63:B66 B71:B72 B84:B87 B91:B94 B15:B29 B34 B77:B80 B149:B154">
      <formula1>"SINAPI,AGESUL,SBC,COTAÇÃO"</formula1>
    </dataValidation>
    <dataValidation type="list" allowBlank="1" showInputMessage="1" showErrorMessage="1" sqref="F146">
      <formula1>" UN,M3,M2,MCJ,TXKM,T,M3XKM,KG"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portrait" horizontalDpi="4294967292" verticalDpi="300" r:id="rId1"/>
  <headerFooter>
    <oddFooter>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g E A A B Q S w M E F A A C A A g A Q X I B V 8 v i Y d S j A A A A 9 g A A A B I A H A B D b 2 5 m a W c v U G F j a 2 F n Z S 5 4 b W w g o h g A K K A U A A A A A A A A A A A A A A A A A A A A A A A A A A A A h Y 9 N D o I w G E S v Q r q n f 2 4 I + a i J b i U x m h i 3 T a n Q C I X Q Y r m b C 4 / k F c Q o 6 s 7 l v H m L m f v 1 B s u x q a O L 7 p 1 p b Y Y Y p i j S V r W F s W W G B n + K E 7 Q U s J X q L E s d T b J 1 6 e i K D F X e d y k h I Q Q c F r j t S 8 I p Z e S Y b / a q 0 o 1 E H 9 n 8 l 2 N j n Z d W a S T g 8 B o j O G Y s w Z x y T I H M E H J j v w K f 9 j 7 b H w j r o f Z D r 0 X n 4 9 U O y B y B v D + I B 1 B L A w Q U A A I A C A B B c g F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X I B V y M Q U u + D A Q A A n w k A A B M A H A B G b 3 J t d W x h c y 9 T Z W N 0 a W 9 u M S 5 t I K I Y A C i g F A A A A A A A A A A A A A A A A A A A A A A A A A A A A O 2 U T 0 / C M B i H z y 7 h O 7 w Z F 0 g m G f 9 N z A 5 l F I M B h t v k Y j 0 M V r X J a M l a D I R w 9 o P 5 x S y C E h M J m n g Q Z Y d u e d q 8 / e 1 9 m k o 6 U k x w C N b v 4 n n G y B j y I U p p D F n T 8 1 0 4 B d s u 6 j F E D d x B 0 M S A u o 0 2 7 o U 4 M M G B h K q M A f p p C a 6 o B q 5 8 L D T F a D q m X O V a L K E F d z X D l c y Z h A T Y H 7 S b n k 9 w 7 w J 3 r i + Q r u y K C Y v e A X E T p l d T S X w 2 j C T E A n w m o B + l s S A l u 1 Q m Z z a 4 K E A B 8 f z n J 9 T V U T y y S e f j Q T s k e 2 I X 1 E y Z e e u m S R M 2 Z o q m j n l i W j p G M h 1 z 6 Z Q t w H w k Y s b v n V p V V 7 H g a i o U D d Q 8 o c 7 2 s 9 A T n N 7 m r f X v Z 8 2 Q T Q S g R N e L Y r F q T R g N 9 a o w j b i 8 E + l 4 X T + c T 6 j M v T b L W i z M N S z q 7 Z W e A E V n a m n B G y / t 4 O U P f J n P G I x / H u N b P i F X y h + d / j W n 5 a P T Q 3 V a 0 W P f 8 0 P 0 6 6 / a b d I 9 1 m q H Z m 3 L K z t 4 d Q e v / Y D 9 S 9 T T z T 4 I / Z u o e / z X / 6 v / L a 9 / / V y 8 A F B L A Q I t A B Q A A g A I A E F y A V f L 4 m H U o w A A A P Y A A A A S A A A A A A A A A A A A A A A A A A A A A A B D b 2 5 m a W c v U G F j a 2 F n Z S 5 4 b W x Q S w E C L Q A U A A I A C A B B c g F X D 8 r p q 6 Q A A A D p A A A A E w A A A A A A A A A A A A A A A A D v A A A A W 0 N v b n R l b n R f V H l w Z X N d L n h t b F B L A Q I t A B Q A A g A I A E F y A V c j E F L v g w E A A J 8 J A A A T A A A A A A A A A A A A A A A A A O A B A A B G b 3 J t d W x h c y 9 T Z W N 0 a W 9 u M S 5 t U E s F B g A A A A A D A A M A w g A A A L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8 o A A A A A A A A 7 S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U k M l M j A t J T I w M D A x J T I w L S U y M F R B Q k V M Q S U y M E R F J T I w Q U 1 C S U V O V E V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4 L T A x V D E 4 O j A 5 O j Q z L j E 0 M D Y 3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9 S Q y U y M C 0 l M j A w M D E l M j A t J T I w V E F C R U x B J T I w R E U l M j B B T U J J R U 5 U R V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U k M l M j A t J T I w M D A x J T I w L S U y M F R B Q k V M Q S U y M E R F J T I w Q U 1 C S U V O V E V T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S Q y U y M C 0 l M j A w M D E l M j A t J T I w V E F C R U x B J T I w R E U l M j B B T U J J R U 5 U R V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g t M D F U M T g 6 M T A 6 M T k u M D c 3 N D g x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1 J D J T I w L S U y M D A w M S U y M C 0 l M j B U Q U J F T E E l M j B E R S U y M E F N Q k l F T l R F U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S Q y U y M C 0 l M j A w M D E l M j A t J T I w V E F C R U x B J T I w R E U l M j B B T U J J R U 5 U R V M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J D J T I w L S U y M D A w M S U y M C 0 l M j B U Q U J F T E E l M j B E R S U y M E F N Q k l F T l R F U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J B T k N P I E R B R E 9 T I E F S U S I g L z 4 8 R W 5 0 c n k g V H l w Z T 0 i U m V j b 3 Z l c n l U Y X J n Z X R D b 2 x 1 b W 4 i I F Z h b H V l P S J s O C I g L z 4 8 R W 5 0 c n k g V H l w Z T 0 i U m V j b 3 Z l c n l U Y X J n Z X R S b 3 c i I F Z h b H V l P S J s M T c i I C 8 + P E V u d H J 5 I F R 5 c G U 9 I k Z p b G x U Y X J n Z X Q i I F Z h b H V l P S J z V G F i Z W x h X 0 9 S Q 1 9 f X z A w M V 9 f X 1 R B Q k V M Q V 9 E R V 9 B T U J J R U 5 U R V N f X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w M V Q x O D o x M D o 0 M C 4 w M D I 0 M T g 4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U k M g L S A w M D E g L S B U Q U J F T E E g R E U g Q U 1 C S U V O V E V T I C g z K S 9 U a X B v I E F s d G V y Y W R v L n t D b 2 x 1 b W 4 x L D B 9 J n F 1 b 3 Q 7 L C Z x d W 9 0 O 1 N l Y 3 R p b 2 4 x L 0 9 S Q y A t I D A w M S A t I F R B Q k V M Q S B E R S B B T U J J R U 5 U R V M g K D M p L 1 R p c G 8 g Q W x 0 Z X J h Z G 8 u e 0 N v b H V t b j I s M X 0 m c X V v d D s s J n F 1 b 3 Q 7 U 2 V j d G l v b j E v T 1 J D I C 0 g M D A x I C 0 g V E F C R U x B I E R F I E F N Q k l F T l R F U y A o M y k v V G l w b y B B b H R l c m F k b y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P U k M g L S A w M D E g L S B U Q U J F T E E g R E U g Q U 1 C S U V O V E V T I C g z K S 9 U a X B v I E F s d G V y Y W R v L n t D b 2 x 1 b W 4 x L D B 9 J n F 1 b 3 Q 7 L C Z x d W 9 0 O 1 N l Y 3 R p b 2 4 x L 0 9 S Q y A t I D A w M S A t I F R B Q k V M Q S B E R S B B T U J J R U 5 U R V M g K D M p L 1 R p c G 8 g Q W x 0 Z X J h Z G 8 u e 0 N v b H V t b j I s M X 0 m c X V v d D s s J n F 1 b 3 Q 7 U 2 V j d G l v b j E v T 1 J D I C 0 g M D A x I C 0 g V E F C R U x B I E R F I E F N Q k l F T l R F U y A o M y k v V G l w b y B B b H R l c m F k b y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1 J D J T I w L S U y M D A w M S U y M C 0 l M j B U Q U J F T E E l M j B E R S U y M E F N Q k l F T l R F U y U y M C g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S Q y U y M C 0 l M j A w M D E l M j A t J T I w V E F C R U x B J T I w R E U l M j B B T U J J R U 5 U R V M l M j A o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J D J T I w L S U y M D A w N C U y M C 0 l M j B Q T 1 J U Q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C Q U 5 D T y B E Q U R P U y B B U l E i I C 8 + P E V u d H J 5 I F R 5 c G U 9 I l J l Y 2 9 2 Z X J 5 V G F y Z 2 V 0 Q 2 9 s d W 1 u I i B W Y W x 1 Z T 0 i b D I i I C 8 + P E V u d H J 5 I F R 5 c G U 9 I l J l Y 2 9 2 Z X J 5 V G F y Z 2 V 0 U m 9 3 I i B W Y W x 1 Z T 0 i b D E 4 I i A v P j x F b n R y e S B U e X B l P S J G a W x s V G F y Z 2 V 0 I i B W Y W x 1 Z T 0 i c 1 R h Y m V s Y V 9 P U k N f X 1 8 w M D R f X 1 9 Q T 1 J U Q V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w M V Q x O D o x N z o 0 N C 4 0 O T g y M z g 4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1 J D I C 0 g M D A 0 I C 0 g U E 9 S V E F T L 1 R p c G 8 g Q W x 0 Z X J h Z G 8 u e 0 N v b H V t b j E s M H 0 m c X V v d D s s J n F 1 b 3 Q 7 U 2 V j d G l v b j E v T 1 J D I C 0 g M D A 0 I C 0 g U E 9 S V E F T L 1 R p c G 8 g Q W x 0 Z X J h Z G 8 u e 0 N v b H V t b j I s M X 0 m c X V v d D s s J n F 1 b 3 Q 7 U 2 V j d G l v b j E v T 1 J D I C 0 g M D A 0 I C 0 g U E 9 S V E F T L 1 R p c G 8 g Q W x 0 Z X J h Z G 8 u e 0 N v b H V t b j M s M n 0 m c X V v d D s s J n F 1 b 3 Q 7 U 2 V j d G l v b j E v T 1 J D I C 0 g M D A 0 I C 0 g U E 9 S V E F T L 1 R p c G 8 g Q W x 0 Z X J h Z G 8 u e 0 N v b H V t b j Q s M 3 0 m c X V v d D s s J n F 1 b 3 Q 7 U 2 V j d G l v b j E v T 1 J D I C 0 g M D A 0 I C 0 g U E 9 S V E F T L 1 R p c G 8 g Q W x 0 Z X J h Z G 8 u e 0 N v b H V t b j U s N H 0 m c X V v d D s s J n F 1 b 3 Q 7 U 2 V j d G l v b j E v T 1 J D I C 0 g M D A 0 I C 0 g U E 9 S V E F T L 1 R p c G 8 g Q W x 0 Z X J h Z G 8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1 J D I C 0 g M D A 0 I C 0 g U E 9 S V E F T L 1 R p c G 8 g Q W x 0 Z X J h Z G 8 u e 0 N v b H V t b j E s M H 0 m c X V v d D s s J n F 1 b 3 Q 7 U 2 V j d G l v b j E v T 1 J D I C 0 g M D A 0 I C 0 g U E 9 S V E F T L 1 R p c G 8 g Q W x 0 Z X J h Z G 8 u e 0 N v b H V t b j I s M X 0 m c X V v d D s s J n F 1 b 3 Q 7 U 2 V j d G l v b j E v T 1 J D I C 0 g M D A 0 I C 0 g U E 9 S V E F T L 1 R p c G 8 g Q W x 0 Z X J h Z G 8 u e 0 N v b H V t b j M s M n 0 m c X V v d D s s J n F 1 b 3 Q 7 U 2 V j d G l v b j E v T 1 J D I C 0 g M D A 0 I C 0 g U E 9 S V E F T L 1 R p c G 8 g Q W x 0 Z X J h Z G 8 u e 0 N v b H V t b j Q s M 3 0 m c X V v d D s s J n F 1 b 3 Q 7 U 2 V j d G l v b j E v T 1 J D I C 0 g M D A 0 I C 0 g U E 9 S V E F T L 1 R p c G 8 g Q W x 0 Z X J h Z G 8 u e 0 N v b H V t b j U s N H 0 m c X V v d D s s J n F 1 b 3 Q 7 U 2 V j d G l v b j E v T 1 J D I C 0 g M D A 0 I C 0 g U E 9 S V E F T L 1 R p c G 8 g Q W x 0 Z X J h Z G 8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S Q y U y M C 0 l M j A w M D Q l M j A t J T I w U E 9 S V E F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J D J T I w L S U y M D A w N C U y M C 0 l M j B Q T 1 J U Q V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1 J D J T I w L S U y M D A w N C U y M C 0 l M j B K Q U 5 F T E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Q k F O Q 0 8 g R E F E T 1 M g Q V J R I i A v P j x F b n R y e S B U e X B l P S J S Z W N v d m V y e V R h c m d l d E N v b H V t b i I g V m F s d W U 9 I m w y I i A v P j x F b n R y e S B U e X B l P S J S Z W N v d m V y e V R h c m d l d F J v d y I g V m F s d W U 9 I m w y N S I g L z 4 8 R W 5 0 c n k g V H l w Z T 0 i R m l s b F R h c m d l d C I g V m F s d W U 9 I n N U Y W J l b G F f T 1 J D X 1 9 f M D A 0 X 1 9 f S k F O R U x B U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A x V D E 4 O j E 4 O j A z L j U x N z c 1 M j R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U k M g L S A w M D Q g L S B K Q U 5 F T E F T L 1 R p c G 8 g Q W x 0 Z X J h Z G 8 u e 0 N v b H V t b j E s M H 0 m c X V v d D s s J n F 1 b 3 Q 7 U 2 V j d G l v b j E v T 1 J D I C 0 g M D A 0 I C 0 g S k F O R U x B U y 9 U a X B v I E F s d G V y Y W R v L n t D b 2 x 1 b W 4 y L D F 9 J n F 1 b 3 Q 7 L C Z x d W 9 0 O 1 N l Y 3 R p b 2 4 x L 0 9 S Q y A t I D A w N C A t I E p B T k V M Q V M v V G l w b y B B b H R l c m F k b y 5 7 Q 2 9 s d W 1 u M y w y f S Z x d W 9 0 O y w m c X V v d D t T Z W N 0 a W 9 u M S 9 P U k M g L S A w M D Q g L S B K Q U 5 F T E F T L 1 R p c G 8 g Q W x 0 Z X J h Z G 8 u e 0 N v b H V t b j Q s M 3 0 m c X V v d D s s J n F 1 b 3 Q 7 U 2 V j d G l v b j E v T 1 J D I C 0 g M D A 0 I C 0 g S k F O R U x B U y 9 U a X B v I E F s d G V y Y W R v L n t D b 2 x 1 b W 4 1 L D R 9 J n F 1 b 3 Q 7 L C Z x d W 9 0 O 1 N l Y 3 R p b 2 4 x L 0 9 S Q y A t I D A w N C A t I E p B T k V M Q V M v V G l w b y B B b H R l c m F k b y 5 7 Q 2 9 s d W 1 u N i w 1 f S Z x d W 9 0 O y w m c X V v d D t T Z W N 0 a W 9 u M S 9 P U k M g L S A w M D Q g L S B K Q U 5 F T E F T L 1 R p c G 8 g Q W x 0 Z X J h Z G 8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1 J D I C 0 g M D A 0 I C 0 g S k F O R U x B U y 9 U a X B v I E F s d G V y Y W R v L n t D b 2 x 1 b W 4 x L D B 9 J n F 1 b 3 Q 7 L C Z x d W 9 0 O 1 N l Y 3 R p b 2 4 x L 0 9 S Q y A t I D A w N C A t I E p B T k V M Q V M v V G l w b y B B b H R l c m F k b y 5 7 Q 2 9 s d W 1 u M i w x f S Z x d W 9 0 O y w m c X V v d D t T Z W N 0 a W 9 u M S 9 P U k M g L S A w M D Q g L S B K Q U 5 F T E F T L 1 R p c G 8 g Q W x 0 Z X J h Z G 8 u e 0 N v b H V t b j M s M n 0 m c X V v d D s s J n F 1 b 3 Q 7 U 2 V j d G l v b j E v T 1 J D I C 0 g M D A 0 I C 0 g S k F O R U x B U y 9 U a X B v I E F s d G V y Y W R v L n t D b 2 x 1 b W 4 0 L D N 9 J n F 1 b 3 Q 7 L C Z x d W 9 0 O 1 N l Y 3 R p b 2 4 x L 0 9 S Q y A t I D A w N C A t I E p B T k V M Q V M v V G l w b y B B b H R l c m F k b y 5 7 Q 2 9 s d W 1 u N S w 0 f S Z x d W 9 0 O y w m c X V v d D t T Z W N 0 a W 9 u M S 9 P U k M g L S A w M D Q g L S B K Q U 5 F T E F T L 1 R p c G 8 g Q W x 0 Z X J h Z G 8 u e 0 N v b H V t b j Y s N X 0 m c X V v d D s s J n F 1 b 3 Q 7 U 2 V j d G l v b j E v T 1 J D I C 0 g M D A 0 I C 0 g S k F O R U x B U y 9 U a X B v I E F s d G V y Y W R v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U k M l M j A t J T I w M D A 0 J T I w L S U y M E p B T k V M Q V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U k M l M j A t J T I w M D A 0 J T I w L S U y M E p B T k V M Q V M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U Q c i n p 8 Z B m Y C t u U t d t H c A A A A A A g A A A A A A E G Y A A A A B A A A g A A A A O 4 6 V U V 5 t M m R u v q G g 9 3 + Z i o r n + b H I v Z P + G o G 8 O a 4 b J q s A A A A A D o A A A A A C A A A g A A A A Y h 5 N G K I G 8 H / j R C j y C Z q 8 P I r D w g r c M e F 7 8 q L F C b j T l s t Q A A A A 7 i I Q H w e Q k 8 P e K I 5 q w / a q 8 l D 4 C / Q s p s 5 f 2 X y 5 Y W n X e A f j 8 N C i P B V 5 k g b 8 A n r D Z n F 6 W w Q B o O Q x + I + l V W 8 6 y G v 6 G / r 0 g E u k F E p 9 1 Q 6 m a l r 1 I 3 l A A A A A 8 N Q 7 3 i S 2 C k 2 D G f d o 0 n G 3 h I t m e V T 3 y J h l w R n / U 3 + M L G + / s n Z t D 3 Z V J J e o w M y f / t 4 o x 4 q j L y g X r K U / o I M G Z f e D J w = = < / D a t a M a s h u p > 
</file>

<file path=customXml/itemProps1.xml><?xml version="1.0" encoding="utf-8"?>
<ds:datastoreItem xmlns:ds="http://schemas.openxmlformats.org/officeDocument/2006/customXml" ds:itemID="{79F5CEE7-AAE8-4D82-A47E-9EB9483E56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16</vt:i4>
      </vt:variant>
    </vt:vector>
  </HeadingPairs>
  <TitlesOfParts>
    <vt:vector size="32" baseType="lpstr">
      <vt:lpstr>IMAGENS</vt:lpstr>
      <vt:lpstr>REFERENCIA</vt:lpstr>
      <vt:lpstr>DADOS</vt:lpstr>
      <vt:lpstr>ITENS RELEVANTES</vt:lpstr>
      <vt:lpstr>ORÇAMENTO_DES</vt:lpstr>
      <vt:lpstr>GASES MEDICINAIS</vt:lpstr>
      <vt:lpstr>MEMORIA DE CALCULO AT</vt:lpstr>
      <vt:lpstr>COTAÇÕE</vt:lpstr>
      <vt:lpstr>COMPOSIÇÃO</vt:lpstr>
      <vt:lpstr>COTAÇÕES</vt:lpstr>
      <vt:lpstr>CRONOGRAMA DES</vt:lpstr>
      <vt:lpstr>COTAÇÕES XXX</vt:lpstr>
      <vt:lpstr>CRONOGRAMA S DES</vt:lpstr>
      <vt:lpstr>BANCO DADOS ARQ</vt:lpstr>
      <vt:lpstr>BDI C DES </vt:lpstr>
      <vt:lpstr>BDI S DES</vt:lpstr>
      <vt:lpstr>AMBIENTES</vt:lpstr>
      <vt:lpstr>'BDI C DES '!Area_de_impressao</vt:lpstr>
      <vt:lpstr>'BDI S DES'!Area_de_impressao</vt:lpstr>
      <vt:lpstr>COMPOSIÇÃO!Area_de_impressao</vt:lpstr>
      <vt:lpstr>COTAÇÕE!Area_de_impressao</vt:lpstr>
      <vt:lpstr>COTAÇÕES!Area_de_impressao</vt:lpstr>
      <vt:lpstr>'COTAÇÕES XXX'!Area_de_impressao</vt:lpstr>
      <vt:lpstr>'CRONOGRAMA DES'!Area_de_impressao</vt:lpstr>
      <vt:lpstr>'CRONOGRAMA S DES'!Area_de_impressao</vt:lpstr>
      <vt:lpstr>'ITENS RELEVANTES'!Area_de_impressao</vt:lpstr>
      <vt:lpstr>'MEMORIA DE CALCULO AT'!Area_de_impressao</vt:lpstr>
      <vt:lpstr>ORÇAMENTO_DES!Area_de_impressao</vt:lpstr>
      <vt:lpstr>'CRONOGRAMA S DES'!ORÇAMENTO</vt:lpstr>
      <vt:lpstr>ORÇAMENTO</vt:lpstr>
      <vt:lpstr>PAREDES</vt:lpstr>
      <vt:lpstr>PROC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Usuario</cp:lastModifiedBy>
  <cp:lastPrinted>2023-08-09T14:32:26Z</cp:lastPrinted>
  <dcterms:created xsi:type="dcterms:W3CDTF">2016-12-08T00:50:18Z</dcterms:created>
  <dcterms:modified xsi:type="dcterms:W3CDTF">2023-09-18T19:41:51Z</dcterms:modified>
</cp:coreProperties>
</file>