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NUNCA PENDRIVE\2023\Edital Pregão Presencial\033 Tapa Buraco\"/>
    </mc:Choice>
  </mc:AlternateContent>
  <xr:revisionPtr revIDLastSave="0" documentId="8_{C7DF1115-FE7C-44AE-9558-C499A3293D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 ORÇAMENTÁRIA" sheetId="2" r:id="rId1"/>
    <sheet name="CPU" sheetId="1" r:id="rId2"/>
    <sheet name="CRONOGRAMA" sheetId="5" r:id="rId3"/>
    <sheet name="MEMORIAL DE CALCULO" sheetId="6" r:id="rId4"/>
    <sheet name="BDI" sheetId="7" r:id="rId5"/>
  </sheets>
  <definedNames>
    <definedName name="_xlnm.Print_Area" localSheetId="4">BDI!$A$1:$G$27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31" i="1"/>
  <c r="E21" i="7"/>
  <c r="E23" i="7" s="1"/>
  <c r="E15" i="5"/>
  <c r="E23" i="5"/>
  <c r="G14" i="1"/>
  <c r="G28" i="1"/>
  <c r="G27" i="1" l="1"/>
  <c r="G24" i="1"/>
  <c r="G21" i="1"/>
  <c r="G25" i="1"/>
  <c r="G29" i="1"/>
  <c r="G26" i="1"/>
  <c r="G23" i="1"/>
  <c r="G22" i="1"/>
  <c r="G13" i="1"/>
  <c r="G12" i="1"/>
  <c r="G8" i="1"/>
  <c r="G9" i="1"/>
  <c r="G10" i="1"/>
  <c r="G11" i="1"/>
  <c r="G15" i="1" l="1"/>
  <c r="G30" i="1"/>
  <c r="H13" i="2" l="1"/>
  <c r="I13" i="2" s="1"/>
  <c r="F13" i="2"/>
  <c r="H14" i="2"/>
  <c r="I14" i="2" s="1"/>
  <c r="F14" i="2"/>
  <c r="C21" i="5" l="1"/>
  <c r="C13" i="5"/>
  <c r="C23" i="5"/>
  <c r="C15" i="5"/>
  <c r="I15" i="2"/>
  <c r="C17" i="5" l="1"/>
  <c r="E14" i="5"/>
  <c r="H22" i="5"/>
  <c r="G22" i="5"/>
  <c r="I14" i="5"/>
  <c r="F22" i="5"/>
  <c r="J14" i="5"/>
  <c r="E22" i="5"/>
  <c r="J22" i="5"/>
  <c r="I22" i="5"/>
  <c r="H14" i="5"/>
  <c r="F14" i="5"/>
  <c r="G14" i="5"/>
  <c r="H24" i="5"/>
  <c r="I24" i="5"/>
  <c r="I16" i="5"/>
  <c r="G24" i="5"/>
  <c r="H16" i="5"/>
  <c r="G16" i="5"/>
  <c r="E24" i="5"/>
  <c r="F16" i="5"/>
  <c r="J16" i="5"/>
  <c r="J24" i="5"/>
  <c r="F24" i="5"/>
  <c r="E16" i="5"/>
  <c r="C25" i="5"/>
  <c r="J25" i="5" l="1"/>
  <c r="G25" i="5"/>
  <c r="J17" i="5"/>
  <c r="I25" i="5"/>
  <c r="F25" i="5"/>
  <c r="I17" i="5"/>
  <c r="E17" i="5"/>
  <c r="E18" i="5" s="1"/>
  <c r="H25" i="5"/>
  <c r="F17" i="5"/>
  <c r="F18" i="5" s="1"/>
  <c r="G17" i="5"/>
  <c r="H17" i="5"/>
  <c r="E25" i="5"/>
  <c r="G18" i="5" l="1"/>
  <c r="H18" i="5" s="1"/>
  <c r="I18" i="5" s="1"/>
  <c r="J18" i="5" s="1"/>
  <c r="E26" i="5" s="1"/>
  <c r="F26" i="5" s="1"/>
  <c r="G26" i="5" s="1"/>
  <c r="H26" i="5" s="1"/>
  <c r="I26" i="5" s="1"/>
  <c r="J26" i="5" s="1"/>
</calcChain>
</file>

<file path=xl/sharedStrings.xml><?xml version="1.0" encoding="utf-8"?>
<sst xmlns="http://schemas.openxmlformats.org/spreadsheetml/2006/main" count="177" uniqueCount="93">
  <si>
    <t>Código</t>
  </si>
  <si>
    <t>Unidade</t>
  </si>
  <si>
    <t>Valor Unitário</t>
  </si>
  <si>
    <t>TOTAL</t>
  </si>
  <si>
    <t>m³</t>
  </si>
  <si>
    <t>_____________________________________</t>
  </si>
  <si>
    <t>COMPOSIÇÕES UNITÁRIAS</t>
  </si>
  <si>
    <t>UNIDADE:</t>
  </si>
  <si>
    <t>m²</t>
  </si>
  <si>
    <t>Materiais/Serviços</t>
  </si>
  <si>
    <t>DMT</t>
  </si>
  <si>
    <t>QTDE</t>
  </si>
  <si>
    <t>CUSTO ONERADO (R$)</t>
  </si>
  <si>
    <t>Valor Total</t>
  </si>
  <si>
    <t>m³.km</t>
  </si>
  <si>
    <t>PINTURA DE LIGAÇÃO COM EMULSÃO RR-2C</t>
  </si>
  <si>
    <t>CUSTO TOTAL</t>
  </si>
  <si>
    <t>TRANSPORTE COMERCIAL DE BRITA</t>
  </si>
  <si>
    <t>ITEM</t>
  </si>
  <si>
    <t>CÓDIGO</t>
  </si>
  <si>
    <t>DESCRIÇÃO</t>
  </si>
  <si>
    <t>UND</t>
  </si>
  <si>
    <t>CUSTO</t>
  </si>
  <si>
    <t>PREÇO UNITÁRIO</t>
  </si>
  <si>
    <r>
      <rPr>
        <b/>
        <sz val="12"/>
        <color theme="1"/>
        <rFont val="Arial"/>
        <family val="2"/>
      </rPr>
      <t>01</t>
    </r>
  </si>
  <si>
    <t>01.01</t>
  </si>
  <si>
    <t>01.02</t>
  </si>
  <si>
    <t>BDI (%)</t>
  </si>
  <si>
    <t>CRONOGRAMA FÍSICO-FINANCEIRO</t>
  </si>
  <si>
    <t>DISCRIMINAÇÃO</t>
  </si>
  <si>
    <t>TOTAL DA FASE</t>
  </si>
  <si>
    <t>%</t>
  </si>
  <si>
    <t>TOTAL SIMPLES</t>
  </si>
  <si>
    <t>TOTAL ACUMULADO</t>
  </si>
  <si>
    <t>COMPOSIÇÃO 1 - TAPA BURACO REMENDO SUPERFICIAL</t>
  </si>
  <si>
    <t>COMPOSIÇÃO 2 - TAPA BURACO - REMENDO PROFUNDO</t>
  </si>
  <si>
    <t>DEMOLIÇÃO PARCIAL DE PAVIMENTO ASFÁLTICO, DE FORMA MECANIZADA, SEM REAPROVEITAMENTO</t>
  </si>
  <si>
    <t>CARGA, MANOBRA E DESCARGA DE ENTULHO EM CAMINHÃO BASCULANTE 6 M³</t>
  </si>
  <si>
    <t>TRANSPORTE COM CAMINHÃO BASCULANTE DE 6 M³, EM VIA URBANA PAVIMENTADA</t>
  </si>
  <si>
    <t>EXECUÇÃO DE PAVIMENTO COM APLICAÇÃO DE CONCRETO ASFÁLTICO, CAMADA DE ROLAMENTO</t>
  </si>
  <si>
    <t>CUSTO DESONERADO (R$)</t>
  </si>
  <si>
    <t>RECOMPOSIÇÃO DE BASE E OU SUB-BASE PARA REMENDO PROFUNDO DE SOLO BRITA (50/50)</t>
  </si>
  <si>
    <t xml:space="preserve">Serviço de tapa buraco superficial </t>
  </si>
  <si>
    <t>PREFEITURA MUNICIPAL DE RIBAS DO RIO PARDO -MS</t>
  </si>
  <si>
    <t>PLANILHA ORÇAMENTÁRIA DESONERADA</t>
  </si>
  <si>
    <t>COMPOSIÇÃO 1</t>
  </si>
  <si>
    <t>COMPOSIÇÃO 2</t>
  </si>
  <si>
    <t>Serviço de tapa buraco remendo profundo</t>
  </si>
  <si>
    <t>TRANSPORTE DE MASSA ASFALTICA COM CAMINHÃO BASCULANTE DE 14 M³, EM VIA URBANA PAVIMENTADA</t>
  </si>
  <si>
    <t>TRANSPORTE DE MASSA ASFALTICA COM CAMINHÃO BASCULANTE DE 14 M³, EM VIA URBANA PAVIMENTADA, ADICIONAL DMT EXCEDENTE A 30KM</t>
  </si>
  <si>
    <t>Fábio Alexandre Camargo</t>
  </si>
  <si>
    <t>Arquiteto e Urbanista</t>
  </si>
  <si>
    <t>CAU: A108899-8</t>
  </si>
  <si>
    <r>
      <rPr>
        <b/>
        <sz val="12"/>
        <color theme="1"/>
        <rFont val="Arial"/>
        <family val="2"/>
      </rPr>
      <t>OBRA/SERVIÇO:</t>
    </r>
    <r>
      <rPr>
        <sz val="12"/>
        <color theme="1"/>
        <rFont val="Arial"/>
        <family val="2"/>
      </rPr>
      <t xml:space="preserve"> OBRAS DE MANUTENÇÃO DE VIAS PÚBLICAS, RECOMPOSIÇÃO DE CAPA ASFÁLTICA E RECOMPOSIÇÃO DE PAVIMENTO ASFÁLTICO (TAPA-BURACOS).</t>
    </r>
  </si>
  <si>
    <r>
      <rPr>
        <b/>
        <sz val="12"/>
        <color theme="1"/>
        <rFont val="Arial"/>
        <family val="2"/>
      </rPr>
      <t xml:space="preserve">LOCAL: </t>
    </r>
    <r>
      <rPr>
        <sz val="12"/>
        <color theme="1"/>
        <rFont val="Arial"/>
        <family val="2"/>
      </rPr>
      <t>DIVERSAS VIAS URBANAS DA CIDADE</t>
    </r>
  </si>
  <si>
    <t>5X0,052</t>
  </si>
  <si>
    <t>1X1</t>
  </si>
  <si>
    <t>1X1X0,03</t>
  </si>
  <si>
    <t>115X0,03</t>
  </si>
  <si>
    <t>CALCULO POR M²</t>
  </si>
  <si>
    <t>CAU/MS: A108899-8</t>
  </si>
  <si>
    <r>
      <rPr>
        <b/>
        <sz val="12"/>
        <color theme="1"/>
        <rFont val="Arial"/>
        <family val="2"/>
      </rPr>
      <t>OBRA/SERVIÇO:</t>
    </r>
    <r>
      <rPr>
        <sz val="12"/>
        <color theme="1"/>
        <rFont val="Arial"/>
        <family val="2"/>
      </rPr>
      <t xml:space="preserve"> SERVIÇO DE MANUTENÇÃO DE VIAS PÚBLICAS, RECOMPOSIÇÃO DE CAPA ASFÁLTICA E RECOMPOSIÇÃO DE PAVIMENTO ASFÁLTICO (TAPA-BURACOS).</t>
    </r>
  </si>
  <si>
    <t>VALOR COM BDI</t>
  </si>
  <si>
    <r>
      <rPr>
        <b/>
        <sz val="12"/>
        <color theme="1"/>
        <rFont val="Arial"/>
        <family val="2"/>
      </rPr>
      <t>02</t>
    </r>
    <r>
      <rPr>
        <sz val="11"/>
        <color theme="1"/>
        <rFont val="Calibri"/>
        <family val="2"/>
        <scheme val="minor"/>
      </rPr>
      <t/>
    </r>
  </si>
  <si>
    <t>DATA BASE: SINAPI 06/2023</t>
  </si>
  <si>
    <r>
      <rPr>
        <b/>
        <sz val="12"/>
        <color theme="1"/>
        <rFont val="Arial"/>
        <family val="2"/>
      </rPr>
      <t>DATA BASE:</t>
    </r>
    <r>
      <rPr>
        <sz val="12"/>
        <color theme="1"/>
        <rFont val="Arial"/>
        <family val="2"/>
      </rPr>
      <t xml:space="preserve"> JUNHO/2023/SINAPI</t>
    </r>
  </si>
  <si>
    <t>0,497X0,05</t>
  </si>
  <si>
    <t>0,025+30%</t>
  </si>
  <si>
    <t>Variável</t>
  </si>
  <si>
    <t>Componente</t>
  </si>
  <si>
    <t>1° Quartil (%)</t>
  </si>
  <si>
    <t>Taxa(%)</t>
  </si>
  <si>
    <t>3° Quartil (%)</t>
  </si>
  <si>
    <t>R</t>
  </si>
  <si>
    <t>RISCO</t>
  </si>
  <si>
    <t>S+G</t>
  </si>
  <si>
    <t>SEGURO + GARANTIA</t>
  </si>
  <si>
    <t>DF</t>
  </si>
  <si>
    <t>DESPESAS FINANCEIRAS</t>
  </si>
  <si>
    <t>AC</t>
  </si>
  <si>
    <t>ADMINISTRAÇÃO CENTRAL</t>
  </si>
  <si>
    <t>L</t>
  </si>
  <si>
    <t>LUCRO</t>
  </si>
  <si>
    <t>PIS</t>
  </si>
  <si>
    <t>COFINS</t>
  </si>
  <si>
    <t>ISSQN</t>
  </si>
  <si>
    <t>INSS (CPRB)</t>
  </si>
  <si>
    <t>I</t>
  </si>
  <si>
    <t>TRIBUTOS</t>
  </si>
  <si>
    <t>Benefícios e Despesas Indiretas (BDI)</t>
  </si>
  <si>
    <t>Acórdão 2622/2013</t>
  </si>
  <si>
    <r>
      <rPr>
        <b/>
        <sz val="12"/>
        <color theme="1"/>
        <rFont val="Arial"/>
        <family val="2"/>
      </rPr>
      <t>BDI:</t>
    </r>
    <r>
      <rPr>
        <sz val="12"/>
        <color theme="1"/>
        <rFont val="Arial"/>
        <family val="2"/>
      </rPr>
      <t xml:space="preserve"> 26,74%</t>
    </r>
  </si>
  <si>
    <t>BDI:26,74%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</si>
</sst>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"/>
    <numFmt numFmtId="165" formatCode="0.0000000"/>
    <numFmt numFmtId="166" formatCode="_-[$R$-416]\ * #,##0.00_-;\-[$R$-416]\ * #,##0.00_-;_-[$R$-416]\ 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b/>
      <sz val="28"/>
      <color indexed="8"/>
      <name val="Tahoma"/>
      <family val="2"/>
    </font>
    <font>
      <b/>
      <sz val="12"/>
      <color indexed="8"/>
      <name val="Tahoma"/>
      <family val="2"/>
    </font>
    <font>
      <b/>
      <sz val="11"/>
      <color indexed="8"/>
      <name val="Tahoma"/>
      <family val="2"/>
    </font>
    <font>
      <b/>
      <sz val="4"/>
      <name val="Tahoma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4"/>
      <color indexed="8"/>
      <name val="Tahoma"/>
      <family val="2"/>
    </font>
    <font>
      <b/>
      <sz val="4"/>
      <color indexed="8"/>
      <name val="Arial"/>
      <family val="2"/>
    </font>
    <font>
      <sz val="4"/>
      <name val="Arial"/>
      <family val="2"/>
    </font>
    <font>
      <sz val="4"/>
      <color indexed="8"/>
      <name val="Arial"/>
      <family val="2"/>
    </font>
    <font>
      <sz val="11"/>
      <color theme="1"/>
      <name val="Tahoma"/>
      <family val="2"/>
    </font>
    <font>
      <sz val="11"/>
      <color indexed="8"/>
      <name val="Arial"/>
      <family val="2"/>
    </font>
    <font>
      <sz val="12"/>
      <color indexed="8"/>
      <name val="Tahoma"/>
      <family val="2"/>
    </font>
    <font>
      <b/>
      <sz val="4"/>
      <name val="Arial"/>
      <family val="2"/>
    </font>
    <font>
      <sz val="9"/>
      <color theme="0" tint="-0.34998626667073579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/>
    <xf numFmtId="0" fontId="3" fillId="0" borderId="0" xfId="0" applyFont="1" applyAlignment="1">
      <alignment horizontal="right" vertical="center"/>
    </xf>
    <xf numFmtId="2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0" fontId="2" fillId="0" borderId="1" xfId="0" quotePrefix="1" applyFont="1" applyBorder="1" applyAlignment="1">
      <alignment horizontal="left" vertical="center"/>
    </xf>
    <xf numFmtId="0" fontId="3" fillId="0" borderId="1" xfId="0" applyFont="1" applyBorder="1"/>
    <xf numFmtId="2" fontId="2" fillId="0" borderId="1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6" fontId="3" fillId="0" borderId="0" xfId="0" applyNumberFormat="1" applyFont="1"/>
    <xf numFmtId="44" fontId="2" fillId="0" borderId="1" xfId="1" applyFont="1" applyBorder="1"/>
    <xf numFmtId="10" fontId="2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4" fontId="3" fillId="0" borderId="1" xfId="1" applyFont="1" applyBorder="1"/>
    <xf numFmtId="16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43" fontId="2" fillId="0" borderId="1" xfId="2" applyFont="1" applyBorder="1" applyAlignment="1">
      <alignment horizontal="right"/>
    </xf>
    <xf numFmtId="0" fontId="2" fillId="0" borderId="0" xfId="0" applyFont="1" applyAlignment="1">
      <alignment horizontal="center"/>
    </xf>
    <xf numFmtId="0" fontId="6" fillId="4" borderId="6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0" borderId="7" xfId="0" applyFont="1" applyBorder="1" applyAlignment="1">
      <alignment horizont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7" xfId="0" applyFont="1" applyBorder="1" applyAlignment="1">
      <alignment horizontal="right"/>
    </xf>
    <xf numFmtId="4" fontId="10" fillId="0" borderId="6" xfId="2" applyNumberFormat="1" applyFont="1" applyBorder="1" applyAlignment="1">
      <alignment horizontal="center"/>
    </xf>
    <xf numFmtId="4" fontId="11" fillId="0" borderId="12" xfId="2" applyNumberFormat="1" applyFont="1" applyBorder="1" applyAlignment="1" applyProtection="1">
      <alignment horizontal="center"/>
      <protection locked="0"/>
    </xf>
    <xf numFmtId="4" fontId="10" fillId="0" borderId="8" xfId="2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7" xfId="0" applyFont="1" applyBorder="1" applyAlignment="1">
      <alignment horizontal="center"/>
    </xf>
    <xf numFmtId="4" fontId="14" fillId="0" borderId="12" xfId="2" applyNumberFormat="1" applyFont="1" applyBorder="1" applyAlignment="1" applyProtection="1">
      <alignment horizontal="center"/>
      <protection locked="0"/>
    </xf>
    <xf numFmtId="4" fontId="13" fillId="0" borderId="13" xfId="2" applyNumberFormat="1" applyFont="1" applyBorder="1" applyAlignment="1">
      <alignment horizontal="center"/>
    </xf>
    <xf numFmtId="4" fontId="13" fillId="0" borderId="8" xfId="2" applyNumberFormat="1" applyFont="1" applyBorder="1" applyAlignment="1">
      <alignment horizontal="center"/>
    </xf>
    <xf numFmtId="4" fontId="15" fillId="0" borderId="8" xfId="2" applyNumberFormat="1" applyFont="1" applyBorder="1" applyAlignment="1" applyProtection="1">
      <alignment horizontal="center"/>
      <protection locked="0"/>
    </xf>
    <xf numFmtId="0" fontId="13" fillId="0" borderId="14" xfId="0" applyFont="1" applyBorder="1" applyAlignment="1">
      <alignment horizontal="center"/>
    </xf>
    <xf numFmtId="4" fontId="15" fillId="0" borderId="12" xfId="2" applyNumberFormat="1" applyFont="1" applyBorder="1" applyProtection="1">
      <protection locked="0"/>
    </xf>
    <xf numFmtId="0" fontId="12" fillId="0" borderId="15" xfId="0" applyFont="1" applyBorder="1"/>
    <xf numFmtId="0" fontId="16" fillId="0" borderId="16" xfId="0" applyFont="1" applyBorder="1" applyAlignment="1">
      <alignment horizontal="center"/>
    </xf>
    <xf numFmtId="0" fontId="17" fillId="0" borderId="14" xfId="0" applyFont="1" applyBorder="1" applyAlignment="1">
      <alignment horizontal="right"/>
    </xf>
    <xf numFmtId="4" fontId="17" fillId="0" borderId="16" xfId="2" applyNumberFormat="1" applyFont="1" applyBorder="1" applyAlignment="1">
      <alignment horizontal="center"/>
    </xf>
    <xf numFmtId="2" fontId="17" fillId="0" borderId="12" xfId="3" applyNumberFormat="1" applyFont="1" applyBorder="1" applyAlignment="1" applyProtection="1">
      <alignment horizontal="center"/>
      <protection locked="0"/>
    </xf>
    <xf numFmtId="4" fontId="17" fillId="0" borderId="15" xfId="2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0" xfId="0" applyFont="1" applyAlignment="1">
      <alignment horizontal="right"/>
    </xf>
    <xf numFmtId="4" fontId="17" fillId="0" borderId="10" xfId="2" applyNumberFormat="1" applyFont="1" applyBorder="1" applyAlignment="1">
      <alignment horizontal="center"/>
    </xf>
    <xf numFmtId="2" fontId="17" fillId="0" borderId="17" xfId="3" applyNumberFormat="1" applyFont="1" applyBorder="1" applyAlignment="1" applyProtection="1">
      <alignment horizontal="center"/>
      <protection locked="0"/>
    </xf>
    <xf numFmtId="4" fontId="17" fillId="0" borderId="11" xfId="2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right"/>
    </xf>
    <xf numFmtId="4" fontId="10" fillId="0" borderId="18" xfId="2" applyNumberFormat="1" applyFont="1" applyBorder="1" applyAlignment="1">
      <alignment horizontal="center"/>
    </xf>
    <xf numFmtId="2" fontId="10" fillId="0" borderId="20" xfId="3" applyNumberFormat="1" applyFont="1" applyBorder="1" applyAlignment="1" applyProtection="1">
      <alignment horizontal="center"/>
      <protection locked="0"/>
    </xf>
    <xf numFmtId="4" fontId="10" fillId="0" borderId="13" xfId="2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5" fillId="0" borderId="7" xfId="0" applyFont="1" applyBorder="1"/>
    <xf numFmtId="0" fontId="15" fillId="0" borderId="14" xfId="0" applyFont="1" applyBorder="1" applyAlignment="1">
      <alignment horizontal="center"/>
    </xf>
    <xf numFmtId="4" fontId="15" fillId="0" borderId="7" xfId="2" applyNumberFormat="1" applyFont="1" applyBorder="1"/>
    <xf numFmtId="4" fontId="15" fillId="0" borderId="14" xfId="2" applyNumberFormat="1" applyFont="1" applyBorder="1" applyAlignment="1"/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4" fontId="11" fillId="0" borderId="9" xfId="2" applyNumberFormat="1" applyFont="1" applyBorder="1" applyAlignment="1">
      <alignment horizontal="center"/>
    </xf>
    <xf numFmtId="4" fontId="18" fillId="0" borderId="8" xfId="0" applyNumberFormat="1" applyFont="1" applyBorder="1"/>
    <xf numFmtId="0" fontId="13" fillId="0" borderId="0" xfId="0" applyFont="1" applyAlignment="1">
      <alignment horizontal="center"/>
    </xf>
    <xf numFmtId="4" fontId="19" fillId="0" borderId="0" xfId="2" applyNumberFormat="1" applyFont="1" applyBorder="1"/>
    <xf numFmtId="4" fontId="12" fillId="0" borderId="0" xfId="0" applyNumberFormat="1" applyFont="1"/>
    <xf numFmtId="43" fontId="18" fillId="0" borderId="0" xfId="2" quotePrefix="1" applyFont="1" applyBorder="1" applyAlignment="1">
      <alignment horizontal="center"/>
    </xf>
    <xf numFmtId="43" fontId="20" fillId="0" borderId="0" xfId="2" applyFont="1" applyBorder="1" applyAlignment="1">
      <alignment vertical="center"/>
    </xf>
    <xf numFmtId="0" fontId="16" fillId="0" borderId="0" xfId="0" applyFont="1"/>
    <xf numFmtId="0" fontId="18" fillId="0" borderId="0" xfId="0" applyFont="1" applyAlignment="1">
      <alignment horizontal="center"/>
    </xf>
    <xf numFmtId="43" fontId="18" fillId="0" borderId="0" xfId="2" applyFont="1" applyBorder="1"/>
    <xf numFmtId="43" fontId="18" fillId="0" borderId="0" xfId="2" applyFont="1" applyBorder="1" applyAlignment="1"/>
    <xf numFmtId="0" fontId="18" fillId="0" borderId="0" xfId="0" applyFont="1"/>
    <xf numFmtId="43" fontId="18" fillId="0" borderId="0" xfId="2" applyFont="1"/>
    <xf numFmtId="43" fontId="18" fillId="0" borderId="0" xfId="2" applyFont="1" applyAlignment="1"/>
    <xf numFmtId="43" fontId="21" fillId="0" borderId="0" xfId="2" applyFont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quotePrefix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4">
    <cellStyle name="Moeda" xfId="1" builtinId="4"/>
    <cellStyle name="Normal" xfId="0" builtinId="0"/>
    <cellStyle name="Porcentagem" xfId="3" builtinId="5"/>
    <cellStyle name="Vírgula" xfId="2" builtinId="3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738490</xdr:colOff>
      <xdr:row>24</xdr:row>
      <xdr:rowOff>15590</xdr:rowOff>
    </xdr:from>
    <xdr:to>
      <xdr:col>4</xdr:col>
      <xdr:colOff>518965</xdr:colOff>
      <xdr:row>26</xdr:row>
      <xdr:rowOff>142590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5347FBE3-5856-42A4-AF50-A7E0DBDC30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-27000"/>
        <a:stretch>
          <a:fillRect/>
        </a:stretch>
      </xdr:blipFill>
      <xdr:spPr bwMode="auto">
        <a:xfrm>
          <a:off x="1643365" y="4987640"/>
          <a:ext cx="2714175" cy="5270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304801</xdr:colOff>
      <xdr:row>1</xdr:row>
      <xdr:rowOff>1000124</xdr:rowOff>
    </xdr:from>
    <xdr:to>
      <xdr:col>9</xdr:col>
      <xdr:colOff>314326</xdr:colOff>
      <xdr:row>3</xdr:row>
      <xdr:rowOff>184352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94077808-9FBD-4152-B632-58D9A3B7B143}"/>
            </a:ext>
          </a:extLst>
        </xdr:cNvPr>
        <xdr:cNvGrpSpPr/>
      </xdr:nvGrpSpPr>
      <xdr:grpSpPr>
        <a:xfrm>
          <a:off x="846993" y="1190624"/>
          <a:ext cx="6889506" cy="781497"/>
          <a:chOff x="964779" y="355346"/>
          <a:chExt cx="5483645" cy="482854"/>
        </a:xfrm>
      </xdr:grpSpPr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4A4CEE8C-7B33-4AFC-BAD0-BFF847E0A1E3}"/>
              </a:ext>
            </a:extLst>
          </xdr:cNvPr>
          <xdr:cNvSpPr txBox="1"/>
        </xdr:nvSpPr>
        <xdr:spPr>
          <a:xfrm>
            <a:off x="964779" y="355346"/>
            <a:ext cx="885825" cy="4442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8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BDI</a:t>
            </a:r>
          </a:p>
        </xdr:txBody>
      </xdr:sp>
      <xdr:sp macro="" textlink="$I$6">
        <xdr:nvSpPr>
          <xdr:cNvPr id="12" name="CaixaDeTexto 11">
            <a:extLst>
              <a:ext uri="{FF2B5EF4-FFF2-40B4-BE49-F238E27FC236}">
                <a16:creationId xmlns:a16="http://schemas.microsoft.com/office/drawing/2014/main" id="{B42E8BC2-D3C3-4224-8DAB-E26AAB510BAE}"/>
              </a:ext>
            </a:extLst>
          </xdr:cNvPr>
          <xdr:cNvSpPr txBox="1"/>
        </xdr:nvSpPr>
        <xdr:spPr>
          <a:xfrm>
            <a:off x="2305049" y="390525"/>
            <a:ext cx="4143375" cy="44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fld id="{298DD53C-FF58-40DA-954F-8089463AC356}" type="TxLink">
              <a:rPr lang="en-US" sz="1100" b="0" i="0" u="none" strike="noStrike">
                <a:solidFill>
                  <a:srgbClr val="000000"/>
                </a:solidFill>
                <a:latin typeface="Calibri"/>
                <a:ea typeface="Tahoma" panose="020B0604030504040204" pitchFamily="34" charset="0"/>
                <a:cs typeface="Calibri"/>
              </a:rPr>
              <a:pPr algn="l"/>
              <a:t> </a:t>
            </a:fld>
            <a:endParaRPr lang="pt-BR" sz="11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xdr:txBody>
      </xdr:sp>
    </xdr:grpSp>
    <xdr:clientData/>
  </xdr:twoCellAnchor>
  <xdr:twoCellAnchor editAs="oneCell">
    <xdr:from>
      <xdr:col>1</xdr:col>
      <xdr:colOff>47625</xdr:colOff>
      <xdr:row>1</xdr:row>
      <xdr:rowOff>142875</xdr:rowOff>
    </xdr:from>
    <xdr:to>
      <xdr:col>2</xdr:col>
      <xdr:colOff>2000249</xdr:colOff>
      <xdr:row>1</xdr:row>
      <xdr:rowOff>904875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65956AB6-530F-4537-86EC-C3DAA89BC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33375"/>
          <a:ext cx="29241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zoomScaleSheetLayoutView="100" workbookViewId="0">
      <selection activeCell="B8" sqref="B8"/>
    </sheetView>
  </sheetViews>
  <sheetFormatPr defaultRowHeight="15" x14ac:dyDescent="0.2"/>
  <cols>
    <col min="1" max="1" width="7.7109375" style="1" customWidth="1"/>
    <col min="2" max="2" width="19.28515625" style="1" bestFit="1" customWidth="1"/>
    <col min="3" max="3" width="43" style="1" customWidth="1"/>
    <col min="4" max="4" width="6.7109375" style="1" customWidth="1"/>
    <col min="5" max="5" width="12.5703125" style="1" customWidth="1"/>
    <col min="6" max="7" width="10.7109375" style="1" customWidth="1"/>
    <col min="8" max="8" width="12.7109375" style="1" customWidth="1"/>
    <col min="9" max="9" width="22.42578125" style="1" customWidth="1"/>
    <col min="10" max="16384" width="9.140625" style="1"/>
  </cols>
  <sheetData>
    <row r="1" spans="1:9" ht="47.25" customHeight="1" x14ac:dyDescent="0.25">
      <c r="A1" s="2" t="s">
        <v>43</v>
      </c>
    </row>
    <row r="2" spans="1:9" ht="60" customHeight="1" x14ac:dyDescent="0.2">
      <c r="A2" s="106" t="s">
        <v>53</v>
      </c>
      <c r="B2" s="106"/>
      <c r="C2" s="106"/>
      <c r="D2" s="106"/>
      <c r="E2" s="106"/>
      <c r="F2" s="106"/>
      <c r="G2" s="106"/>
      <c r="H2" s="106"/>
      <c r="I2" s="106"/>
    </row>
    <row r="3" spans="1:9" ht="15.75" x14ac:dyDescent="0.25">
      <c r="A3" s="1" t="s">
        <v>54</v>
      </c>
    </row>
    <row r="4" spans="1:9" ht="15.75" x14ac:dyDescent="0.25">
      <c r="A4" s="1" t="s">
        <v>91</v>
      </c>
    </row>
    <row r="5" spans="1:9" ht="15.75" x14ac:dyDescent="0.25">
      <c r="A5" s="1" t="s">
        <v>65</v>
      </c>
    </row>
    <row r="7" spans="1:9" ht="15.75" x14ac:dyDescent="0.25">
      <c r="A7" s="108"/>
      <c r="B7" s="108"/>
      <c r="C7" s="108"/>
      <c r="D7" s="108"/>
      <c r="E7" s="108"/>
      <c r="F7" s="108"/>
      <c r="G7" s="108"/>
      <c r="H7" s="108"/>
      <c r="I7" s="108"/>
    </row>
    <row r="9" spans="1:9" ht="15.75" x14ac:dyDescent="0.2">
      <c r="A9" s="107" t="s">
        <v>44</v>
      </c>
      <c r="B9" s="107"/>
      <c r="C9" s="107"/>
      <c r="D9" s="107"/>
      <c r="E9" s="107"/>
      <c r="F9" s="107"/>
      <c r="G9" s="107"/>
      <c r="H9" s="107"/>
      <c r="I9" s="107"/>
    </row>
    <row r="11" spans="1:9" ht="31.5" x14ac:dyDescent="0.2">
      <c r="A11" s="23" t="s">
        <v>18</v>
      </c>
      <c r="B11" s="23" t="s">
        <v>19</v>
      </c>
      <c r="C11" s="23" t="s">
        <v>20</v>
      </c>
      <c r="D11" s="24" t="s">
        <v>21</v>
      </c>
      <c r="E11" s="23" t="s">
        <v>11</v>
      </c>
      <c r="F11" s="24" t="s">
        <v>22</v>
      </c>
      <c r="G11" s="23" t="s">
        <v>27</v>
      </c>
      <c r="H11" s="25" t="s">
        <v>23</v>
      </c>
      <c r="I11" s="23" t="s">
        <v>3</v>
      </c>
    </row>
    <row r="12" spans="1:9" ht="15.75" x14ac:dyDescent="0.25">
      <c r="A12" s="20" t="s">
        <v>24</v>
      </c>
      <c r="B12" s="5"/>
      <c r="C12" s="21"/>
      <c r="D12" s="5"/>
      <c r="E12" s="5"/>
      <c r="F12" s="5"/>
      <c r="G12" s="5"/>
      <c r="H12" s="5"/>
      <c r="I12" s="5"/>
    </row>
    <row r="13" spans="1:9" ht="15" customHeight="1" x14ac:dyDescent="0.2">
      <c r="A13" s="20" t="s">
        <v>25</v>
      </c>
      <c r="B13" s="5" t="s">
        <v>45</v>
      </c>
      <c r="C13" s="5" t="s">
        <v>42</v>
      </c>
      <c r="D13" s="3" t="s">
        <v>8</v>
      </c>
      <c r="E13" s="37">
        <v>20000</v>
      </c>
      <c r="F13" s="8">
        <f>CPU!G15</f>
        <v>61.77</v>
      </c>
      <c r="G13" s="5">
        <v>26.74</v>
      </c>
      <c r="H13" s="8">
        <f>CPU!G16</f>
        <v>78.28</v>
      </c>
      <c r="I13" s="27">
        <f>TRUNC(E13*H13,2)</f>
        <v>1565600</v>
      </c>
    </row>
    <row r="14" spans="1:9" ht="15" customHeight="1" x14ac:dyDescent="0.2">
      <c r="A14" s="20" t="s">
        <v>26</v>
      </c>
      <c r="B14" s="5" t="s">
        <v>46</v>
      </c>
      <c r="C14" s="5" t="s">
        <v>47</v>
      </c>
      <c r="D14" s="3" t="s">
        <v>8</v>
      </c>
      <c r="E14" s="37">
        <v>20000</v>
      </c>
      <c r="F14" s="8">
        <f>CPU!G30</f>
        <v>90.43</v>
      </c>
      <c r="G14" s="5">
        <v>26.74</v>
      </c>
      <c r="H14" s="8">
        <f>CPU!G31</f>
        <v>114.61</v>
      </c>
      <c r="I14" s="27">
        <f>TRUNC(E14*H14,2)</f>
        <v>2292200</v>
      </c>
    </row>
    <row r="15" spans="1:9" ht="15.75" x14ac:dyDescent="0.25">
      <c r="H15" s="9" t="s">
        <v>3</v>
      </c>
      <c r="I15" s="26">
        <f>TRUNC(I13+I14,2)</f>
        <v>3857800</v>
      </c>
    </row>
    <row r="17" spans="1:9" ht="100.5" customHeight="1" x14ac:dyDescent="0.2">
      <c r="A17" s="104" t="s">
        <v>5</v>
      </c>
      <c r="B17" s="104"/>
      <c r="C17" s="104"/>
      <c r="D17" s="104"/>
      <c r="E17" s="104"/>
      <c r="F17" s="104"/>
      <c r="G17" s="104"/>
      <c r="H17" s="104"/>
      <c r="I17" s="104"/>
    </row>
    <row r="18" spans="1:9" ht="15.75" x14ac:dyDescent="0.2">
      <c r="A18" s="105" t="s">
        <v>50</v>
      </c>
      <c r="B18" s="105"/>
      <c r="C18" s="105"/>
      <c r="D18" s="105"/>
      <c r="E18" s="105"/>
      <c r="F18" s="105"/>
      <c r="G18" s="105"/>
      <c r="H18" s="105"/>
      <c r="I18" s="105"/>
    </row>
    <row r="19" spans="1:9" x14ac:dyDescent="0.2">
      <c r="A19" s="104" t="s">
        <v>51</v>
      </c>
      <c r="B19" s="104"/>
      <c r="C19" s="104"/>
      <c r="D19" s="104"/>
      <c r="E19" s="104"/>
      <c r="F19" s="104"/>
      <c r="G19" s="104"/>
      <c r="H19" s="104"/>
      <c r="I19" s="104"/>
    </row>
    <row r="20" spans="1:9" x14ac:dyDescent="0.2">
      <c r="A20" s="104" t="s">
        <v>60</v>
      </c>
      <c r="B20" s="104"/>
      <c r="C20" s="104"/>
      <c r="D20" s="104"/>
      <c r="E20" s="104"/>
      <c r="F20" s="104"/>
      <c r="G20" s="104"/>
      <c r="H20" s="104"/>
      <c r="I20" s="104"/>
    </row>
  </sheetData>
  <mergeCells count="7">
    <mergeCell ref="A17:I17"/>
    <mergeCell ref="A18:I18"/>
    <mergeCell ref="A19:I19"/>
    <mergeCell ref="A20:I20"/>
    <mergeCell ref="A2:I2"/>
    <mergeCell ref="A9:I9"/>
    <mergeCell ref="A7:I7"/>
  </mergeCells>
  <pageMargins left="1.1811023622047245" right="0.78740157480314965" top="1.1811023622047245" bottom="0.78740157480314965" header="0.31496062992125984" footer="0.31496062992125984"/>
  <pageSetup paperSize="9" scale="84" fitToHeight="0" orientation="landscape" horizontalDpi="4294967293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view="pageLayout" topLeftCell="A4" zoomScaleNormal="100" workbookViewId="0">
      <selection activeCell="G31" sqref="G31"/>
    </sheetView>
  </sheetViews>
  <sheetFormatPr defaultRowHeight="15" x14ac:dyDescent="0.2"/>
  <cols>
    <col min="1" max="1" width="10.7109375" style="1" customWidth="1"/>
    <col min="2" max="2" width="82.28515625" style="1" customWidth="1"/>
    <col min="3" max="3" width="10.7109375" style="1" customWidth="1"/>
    <col min="4" max="4" width="9.7109375" style="1" bestFit="1" customWidth="1"/>
    <col min="5" max="5" width="10.140625" style="1" customWidth="1"/>
    <col min="6" max="7" width="10.7109375" style="1" customWidth="1"/>
    <col min="8" max="16384" width="9.140625" style="1"/>
  </cols>
  <sheetData>
    <row r="1" spans="1:7" ht="15.75" x14ac:dyDescent="0.2">
      <c r="A1" s="105" t="s">
        <v>6</v>
      </c>
      <c r="B1" s="105"/>
      <c r="C1" s="105"/>
      <c r="D1" s="105"/>
      <c r="E1" s="105"/>
      <c r="F1" s="105"/>
      <c r="G1" s="105"/>
    </row>
    <row r="2" spans="1:7" ht="15.75" x14ac:dyDescent="0.2">
      <c r="A2" s="11"/>
      <c r="B2" s="11"/>
      <c r="C2" s="11"/>
      <c r="D2" s="11"/>
      <c r="E2" s="11"/>
      <c r="F2" s="11"/>
      <c r="G2" s="11"/>
    </row>
    <row r="3" spans="1:7" ht="15.75" x14ac:dyDescent="0.2">
      <c r="A3" s="13" t="s">
        <v>64</v>
      </c>
      <c r="B3" s="13"/>
      <c r="C3" s="12"/>
      <c r="D3" s="11"/>
      <c r="E3" s="11"/>
      <c r="F3" s="11"/>
      <c r="G3" s="11"/>
    </row>
    <row r="5" spans="1:7" ht="15.75" x14ac:dyDescent="0.25">
      <c r="A5" s="112" t="s">
        <v>34</v>
      </c>
      <c r="B5" s="112"/>
      <c r="C5" s="112"/>
      <c r="D5" s="112"/>
      <c r="E5" s="113" t="s">
        <v>7</v>
      </c>
      <c r="F5" s="113"/>
      <c r="G5" s="2" t="s">
        <v>8</v>
      </c>
    </row>
    <row r="6" spans="1:7" ht="30" customHeight="1" x14ac:dyDescent="0.25">
      <c r="A6" s="111" t="s">
        <v>0</v>
      </c>
      <c r="B6" s="111" t="s">
        <v>9</v>
      </c>
      <c r="C6" s="111" t="s">
        <v>10</v>
      </c>
      <c r="D6" s="111" t="s">
        <v>1</v>
      </c>
      <c r="E6" s="111" t="s">
        <v>11</v>
      </c>
      <c r="F6" s="109" t="s">
        <v>40</v>
      </c>
      <c r="G6" s="110"/>
    </row>
    <row r="7" spans="1:7" ht="30" x14ac:dyDescent="0.2">
      <c r="A7" s="111"/>
      <c r="B7" s="111"/>
      <c r="C7" s="111"/>
      <c r="D7" s="111"/>
      <c r="E7" s="111"/>
      <c r="F7" s="7" t="s">
        <v>2</v>
      </c>
      <c r="G7" s="7" t="s">
        <v>13</v>
      </c>
    </row>
    <row r="8" spans="1:7" ht="30" x14ac:dyDescent="0.2">
      <c r="A8" s="3">
        <v>97636</v>
      </c>
      <c r="B8" s="6" t="s">
        <v>36</v>
      </c>
      <c r="C8" s="3"/>
      <c r="D8" s="3" t="s">
        <v>4</v>
      </c>
      <c r="E8" s="3">
        <v>0.02</v>
      </c>
      <c r="F8" s="14">
        <v>17.010000000000002</v>
      </c>
      <c r="G8" s="3">
        <f>TRUNC(E8*F8,2)</f>
        <v>0.34</v>
      </c>
    </row>
    <row r="9" spans="1:7" ht="30" x14ac:dyDescent="0.2">
      <c r="A9" s="3">
        <v>100981</v>
      </c>
      <c r="B9" s="6" t="s">
        <v>37</v>
      </c>
      <c r="C9" s="3"/>
      <c r="D9" s="3" t="s">
        <v>4</v>
      </c>
      <c r="E9" s="3">
        <v>3.2000000000000001E-2</v>
      </c>
      <c r="F9" s="14">
        <v>8.42</v>
      </c>
      <c r="G9" s="3">
        <f t="shared" ref="G9:G14" si="0">TRUNC(E9*F9,2)</f>
        <v>0.26</v>
      </c>
    </row>
    <row r="10" spans="1:7" ht="30" x14ac:dyDescent="0.2">
      <c r="A10" s="3">
        <v>97918</v>
      </c>
      <c r="B10" s="6" t="s">
        <v>38</v>
      </c>
      <c r="C10" s="3">
        <v>5</v>
      </c>
      <c r="D10" s="3" t="s">
        <v>14</v>
      </c>
      <c r="E10" s="3">
        <v>0.16</v>
      </c>
      <c r="F10" s="14">
        <v>1.79</v>
      </c>
      <c r="G10" s="3">
        <f t="shared" si="0"/>
        <v>0.28000000000000003</v>
      </c>
    </row>
    <row r="11" spans="1:7" x14ac:dyDescent="0.2">
      <c r="A11" s="34">
        <v>96402</v>
      </c>
      <c r="B11" s="6" t="s">
        <v>15</v>
      </c>
      <c r="C11" s="3"/>
      <c r="D11" s="3" t="s">
        <v>8</v>
      </c>
      <c r="E11" s="14">
        <v>1</v>
      </c>
      <c r="F11" s="35">
        <v>2.88</v>
      </c>
      <c r="G11" s="14">
        <f t="shared" si="0"/>
        <v>2.88</v>
      </c>
    </row>
    <row r="12" spans="1:7" ht="30" x14ac:dyDescent="0.2">
      <c r="A12" s="3">
        <v>95995</v>
      </c>
      <c r="B12" s="6" t="s">
        <v>39</v>
      </c>
      <c r="C12" s="3"/>
      <c r="D12" s="3" t="s">
        <v>4</v>
      </c>
      <c r="E12" s="3">
        <v>0.03</v>
      </c>
      <c r="F12" s="14">
        <v>1619.32</v>
      </c>
      <c r="G12" s="3">
        <f t="shared" si="0"/>
        <v>48.57</v>
      </c>
    </row>
    <row r="13" spans="1:7" ht="30" x14ac:dyDescent="0.2">
      <c r="A13" s="3">
        <v>95876</v>
      </c>
      <c r="B13" s="6" t="s">
        <v>48</v>
      </c>
      <c r="C13" s="3">
        <v>115</v>
      </c>
      <c r="D13" s="3" t="s">
        <v>14</v>
      </c>
      <c r="E13" s="3">
        <v>3.45</v>
      </c>
      <c r="F13" s="14">
        <v>1.95</v>
      </c>
      <c r="G13" s="14">
        <f t="shared" si="0"/>
        <v>6.72</v>
      </c>
    </row>
    <row r="14" spans="1:7" ht="45" x14ac:dyDescent="0.2">
      <c r="A14" s="3">
        <v>93593</v>
      </c>
      <c r="B14" s="6" t="s">
        <v>49</v>
      </c>
      <c r="C14" s="3">
        <v>115</v>
      </c>
      <c r="D14" s="3" t="s">
        <v>14</v>
      </c>
      <c r="E14" s="3">
        <v>3.45</v>
      </c>
      <c r="F14" s="14">
        <v>0.79</v>
      </c>
      <c r="G14" s="14">
        <f t="shared" si="0"/>
        <v>2.72</v>
      </c>
    </row>
    <row r="15" spans="1:7" ht="15.75" x14ac:dyDescent="0.25">
      <c r="F15" s="9" t="s">
        <v>16</v>
      </c>
      <c r="G15" s="10">
        <f>TRUNC(SUM(G8:G14),2)</f>
        <v>61.77</v>
      </c>
    </row>
    <row r="16" spans="1:7" ht="15.75" x14ac:dyDescent="0.25">
      <c r="A16" s="2" t="s">
        <v>92</v>
      </c>
      <c r="F16" s="9" t="s">
        <v>62</v>
      </c>
      <c r="G16" s="10">
        <f>TRUNC(G15*1.2674,2)</f>
        <v>78.28</v>
      </c>
    </row>
    <row r="17" spans="1:7" ht="45" customHeight="1" x14ac:dyDescent="0.25">
      <c r="F17" s="9"/>
      <c r="G17" s="10"/>
    </row>
    <row r="18" spans="1:7" ht="15.75" x14ac:dyDescent="0.25">
      <c r="A18" s="112" t="s">
        <v>35</v>
      </c>
      <c r="B18" s="112"/>
      <c r="C18" s="112"/>
      <c r="D18" s="112"/>
      <c r="E18" s="113" t="s">
        <v>7</v>
      </c>
      <c r="F18" s="113"/>
      <c r="G18" s="2" t="s">
        <v>8</v>
      </c>
    </row>
    <row r="19" spans="1:7" ht="15" customHeight="1" x14ac:dyDescent="0.25">
      <c r="A19" s="111" t="s">
        <v>0</v>
      </c>
      <c r="B19" s="111" t="s">
        <v>9</v>
      </c>
      <c r="C19" s="111" t="s">
        <v>10</v>
      </c>
      <c r="D19" s="111" t="s">
        <v>1</v>
      </c>
      <c r="E19" s="111" t="s">
        <v>11</v>
      </c>
      <c r="F19" s="109" t="s">
        <v>12</v>
      </c>
      <c r="G19" s="110"/>
    </row>
    <row r="20" spans="1:7" ht="30" x14ac:dyDescent="0.2">
      <c r="A20" s="111"/>
      <c r="B20" s="111"/>
      <c r="C20" s="111"/>
      <c r="D20" s="111"/>
      <c r="E20" s="111"/>
      <c r="F20" s="7" t="s">
        <v>2</v>
      </c>
      <c r="G20" s="7" t="s">
        <v>13</v>
      </c>
    </row>
    <row r="21" spans="1:7" ht="30" x14ac:dyDescent="0.2">
      <c r="A21" s="3">
        <v>97636</v>
      </c>
      <c r="B21" s="6" t="s">
        <v>36</v>
      </c>
      <c r="C21" s="4"/>
      <c r="D21" s="3" t="s">
        <v>4</v>
      </c>
      <c r="E21" s="3">
        <v>8.8999999999999996E-2</v>
      </c>
      <c r="F21" s="14">
        <v>17.010000000000002</v>
      </c>
      <c r="G21" s="14">
        <f>TRUNC(E21*F21,2)</f>
        <v>1.51</v>
      </c>
    </row>
    <row r="22" spans="1:7" ht="30" x14ac:dyDescent="0.2">
      <c r="A22" s="3">
        <v>100981</v>
      </c>
      <c r="B22" s="6" t="s">
        <v>37</v>
      </c>
      <c r="C22" s="4"/>
      <c r="D22" s="3" t="s">
        <v>4</v>
      </c>
      <c r="E22" s="32">
        <v>0.1157</v>
      </c>
      <c r="F22" s="14">
        <v>8.42</v>
      </c>
      <c r="G22" s="14">
        <f t="shared" ref="G22:G29" si="1">TRUNC(E22*F22,2)</f>
        <v>0.97</v>
      </c>
    </row>
    <row r="23" spans="1:7" ht="30" x14ac:dyDescent="0.2">
      <c r="A23" s="3">
        <v>97918</v>
      </c>
      <c r="B23" s="6" t="s">
        <v>38</v>
      </c>
      <c r="C23" s="3">
        <v>5</v>
      </c>
      <c r="D23" s="3" t="s">
        <v>14</v>
      </c>
      <c r="E23" s="32">
        <v>0.57850000000000001</v>
      </c>
      <c r="F23" s="14">
        <v>1.79</v>
      </c>
      <c r="G23" s="14">
        <f t="shared" si="1"/>
        <v>1.03</v>
      </c>
    </row>
    <row r="24" spans="1:7" ht="30" x14ac:dyDescent="0.2">
      <c r="A24" s="3">
        <v>101828</v>
      </c>
      <c r="B24" s="6" t="s">
        <v>41</v>
      </c>
      <c r="C24" s="3"/>
      <c r="D24" s="3" t="s">
        <v>4</v>
      </c>
      <c r="E24" s="32">
        <v>0.15</v>
      </c>
      <c r="F24" s="14">
        <v>164.76</v>
      </c>
      <c r="G24" s="14">
        <f t="shared" si="1"/>
        <v>24.71</v>
      </c>
    </row>
    <row r="25" spans="1:7" x14ac:dyDescent="0.2">
      <c r="A25" s="3">
        <v>93596</v>
      </c>
      <c r="B25" s="6" t="s">
        <v>17</v>
      </c>
      <c r="C25" s="3">
        <v>15</v>
      </c>
      <c r="D25" s="3" t="s">
        <v>14</v>
      </c>
      <c r="E25" s="32">
        <v>2.25</v>
      </c>
      <c r="F25" s="14">
        <v>0.59</v>
      </c>
      <c r="G25" s="14">
        <f t="shared" si="1"/>
        <v>1.32</v>
      </c>
    </row>
    <row r="26" spans="1:7" x14ac:dyDescent="0.2">
      <c r="A26" s="34">
        <v>96402</v>
      </c>
      <c r="B26" s="4" t="s">
        <v>15</v>
      </c>
      <c r="C26" s="3"/>
      <c r="D26" s="3" t="s">
        <v>8</v>
      </c>
      <c r="E26" s="32">
        <v>1</v>
      </c>
      <c r="F26" s="14">
        <v>2.88</v>
      </c>
      <c r="G26" s="14">
        <f t="shared" si="1"/>
        <v>2.88</v>
      </c>
    </row>
    <row r="27" spans="1:7" ht="30" x14ac:dyDescent="0.2">
      <c r="A27" s="3">
        <v>95995</v>
      </c>
      <c r="B27" s="6" t="s">
        <v>39</v>
      </c>
      <c r="C27" s="3"/>
      <c r="D27" s="3" t="s">
        <v>4</v>
      </c>
      <c r="E27" s="3">
        <v>0.03</v>
      </c>
      <c r="F27" s="14">
        <v>1619.32</v>
      </c>
      <c r="G27" s="14">
        <f t="shared" si="1"/>
        <v>48.57</v>
      </c>
    </row>
    <row r="28" spans="1:7" ht="30" x14ac:dyDescent="0.2">
      <c r="A28" s="3">
        <v>95876</v>
      </c>
      <c r="B28" s="6" t="s">
        <v>48</v>
      </c>
      <c r="C28" s="3">
        <v>115</v>
      </c>
      <c r="D28" s="3" t="s">
        <v>14</v>
      </c>
      <c r="E28" s="3">
        <v>3.45</v>
      </c>
      <c r="F28" s="14">
        <v>1.95</v>
      </c>
      <c r="G28" s="14">
        <f t="shared" si="1"/>
        <v>6.72</v>
      </c>
    </row>
    <row r="29" spans="1:7" ht="45" x14ac:dyDescent="0.2">
      <c r="A29" s="3">
        <v>93593</v>
      </c>
      <c r="B29" s="6" t="s">
        <v>49</v>
      </c>
      <c r="C29" s="3">
        <v>115</v>
      </c>
      <c r="D29" s="3" t="s">
        <v>14</v>
      </c>
      <c r="E29" s="3">
        <v>3.45</v>
      </c>
      <c r="F29" s="14">
        <v>0.79</v>
      </c>
      <c r="G29" s="14">
        <f t="shared" si="1"/>
        <v>2.72</v>
      </c>
    </row>
    <row r="30" spans="1:7" ht="15.75" x14ac:dyDescent="0.25">
      <c r="F30" s="9" t="s">
        <v>16</v>
      </c>
      <c r="G30" s="10">
        <f>TRUNC(SUM(G21:G29),2)</f>
        <v>90.43</v>
      </c>
    </row>
    <row r="31" spans="1:7" ht="15.75" x14ac:dyDescent="0.25">
      <c r="A31" s="2" t="s">
        <v>92</v>
      </c>
      <c r="F31" s="9" t="s">
        <v>62</v>
      </c>
      <c r="G31" s="10">
        <f>TRUNC(G30*1.2674,2)</f>
        <v>114.61</v>
      </c>
    </row>
    <row r="32" spans="1:7" x14ac:dyDescent="0.2">
      <c r="A32" s="15"/>
      <c r="B32" s="16"/>
      <c r="C32" s="17"/>
      <c r="D32" s="15"/>
      <c r="E32" s="18"/>
      <c r="F32" s="16"/>
      <c r="G32" s="19"/>
    </row>
    <row r="33" spans="1:7" ht="120" customHeight="1" x14ac:dyDescent="0.2">
      <c r="A33" s="104" t="s">
        <v>5</v>
      </c>
      <c r="B33" s="104"/>
      <c r="C33" s="104"/>
      <c r="D33" s="104"/>
      <c r="E33" s="104"/>
      <c r="F33" s="104"/>
      <c r="G33" s="104"/>
    </row>
    <row r="34" spans="1:7" ht="15.75" x14ac:dyDescent="0.2">
      <c r="A34" s="105" t="s">
        <v>50</v>
      </c>
      <c r="B34" s="105"/>
      <c r="C34" s="105"/>
      <c r="D34" s="105"/>
      <c r="E34" s="105"/>
      <c r="F34" s="105"/>
      <c r="G34" s="105"/>
    </row>
    <row r="35" spans="1:7" x14ac:dyDescent="0.2">
      <c r="A35" s="104" t="s">
        <v>51</v>
      </c>
      <c r="B35" s="104"/>
      <c r="C35" s="104"/>
      <c r="D35" s="104"/>
      <c r="E35" s="104"/>
      <c r="F35" s="104"/>
      <c r="G35" s="104"/>
    </row>
    <row r="36" spans="1:7" x14ac:dyDescent="0.2">
      <c r="A36" s="104" t="s">
        <v>52</v>
      </c>
      <c r="B36" s="104"/>
      <c r="C36" s="104"/>
      <c r="D36" s="104"/>
      <c r="E36" s="104"/>
      <c r="F36" s="104"/>
      <c r="G36" s="104"/>
    </row>
  </sheetData>
  <mergeCells count="21">
    <mergeCell ref="A1:G1"/>
    <mergeCell ref="E6:E7"/>
    <mergeCell ref="F6:G6"/>
    <mergeCell ref="A18:D18"/>
    <mergeCell ref="E18:F18"/>
    <mergeCell ref="A5:D5"/>
    <mergeCell ref="E5:F5"/>
    <mergeCell ref="A6:A7"/>
    <mergeCell ref="B6:B7"/>
    <mergeCell ref="C6:C7"/>
    <mergeCell ref="D6:D7"/>
    <mergeCell ref="F19:G19"/>
    <mergeCell ref="A33:G33"/>
    <mergeCell ref="A34:G34"/>
    <mergeCell ref="A35:G35"/>
    <mergeCell ref="A36:G36"/>
    <mergeCell ref="A19:A20"/>
    <mergeCell ref="B19:B20"/>
    <mergeCell ref="C19:C20"/>
    <mergeCell ref="D19:D20"/>
    <mergeCell ref="E19:E20"/>
  </mergeCells>
  <pageMargins left="1.1811023622047243" right="0.78740157480314965" top="1.1811023622047243" bottom="0.78740157480314965" header="0.31496062992125984" footer="0.31496062992125984"/>
  <pageSetup paperSize="9" scale="55" fitToHeight="0" orientation="portrait" horizontalDpi="4294967293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1"/>
  <sheetViews>
    <sheetView view="pageLayout" topLeftCell="A4" zoomScaleNormal="100" zoomScaleSheetLayoutView="70" workbookViewId="0">
      <selection activeCell="A7" sqref="A7"/>
    </sheetView>
  </sheetViews>
  <sheetFormatPr defaultRowHeight="15" x14ac:dyDescent="0.2"/>
  <cols>
    <col min="1" max="1" width="7.7109375" style="1" customWidth="1"/>
    <col min="2" max="2" width="40.85546875" style="1" bestFit="1" customWidth="1"/>
    <col min="3" max="3" width="21" style="1" customWidth="1"/>
    <col min="4" max="4" width="10.7109375" style="1" customWidth="1"/>
    <col min="5" max="5" width="19.85546875" style="1" bestFit="1" customWidth="1"/>
    <col min="6" max="6" width="19.5703125" style="1" customWidth="1"/>
    <col min="7" max="7" width="20.140625" style="1" customWidth="1"/>
    <col min="8" max="8" width="21" style="1" customWidth="1"/>
    <col min="9" max="9" width="19.7109375" style="1" customWidth="1"/>
    <col min="10" max="10" width="20.5703125" style="1" customWidth="1"/>
    <col min="11" max="16384" width="9.140625" style="1"/>
  </cols>
  <sheetData>
    <row r="1" spans="1:10" ht="45.75" customHeight="1" x14ac:dyDescent="0.2"/>
    <row r="2" spans="1:10" ht="15.75" x14ac:dyDescent="0.25">
      <c r="A2" s="2" t="s">
        <v>43</v>
      </c>
    </row>
    <row r="3" spans="1:10" ht="60" customHeight="1" x14ac:dyDescent="0.2">
      <c r="A3" s="106" t="s">
        <v>61</v>
      </c>
      <c r="B3" s="106"/>
      <c r="C3" s="106"/>
      <c r="D3" s="106"/>
      <c r="E3" s="106"/>
      <c r="F3" s="106"/>
      <c r="G3" s="106"/>
      <c r="H3" s="106"/>
      <c r="I3" s="106"/>
    </row>
    <row r="4" spans="1:10" ht="15.75" x14ac:dyDescent="0.25">
      <c r="A4" s="1" t="s">
        <v>54</v>
      </c>
    </row>
    <row r="5" spans="1:10" ht="15.75" x14ac:dyDescent="0.25">
      <c r="A5" s="1" t="s">
        <v>91</v>
      </c>
    </row>
    <row r="6" spans="1:10" ht="15.75" x14ac:dyDescent="0.25">
      <c r="A6" s="1" t="s">
        <v>65</v>
      </c>
    </row>
    <row r="8" spans="1:10" ht="15.75" x14ac:dyDescent="0.25">
      <c r="A8" s="108"/>
      <c r="B8" s="108"/>
      <c r="C8" s="108"/>
      <c r="D8" s="108"/>
      <c r="E8" s="108"/>
      <c r="F8" s="108"/>
      <c r="G8" s="108"/>
      <c r="H8" s="108"/>
    </row>
    <row r="10" spans="1:10" ht="15.75" x14ac:dyDescent="0.2">
      <c r="A10" s="107" t="s">
        <v>28</v>
      </c>
      <c r="B10" s="107"/>
      <c r="C10" s="107"/>
      <c r="D10" s="107"/>
      <c r="E10" s="107"/>
      <c r="F10" s="107"/>
      <c r="G10" s="107"/>
      <c r="H10" s="107"/>
      <c r="I10" s="107"/>
      <c r="J10" s="107"/>
    </row>
    <row r="11" spans="1:10" ht="15.75" x14ac:dyDescent="0.2">
      <c r="A11" s="36"/>
      <c r="B11" s="36"/>
      <c r="C11" s="36"/>
      <c r="D11" s="36"/>
      <c r="E11" s="36"/>
      <c r="F11" s="36"/>
      <c r="G11" s="36"/>
      <c r="H11" s="36"/>
    </row>
    <row r="12" spans="1:10" ht="15.75" x14ac:dyDescent="0.2">
      <c r="A12" s="23" t="s">
        <v>18</v>
      </c>
      <c r="B12" s="23" t="s">
        <v>29</v>
      </c>
      <c r="C12" s="23" t="s">
        <v>30</v>
      </c>
      <c r="D12" s="23" t="s">
        <v>31</v>
      </c>
      <c r="E12" s="23">
        <v>30</v>
      </c>
      <c r="F12" s="23">
        <v>60</v>
      </c>
      <c r="G12" s="25">
        <v>90</v>
      </c>
      <c r="H12" s="23">
        <v>120</v>
      </c>
      <c r="I12" s="23">
        <v>150</v>
      </c>
      <c r="J12" s="23">
        <v>180</v>
      </c>
    </row>
    <row r="13" spans="1:10" x14ac:dyDescent="0.2">
      <c r="A13" s="120" t="s">
        <v>24</v>
      </c>
      <c r="B13" s="122" t="s">
        <v>42</v>
      </c>
      <c r="C13" s="116">
        <f>'PLANILHA ORÇAMENTÁRIA'!I13</f>
        <v>1565600</v>
      </c>
      <c r="D13" s="118">
        <v>100</v>
      </c>
      <c r="E13" s="28">
        <v>0.1</v>
      </c>
      <c r="F13" s="28">
        <v>0.1</v>
      </c>
      <c r="G13" s="28">
        <v>0.1</v>
      </c>
      <c r="H13" s="28">
        <v>0.1</v>
      </c>
      <c r="I13" s="28">
        <v>0.1</v>
      </c>
      <c r="J13" s="28">
        <v>0.08</v>
      </c>
    </row>
    <row r="14" spans="1:10" x14ac:dyDescent="0.2">
      <c r="A14" s="121"/>
      <c r="B14" s="123"/>
      <c r="C14" s="117"/>
      <c r="D14" s="119"/>
      <c r="E14" s="27">
        <f>$C$21/10</f>
        <v>156560</v>
      </c>
      <c r="F14" s="27">
        <f>$C$21/10</f>
        <v>156560</v>
      </c>
      <c r="G14" s="27">
        <f>$C$21/10</f>
        <v>156560</v>
      </c>
      <c r="H14" s="27">
        <f>$C$21/10</f>
        <v>156560</v>
      </c>
      <c r="I14" s="27">
        <f>$C$21/10</f>
        <v>156560</v>
      </c>
      <c r="J14" s="27">
        <f>$C$21/12.5</f>
        <v>125248</v>
      </c>
    </row>
    <row r="15" spans="1:10" x14ac:dyDescent="0.2">
      <c r="A15" s="120" t="s">
        <v>63</v>
      </c>
      <c r="B15" s="122" t="s">
        <v>42</v>
      </c>
      <c r="C15" s="116">
        <f>'PLANILHA ORÇAMENTÁRIA'!I14</f>
        <v>2292200</v>
      </c>
      <c r="D15" s="118">
        <v>100</v>
      </c>
      <c r="E15" s="28">
        <f>E13</f>
        <v>0.1</v>
      </c>
      <c r="F15" s="28">
        <v>0.1</v>
      </c>
      <c r="G15" s="28">
        <v>0.1</v>
      </c>
      <c r="H15" s="28">
        <v>0.1</v>
      </c>
      <c r="I15" s="28">
        <v>0.1</v>
      </c>
      <c r="J15" s="28">
        <v>0.08</v>
      </c>
    </row>
    <row r="16" spans="1:10" x14ac:dyDescent="0.2">
      <c r="A16" s="121"/>
      <c r="B16" s="123"/>
      <c r="C16" s="117"/>
      <c r="D16" s="119"/>
      <c r="E16" s="27">
        <f>$C$23/10</f>
        <v>229220</v>
      </c>
      <c r="F16" s="27">
        <f>$C$23/10</f>
        <v>229220</v>
      </c>
      <c r="G16" s="27">
        <f>$C$23/10</f>
        <v>229220</v>
      </c>
      <c r="H16" s="27">
        <f>$C$23/10</f>
        <v>229220</v>
      </c>
      <c r="I16" s="27">
        <f>$C$23/10</f>
        <v>229220</v>
      </c>
      <c r="J16" s="27">
        <f>$C$23/12.5</f>
        <v>183376</v>
      </c>
    </row>
    <row r="17" spans="1:10" ht="15.75" x14ac:dyDescent="0.25">
      <c r="A17" s="114" t="s">
        <v>32</v>
      </c>
      <c r="B17" s="115"/>
      <c r="C17" s="29">
        <f>C13+C15</f>
        <v>3857800</v>
      </c>
      <c r="D17" s="30">
        <v>100</v>
      </c>
      <c r="E17" s="31">
        <f>E14+E16</f>
        <v>385780</v>
      </c>
      <c r="F17" s="31">
        <f t="shared" ref="F17:J17" si="0">F14+F16</f>
        <v>385780</v>
      </c>
      <c r="G17" s="31">
        <f t="shared" si="0"/>
        <v>385780</v>
      </c>
      <c r="H17" s="31">
        <f t="shared" si="0"/>
        <v>385780</v>
      </c>
      <c r="I17" s="31">
        <f t="shared" si="0"/>
        <v>385780</v>
      </c>
      <c r="J17" s="31">
        <f t="shared" si="0"/>
        <v>308624</v>
      </c>
    </row>
    <row r="18" spans="1:10" ht="15.75" x14ac:dyDescent="0.25">
      <c r="A18" s="114" t="s">
        <v>33</v>
      </c>
      <c r="B18" s="115"/>
      <c r="C18" s="3"/>
      <c r="D18" s="22"/>
      <c r="E18" s="31">
        <f>E17</f>
        <v>385780</v>
      </c>
      <c r="F18" s="31">
        <f>F17+E18</f>
        <v>771560</v>
      </c>
      <c r="G18" s="31">
        <f t="shared" ref="G18" si="1">G17+F18</f>
        <v>1157340</v>
      </c>
      <c r="H18" s="31">
        <f t="shared" ref="H18" si="2">H17+G18</f>
        <v>1543120</v>
      </c>
      <c r="I18" s="31">
        <f t="shared" ref="I18" si="3">I17+H18</f>
        <v>1928900</v>
      </c>
      <c r="J18" s="31">
        <f t="shared" ref="J18" si="4">J17+I18</f>
        <v>2237524</v>
      </c>
    </row>
    <row r="20" spans="1:10" ht="18" customHeight="1" x14ac:dyDescent="0.2">
      <c r="A20" s="23" t="s">
        <v>18</v>
      </c>
      <c r="B20" s="23" t="s">
        <v>29</v>
      </c>
      <c r="C20" s="23" t="s">
        <v>30</v>
      </c>
      <c r="D20" s="23" t="s">
        <v>31</v>
      </c>
      <c r="E20" s="23">
        <v>210</v>
      </c>
      <c r="F20" s="23">
        <v>240</v>
      </c>
      <c r="G20" s="25">
        <v>270</v>
      </c>
      <c r="H20" s="23">
        <v>300</v>
      </c>
      <c r="I20" s="23">
        <v>330</v>
      </c>
      <c r="J20" s="23">
        <v>360</v>
      </c>
    </row>
    <row r="21" spans="1:10" ht="15.75" customHeight="1" x14ac:dyDescent="0.2">
      <c r="A21" s="120" t="s">
        <v>24</v>
      </c>
      <c r="B21" s="122" t="s">
        <v>42</v>
      </c>
      <c r="C21" s="116">
        <f>'PLANILHA ORÇAMENTÁRIA'!I13</f>
        <v>1565600</v>
      </c>
      <c r="D21" s="118">
        <v>100</v>
      </c>
      <c r="E21" s="28">
        <v>0.08</v>
      </c>
      <c r="F21" s="28">
        <v>0.08</v>
      </c>
      <c r="G21" s="28">
        <v>0.08</v>
      </c>
      <c r="H21" s="28">
        <v>0.08</v>
      </c>
      <c r="I21" s="28">
        <v>0.05</v>
      </c>
      <c r="J21" s="28">
        <v>0.05</v>
      </c>
    </row>
    <row r="22" spans="1:10" x14ac:dyDescent="0.2">
      <c r="A22" s="121"/>
      <c r="B22" s="123"/>
      <c r="C22" s="117"/>
      <c r="D22" s="119"/>
      <c r="E22" s="27">
        <f>$C$21/12.5</f>
        <v>125248</v>
      </c>
      <c r="F22" s="27">
        <f>$C$21/12.5</f>
        <v>125248</v>
      </c>
      <c r="G22" s="27">
        <f>$C$21/12.5</f>
        <v>125248</v>
      </c>
      <c r="H22" s="27">
        <f>$C$21/12.5</f>
        <v>125248</v>
      </c>
      <c r="I22" s="27">
        <f>$C$21/20</f>
        <v>78280</v>
      </c>
      <c r="J22" s="27">
        <f>$C$21/20</f>
        <v>78280</v>
      </c>
    </row>
    <row r="23" spans="1:10" x14ac:dyDescent="0.2">
      <c r="A23" s="120" t="s">
        <v>63</v>
      </c>
      <c r="B23" s="122" t="s">
        <v>42</v>
      </c>
      <c r="C23" s="116">
        <f>'PLANILHA ORÇAMENTÁRIA'!I14</f>
        <v>2292200</v>
      </c>
      <c r="D23" s="118">
        <v>100</v>
      </c>
      <c r="E23" s="28">
        <f>E21</f>
        <v>0.08</v>
      </c>
      <c r="F23" s="28">
        <v>0.08</v>
      </c>
      <c r="G23" s="28">
        <v>0.08</v>
      </c>
      <c r="H23" s="28">
        <v>0.08</v>
      </c>
      <c r="I23" s="28">
        <v>0.05</v>
      </c>
      <c r="J23" s="28">
        <v>0.05</v>
      </c>
    </row>
    <row r="24" spans="1:10" ht="15.75" customHeight="1" x14ac:dyDescent="0.2">
      <c r="A24" s="121"/>
      <c r="B24" s="123"/>
      <c r="C24" s="117"/>
      <c r="D24" s="119"/>
      <c r="E24" s="27">
        <f>$C$23/12.5</f>
        <v>183376</v>
      </c>
      <c r="F24" s="27">
        <f>$C$23/12.5</f>
        <v>183376</v>
      </c>
      <c r="G24" s="27">
        <f>$C$23/12.5</f>
        <v>183376</v>
      </c>
      <c r="H24" s="27">
        <f>$C$23/12.5</f>
        <v>183376</v>
      </c>
      <c r="I24" s="27">
        <f>$C$23/20</f>
        <v>114610</v>
      </c>
      <c r="J24" s="27">
        <f>$C$23/20</f>
        <v>114610</v>
      </c>
    </row>
    <row r="25" spans="1:10" ht="15.75" x14ac:dyDescent="0.25">
      <c r="A25" s="114" t="s">
        <v>32</v>
      </c>
      <c r="B25" s="115"/>
      <c r="C25" s="29">
        <f>C21+C23</f>
        <v>3857800</v>
      </c>
      <c r="D25" s="30">
        <v>100</v>
      </c>
      <c r="E25" s="31">
        <f>E22+E24</f>
        <v>308624</v>
      </c>
      <c r="F25" s="31">
        <f t="shared" ref="F25:J25" si="5">F22+F24</f>
        <v>308624</v>
      </c>
      <c r="G25" s="31">
        <f t="shared" si="5"/>
        <v>308624</v>
      </c>
      <c r="H25" s="31">
        <f t="shared" si="5"/>
        <v>308624</v>
      </c>
      <c r="I25" s="31">
        <f t="shared" si="5"/>
        <v>192890</v>
      </c>
      <c r="J25" s="31">
        <f t="shared" si="5"/>
        <v>192890</v>
      </c>
    </row>
    <row r="26" spans="1:10" ht="15.75" x14ac:dyDescent="0.25">
      <c r="A26" s="114" t="s">
        <v>33</v>
      </c>
      <c r="B26" s="115"/>
      <c r="C26" s="3"/>
      <c r="D26" s="22"/>
      <c r="E26" s="31">
        <f>E25+J18</f>
        <v>2546148</v>
      </c>
      <c r="F26" s="31">
        <f>F25+E26</f>
        <v>2854772</v>
      </c>
      <c r="G26" s="31">
        <f t="shared" ref="G26:J26" si="6">G25+F26</f>
        <v>3163396</v>
      </c>
      <c r="H26" s="31">
        <f t="shared" si="6"/>
        <v>3472020</v>
      </c>
      <c r="I26" s="31">
        <f t="shared" si="6"/>
        <v>3664910</v>
      </c>
      <c r="J26" s="31">
        <f t="shared" si="6"/>
        <v>3857800</v>
      </c>
    </row>
    <row r="28" spans="1:10" ht="102.75" customHeight="1" x14ac:dyDescent="0.2">
      <c r="A28" s="104" t="s">
        <v>5</v>
      </c>
      <c r="B28" s="104"/>
      <c r="C28" s="104"/>
      <c r="D28" s="104"/>
      <c r="E28" s="104"/>
      <c r="F28" s="104"/>
      <c r="G28" s="104"/>
      <c r="H28" s="104"/>
      <c r="I28" s="104"/>
      <c r="J28" s="104"/>
    </row>
    <row r="29" spans="1:10" ht="15.75" x14ac:dyDescent="0.2">
      <c r="A29" s="105" t="s">
        <v>50</v>
      </c>
      <c r="B29" s="105"/>
      <c r="C29" s="105"/>
      <c r="D29" s="105"/>
      <c r="E29" s="105"/>
      <c r="F29" s="105"/>
      <c r="G29" s="105"/>
      <c r="H29" s="105"/>
      <c r="I29" s="105"/>
      <c r="J29" s="105"/>
    </row>
    <row r="30" spans="1:10" x14ac:dyDescent="0.2">
      <c r="A30" s="104" t="s">
        <v>51</v>
      </c>
      <c r="B30" s="104"/>
      <c r="C30" s="104"/>
      <c r="D30" s="104"/>
      <c r="E30" s="104"/>
      <c r="F30" s="104"/>
      <c r="G30" s="104"/>
      <c r="H30" s="104"/>
      <c r="I30" s="104"/>
      <c r="J30" s="104"/>
    </row>
    <row r="31" spans="1:10" x14ac:dyDescent="0.2">
      <c r="A31" s="104" t="s">
        <v>60</v>
      </c>
      <c r="B31" s="104"/>
      <c r="C31" s="104"/>
      <c r="D31" s="104"/>
      <c r="E31" s="104"/>
      <c r="F31" s="104"/>
      <c r="G31" s="104"/>
      <c r="H31" s="104"/>
      <c r="I31" s="104"/>
      <c r="J31" s="104"/>
    </row>
  </sheetData>
  <mergeCells count="27">
    <mergeCell ref="A28:J28"/>
    <mergeCell ref="A29:J29"/>
    <mergeCell ref="A30:J30"/>
    <mergeCell ref="A31:J31"/>
    <mergeCell ref="A26:B26"/>
    <mergeCell ref="A3:I3"/>
    <mergeCell ref="A23:A24"/>
    <mergeCell ref="B23:B24"/>
    <mergeCell ref="C23:C24"/>
    <mergeCell ref="D23:D24"/>
    <mergeCell ref="A13:A14"/>
    <mergeCell ref="B13:B14"/>
    <mergeCell ref="C13:C14"/>
    <mergeCell ref="D13:D14"/>
    <mergeCell ref="A15:A16"/>
    <mergeCell ref="B15:B16"/>
    <mergeCell ref="C15:C16"/>
    <mergeCell ref="D15:D16"/>
    <mergeCell ref="A17:B17"/>
    <mergeCell ref="A18:B18"/>
    <mergeCell ref="A10:J10"/>
    <mergeCell ref="A25:B25"/>
    <mergeCell ref="C21:C22"/>
    <mergeCell ref="D21:D22"/>
    <mergeCell ref="A8:H8"/>
    <mergeCell ref="A21:A22"/>
    <mergeCell ref="B21:B22"/>
  </mergeCells>
  <phoneticPr fontId="4" type="noConversion"/>
  <pageMargins left="1.1811023622047243" right="0.78740157480314965" top="1.1811023622047243" bottom="0.78740157480314965" header="0.31496062992125984" footer="0.31496062992125984"/>
  <pageSetup paperSize="9" scale="61" fitToHeight="0" orientation="landscape" horizontalDpi="4294967293" verticalDpi="0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6"/>
  <sheetViews>
    <sheetView view="pageLayout" zoomScaleNormal="100" workbookViewId="0"/>
  </sheetViews>
  <sheetFormatPr defaultRowHeight="15" x14ac:dyDescent="0.25"/>
  <cols>
    <col min="2" max="2" width="54.5703125" customWidth="1"/>
    <col min="3" max="3" width="10.28515625" customWidth="1"/>
    <col min="5" max="5" width="13.85546875" customWidth="1"/>
    <col min="10" max="10" width="31.5703125" customWidth="1"/>
  </cols>
  <sheetData>
    <row r="1" spans="1:10" ht="79.5" customHeight="1" x14ac:dyDescent="0.25"/>
    <row r="2" spans="1:10" ht="15.75" x14ac:dyDescent="0.25">
      <c r="A2" s="2" t="s">
        <v>43</v>
      </c>
      <c r="B2" s="1"/>
      <c r="C2" s="1"/>
      <c r="D2" s="1"/>
      <c r="E2" s="1"/>
      <c r="F2" s="1"/>
      <c r="G2" s="1"/>
      <c r="H2" s="1"/>
      <c r="I2" s="1"/>
      <c r="J2" s="1"/>
    </row>
    <row r="3" spans="1:10" ht="31.5" customHeight="1" x14ac:dyDescent="0.25">
      <c r="A3" s="106" t="s">
        <v>61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5.75" x14ac:dyDescent="0.25">
      <c r="A4" s="1" t="s">
        <v>54</v>
      </c>
      <c r="B4" s="1"/>
      <c r="C4" s="1"/>
      <c r="D4" s="1"/>
      <c r="E4" s="1"/>
      <c r="F4" s="1"/>
      <c r="G4" s="1"/>
      <c r="H4" s="1"/>
      <c r="I4" s="1"/>
      <c r="J4" s="1"/>
    </row>
    <row r="6" spans="1:10" ht="15.75" x14ac:dyDescent="0.25">
      <c r="B6" s="1" t="s">
        <v>59</v>
      </c>
    </row>
    <row r="8" spans="1:10" ht="45" x14ac:dyDescent="0.25">
      <c r="A8" s="4"/>
      <c r="B8" s="6" t="s">
        <v>36</v>
      </c>
      <c r="C8" s="3"/>
      <c r="D8" s="3" t="s">
        <v>4</v>
      </c>
      <c r="E8" s="3" t="s">
        <v>66</v>
      </c>
      <c r="F8" s="3">
        <v>2.5000000000000001E-2</v>
      </c>
    </row>
    <row r="9" spans="1:10" ht="30" x14ac:dyDescent="0.25">
      <c r="A9" s="4"/>
      <c r="B9" s="6" t="s">
        <v>37</v>
      </c>
      <c r="C9" s="3"/>
      <c r="D9" s="3" t="s">
        <v>4</v>
      </c>
      <c r="E9" s="3" t="s">
        <v>67</v>
      </c>
      <c r="F9" s="3">
        <v>3.2000000000000001E-2</v>
      </c>
    </row>
    <row r="10" spans="1:10" ht="30" x14ac:dyDescent="0.25">
      <c r="A10" s="4"/>
      <c r="B10" s="6" t="s">
        <v>38</v>
      </c>
      <c r="C10" s="3">
        <v>5</v>
      </c>
      <c r="D10" s="3" t="s">
        <v>14</v>
      </c>
      <c r="E10" s="3" t="s">
        <v>55</v>
      </c>
      <c r="F10" s="3">
        <v>0.16</v>
      </c>
    </row>
    <row r="11" spans="1:10" x14ac:dyDescent="0.25">
      <c r="A11" s="4"/>
      <c r="B11" s="6" t="s">
        <v>15</v>
      </c>
      <c r="C11" s="3"/>
      <c r="D11" s="3" t="s">
        <v>8</v>
      </c>
      <c r="E11" s="14" t="s">
        <v>56</v>
      </c>
      <c r="F11" s="14">
        <v>1</v>
      </c>
    </row>
    <row r="12" spans="1:10" ht="45" x14ac:dyDescent="0.25">
      <c r="A12" s="4"/>
      <c r="B12" s="6" t="s">
        <v>39</v>
      </c>
      <c r="C12" s="3"/>
      <c r="D12" s="3" t="s">
        <v>4</v>
      </c>
      <c r="E12" s="3" t="s">
        <v>57</v>
      </c>
      <c r="F12" s="3">
        <v>0.03</v>
      </c>
    </row>
    <row r="13" spans="1:10" ht="45" x14ac:dyDescent="0.25">
      <c r="A13" s="4"/>
      <c r="B13" s="6" t="s">
        <v>48</v>
      </c>
      <c r="C13" s="3">
        <v>115</v>
      </c>
      <c r="D13" s="3" t="s">
        <v>14</v>
      </c>
      <c r="E13" s="3" t="s">
        <v>58</v>
      </c>
      <c r="F13" s="3">
        <v>3.45</v>
      </c>
    </row>
    <row r="14" spans="1:10" ht="60" x14ac:dyDescent="0.25">
      <c r="A14" s="3"/>
      <c r="B14" s="6" t="s">
        <v>49</v>
      </c>
      <c r="C14" s="3">
        <v>115</v>
      </c>
      <c r="D14" s="3" t="s">
        <v>14</v>
      </c>
      <c r="E14" s="3" t="s">
        <v>58</v>
      </c>
      <c r="F14" s="3">
        <v>3.45</v>
      </c>
    </row>
    <row r="17" spans="2:11" ht="84" customHeight="1" x14ac:dyDescent="0.25"/>
    <row r="18" spans="2:11" ht="15.75" x14ac:dyDescent="0.25">
      <c r="B18" s="104" t="s">
        <v>5</v>
      </c>
      <c r="C18" s="104"/>
      <c r="D18" s="104"/>
      <c r="E18" s="104"/>
      <c r="F18" s="104"/>
      <c r="G18" s="104"/>
      <c r="H18" s="104"/>
      <c r="I18" s="104"/>
      <c r="J18" s="104"/>
      <c r="K18" s="104"/>
    </row>
    <row r="19" spans="2:11" ht="15.75" x14ac:dyDescent="0.25">
      <c r="B19" s="105" t="s">
        <v>50</v>
      </c>
      <c r="C19" s="105"/>
      <c r="D19" s="105"/>
      <c r="E19" s="105"/>
      <c r="F19" s="105"/>
      <c r="G19" s="105"/>
      <c r="H19" s="105"/>
      <c r="I19" s="105"/>
      <c r="J19" s="105"/>
      <c r="K19" s="105"/>
    </row>
    <row r="20" spans="2:11" ht="15.75" x14ac:dyDescent="0.25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</row>
    <row r="21" spans="2:11" ht="15.75" x14ac:dyDescent="0.25">
      <c r="B21" s="104" t="s">
        <v>60</v>
      </c>
      <c r="C21" s="104"/>
      <c r="D21" s="104"/>
      <c r="E21" s="104"/>
      <c r="F21" s="104"/>
      <c r="G21" s="104"/>
      <c r="H21" s="104"/>
      <c r="I21" s="104"/>
      <c r="J21" s="104"/>
      <c r="K21" s="104"/>
    </row>
    <row r="26" spans="2:11" x14ac:dyDescent="0.25">
      <c r="G26" s="33"/>
    </row>
  </sheetData>
  <mergeCells count="5">
    <mergeCell ref="B18:K18"/>
    <mergeCell ref="A3:J3"/>
    <mergeCell ref="B19:K19"/>
    <mergeCell ref="B20:K20"/>
    <mergeCell ref="B21:K21"/>
  </mergeCells>
  <pageMargins left="0.511811024" right="0.511811024" top="0.78740157499999996" bottom="0.78740157499999996" header="0.31496062000000002" footer="0.31496062000000002"/>
  <pageSetup paperSize="9" scale="78" orientation="landscape" verticalDpi="0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A8781-89E9-41D1-8932-1A5198FBD0CF}">
  <dimension ref="B2:F35"/>
  <sheetViews>
    <sheetView view="pageBreakPreview" zoomScale="130" zoomScaleNormal="100" zoomScaleSheetLayoutView="130" workbookViewId="0">
      <selection activeCell="G27" sqref="G27"/>
    </sheetView>
  </sheetViews>
  <sheetFormatPr defaultRowHeight="15" x14ac:dyDescent="0.25"/>
  <cols>
    <col min="1" max="1" width="8.140625" customWidth="1"/>
    <col min="2" max="2" width="13.5703125" customWidth="1"/>
    <col min="3" max="3" width="34.85546875" customWidth="1"/>
    <col min="4" max="4" width="9.140625" customWidth="1"/>
  </cols>
  <sheetData>
    <row r="2" spans="2:6" ht="90.75" customHeight="1" thickBot="1" x14ac:dyDescent="0.3"/>
    <row r="3" spans="2:6" ht="35.25" thickBot="1" x14ac:dyDescent="0.3">
      <c r="B3" s="39"/>
      <c r="C3" s="40"/>
      <c r="D3" s="40"/>
      <c r="E3" s="40"/>
      <c r="F3" s="41"/>
    </row>
    <row r="4" spans="2:6" ht="16.5" thickBot="1" x14ac:dyDescent="0.3">
      <c r="B4" s="42"/>
      <c r="C4" s="42"/>
      <c r="D4" s="42"/>
      <c r="E4" s="42"/>
      <c r="F4" s="42"/>
    </row>
    <row r="5" spans="2:6" ht="43.5" thickBot="1" x14ac:dyDescent="0.3">
      <c r="B5" s="43" t="s">
        <v>68</v>
      </c>
      <c r="C5" s="44" t="s">
        <v>69</v>
      </c>
      <c r="D5" s="43" t="s">
        <v>70</v>
      </c>
      <c r="E5" s="45" t="s">
        <v>71</v>
      </c>
      <c r="F5" s="46" t="s">
        <v>72</v>
      </c>
    </row>
    <row r="6" spans="2:6" ht="15.75" thickBot="1" x14ac:dyDescent="0.3">
      <c r="B6" s="47"/>
      <c r="C6" s="48"/>
      <c r="D6" s="49"/>
      <c r="E6" s="50"/>
      <c r="F6" s="51"/>
    </row>
    <row r="7" spans="2:6" ht="15.75" thickBot="1" x14ac:dyDescent="0.3">
      <c r="B7" s="52" t="s">
        <v>73</v>
      </c>
      <c r="C7" s="53" t="s">
        <v>74</v>
      </c>
      <c r="D7" s="54">
        <v>0.5</v>
      </c>
      <c r="E7" s="55">
        <v>0.55999999999999994</v>
      </c>
      <c r="F7" s="56">
        <v>0.97</v>
      </c>
    </row>
    <row r="8" spans="2:6" ht="15.75" thickBot="1" x14ac:dyDescent="0.3">
      <c r="B8" s="57"/>
      <c r="C8" s="58"/>
      <c r="D8" s="59"/>
      <c r="E8" s="60"/>
      <c r="F8" s="61"/>
    </row>
    <row r="9" spans="2:6" ht="15.75" thickBot="1" x14ac:dyDescent="0.3">
      <c r="B9" s="52" t="s">
        <v>75</v>
      </c>
      <c r="C9" s="53" t="s">
        <v>76</v>
      </c>
      <c r="D9" s="54">
        <v>0.32</v>
      </c>
      <c r="E9" s="55">
        <v>0.4</v>
      </c>
      <c r="F9" s="56">
        <v>0.74</v>
      </c>
    </row>
    <row r="10" spans="2:6" ht="15.75" thickBot="1" x14ac:dyDescent="0.3">
      <c r="B10" s="57"/>
      <c r="C10" s="58"/>
      <c r="D10" s="59"/>
      <c r="E10" s="60"/>
      <c r="F10" s="62"/>
    </row>
    <row r="11" spans="2:6" ht="15.75" thickBot="1" x14ac:dyDescent="0.3">
      <c r="B11" s="52" t="s">
        <v>77</v>
      </c>
      <c r="C11" s="53" t="s">
        <v>78</v>
      </c>
      <c r="D11" s="54">
        <v>1.02</v>
      </c>
      <c r="E11" s="55">
        <v>1.1100000000000001</v>
      </c>
      <c r="F11" s="56">
        <v>1.21</v>
      </c>
    </row>
    <row r="12" spans="2:6" ht="15.75" thickBot="1" x14ac:dyDescent="0.3">
      <c r="B12" s="57"/>
      <c r="C12" s="58"/>
      <c r="D12" s="59"/>
      <c r="E12" s="60"/>
      <c r="F12" s="61"/>
    </row>
    <row r="13" spans="2:6" ht="15.75" thickBot="1" x14ac:dyDescent="0.3">
      <c r="B13" s="52" t="s">
        <v>79</v>
      </c>
      <c r="C13" s="53" t="s">
        <v>80</v>
      </c>
      <c r="D13" s="54">
        <v>3.8</v>
      </c>
      <c r="E13" s="55">
        <v>4.01</v>
      </c>
      <c r="F13" s="56">
        <v>4.67</v>
      </c>
    </row>
    <row r="14" spans="2:6" ht="15.75" thickBot="1" x14ac:dyDescent="0.3">
      <c r="B14" s="57"/>
      <c r="C14" s="58"/>
      <c r="D14" s="59"/>
      <c r="E14" s="60"/>
      <c r="F14" s="63"/>
    </row>
    <row r="15" spans="2:6" ht="15.75" thickBot="1" x14ac:dyDescent="0.3">
      <c r="B15" s="52" t="s">
        <v>81</v>
      </c>
      <c r="C15" s="53" t="s">
        <v>82</v>
      </c>
      <c r="D15" s="54">
        <v>6.64</v>
      </c>
      <c r="E15" s="55">
        <v>7.3</v>
      </c>
      <c r="F15" s="56">
        <v>8.69</v>
      </c>
    </row>
    <row r="16" spans="2:6" ht="15.75" thickBot="1" x14ac:dyDescent="0.3">
      <c r="B16" s="57"/>
      <c r="C16" s="58"/>
      <c r="D16" s="64"/>
      <c r="E16" s="65"/>
      <c r="F16" s="66"/>
    </row>
    <row r="17" spans="2:6" x14ac:dyDescent="0.25">
      <c r="B17" s="67"/>
      <c r="C17" s="68" t="s">
        <v>83</v>
      </c>
      <c r="D17" s="69"/>
      <c r="E17" s="70">
        <v>0.65</v>
      </c>
      <c r="F17" s="71"/>
    </row>
    <row r="18" spans="2:6" x14ac:dyDescent="0.25">
      <c r="B18" s="72"/>
      <c r="C18" s="73" t="s">
        <v>84</v>
      </c>
      <c r="D18" s="74"/>
      <c r="E18" s="75">
        <v>3</v>
      </c>
      <c r="F18" s="76"/>
    </row>
    <row r="19" spans="2:6" x14ac:dyDescent="0.25">
      <c r="B19" s="72"/>
      <c r="C19" s="73" t="s">
        <v>85</v>
      </c>
      <c r="D19" s="74"/>
      <c r="E19" s="75">
        <v>2.0000000000000004</v>
      </c>
      <c r="F19" s="76"/>
    </row>
    <row r="20" spans="2:6" x14ac:dyDescent="0.25">
      <c r="B20" s="72"/>
      <c r="C20" s="73" t="s">
        <v>86</v>
      </c>
      <c r="D20" s="74"/>
      <c r="E20" s="75">
        <v>4.5</v>
      </c>
      <c r="F20" s="76"/>
    </row>
    <row r="21" spans="2:6" ht="15.75" thickBot="1" x14ac:dyDescent="0.3">
      <c r="B21" s="77" t="s">
        <v>87</v>
      </c>
      <c r="C21" s="78" t="s">
        <v>88</v>
      </c>
      <c r="D21" s="79"/>
      <c r="E21" s="80">
        <f>SUM(E17:E20)</f>
        <v>10.15</v>
      </c>
      <c r="F21" s="81"/>
    </row>
    <row r="22" spans="2:6" ht="15.75" thickBot="1" x14ac:dyDescent="0.3">
      <c r="B22" s="82"/>
      <c r="C22" s="83"/>
      <c r="D22" s="84"/>
      <c r="E22" s="85"/>
      <c r="F22" s="86"/>
    </row>
    <row r="23" spans="2:6" ht="16.5" thickBot="1" x14ac:dyDescent="0.3">
      <c r="B23" s="87" t="s">
        <v>89</v>
      </c>
      <c r="C23" s="53"/>
      <c r="D23" s="88"/>
      <c r="E23" s="89">
        <f>TRUNC(((1+E13/100+E7/100+E9/100)*(1+E11/100)*(1+E15/100)/(1-E21/100)-1)*100,2)</f>
        <v>26.74</v>
      </c>
      <c r="F23" s="90"/>
    </row>
    <row r="24" spans="2:6" x14ac:dyDescent="0.25">
      <c r="B24" s="58"/>
      <c r="C24" s="58"/>
      <c r="D24" s="91"/>
      <c r="E24" s="92"/>
      <c r="F24" s="93"/>
    </row>
    <row r="25" spans="2:6" ht="15.75" x14ac:dyDescent="0.25">
      <c r="B25" s="94"/>
      <c r="C25" s="94"/>
      <c r="D25" s="94"/>
      <c r="E25" s="94"/>
      <c r="F25" s="94"/>
    </row>
    <row r="26" spans="2:6" ht="15.75" x14ac:dyDescent="0.25">
      <c r="B26" s="103" t="s">
        <v>90</v>
      </c>
      <c r="C26" s="96"/>
      <c r="D26" s="97"/>
      <c r="E26" s="98"/>
      <c r="F26" s="99"/>
    </row>
    <row r="27" spans="2:6" ht="110.25" customHeight="1" x14ac:dyDescent="0.25">
      <c r="B27" s="95"/>
      <c r="C27" s="100"/>
      <c r="D27" s="97"/>
      <c r="E27" s="101"/>
      <c r="F27" s="102"/>
    </row>
    <row r="32" spans="2:6" ht="15.75" x14ac:dyDescent="0.25">
      <c r="C32" s="38"/>
    </row>
    <row r="33" spans="3:3" ht="15.75" x14ac:dyDescent="0.25">
      <c r="C33" s="11"/>
    </row>
    <row r="34" spans="3:3" ht="15.75" x14ac:dyDescent="0.25">
      <c r="C34" s="38"/>
    </row>
    <row r="35" spans="3:3" ht="15.75" x14ac:dyDescent="0.25">
      <c r="C35" s="38"/>
    </row>
  </sheetData>
  <conditionalFormatting sqref="E7:E15">
    <cfRule type="cellIs" dxfId="0" priority="1" stopIfTrue="1" operator="notBetween">
      <formula>D7</formula>
      <formula>F7</formula>
    </cfRule>
  </conditionalFormatting>
  <pageMargins left="0.511811024" right="0.511811024" top="0.78740157499999996" bottom="0.78740157499999996" header="0.31496062000000002" footer="0.31496062000000002"/>
  <pageSetup paperSize="9" scale="82" orientation="portrait" verticalDpi="0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PLANILHA ORÇAMENTÁRIA</vt:lpstr>
      <vt:lpstr>CPU</vt:lpstr>
      <vt:lpstr>CRONOGRAMA</vt:lpstr>
      <vt:lpstr>MEMORIAL DE CALCULO</vt:lpstr>
      <vt:lpstr>BDI</vt:lpstr>
      <vt:lpstr>BDI!Area_de_impressao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Usuario</cp:lastModifiedBy>
  <cp:lastPrinted>2023-08-22T18:05:30Z</cp:lastPrinted>
  <dcterms:created xsi:type="dcterms:W3CDTF">2019-05-24T14:21:52Z</dcterms:created>
  <dcterms:modified xsi:type="dcterms:W3CDTF">2023-08-22T18:32:35Z</dcterms:modified>
</cp:coreProperties>
</file>